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17/state-sector workbooks/"/>
    </mc:Choice>
  </mc:AlternateContent>
  <xr:revisionPtr revIDLastSave="133" documentId="13_ncr:1_{30A4ACDA-E8B8-41E1-99F3-45E26EC61BAB}" xr6:coauthVersionLast="44" xr6:coauthVersionMax="44" xr10:uidLastSave="{6D8F3452-5974-4470-BB25-75A5D8B33B92}"/>
  <bookViews>
    <workbookView xWindow="6135" yWindow="645" windowWidth="26940" windowHeight="12840" tabRatio="650" firstSheet="13" activeTab="18" xr2:uid="{00000000-000D-0000-FFFF-FFFF00000000}"/>
  </bookViews>
  <sheets>
    <sheet name="README" sheetId="19" r:id="rId1"/>
    <sheet name="State Totals 12" sheetId="30" r:id="rId2"/>
    <sheet name="All Sectors 12" sheetId="21" r:id="rId3"/>
    <sheet name="Model Species 12" sheetId="20" r:id="rId4"/>
    <sheet name="Model Species 36" sheetId="47" r:id="rId5"/>
    <sheet name="airports" sheetId="52" r:id="rId6"/>
    <sheet name="afdust" sheetId="1" r:id="rId7"/>
    <sheet name="ag" sheetId="48" r:id="rId8"/>
    <sheet name="biogenics 36" sheetId="46" r:id="rId9"/>
    <sheet name="biogenics 12" sheetId="29" r:id="rId10"/>
    <sheet name="rail" sheetId="3" r:id="rId11"/>
    <sheet name="cmv_c1c2 36" sheetId="53" r:id="rId12"/>
    <sheet name="cmv_c1c2 12" sheetId="4" r:id="rId13"/>
    <sheet name="cmv_c3 36" sheetId="38" r:id="rId14"/>
    <sheet name="cmv_c3 12" sheetId="51" r:id="rId15"/>
    <sheet name="nonpt" sheetId="9" r:id="rId16"/>
    <sheet name="ptagfire" sheetId="33" r:id="rId17"/>
    <sheet name="nonroad" sheetId="5" r:id="rId18"/>
    <sheet name="onroad all" sheetId="14" r:id="rId19"/>
    <sheet name="ptfire" sheetId="34" r:id="rId20"/>
    <sheet name="ptegu" sheetId="11" r:id="rId21"/>
    <sheet name="ptnonipm" sheetId="12" r:id="rId22"/>
    <sheet name="pt_oilgas" sheetId="25" r:id="rId23"/>
    <sheet name="np_oilgas" sheetId="27" r:id="rId24"/>
    <sheet name="rwc" sheetId="13" r:id="rId25"/>
    <sheet name="othar 12US1" sheetId="6" r:id="rId26"/>
    <sheet name="othar 36US3" sheetId="44" r:id="rId27"/>
    <sheet name="onroad_can 12US1" sheetId="7" r:id="rId28"/>
    <sheet name="onroad_can 36US3" sheetId="41" r:id="rId29"/>
    <sheet name="onroad_mex 12US1" sheetId="37" r:id="rId30"/>
    <sheet name="onroad_mex 36US3" sheetId="42" r:id="rId31"/>
    <sheet name="othpt 12US1" sheetId="8" r:id="rId32"/>
    <sheet name="othpt 36US3" sheetId="43" r:id="rId33"/>
    <sheet name="othafdust 12US1" sheetId="32" r:id="rId34"/>
    <sheet name="othafdust 36US3" sheetId="45" r:id="rId35"/>
    <sheet name="othptdust 12US1" sheetId="49" r:id="rId36"/>
    <sheet name="othptdust 36US3" sheetId="50" r:id="rId37"/>
    <sheet name="ptfire_othna 12US1" sheetId="36" r:id="rId38"/>
    <sheet name="ptfire_othna 36US3" sheetId="39" r:id="rId39"/>
  </sheets>
  <definedNames>
    <definedName name="_2011ea_v6_11f_12US2_cbo5_soa_ag_state" localSheetId="7">ag!#REF!</definedName>
    <definedName name="_2011ea_v6_11f_12US2_cbo5_soa_ag_state_1" localSheetId="7">ag!#REF!</definedName>
    <definedName name="_xlnm._FilterDatabase" localSheetId="1" hidden="1">'State Totals 12'!$A$3:$I$52</definedName>
    <definedName name="annual_2011_draft_ptfire_12US2_cbo5_soa" localSheetId="19">ptfire!$Q$2:$BY$51</definedName>
    <definedName name="annual_2011ea_v6_11f_afdust_12US2_cmaq_cb05_soa_state" localSheetId="6">afdust!$F$2:$AA$56</definedName>
    <definedName name="annual_2011ea_v6_11f_afdust_12US2_cmaq_cb05_soa_state" localSheetId="33">'othafdust 12US1'!#REF!</definedName>
    <definedName name="annual_2011ea_v6_11f_afdust_12US2_cmaq_cb05_soa_state" localSheetId="34">'othafdust 36US3'!#REF!</definedName>
    <definedName name="annual_2011ea_v6_11f_afdust_12US2_cmaq_cb05_soa_state" localSheetId="35">'othptdust 12US1'!#REF!</definedName>
    <definedName name="annual_2011ea_v6_11f_afdust_12US2_cmaq_cb05_soa_state" localSheetId="36">'othptdust 36US3'!#REF!</definedName>
    <definedName name="annual_2011ea_v6_11f_afdust_12US2_cmaq_cb05_soa_state_1" localSheetId="6">afdust!$F$2:$AA$56</definedName>
    <definedName name="annual_2011ea_v6_11f_c1c2rail_12US2_cbo5_soa_state" localSheetId="7">ag!$I$2:$AQ$54</definedName>
    <definedName name="annual_2011ea_v6_11f_c1c2rail_12US2_cbo5_soa_state" localSheetId="10">rail!$P$2:$CB$54</definedName>
    <definedName name="annual_2011ea_v6_11f_c3marine_12US2_cbo5_soa_state" localSheetId="12">'cmv_c1c2 12'!$Q$2:$CA$56</definedName>
    <definedName name="annual_2011ea_v6_11f_c3marine_12US2_cbo5_soa_state" localSheetId="11">'cmv_c1c2 36'!$R$2:$BW$56</definedName>
    <definedName name="annual_2011ea_v6_11f_c3marine_12US2_cbo5_soa_state" localSheetId="14">'cmv_c3 12'!$Q$2:$CA$56</definedName>
    <definedName name="annual_2011ea_v6_11f_c3marine_12US2_cbo5_soa_state" localSheetId="13">'cmv_c3 36'!$Q$2:$BV$56</definedName>
    <definedName name="annual_2011ea_v6_11f_c3marine_12US2_cbo5_soa_state_1" localSheetId="13">'cmv_c3 36'!$Q$2:$BV$56</definedName>
    <definedName name="annual_2011ea_v6_11f_nonpt_12US2_cbo5_soa_state" localSheetId="15">nonpt!$S$2:$CC$54</definedName>
    <definedName name="annual_2011ea_v6_11f_nonpt_12US2_cbo5_soa_state" localSheetId="16">ptagfire!$O$2:$BX$54</definedName>
    <definedName name="annual_2011ea_v6_11f_nonroad_12US2_cbo5_soa_state" localSheetId="17">nonroad!$P$2:$BR$58</definedName>
    <definedName name="annual_2011ea_v6_11f_othar_12US2_cmaq_cb05_soa_state" localSheetId="25">'othar 12US1'!$J$2:$BR$47</definedName>
    <definedName name="annual_2011ea_v6_11f_othar_12US2_cmaq_cb05_soa_state" localSheetId="26">'othar 36US3'!$J$2:$BM$47</definedName>
    <definedName name="annual_2011ea_v6_11f_othar_12US2_cmaq_cb05_soa_state" localSheetId="37">'ptfire_othna 12US1'!$J$2:$BS$47</definedName>
    <definedName name="annual_2011ea_v6_11f_othar_12US2_cmaq_cb05_soa_state" localSheetId="38">'ptfire_othna 36US3'!$J$2:$BN$48</definedName>
    <definedName name="annual_2011ea_v6_11f_othon_12US2_cmaq_cb05_soa_state" localSheetId="27">'onroad_can 12US1'!$J$2:$BR$47</definedName>
    <definedName name="annual_2011ea_v6_11f_othon_12US2_cmaq_cb05_soa_state" localSheetId="28">'onroad_can 36US3'!$J$2:$BM$47</definedName>
    <definedName name="annual_2011ea_v6_11f_othon_12US2_cmaq_cb05_soa_state" localSheetId="29">'onroad_mex 12US1'!$P$2:$BS$34</definedName>
    <definedName name="annual_2011ea_v6_11f_othon_12US2_cmaq_cb05_soa_state" localSheetId="30">'onroad_mex 36US3'!$P$2:$BS$34</definedName>
    <definedName name="annual_2011ea_v6_11f_othpt_12US2_cmaq_cb05_soa_state" localSheetId="31">'othpt 12US1'!$M$2:$BW$47</definedName>
    <definedName name="annual_2011ea_v6_11f_othpt_12US2_cmaq_cb05_soa_state" localSheetId="32">'othpt 36US3'!$M$2:$BR$47</definedName>
    <definedName name="annual_2011ea_v6_11f_ptipm_12US2_cbo5_soa_state" localSheetId="20">ptegu!$S$2:$CC$54</definedName>
    <definedName name="annual_2011ea_v6_11f_ptnonipm_12US2_cbo5_soa_state" localSheetId="5">airports!$Q$2:$BW$54</definedName>
    <definedName name="annual_2011ea_v6_11f_ptnonipm_12US2_cbo5_soa_state" localSheetId="22">pt_oilgas!$S$2:$CC$54</definedName>
    <definedName name="annual_2011ea_v6_11f_ptnonipm_12US2_cbo5_soa_state" localSheetId="21">ptnonipm!$S$2:$CC$54</definedName>
    <definedName name="annual_2011ea_v6_11f_rwc_12US2_cbo5_soa_state" localSheetId="24">rwc!$Q$2:$BY$54</definedName>
    <definedName name="beis" localSheetId="7">#REF!</definedName>
    <definedName name="beis" localSheetId="8">'biogenics 36'!$A$2:$O$51</definedName>
    <definedName name="beis" localSheetId="29">#REF!</definedName>
    <definedName name="beis" localSheetId="30">#REF!</definedName>
    <definedName name="beis">'biogenics 12'!$A$2:$P$51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5" i="21" l="1"/>
  <c r="G65" i="21"/>
  <c r="F65" i="21"/>
  <c r="E65" i="21"/>
  <c r="D65" i="21"/>
  <c r="C65" i="21"/>
  <c r="B65" i="21"/>
  <c r="H60" i="21"/>
  <c r="H69" i="21" s="1"/>
  <c r="G60" i="21"/>
  <c r="G69" i="21" s="1"/>
  <c r="F60" i="21"/>
  <c r="F69" i="21" s="1"/>
  <c r="E60" i="21"/>
  <c r="E69" i="21" s="1"/>
  <c r="D60" i="21"/>
  <c r="D69" i="21" s="1"/>
  <c r="C60" i="21"/>
  <c r="C69" i="21" s="1"/>
  <c r="B60" i="21"/>
  <c r="B69" i="21" s="1"/>
  <c r="J53" i="29" l="1"/>
  <c r="K53" i="29"/>
  <c r="L53" i="29"/>
  <c r="M53" i="29"/>
  <c r="N53" i="29"/>
  <c r="O53" i="29"/>
  <c r="P53" i="29"/>
  <c r="Q53" i="29"/>
  <c r="R53" i="29"/>
  <c r="S53" i="29"/>
  <c r="T53" i="29"/>
  <c r="J54" i="29"/>
  <c r="K54" i="29"/>
  <c r="L54" i="29"/>
  <c r="M54" i="29"/>
  <c r="N54" i="29"/>
  <c r="O54" i="29"/>
  <c r="P54" i="29"/>
  <c r="Q54" i="29"/>
  <c r="R54" i="29"/>
  <c r="S54" i="29"/>
  <c r="T54" i="29"/>
  <c r="B54" i="29"/>
  <c r="B53" i="29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Q60" i="3"/>
  <c r="C46" i="21"/>
  <c r="D46" i="21"/>
  <c r="E46" i="21"/>
  <c r="F46" i="21"/>
  <c r="G46" i="21"/>
  <c r="H46" i="21"/>
  <c r="B46" i="21"/>
  <c r="H47" i="21"/>
  <c r="G47" i="21"/>
  <c r="F47" i="21"/>
  <c r="E47" i="21"/>
  <c r="D47" i="21"/>
  <c r="C47" i="21"/>
  <c r="B47" i="21"/>
  <c r="C48" i="21"/>
  <c r="D48" i="21"/>
  <c r="E48" i="21"/>
  <c r="F48" i="21"/>
  <c r="G48" i="21"/>
  <c r="H48" i="21"/>
  <c r="H52" i="30"/>
  <c r="G52" i="30"/>
  <c r="F52" i="30"/>
  <c r="E52" i="30"/>
  <c r="D52" i="30"/>
  <c r="C52" i="30"/>
  <c r="B52" i="30"/>
  <c r="H51" i="30"/>
  <c r="G51" i="30"/>
  <c r="F51" i="30"/>
  <c r="E51" i="30"/>
  <c r="D51" i="30"/>
  <c r="C51" i="30"/>
  <c r="B51" i="30"/>
  <c r="H50" i="30"/>
  <c r="G50" i="30"/>
  <c r="F50" i="30"/>
  <c r="E50" i="30"/>
  <c r="D50" i="30"/>
  <c r="C50" i="30"/>
  <c r="B50" i="30"/>
  <c r="H49" i="30"/>
  <c r="G49" i="30"/>
  <c r="F49" i="30"/>
  <c r="E49" i="30"/>
  <c r="D49" i="30"/>
  <c r="C49" i="30"/>
  <c r="B49" i="30"/>
  <c r="H48" i="30"/>
  <c r="G48" i="30"/>
  <c r="F48" i="30"/>
  <c r="E48" i="30"/>
  <c r="D48" i="30"/>
  <c r="C48" i="30"/>
  <c r="B48" i="30"/>
  <c r="H47" i="30"/>
  <c r="G47" i="30"/>
  <c r="F47" i="30"/>
  <c r="E47" i="30"/>
  <c r="D47" i="30"/>
  <c r="C47" i="30"/>
  <c r="B47" i="30"/>
  <c r="H46" i="30"/>
  <c r="G46" i="30"/>
  <c r="F46" i="30"/>
  <c r="E46" i="30"/>
  <c r="D46" i="30"/>
  <c r="C46" i="30"/>
  <c r="B46" i="30"/>
  <c r="H45" i="30"/>
  <c r="G45" i="30"/>
  <c r="F45" i="30"/>
  <c r="E45" i="30"/>
  <c r="D45" i="30"/>
  <c r="C45" i="30"/>
  <c r="B45" i="30"/>
  <c r="H44" i="30"/>
  <c r="G44" i="30"/>
  <c r="F44" i="30"/>
  <c r="E44" i="30"/>
  <c r="D44" i="30"/>
  <c r="C44" i="30"/>
  <c r="B44" i="30"/>
  <c r="H43" i="30"/>
  <c r="G43" i="30"/>
  <c r="F43" i="30"/>
  <c r="E43" i="30"/>
  <c r="D43" i="30"/>
  <c r="C43" i="30"/>
  <c r="B43" i="30"/>
  <c r="H42" i="30"/>
  <c r="G42" i="30"/>
  <c r="F42" i="30"/>
  <c r="E42" i="30"/>
  <c r="D42" i="30"/>
  <c r="C42" i="30"/>
  <c r="B42" i="30"/>
  <c r="H41" i="30"/>
  <c r="G41" i="30"/>
  <c r="F41" i="30"/>
  <c r="E41" i="30"/>
  <c r="D41" i="30"/>
  <c r="C41" i="30"/>
  <c r="B41" i="30"/>
  <c r="H40" i="30"/>
  <c r="G40" i="30"/>
  <c r="F40" i="30"/>
  <c r="E40" i="30"/>
  <c r="D40" i="30"/>
  <c r="C40" i="30"/>
  <c r="B40" i="30"/>
  <c r="H39" i="30"/>
  <c r="G39" i="30"/>
  <c r="F39" i="30"/>
  <c r="E39" i="30"/>
  <c r="D39" i="30"/>
  <c r="C39" i="30"/>
  <c r="B39" i="30"/>
  <c r="H38" i="30"/>
  <c r="G38" i="30"/>
  <c r="F38" i="30"/>
  <c r="E38" i="30"/>
  <c r="D38" i="30"/>
  <c r="C38" i="30"/>
  <c r="B38" i="30"/>
  <c r="H37" i="30"/>
  <c r="G37" i="30"/>
  <c r="F37" i="30"/>
  <c r="E37" i="30"/>
  <c r="D37" i="30"/>
  <c r="C37" i="30"/>
  <c r="B37" i="30"/>
  <c r="H36" i="30"/>
  <c r="G36" i="30"/>
  <c r="F36" i="30"/>
  <c r="E36" i="30"/>
  <c r="D36" i="30"/>
  <c r="C36" i="30"/>
  <c r="B36" i="30"/>
  <c r="H35" i="30"/>
  <c r="G35" i="30"/>
  <c r="F35" i="30"/>
  <c r="E35" i="30"/>
  <c r="D35" i="30"/>
  <c r="C35" i="30"/>
  <c r="B35" i="30"/>
  <c r="H34" i="30"/>
  <c r="G34" i="30"/>
  <c r="F34" i="30"/>
  <c r="E34" i="30"/>
  <c r="D34" i="30"/>
  <c r="C34" i="30"/>
  <c r="B34" i="30"/>
  <c r="H33" i="30"/>
  <c r="G33" i="30"/>
  <c r="F33" i="30"/>
  <c r="E33" i="30"/>
  <c r="D33" i="30"/>
  <c r="C33" i="30"/>
  <c r="B33" i="30"/>
  <c r="H32" i="30"/>
  <c r="G32" i="30"/>
  <c r="F32" i="30"/>
  <c r="E32" i="30"/>
  <c r="D32" i="30"/>
  <c r="C32" i="30"/>
  <c r="B32" i="30"/>
  <c r="H31" i="30"/>
  <c r="G31" i="30"/>
  <c r="F31" i="30"/>
  <c r="E31" i="30"/>
  <c r="D31" i="30"/>
  <c r="C31" i="30"/>
  <c r="B31" i="30"/>
  <c r="H30" i="30"/>
  <c r="G30" i="30"/>
  <c r="F30" i="30"/>
  <c r="E30" i="30"/>
  <c r="D30" i="30"/>
  <c r="C30" i="30"/>
  <c r="B30" i="30"/>
  <c r="H29" i="30"/>
  <c r="G29" i="30"/>
  <c r="F29" i="30"/>
  <c r="E29" i="30"/>
  <c r="D29" i="30"/>
  <c r="C29" i="30"/>
  <c r="B29" i="30"/>
  <c r="H28" i="30"/>
  <c r="G28" i="30"/>
  <c r="F28" i="30"/>
  <c r="E28" i="30"/>
  <c r="D28" i="30"/>
  <c r="C28" i="30"/>
  <c r="B28" i="30"/>
  <c r="H27" i="30"/>
  <c r="G27" i="30"/>
  <c r="F27" i="30"/>
  <c r="E27" i="30"/>
  <c r="D27" i="30"/>
  <c r="C27" i="30"/>
  <c r="B27" i="30"/>
  <c r="H26" i="30"/>
  <c r="G26" i="30"/>
  <c r="F26" i="30"/>
  <c r="E26" i="30"/>
  <c r="D26" i="30"/>
  <c r="C26" i="30"/>
  <c r="B26" i="30"/>
  <c r="H25" i="30"/>
  <c r="G25" i="30"/>
  <c r="F25" i="30"/>
  <c r="E25" i="30"/>
  <c r="D25" i="30"/>
  <c r="C25" i="30"/>
  <c r="B25" i="30"/>
  <c r="H24" i="30"/>
  <c r="G24" i="30"/>
  <c r="F24" i="30"/>
  <c r="E24" i="30"/>
  <c r="D24" i="30"/>
  <c r="C24" i="30"/>
  <c r="B24" i="30"/>
  <c r="H23" i="30"/>
  <c r="G23" i="30"/>
  <c r="F23" i="30"/>
  <c r="E23" i="30"/>
  <c r="D23" i="30"/>
  <c r="C23" i="30"/>
  <c r="B23" i="30"/>
  <c r="H22" i="30"/>
  <c r="G22" i="30"/>
  <c r="F22" i="30"/>
  <c r="E22" i="30"/>
  <c r="D22" i="30"/>
  <c r="C22" i="30"/>
  <c r="B22" i="30"/>
  <c r="H21" i="30"/>
  <c r="G21" i="30"/>
  <c r="F21" i="30"/>
  <c r="E21" i="30"/>
  <c r="D21" i="30"/>
  <c r="C21" i="30"/>
  <c r="B21" i="30"/>
  <c r="H20" i="30"/>
  <c r="G20" i="30"/>
  <c r="F20" i="30"/>
  <c r="E20" i="30"/>
  <c r="D20" i="30"/>
  <c r="C20" i="30"/>
  <c r="B20" i="30"/>
  <c r="H19" i="30"/>
  <c r="G19" i="30"/>
  <c r="F19" i="30"/>
  <c r="E19" i="30"/>
  <c r="D19" i="30"/>
  <c r="C19" i="30"/>
  <c r="B19" i="30"/>
  <c r="H18" i="30"/>
  <c r="G18" i="30"/>
  <c r="F18" i="30"/>
  <c r="E18" i="30"/>
  <c r="D18" i="30"/>
  <c r="C18" i="30"/>
  <c r="B18" i="30"/>
  <c r="H17" i="30"/>
  <c r="G17" i="30"/>
  <c r="F17" i="30"/>
  <c r="E17" i="30"/>
  <c r="D17" i="30"/>
  <c r="C17" i="30"/>
  <c r="B17" i="30"/>
  <c r="H16" i="30"/>
  <c r="G16" i="30"/>
  <c r="F16" i="30"/>
  <c r="E16" i="30"/>
  <c r="D16" i="30"/>
  <c r="C16" i="30"/>
  <c r="B16" i="30"/>
  <c r="H15" i="30"/>
  <c r="G15" i="30"/>
  <c r="F15" i="30"/>
  <c r="E15" i="30"/>
  <c r="D15" i="30"/>
  <c r="C15" i="30"/>
  <c r="B15" i="30"/>
  <c r="H14" i="30"/>
  <c r="G14" i="30"/>
  <c r="F14" i="30"/>
  <c r="E14" i="30"/>
  <c r="D14" i="30"/>
  <c r="C14" i="30"/>
  <c r="B14" i="30"/>
  <c r="H13" i="30"/>
  <c r="G13" i="30"/>
  <c r="F13" i="30"/>
  <c r="E13" i="30"/>
  <c r="D13" i="30"/>
  <c r="C13" i="30"/>
  <c r="B13" i="30"/>
  <c r="H12" i="30"/>
  <c r="G12" i="30"/>
  <c r="F12" i="30"/>
  <c r="E12" i="30"/>
  <c r="D12" i="30"/>
  <c r="C12" i="30"/>
  <c r="B12" i="30"/>
  <c r="H11" i="30"/>
  <c r="G11" i="30"/>
  <c r="F11" i="30"/>
  <c r="E11" i="30"/>
  <c r="D11" i="30"/>
  <c r="C11" i="30"/>
  <c r="B11" i="30"/>
  <c r="H10" i="30"/>
  <c r="G10" i="30"/>
  <c r="F10" i="30"/>
  <c r="E10" i="30"/>
  <c r="D10" i="30"/>
  <c r="C10" i="30"/>
  <c r="B10" i="30"/>
  <c r="H9" i="30"/>
  <c r="G9" i="30"/>
  <c r="F9" i="30"/>
  <c r="E9" i="30"/>
  <c r="D9" i="30"/>
  <c r="C9" i="30"/>
  <c r="B9" i="30"/>
  <c r="H8" i="30"/>
  <c r="G8" i="30"/>
  <c r="F8" i="30"/>
  <c r="E8" i="30"/>
  <c r="D8" i="30"/>
  <c r="C8" i="30"/>
  <c r="B8" i="30"/>
  <c r="H7" i="30"/>
  <c r="G7" i="30"/>
  <c r="F7" i="30"/>
  <c r="E7" i="30"/>
  <c r="D7" i="30"/>
  <c r="C7" i="30"/>
  <c r="B7" i="30"/>
  <c r="H6" i="30"/>
  <c r="G6" i="30"/>
  <c r="F6" i="30"/>
  <c r="E6" i="30"/>
  <c r="D6" i="30"/>
  <c r="C6" i="30"/>
  <c r="B6" i="30"/>
  <c r="H5" i="30"/>
  <c r="G5" i="30"/>
  <c r="F5" i="30"/>
  <c r="E5" i="30"/>
  <c r="D5" i="30"/>
  <c r="C5" i="30"/>
  <c r="B5" i="30"/>
  <c r="H4" i="30"/>
  <c r="G4" i="30"/>
  <c r="F4" i="30"/>
  <c r="E4" i="30"/>
  <c r="D4" i="30"/>
  <c r="C4" i="30"/>
  <c r="B4" i="30"/>
  <c r="G53" i="30"/>
  <c r="D53" i="30"/>
  <c r="H53" i="30"/>
  <c r="F53" i="30"/>
  <c r="E53" i="30"/>
  <c r="C53" i="30"/>
  <c r="B53" i="30"/>
  <c r="AC57" i="1" l="1"/>
  <c r="AD57" i="1"/>
  <c r="AC58" i="1"/>
  <c r="AD58" i="1"/>
  <c r="BB56" i="1"/>
  <c r="BA56" i="1" s="1"/>
  <c r="BE56" i="1"/>
  <c r="BB57" i="1"/>
  <c r="BA57" i="1" s="1"/>
  <c r="BE57" i="1"/>
  <c r="BB58" i="1"/>
  <c r="BA58" i="1" s="1"/>
  <c r="BE58" i="1"/>
  <c r="BH56" i="1"/>
  <c r="BH57" i="1"/>
  <c r="BH58" i="1"/>
  <c r="BD58" i="1" l="1"/>
  <c r="BG58" i="1"/>
  <c r="BD57" i="1"/>
  <c r="BG57" i="1"/>
  <c r="BD56" i="1"/>
  <c r="BG56" i="1"/>
  <c r="C38" i="20" l="1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B38" i="20"/>
  <c r="CL6" i="13" l="1"/>
  <c r="CM6" i="13"/>
  <c r="CO6" i="13"/>
  <c r="CP6" i="13"/>
  <c r="CQ6" i="13"/>
  <c r="CR6" i="13"/>
  <c r="V61" i="25" l="1"/>
  <c r="W61" i="25"/>
  <c r="X61" i="25"/>
  <c r="Y61" i="25"/>
  <c r="AA61" i="25"/>
  <c r="AB61" i="25"/>
  <c r="AC61" i="25"/>
  <c r="V62" i="25"/>
  <c r="W62" i="25"/>
  <c r="X62" i="25"/>
  <c r="Y62" i="25"/>
  <c r="AA62" i="25"/>
  <c r="AB62" i="25"/>
  <c r="AC62" i="25"/>
  <c r="V61" i="12"/>
  <c r="W61" i="12"/>
  <c r="X61" i="12"/>
  <c r="Y61" i="12"/>
  <c r="AA61" i="12"/>
  <c r="AB61" i="12"/>
  <c r="AC61" i="12"/>
  <c r="V62" i="12"/>
  <c r="W62" i="12"/>
  <c r="X62" i="12"/>
  <c r="Y62" i="12"/>
  <c r="AA62" i="12"/>
  <c r="AB62" i="12"/>
  <c r="AC62" i="12"/>
  <c r="V63" i="12"/>
  <c r="W63" i="12"/>
  <c r="X63" i="12"/>
  <c r="Y63" i="12"/>
  <c r="AA63" i="12"/>
  <c r="AB63" i="12"/>
  <c r="AC63" i="12"/>
  <c r="V61" i="11"/>
  <c r="W61" i="11"/>
  <c r="X61" i="11"/>
  <c r="Y61" i="11"/>
  <c r="AA61" i="11"/>
  <c r="AB61" i="11"/>
  <c r="AC61" i="11"/>
  <c r="AD61" i="11"/>
  <c r="AE61" i="11"/>
  <c r="V62" i="11"/>
  <c r="W62" i="11"/>
  <c r="X62" i="11"/>
  <c r="Y62" i="11"/>
  <c r="AA62" i="11"/>
  <c r="AB62" i="11"/>
  <c r="AC62" i="11"/>
  <c r="AD62" i="11"/>
  <c r="AE62" i="11"/>
  <c r="V63" i="11"/>
  <c r="W63" i="11"/>
  <c r="X63" i="11"/>
  <c r="Y63" i="11"/>
  <c r="AA63" i="11"/>
  <c r="AB63" i="11"/>
  <c r="AC63" i="11"/>
  <c r="AD63" i="11"/>
  <c r="AE63" i="11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H61" i="34"/>
  <c r="AI61" i="34"/>
  <c r="AJ61" i="34"/>
  <c r="AK61" i="34"/>
  <c r="AL61" i="34"/>
  <c r="AM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B61" i="34"/>
  <c r="CC61" i="34"/>
  <c r="CD61" i="34"/>
  <c r="T62" i="34"/>
  <c r="U62" i="34"/>
  <c r="V62" i="34"/>
  <c r="W62" i="34"/>
  <c r="Y62" i="34"/>
  <c r="Z62" i="34"/>
  <c r="AA62" i="34"/>
  <c r="AB62" i="34"/>
  <c r="AC62" i="34"/>
  <c r="AD62" i="34"/>
  <c r="AE62" i="34"/>
  <c r="AF62" i="34"/>
  <c r="AH62" i="34"/>
  <c r="AI62" i="34"/>
  <c r="AJ62" i="34"/>
  <c r="AK62" i="34"/>
  <c r="AL62" i="34"/>
  <c r="AM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B62" i="34"/>
  <c r="CC62" i="34"/>
  <c r="CD62" i="34"/>
  <c r="S62" i="34"/>
  <c r="R62" i="33"/>
  <c r="S62" i="33"/>
  <c r="T62" i="33"/>
  <c r="V62" i="33"/>
  <c r="W62" i="33"/>
  <c r="X62" i="33"/>
  <c r="Y62" i="33"/>
  <c r="Z62" i="33"/>
  <c r="AA62" i="33"/>
  <c r="AB62" i="33"/>
  <c r="AC62" i="33"/>
  <c r="AE62" i="33"/>
  <c r="AF62" i="33"/>
  <c r="AG62" i="33"/>
  <c r="AH62" i="33"/>
  <c r="AI62" i="33"/>
  <c r="AJ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X62" i="33"/>
  <c r="BY62" i="33"/>
  <c r="BZ62" i="33"/>
  <c r="R61" i="33"/>
  <c r="S61" i="33"/>
  <c r="T61" i="33"/>
  <c r="V61" i="33"/>
  <c r="W61" i="33"/>
  <c r="X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Z61" i="3"/>
  <c r="CA61" i="3"/>
  <c r="CB61" i="3"/>
  <c r="R61" i="3"/>
  <c r="T61" i="52"/>
  <c r="U61" i="52"/>
  <c r="V61" i="52"/>
  <c r="W61" i="52"/>
  <c r="Y61" i="52"/>
  <c r="Z61" i="52"/>
  <c r="AA61" i="52"/>
  <c r="AB61" i="52"/>
  <c r="AC61" i="52"/>
  <c r="T62" i="52"/>
  <c r="U62" i="52"/>
  <c r="V62" i="52"/>
  <c r="W62" i="52"/>
  <c r="Y62" i="52"/>
  <c r="Z62" i="52"/>
  <c r="AA62" i="52"/>
  <c r="AB62" i="52"/>
  <c r="AC62" i="52"/>
  <c r="T63" i="52"/>
  <c r="U63" i="52"/>
  <c r="V63" i="52"/>
  <c r="W63" i="52"/>
  <c r="Y63" i="52"/>
  <c r="Z63" i="52"/>
  <c r="AA63" i="52"/>
  <c r="AB63" i="52"/>
  <c r="AC63" i="52"/>
  <c r="D33" i="47" l="1"/>
  <c r="G33" i="47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CL84" i="38"/>
  <c r="CK84" i="38"/>
  <c r="CJ84" i="38"/>
  <c r="CI84" i="38"/>
  <c r="CH84" i="38"/>
  <c r="CG84" i="38"/>
  <c r="CF84" i="38"/>
  <c r="CE84" i="38"/>
  <c r="CD84" i="38"/>
  <c r="CC84" i="38"/>
  <c r="CB84" i="38"/>
  <c r="CA84" i="38"/>
  <c r="BZ84" i="38"/>
  <c r="BY84" i="38"/>
  <c r="BX84" i="38"/>
  <c r="CL83" i="38"/>
  <c r="CK83" i="38"/>
  <c r="CJ83" i="38"/>
  <c r="CI83" i="38"/>
  <c r="CH83" i="38"/>
  <c r="CG83" i="38"/>
  <c r="CF83" i="38"/>
  <c r="CE83" i="38"/>
  <c r="CD83" i="38"/>
  <c r="CC83" i="38"/>
  <c r="CB83" i="38"/>
  <c r="CA83" i="38"/>
  <c r="BZ83" i="38"/>
  <c r="BY83" i="38"/>
  <c r="BX83" i="38"/>
  <c r="CL82" i="38"/>
  <c r="CK82" i="38"/>
  <c r="CJ82" i="38"/>
  <c r="CI82" i="38"/>
  <c r="CH82" i="38"/>
  <c r="CG82" i="38"/>
  <c r="CF82" i="38"/>
  <c r="CE82" i="38"/>
  <c r="CD82" i="38"/>
  <c r="CC82" i="38"/>
  <c r="CB82" i="38"/>
  <c r="CA82" i="38"/>
  <c r="BZ82" i="38"/>
  <c r="BY82" i="38"/>
  <c r="BX82" i="38"/>
  <c r="CL81" i="38"/>
  <c r="CK81" i="38"/>
  <c r="CJ81" i="38"/>
  <c r="CI81" i="38"/>
  <c r="CH81" i="38"/>
  <c r="CG81" i="38"/>
  <c r="CF81" i="38"/>
  <c r="CE81" i="38"/>
  <c r="CD81" i="38"/>
  <c r="CC81" i="38"/>
  <c r="CB81" i="38"/>
  <c r="CA81" i="38"/>
  <c r="BZ81" i="38"/>
  <c r="BY81" i="38"/>
  <c r="BX81" i="38"/>
  <c r="CL80" i="38"/>
  <c r="CK80" i="38"/>
  <c r="CJ80" i="38"/>
  <c r="CI80" i="38"/>
  <c r="CH80" i="38"/>
  <c r="CG80" i="38"/>
  <c r="CF80" i="38"/>
  <c r="CE80" i="38"/>
  <c r="CD80" i="38"/>
  <c r="CC80" i="38"/>
  <c r="CB80" i="38"/>
  <c r="CA80" i="38"/>
  <c r="BZ80" i="38"/>
  <c r="BY80" i="38"/>
  <c r="BX80" i="38"/>
  <c r="CL79" i="38"/>
  <c r="CK79" i="38"/>
  <c r="CJ79" i="38"/>
  <c r="CI79" i="38"/>
  <c r="CH79" i="38"/>
  <c r="CG79" i="38"/>
  <c r="CF79" i="38"/>
  <c r="CE79" i="38"/>
  <c r="CD79" i="38"/>
  <c r="CC79" i="38"/>
  <c r="CB79" i="38"/>
  <c r="CA79" i="38"/>
  <c r="BZ79" i="38"/>
  <c r="BY79" i="38"/>
  <c r="BX79" i="38"/>
  <c r="CL78" i="38"/>
  <c r="CK78" i="38"/>
  <c r="CJ78" i="38"/>
  <c r="CI78" i="38"/>
  <c r="CH78" i="38"/>
  <c r="CG78" i="38"/>
  <c r="CF78" i="38"/>
  <c r="CE78" i="38"/>
  <c r="CD78" i="38"/>
  <c r="CC78" i="38"/>
  <c r="CB78" i="38"/>
  <c r="CA78" i="38"/>
  <c r="BZ78" i="38"/>
  <c r="BY78" i="38"/>
  <c r="BX78" i="38"/>
  <c r="CL77" i="38"/>
  <c r="CK77" i="38"/>
  <c r="CJ77" i="38"/>
  <c r="CI77" i="38"/>
  <c r="CH77" i="38"/>
  <c r="CG77" i="38"/>
  <c r="CF77" i="38"/>
  <c r="CE77" i="38"/>
  <c r="CD77" i="38"/>
  <c r="CC77" i="38"/>
  <c r="CB77" i="38"/>
  <c r="CA77" i="38"/>
  <c r="BZ77" i="38"/>
  <c r="BY77" i="38"/>
  <c r="BX77" i="38"/>
  <c r="CL76" i="38"/>
  <c r="CK76" i="38"/>
  <c r="CJ76" i="38"/>
  <c r="CI76" i="38"/>
  <c r="CH76" i="38"/>
  <c r="CG76" i="38"/>
  <c r="CF76" i="38"/>
  <c r="CE76" i="38"/>
  <c r="CD76" i="38"/>
  <c r="CC76" i="38"/>
  <c r="CB76" i="38"/>
  <c r="CA76" i="38"/>
  <c r="BZ76" i="38"/>
  <c r="BY76" i="38"/>
  <c r="BX76" i="38"/>
  <c r="CL75" i="38"/>
  <c r="CK75" i="38"/>
  <c r="CJ75" i="38"/>
  <c r="CI75" i="38"/>
  <c r="CH75" i="38"/>
  <c r="CG75" i="38"/>
  <c r="CF75" i="38"/>
  <c r="CE75" i="38"/>
  <c r="CD75" i="38"/>
  <c r="CC75" i="38"/>
  <c r="CB75" i="38"/>
  <c r="CA75" i="38"/>
  <c r="BZ75" i="38"/>
  <c r="BY75" i="38"/>
  <c r="BX75" i="38"/>
  <c r="CL74" i="38"/>
  <c r="CK74" i="38"/>
  <c r="CJ74" i="38"/>
  <c r="CI74" i="38"/>
  <c r="CH74" i="38"/>
  <c r="CG74" i="38"/>
  <c r="CF74" i="38"/>
  <c r="CE74" i="38"/>
  <c r="CD74" i="38"/>
  <c r="CC74" i="38"/>
  <c r="CB74" i="38"/>
  <c r="CA74" i="38"/>
  <c r="BZ74" i="38"/>
  <c r="BY74" i="38"/>
  <c r="BX74" i="38"/>
  <c r="CL73" i="38"/>
  <c r="CK73" i="38"/>
  <c r="CJ73" i="38"/>
  <c r="CI73" i="38"/>
  <c r="CH73" i="38"/>
  <c r="CG73" i="38"/>
  <c r="CF73" i="38"/>
  <c r="CE73" i="38"/>
  <c r="CD73" i="38"/>
  <c r="CC73" i="38"/>
  <c r="CB73" i="38"/>
  <c r="CA73" i="38"/>
  <c r="BZ73" i="38"/>
  <c r="BY73" i="38"/>
  <c r="BX73" i="38"/>
  <c r="CL72" i="38"/>
  <c r="CK72" i="38"/>
  <c r="CJ72" i="38"/>
  <c r="CI72" i="38"/>
  <c r="CH72" i="38"/>
  <c r="CG72" i="38"/>
  <c r="CF72" i="38"/>
  <c r="CE72" i="38"/>
  <c r="CD72" i="38"/>
  <c r="CC72" i="38"/>
  <c r="CB72" i="38"/>
  <c r="CA72" i="38"/>
  <c r="BZ72" i="38"/>
  <c r="BY72" i="38"/>
  <c r="BX72" i="38"/>
  <c r="CL71" i="38"/>
  <c r="CK71" i="38"/>
  <c r="CJ71" i="38"/>
  <c r="CI71" i="38"/>
  <c r="CH71" i="38"/>
  <c r="CG71" i="38"/>
  <c r="CF71" i="38"/>
  <c r="CE71" i="38"/>
  <c r="CD71" i="38"/>
  <c r="CC71" i="38"/>
  <c r="CB71" i="38"/>
  <c r="CA71" i="38"/>
  <c r="BZ71" i="38"/>
  <c r="BY71" i="38"/>
  <c r="BX71" i="38"/>
  <c r="CL70" i="38"/>
  <c r="CK70" i="38"/>
  <c r="CJ70" i="38"/>
  <c r="CI70" i="38"/>
  <c r="CH70" i="38"/>
  <c r="CG70" i="38"/>
  <c r="CF70" i="38"/>
  <c r="CE70" i="38"/>
  <c r="CD70" i="38"/>
  <c r="CC70" i="38"/>
  <c r="CB70" i="38"/>
  <c r="CA70" i="38"/>
  <c r="BZ70" i="38"/>
  <c r="BY70" i="38"/>
  <c r="BX70" i="38"/>
  <c r="CL69" i="38"/>
  <c r="CK69" i="38"/>
  <c r="CJ69" i="38"/>
  <c r="CI69" i="38"/>
  <c r="CH69" i="38"/>
  <c r="CG69" i="38"/>
  <c r="CF69" i="38"/>
  <c r="CE69" i="38"/>
  <c r="CD69" i="38"/>
  <c r="CC69" i="38"/>
  <c r="CB69" i="38"/>
  <c r="CA69" i="38"/>
  <c r="BZ69" i="38"/>
  <c r="BY69" i="38"/>
  <c r="BX69" i="38"/>
  <c r="CL68" i="38"/>
  <c r="CK68" i="38"/>
  <c r="CJ68" i="38"/>
  <c r="CI68" i="38"/>
  <c r="CH68" i="38"/>
  <c r="CG68" i="38"/>
  <c r="CF68" i="38"/>
  <c r="CE68" i="38"/>
  <c r="CD68" i="38"/>
  <c r="CC68" i="38"/>
  <c r="CB68" i="38"/>
  <c r="CA68" i="38"/>
  <c r="BZ68" i="38"/>
  <c r="BY68" i="38"/>
  <c r="BX68" i="38"/>
  <c r="CL67" i="38"/>
  <c r="CK67" i="38"/>
  <c r="CJ67" i="38"/>
  <c r="CI67" i="38"/>
  <c r="CH67" i="38"/>
  <c r="CG67" i="38"/>
  <c r="CF67" i="38"/>
  <c r="CE67" i="38"/>
  <c r="CD67" i="38"/>
  <c r="CC67" i="38"/>
  <c r="CB67" i="38"/>
  <c r="CA67" i="38"/>
  <c r="BZ67" i="38"/>
  <c r="BY67" i="38"/>
  <c r="BX67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C65" i="38"/>
  <c r="B65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O64" i="38"/>
  <c r="N64" i="38"/>
  <c r="M64" i="38"/>
  <c r="L64" i="38"/>
  <c r="K64" i="38"/>
  <c r="J64" i="38"/>
  <c r="I64" i="38"/>
  <c r="H64" i="38"/>
  <c r="G64" i="38"/>
  <c r="F64" i="38"/>
  <c r="E64" i="38"/>
  <c r="D64" i="38"/>
  <c r="C64" i="38"/>
  <c r="B64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O63" i="38"/>
  <c r="N63" i="38"/>
  <c r="M63" i="38"/>
  <c r="L63" i="38"/>
  <c r="K63" i="38"/>
  <c r="J63" i="38"/>
  <c r="I63" i="38"/>
  <c r="H63" i="38"/>
  <c r="G63" i="38"/>
  <c r="F63" i="38"/>
  <c r="E63" i="38"/>
  <c r="D63" i="38"/>
  <c r="C63" i="38"/>
  <c r="B63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C62" i="38"/>
  <c r="B62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O61" i="38"/>
  <c r="N61" i="38"/>
  <c r="M61" i="38"/>
  <c r="L61" i="38"/>
  <c r="K61" i="38"/>
  <c r="J61" i="38"/>
  <c r="I61" i="38"/>
  <c r="H61" i="38"/>
  <c r="G61" i="38"/>
  <c r="F61" i="38"/>
  <c r="E61" i="38"/>
  <c r="D61" i="38"/>
  <c r="C61" i="38"/>
  <c r="B61" i="38"/>
  <c r="CL60" i="38"/>
  <c r="CK60" i="38"/>
  <c r="CJ60" i="38"/>
  <c r="CI60" i="38"/>
  <c r="CH60" i="38"/>
  <c r="CG60" i="38"/>
  <c r="CF60" i="38"/>
  <c r="CE60" i="38"/>
  <c r="CD60" i="38"/>
  <c r="CC60" i="38"/>
  <c r="CB60" i="38"/>
  <c r="CA60" i="38"/>
  <c r="BZ60" i="38"/>
  <c r="BY60" i="38"/>
  <c r="BX60" i="38"/>
  <c r="CL59" i="38"/>
  <c r="CK59" i="38"/>
  <c r="CJ59" i="38"/>
  <c r="CI59" i="38"/>
  <c r="CH59" i="38"/>
  <c r="CG59" i="38"/>
  <c r="CF59" i="38"/>
  <c r="CE59" i="38"/>
  <c r="CD59" i="38"/>
  <c r="CC59" i="38"/>
  <c r="CB59" i="38"/>
  <c r="CA59" i="38"/>
  <c r="BZ59" i="38"/>
  <c r="BY59" i="38"/>
  <c r="BX59" i="38"/>
  <c r="CL58" i="38"/>
  <c r="CK58" i="38"/>
  <c r="CJ58" i="38"/>
  <c r="CI58" i="38"/>
  <c r="CH58" i="38"/>
  <c r="CG58" i="38"/>
  <c r="CF58" i="38"/>
  <c r="CE58" i="38"/>
  <c r="CD58" i="38"/>
  <c r="CC58" i="38"/>
  <c r="CB58" i="38"/>
  <c r="CA58" i="38"/>
  <c r="BZ58" i="38"/>
  <c r="BY58" i="38"/>
  <c r="BX58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CL56" i="38"/>
  <c r="CK56" i="38"/>
  <c r="CJ56" i="38"/>
  <c r="CI56" i="38"/>
  <c r="CH56" i="38"/>
  <c r="CG56" i="38"/>
  <c r="CF56" i="38"/>
  <c r="CE56" i="38"/>
  <c r="CD56" i="38"/>
  <c r="CC56" i="38"/>
  <c r="CB56" i="38"/>
  <c r="CA56" i="38"/>
  <c r="BZ56" i="38"/>
  <c r="BY56" i="38"/>
  <c r="BX56" i="38"/>
  <c r="CL55" i="38"/>
  <c r="CK55" i="38"/>
  <c r="CJ55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CL54" i="38"/>
  <c r="CK54" i="38"/>
  <c r="CJ54" i="38"/>
  <c r="CI54" i="38"/>
  <c r="CH54" i="38"/>
  <c r="CG54" i="38"/>
  <c r="CF54" i="38"/>
  <c r="CE54" i="38"/>
  <c r="CD54" i="38"/>
  <c r="CC54" i="38"/>
  <c r="CB54" i="38"/>
  <c r="CA54" i="38"/>
  <c r="BZ54" i="38"/>
  <c r="BY54" i="38"/>
  <c r="BX54" i="38"/>
  <c r="CL53" i="38"/>
  <c r="CK53" i="38"/>
  <c r="CJ53" i="38"/>
  <c r="CI53" i="38"/>
  <c r="CH53" i="38"/>
  <c r="CG53" i="38"/>
  <c r="CF53" i="38"/>
  <c r="CE53" i="38"/>
  <c r="CD53" i="38"/>
  <c r="CC53" i="38"/>
  <c r="CB53" i="38"/>
  <c r="CA53" i="38"/>
  <c r="BZ53" i="38"/>
  <c r="BY53" i="38"/>
  <c r="BX53" i="38"/>
  <c r="CL52" i="38"/>
  <c r="CK52" i="38"/>
  <c r="CJ52" i="38"/>
  <c r="CI52" i="38"/>
  <c r="CH52" i="38"/>
  <c r="CG52" i="38"/>
  <c r="CF52" i="38"/>
  <c r="CE52" i="38"/>
  <c r="CD52" i="38"/>
  <c r="CC52" i="38"/>
  <c r="CB52" i="38"/>
  <c r="CA52" i="38"/>
  <c r="BZ52" i="38"/>
  <c r="BY52" i="38"/>
  <c r="BX52" i="38"/>
  <c r="CL51" i="38"/>
  <c r="CK51" i="38"/>
  <c r="CJ51" i="38"/>
  <c r="CI51" i="38"/>
  <c r="CH51" i="38"/>
  <c r="CG51" i="38"/>
  <c r="CF51" i="38"/>
  <c r="CE51" i="38"/>
  <c r="CD51" i="38"/>
  <c r="CC51" i="38"/>
  <c r="CB51" i="38"/>
  <c r="CA51" i="38"/>
  <c r="BZ51" i="38"/>
  <c r="BY51" i="38"/>
  <c r="BX51" i="38"/>
  <c r="CL50" i="38"/>
  <c r="CK50" i="38"/>
  <c r="CJ50" i="38"/>
  <c r="CI50" i="38"/>
  <c r="CH50" i="38"/>
  <c r="CG50" i="38"/>
  <c r="CF50" i="38"/>
  <c r="CE50" i="38"/>
  <c r="CD50" i="38"/>
  <c r="CC50" i="38"/>
  <c r="CB50" i="38"/>
  <c r="CA50" i="38"/>
  <c r="BZ50" i="38"/>
  <c r="BY50" i="38"/>
  <c r="BX50" i="38"/>
  <c r="CL49" i="38"/>
  <c r="CK49" i="38"/>
  <c r="CJ49" i="38"/>
  <c r="CI49" i="38"/>
  <c r="CH49" i="38"/>
  <c r="CG49" i="38"/>
  <c r="CF49" i="38"/>
  <c r="CE49" i="38"/>
  <c r="CD49" i="38"/>
  <c r="CC49" i="38"/>
  <c r="CB49" i="38"/>
  <c r="CA49" i="38"/>
  <c r="BZ49" i="38"/>
  <c r="BY49" i="38"/>
  <c r="BX49" i="38"/>
  <c r="CL48" i="38"/>
  <c r="CK48" i="38"/>
  <c r="CJ48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CL47" i="38"/>
  <c r="CK47" i="38"/>
  <c r="CJ47" i="38"/>
  <c r="CI47" i="38"/>
  <c r="CH47" i="38"/>
  <c r="CG47" i="38"/>
  <c r="CF47" i="38"/>
  <c r="CE47" i="38"/>
  <c r="CD47" i="38"/>
  <c r="CC47" i="38"/>
  <c r="CB47" i="38"/>
  <c r="CA47" i="38"/>
  <c r="BZ47" i="38"/>
  <c r="BY47" i="38"/>
  <c r="BX47" i="38"/>
  <c r="CL46" i="38"/>
  <c r="CK46" i="38"/>
  <c r="CJ46" i="38"/>
  <c r="CI46" i="38"/>
  <c r="CH46" i="38"/>
  <c r="CG46" i="38"/>
  <c r="CF46" i="38"/>
  <c r="CE46" i="38"/>
  <c r="CD46" i="38"/>
  <c r="CC46" i="38"/>
  <c r="CB46" i="38"/>
  <c r="CA46" i="38"/>
  <c r="BZ46" i="38"/>
  <c r="BY46" i="38"/>
  <c r="BX46" i="38"/>
  <c r="CL45" i="38"/>
  <c r="CK45" i="38"/>
  <c r="CJ45" i="38"/>
  <c r="CI45" i="38"/>
  <c r="CH45" i="38"/>
  <c r="CG45" i="38"/>
  <c r="CF45" i="38"/>
  <c r="CE45" i="38"/>
  <c r="CD45" i="38"/>
  <c r="CC45" i="38"/>
  <c r="CB45" i="38"/>
  <c r="CA45" i="38"/>
  <c r="BZ45" i="38"/>
  <c r="BY45" i="38"/>
  <c r="BX45" i="38"/>
  <c r="CL44" i="38"/>
  <c r="CK44" i="38"/>
  <c r="CJ44" i="38"/>
  <c r="CI44" i="38"/>
  <c r="CH44" i="38"/>
  <c r="CG44" i="38"/>
  <c r="CF44" i="38"/>
  <c r="CE44" i="38"/>
  <c r="CD44" i="38"/>
  <c r="CC44" i="38"/>
  <c r="CB44" i="38"/>
  <c r="CA44" i="38"/>
  <c r="BZ44" i="38"/>
  <c r="BY44" i="38"/>
  <c r="BX44" i="38"/>
  <c r="CL43" i="38"/>
  <c r="CK43" i="38"/>
  <c r="CJ43" i="38"/>
  <c r="CI43" i="38"/>
  <c r="CH43" i="38"/>
  <c r="CG43" i="38"/>
  <c r="CF43" i="38"/>
  <c r="CE43" i="38"/>
  <c r="CD43" i="38"/>
  <c r="CC43" i="38"/>
  <c r="CB43" i="38"/>
  <c r="CA43" i="38"/>
  <c r="BZ43" i="38"/>
  <c r="BY43" i="38"/>
  <c r="BX43" i="38"/>
  <c r="CL42" i="38"/>
  <c r="CK42" i="38"/>
  <c r="CJ42" i="38"/>
  <c r="CI42" i="38"/>
  <c r="CH42" i="38"/>
  <c r="CG42" i="38"/>
  <c r="CF42" i="38"/>
  <c r="CE42" i="38"/>
  <c r="CD42" i="38"/>
  <c r="CC42" i="38"/>
  <c r="CB42" i="38"/>
  <c r="CA42" i="38"/>
  <c r="BZ42" i="38"/>
  <c r="BY42" i="38"/>
  <c r="BX42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CL40" i="38"/>
  <c r="CK40" i="38"/>
  <c r="CJ40" i="38"/>
  <c r="CI40" i="38"/>
  <c r="CH40" i="38"/>
  <c r="CG40" i="38"/>
  <c r="CF40" i="38"/>
  <c r="CE40" i="38"/>
  <c r="CD40" i="38"/>
  <c r="CC40" i="38"/>
  <c r="CB40" i="38"/>
  <c r="CA40" i="38"/>
  <c r="BZ40" i="38"/>
  <c r="BY40" i="38"/>
  <c r="BX40" i="38"/>
  <c r="CK39" i="38"/>
  <c r="CJ39" i="38"/>
  <c r="CI39" i="38"/>
  <c r="CH39" i="38"/>
  <c r="CG39" i="38"/>
  <c r="CF39" i="38"/>
  <c r="CE39" i="38"/>
  <c r="CD39" i="38"/>
  <c r="CC39" i="38"/>
  <c r="CB39" i="38"/>
  <c r="CA39" i="38"/>
  <c r="BZ39" i="38"/>
  <c r="BY39" i="38"/>
  <c r="BX39" i="38"/>
  <c r="CL38" i="38"/>
  <c r="CK38" i="38"/>
  <c r="CJ38" i="38"/>
  <c r="CI38" i="38"/>
  <c r="CH38" i="38"/>
  <c r="CG38" i="38"/>
  <c r="CF38" i="38"/>
  <c r="CE38" i="38"/>
  <c r="CD38" i="38"/>
  <c r="CC38" i="38"/>
  <c r="CB38" i="38"/>
  <c r="CA38" i="38"/>
  <c r="BZ38" i="38"/>
  <c r="BY38" i="38"/>
  <c r="BX38" i="38"/>
  <c r="CL37" i="38"/>
  <c r="CK37" i="38"/>
  <c r="CJ37" i="38"/>
  <c r="CI37" i="38"/>
  <c r="CH37" i="38"/>
  <c r="CG37" i="38"/>
  <c r="CF37" i="38"/>
  <c r="CE37" i="38"/>
  <c r="CD37" i="38"/>
  <c r="CC37" i="38"/>
  <c r="CB37" i="38"/>
  <c r="CA37" i="38"/>
  <c r="BZ37" i="38"/>
  <c r="BY37" i="38"/>
  <c r="BX37" i="38"/>
  <c r="CL36" i="38"/>
  <c r="CK36" i="38"/>
  <c r="CJ36" i="38"/>
  <c r="CI36" i="38"/>
  <c r="CH36" i="38"/>
  <c r="CG36" i="38"/>
  <c r="CF36" i="38"/>
  <c r="CE36" i="38"/>
  <c r="CD36" i="38"/>
  <c r="CC36" i="38"/>
  <c r="CB36" i="38"/>
  <c r="CA36" i="38"/>
  <c r="BZ36" i="38"/>
  <c r="BY36" i="38"/>
  <c r="BX36" i="38"/>
  <c r="CL35" i="38"/>
  <c r="CK35" i="38"/>
  <c r="CJ35" i="38"/>
  <c r="CI35" i="38"/>
  <c r="CH35" i="38"/>
  <c r="CG35" i="38"/>
  <c r="CF35" i="38"/>
  <c r="CE35" i="38"/>
  <c r="CD35" i="38"/>
  <c r="CC35" i="38"/>
  <c r="CB35" i="38"/>
  <c r="CA35" i="38"/>
  <c r="BZ35" i="38"/>
  <c r="BY35" i="38"/>
  <c r="BX35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CL33" i="38"/>
  <c r="CK33" i="38"/>
  <c r="CJ33" i="38"/>
  <c r="CI33" i="38"/>
  <c r="CH33" i="38"/>
  <c r="CG33" i="38"/>
  <c r="CF33" i="38"/>
  <c r="CE33" i="38"/>
  <c r="CD33" i="38"/>
  <c r="CC33" i="38"/>
  <c r="CB33" i="38"/>
  <c r="CA33" i="38"/>
  <c r="BZ33" i="38"/>
  <c r="BY33" i="38"/>
  <c r="BX33" i="38"/>
  <c r="CL32" i="38"/>
  <c r="CK32" i="38"/>
  <c r="CJ32" i="38"/>
  <c r="CI32" i="38"/>
  <c r="CH32" i="38"/>
  <c r="CG32" i="38"/>
  <c r="CF32" i="38"/>
  <c r="CE32" i="38"/>
  <c r="CD32" i="38"/>
  <c r="CC32" i="38"/>
  <c r="CB32" i="38"/>
  <c r="CA32" i="38"/>
  <c r="BZ32" i="38"/>
  <c r="BY32" i="38"/>
  <c r="BX32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CL29" i="38"/>
  <c r="CK29" i="38"/>
  <c r="CJ29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CL28" i="38"/>
  <c r="CK28" i="38"/>
  <c r="CJ28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CL27" i="38"/>
  <c r="CK27" i="38"/>
  <c r="CJ27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CL26" i="38"/>
  <c r="CK26" i="38"/>
  <c r="CJ26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CL25" i="38"/>
  <c r="CK25" i="38"/>
  <c r="CJ25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CL24" i="38"/>
  <c r="CK24" i="38"/>
  <c r="CJ24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CL23" i="38"/>
  <c r="CK23" i="38"/>
  <c r="CJ23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CL21" i="38"/>
  <c r="CK21" i="38"/>
  <c r="CJ21" i="38"/>
  <c r="CI21" i="38"/>
  <c r="CH21" i="38"/>
  <c r="CG21" i="38"/>
  <c r="CF21" i="38"/>
  <c r="CE21" i="38"/>
  <c r="CD21" i="38"/>
  <c r="CC21" i="38"/>
  <c r="CB21" i="38"/>
  <c r="CA21" i="38"/>
  <c r="BZ21" i="38"/>
  <c r="BY21" i="38"/>
  <c r="BX21" i="38"/>
  <c r="CL20" i="38"/>
  <c r="CK20" i="38"/>
  <c r="CJ20" i="38"/>
  <c r="CI20" i="38"/>
  <c r="CH20" i="38"/>
  <c r="CG20" i="38"/>
  <c r="CF20" i="38"/>
  <c r="CE20" i="38"/>
  <c r="CD20" i="38"/>
  <c r="CC20" i="38"/>
  <c r="CB20" i="38"/>
  <c r="CA20" i="38"/>
  <c r="BZ20" i="38"/>
  <c r="BY20" i="38"/>
  <c r="BX20" i="38"/>
  <c r="CL19" i="38"/>
  <c r="CK19" i="38"/>
  <c r="CJ19" i="38"/>
  <c r="CI19" i="38"/>
  <c r="CH19" i="38"/>
  <c r="CG19" i="38"/>
  <c r="CF19" i="38"/>
  <c r="CE19" i="38"/>
  <c r="CD19" i="38"/>
  <c r="CC19" i="38"/>
  <c r="CB19" i="38"/>
  <c r="CA19" i="38"/>
  <c r="BZ19" i="38"/>
  <c r="BY19" i="38"/>
  <c r="BX19" i="38"/>
  <c r="CL18" i="38"/>
  <c r="CK18" i="38"/>
  <c r="CJ18" i="38"/>
  <c r="CI18" i="38"/>
  <c r="CH18" i="38"/>
  <c r="CG18" i="38"/>
  <c r="CF18" i="38"/>
  <c r="CE18" i="38"/>
  <c r="CD18" i="38"/>
  <c r="CC18" i="38"/>
  <c r="CB18" i="38"/>
  <c r="CA18" i="38"/>
  <c r="BZ18" i="38"/>
  <c r="BY18" i="38"/>
  <c r="BX18" i="38"/>
  <c r="CL17" i="38"/>
  <c r="CK17" i="38"/>
  <c r="CJ17" i="38"/>
  <c r="CI17" i="38"/>
  <c r="CH17" i="38"/>
  <c r="CG17" i="38"/>
  <c r="CF17" i="38"/>
  <c r="CE17" i="38"/>
  <c r="CD17" i="38"/>
  <c r="CC17" i="38"/>
  <c r="CB17" i="38"/>
  <c r="CA17" i="38"/>
  <c r="BZ17" i="38"/>
  <c r="BY17" i="38"/>
  <c r="BX17" i="38"/>
  <c r="CL16" i="38"/>
  <c r="CK16" i="38"/>
  <c r="CJ16" i="38"/>
  <c r="CI16" i="38"/>
  <c r="CH16" i="38"/>
  <c r="CG16" i="38"/>
  <c r="CF16" i="38"/>
  <c r="CE16" i="38"/>
  <c r="CD16" i="38"/>
  <c r="CC16" i="38"/>
  <c r="CB16" i="38"/>
  <c r="CA16" i="38"/>
  <c r="BZ16" i="38"/>
  <c r="BY16" i="38"/>
  <c r="BX16" i="38"/>
  <c r="CL15" i="38"/>
  <c r="CK15" i="38"/>
  <c r="CJ15" i="38"/>
  <c r="CI15" i="38"/>
  <c r="CH15" i="38"/>
  <c r="CG15" i="38"/>
  <c r="CF15" i="38"/>
  <c r="CE15" i="38"/>
  <c r="CD15" i="38"/>
  <c r="CC15" i="38"/>
  <c r="CB15" i="38"/>
  <c r="CA15" i="38"/>
  <c r="BZ15" i="38"/>
  <c r="BY15" i="38"/>
  <c r="BX15" i="38"/>
  <c r="CL14" i="38"/>
  <c r="CK14" i="38"/>
  <c r="CJ14" i="38"/>
  <c r="CI14" i="38"/>
  <c r="CH14" i="38"/>
  <c r="CG14" i="38"/>
  <c r="CF14" i="38"/>
  <c r="CE14" i="38"/>
  <c r="CD14" i="38"/>
  <c r="CC14" i="38"/>
  <c r="CB14" i="38"/>
  <c r="CA14" i="38"/>
  <c r="BZ14" i="38"/>
  <c r="BY14" i="38"/>
  <c r="BX14" i="38"/>
  <c r="CL13" i="38"/>
  <c r="CK13" i="38"/>
  <c r="CJ13" i="38"/>
  <c r="CI13" i="38"/>
  <c r="CH13" i="38"/>
  <c r="CG13" i="38"/>
  <c r="CF13" i="38"/>
  <c r="CE13" i="38"/>
  <c r="CD13" i="38"/>
  <c r="CC13" i="38"/>
  <c r="CB13" i="38"/>
  <c r="CA13" i="38"/>
  <c r="BZ13" i="38"/>
  <c r="BY13" i="38"/>
  <c r="BX13" i="38"/>
  <c r="CL12" i="38"/>
  <c r="CK12" i="38"/>
  <c r="CJ12" i="38"/>
  <c r="CI12" i="38"/>
  <c r="CH12" i="38"/>
  <c r="CG12" i="38"/>
  <c r="CF12" i="38"/>
  <c r="CE12" i="38"/>
  <c r="CD12" i="38"/>
  <c r="CC12" i="38"/>
  <c r="CB12" i="38"/>
  <c r="CA12" i="38"/>
  <c r="BZ12" i="38"/>
  <c r="BY12" i="38"/>
  <c r="BX12" i="38"/>
  <c r="CL11" i="38"/>
  <c r="CK11" i="38"/>
  <c r="CJ11" i="38"/>
  <c r="CI11" i="38"/>
  <c r="CH11" i="38"/>
  <c r="CG11" i="38"/>
  <c r="CF11" i="38"/>
  <c r="CE11" i="38"/>
  <c r="CD11" i="38"/>
  <c r="CC11" i="38"/>
  <c r="CB11" i="38"/>
  <c r="CA11" i="38"/>
  <c r="BZ11" i="38"/>
  <c r="BY11" i="38"/>
  <c r="BX11" i="38"/>
  <c r="CL10" i="38"/>
  <c r="CK10" i="38"/>
  <c r="CJ10" i="38"/>
  <c r="CI10" i="38"/>
  <c r="CH10" i="38"/>
  <c r="CG10" i="38"/>
  <c r="CF10" i="38"/>
  <c r="CE10" i="38"/>
  <c r="CD10" i="38"/>
  <c r="CC10" i="38"/>
  <c r="CB10" i="38"/>
  <c r="CA10" i="38"/>
  <c r="BZ10" i="38"/>
  <c r="BY10" i="38"/>
  <c r="BX10" i="38"/>
  <c r="CL9" i="38"/>
  <c r="CK9" i="38"/>
  <c r="CJ9" i="38"/>
  <c r="CI9" i="38"/>
  <c r="CH9" i="38"/>
  <c r="CG9" i="38"/>
  <c r="CF9" i="38"/>
  <c r="CE9" i="38"/>
  <c r="CD9" i="38"/>
  <c r="CC9" i="38"/>
  <c r="CB9" i="38"/>
  <c r="CA9" i="38"/>
  <c r="BZ9" i="38"/>
  <c r="BY9" i="38"/>
  <c r="BX9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CL7" i="38"/>
  <c r="CK7" i="38"/>
  <c r="CJ7" i="38"/>
  <c r="CI7" i="38"/>
  <c r="CH7" i="38"/>
  <c r="CG7" i="38"/>
  <c r="CF7" i="38"/>
  <c r="CE7" i="38"/>
  <c r="CD7" i="38"/>
  <c r="CC7" i="38"/>
  <c r="CB7" i="38"/>
  <c r="CA7" i="38"/>
  <c r="BZ7" i="38"/>
  <c r="BY7" i="38"/>
  <c r="BX7" i="38"/>
  <c r="CL6" i="38"/>
  <c r="CK6" i="38"/>
  <c r="CJ6" i="38"/>
  <c r="CI6" i="38"/>
  <c r="CH6" i="38"/>
  <c r="CG6" i="38"/>
  <c r="CF6" i="38"/>
  <c r="CE6" i="38"/>
  <c r="CD6" i="38"/>
  <c r="CC6" i="38"/>
  <c r="CB6" i="38"/>
  <c r="CA6" i="38"/>
  <c r="BZ6" i="38"/>
  <c r="BY6" i="38"/>
  <c r="BX6" i="38"/>
  <c r="CL5" i="38"/>
  <c r="CK5" i="38"/>
  <c r="CJ5" i="38"/>
  <c r="CI5" i="38"/>
  <c r="CH5" i="38"/>
  <c r="CG5" i="38"/>
  <c r="CF5" i="38"/>
  <c r="CE5" i="38"/>
  <c r="CD5" i="38"/>
  <c r="CC5" i="38"/>
  <c r="CB5" i="38"/>
  <c r="CA5" i="38"/>
  <c r="BZ5" i="38"/>
  <c r="BY5" i="38"/>
  <c r="BX5" i="38"/>
  <c r="CL4" i="38"/>
  <c r="CK4" i="38"/>
  <c r="CJ4" i="38"/>
  <c r="CI4" i="38"/>
  <c r="CH4" i="38"/>
  <c r="CG4" i="38"/>
  <c r="CF4" i="38"/>
  <c r="CE4" i="38"/>
  <c r="CD4" i="38"/>
  <c r="CC4" i="38"/>
  <c r="CB4" i="38"/>
  <c r="CA4" i="38"/>
  <c r="BZ4" i="38"/>
  <c r="BY4" i="38"/>
  <c r="BX4" i="38"/>
  <c r="CL3" i="38"/>
  <c r="CK3" i="38"/>
  <c r="CJ3" i="38"/>
  <c r="CI3" i="38"/>
  <c r="CH3" i="38"/>
  <c r="CG3" i="38"/>
  <c r="CF3" i="38"/>
  <c r="CE3" i="38"/>
  <c r="CD3" i="38"/>
  <c r="CC3" i="38"/>
  <c r="CB3" i="38"/>
  <c r="CA3" i="38"/>
  <c r="BZ3" i="38"/>
  <c r="BY3" i="38"/>
  <c r="BX3" i="38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D34" i="20" l="1"/>
  <c r="D42" i="20" s="1"/>
  <c r="G34" i="20"/>
  <c r="G42" i="20" s="1"/>
  <c r="BZ79" i="53" l="1"/>
  <c r="CG78" i="53"/>
  <c r="CF78" i="53"/>
  <c r="CE78" i="53"/>
  <c r="CD78" i="53"/>
  <c r="CC78" i="53"/>
  <c r="CA78" i="53"/>
  <c r="BZ78" i="53"/>
  <c r="CG77" i="53"/>
  <c r="CF77" i="53"/>
  <c r="CE77" i="53"/>
  <c r="CD77" i="53"/>
  <c r="CC77" i="53"/>
  <c r="CA77" i="53"/>
  <c r="BZ77" i="53"/>
  <c r="CG76" i="53"/>
  <c r="CF76" i="53"/>
  <c r="CE76" i="53"/>
  <c r="CD76" i="53"/>
  <c r="CC76" i="53"/>
  <c r="CA76" i="53"/>
  <c r="BZ76" i="53"/>
  <c r="CG75" i="53"/>
  <c r="CF75" i="53"/>
  <c r="CE75" i="53"/>
  <c r="CD75" i="53"/>
  <c r="CC75" i="53"/>
  <c r="CA75" i="53"/>
  <c r="BZ75" i="53"/>
  <c r="CG74" i="53"/>
  <c r="CF74" i="53"/>
  <c r="CE74" i="53"/>
  <c r="CD74" i="53"/>
  <c r="CC74" i="53"/>
  <c r="CA74" i="53"/>
  <c r="BZ74" i="53"/>
  <c r="CG73" i="53"/>
  <c r="CF73" i="53"/>
  <c r="CE73" i="53"/>
  <c r="CD73" i="53"/>
  <c r="CC73" i="53"/>
  <c r="CA73" i="53"/>
  <c r="BZ73" i="53"/>
  <c r="CG72" i="53"/>
  <c r="CF72" i="53"/>
  <c r="CE72" i="53"/>
  <c r="CD72" i="53"/>
  <c r="CC72" i="53"/>
  <c r="CA72" i="53"/>
  <c r="BZ72" i="53"/>
  <c r="CG71" i="53"/>
  <c r="CF71" i="53"/>
  <c r="CE71" i="53"/>
  <c r="CD71" i="53"/>
  <c r="CC71" i="53"/>
  <c r="CA71" i="53"/>
  <c r="BZ71" i="53"/>
  <c r="CG70" i="53"/>
  <c r="CF70" i="53"/>
  <c r="CE70" i="53"/>
  <c r="CD70" i="53"/>
  <c r="CC70" i="53"/>
  <c r="CA70" i="53"/>
  <c r="BZ70" i="53"/>
  <c r="CG69" i="53"/>
  <c r="CF69" i="53"/>
  <c r="CE69" i="53"/>
  <c r="CD69" i="53"/>
  <c r="CC69" i="53"/>
  <c r="CA69" i="53"/>
  <c r="BZ69" i="53"/>
  <c r="CG68" i="53"/>
  <c r="CF68" i="53"/>
  <c r="CE68" i="53"/>
  <c r="CD68" i="53"/>
  <c r="CC68" i="53"/>
  <c r="CA68" i="53"/>
  <c r="BZ68" i="53"/>
  <c r="CG67" i="53"/>
  <c r="CF67" i="53"/>
  <c r="CE67" i="53"/>
  <c r="CD67" i="53"/>
  <c r="CC67" i="53"/>
  <c r="CA67" i="53"/>
  <c r="BZ67" i="53"/>
  <c r="BW64" i="53"/>
  <c r="BV64" i="53"/>
  <c r="BU64" i="53"/>
  <c r="BT64" i="53"/>
  <c r="BS64" i="53"/>
  <c r="BR64" i="53"/>
  <c r="BQ64" i="53"/>
  <c r="BP64" i="53"/>
  <c r="BO64" i="53"/>
  <c r="BN64" i="53"/>
  <c r="BM64" i="53"/>
  <c r="BL64" i="53"/>
  <c r="BK64" i="53"/>
  <c r="BJ64" i="53"/>
  <c r="BI64" i="53"/>
  <c r="BH64" i="53"/>
  <c r="BG64" i="53"/>
  <c r="BF64" i="53"/>
  <c r="BE64" i="53"/>
  <c r="BD64" i="53"/>
  <c r="BC64" i="53"/>
  <c r="BB64" i="53"/>
  <c r="BA64" i="53"/>
  <c r="AZ64" i="53"/>
  <c r="AY64" i="53"/>
  <c r="AX64" i="53"/>
  <c r="AW64" i="53"/>
  <c r="AV64" i="53"/>
  <c r="AU64" i="53"/>
  <c r="AT64" i="53"/>
  <c r="AS64" i="53"/>
  <c r="AR64" i="53"/>
  <c r="AQ64" i="53"/>
  <c r="AP64" i="53"/>
  <c r="AO64" i="53"/>
  <c r="AN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H64" i="53"/>
  <c r="G64" i="53"/>
  <c r="F64" i="53"/>
  <c r="E64" i="53"/>
  <c r="D64" i="53"/>
  <c r="C64" i="53"/>
  <c r="B64" i="53"/>
  <c r="BW63" i="53"/>
  <c r="BV63" i="53"/>
  <c r="BU63" i="53"/>
  <c r="BT63" i="53"/>
  <c r="BS63" i="53"/>
  <c r="BR63" i="53"/>
  <c r="BQ63" i="53"/>
  <c r="BP63" i="53"/>
  <c r="BO63" i="53"/>
  <c r="BN63" i="53"/>
  <c r="BM63" i="53"/>
  <c r="BL63" i="53"/>
  <c r="BK63" i="53"/>
  <c r="BJ63" i="53"/>
  <c r="BI63" i="53"/>
  <c r="BH63" i="53"/>
  <c r="BG63" i="53"/>
  <c r="BF63" i="53"/>
  <c r="BE63" i="53"/>
  <c r="BD63" i="53"/>
  <c r="BC63" i="53"/>
  <c r="BB63" i="53"/>
  <c r="BA63" i="53"/>
  <c r="AZ63" i="53"/>
  <c r="AY63" i="53"/>
  <c r="AX63" i="53"/>
  <c r="AW63" i="53"/>
  <c r="AV63" i="53"/>
  <c r="AU63" i="53"/>
  <c r="AT63" i="53"/>
  <c r="AS63" i="53"/>
  <c r="AR63" i="53"/>
  <c r="AQ63" i="53"/>
  <c r="AP63" i="53"/>
  <c r="AO63" i="53"/>
  <c r="AN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B63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P62" i="53"/>
  <c r="O62" i="53"/>
  <c r="N62" i="53"/>
  <c r="M62" i="53"/>
  <c r="L62" i="53"/>
  <c r="J62" i="53"/>
  <c r="I62" i="53"/>
  <c r="H62" i="53"/>
  <c r="G62" i="53"/>
  <c r="F62" i="53"/>
  <c r="E62" i="53"/>
  <c r="D62" i="53"/>
  <c r="C62" i="53"/>
  <c r="B62" i="53"/>
  <c r="BW61" i="53"/>
  <c r="BV61" i="53"/>
  <c r="BU61" i="53"/>
  <c r="BT61" i="53"/>
  <c r="BS61" i="53"/>
  <c r="BR61" i="53"/>
  <c r="BQ61" i="53"/>
  <c r="BP61" i="53"/>
  <c r="BO61" i="53"/>
  <c r="BN61" i="53"/>
  <c r="BM61" i="53"/>
  <c r="BL61" i="53"/>
  <c r="BK61" i="53"/>
  <c r="BJ61" i="53"/>
  <c r="BI61" i="53"/>
  <c r="BH61" i="53"/>
  <c r="BG61" i="53"/>
  <c r="BF61" i="53"/>
  <c r="BE61" i="53"/>
  <c r="BD61" i="53"/>
  <c r="BC61" i="53"/>
  <c r="BB61" i="53"/>
  <c r="BA61" i="53"/>
  <c r="AZ61" i="53"/>
  <c r="AY61" i="53"/>
  <c r="AX61" i="53"/>
  <c r="AW61" i="53"/>
  <c r="AV61" i="53"/>
  <c r="AU61" i="53"/>
  <c r="AT61" i="53"/>
  <c r="AS61" i="53"/>
  <c r="AR61" i="53"/>
  <c r="AQ61" i="53"/>
  <c r="AP61" i="53"/>
  <c r="AO61" i="53"/>
  <c r="AN61" i="53"/>
  <c r="AL61" i="53"/>
  <c r="AK61" i="53"/>
  <c r="AJ61" i="53"/>
  <c r="AI61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B61" i="53"/>
  <c r="CO60" i="53"/>
  <c r="CN60" i="53"/>
  <c r="CG60" i="53"/>
  <c r="CF60" i="53"/>
  <c r="CE60" i="53"/>
  <c r="CD60" i="53"/>
  <c r="CC60" i="53"/>
  <c r="CA60" i="53"/>
  <c r="BZ60" i="53"/>
  <c r="BY60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C59" i="53"/>
  <c r="CB59" i="53"/>
  <c r="CA59" i="53"/>
  <c r="BZ59" i="53"/>
  <c r="BY59" i="53"/>
  <c r="CO58" i="53"/>
  <c r="CN58" i="53"/>
  <c r="CM58" i="53"/>
  <c r="CL58" i="53"/>
  <c r="CK58" i="53"/>
  <c r="CJ58" i="53"/>
  <c r="CI58" i="53"/>
  <c r="CH58" i="53"/>
  <c r="CG58" i="53"/>
  <c r="CF58" i="53"/>
  <c r="CE58" i="53"/>
  <c r="CD58" i="53"/>
  <c r="CC58" i="53"/>
  <c r="CB58" i="53"/>
  <c r="CA58" i="53"/>
  <c r="BZ58" i="53"/>
  <c r="BY58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CO56" i="53"/>
  <c r="CN56" i="53"/>
  <c r="CM56" i="53"/>
  <c r="CL56" i="53"/>
  <c r="CK56" i="53"/>
  <c r="CJ56" i="53"/>
  <c r="CI56" i="53"/>
  <c r="CH56" i="53"/>
  <c r="CG56" i="53"/>
  <c r="CF56" i="53"/>
  <c r="CE56" i="53"/>
  <c r="CD56" i="53"/>
  <c r="CC56" i="53"/>
  <c r="CB56" i="53"/>
  <c r="CA56" i="53"/>
  <c r="BZ56" i="53"/>
  <c r="BY56" i="53"/>
  <c r="CO55" i="53"/>
  <c r="CN55" i="53"/>
  <c r="CM55" i="53"/>
  <c r="CL55" i="53"/>
  <c r="CK55" i="53"/>
  <c r="CJ55" i="53"/>
  <c r="CI55" i="53"/>
  <c r="CH55" i="53"/>
  <c r="CG55" i="53"/>
  <c r="CF55" i="53"/>
  <c r="CE55" i="53"/>
  <c r="CD55" i="53"/>
  <c r="CC55" i="53"/>
  <c r="CB55" i="53"/>
  <c r="CA55" i="53"/>
  <c r="BZ55" i="53"/>
  <c r="BY55" i="53"/>
  <c r="CO54" i="53"/>
  <c r="CN54" i="53"/>
  <c r="CM54" i="53"/>
  <c r="CL54" i="53"/>
  <c r="CK54" i="53"/>
  <c r="CJ54" i="53"/>
  <c r="CI54" i="53"/>
  <c r="CH54" i="53"/>
  <c r="CG54" i="53"/>
  <c r="CF54" i="53"/>
  <c r="CE54" i="53"/>
  <c r="CD54" i="53"/>
  <c r="CC54" i="53"/>
  <c r="CB54" i="53"/>
  <c r="CA54" i="53"/>
  <c r="CO53" i="53"/>
  <c r="CN53" i="53"/>
  <c r="CM53" i="53"/>
  <c r="CL53" i="53"/>
  <c r="CK53" i="53"/>
  <c r="CJ53" i="53"/>
  <c r="CI53" i="53"/>
  <c r="CH53" i="53"/>
  <c r="CG53" i="53"/>
  <c r="CF53" i="53"/>
  <c r="CE53" i="53"/>
  <c r="CD53" i="53"/>
  <c r="CC53" i="53"/>
  <c r="CB53" i="53"/>
  <c r="CA53" i="53"/>
  <c r="CO52" i="53"/>
  <c r="CN52" i="53"/>
  <c r="CM52" i="53"/>
  <c r="CL52" i="53"/>
  <c r="CK52" i="53"/>
  <c r="CJ52" i="53"/>
  <c r="CI52" i="53"/>
  <c r="CH52" i="53"/>
  <c r="CG52" i="53"/>
  <c r="CF52" i="53"/>
  <c r="CE52" i="53"/>
  <c r="CD52" i="53"/>
  <c r="CC52" i="53"/>
  <c r="CB52" i="53"/>
  <c r="CA52" i="53"/>
  <c r="CO51" i="53"/>
  <c r="CN51" i="53"/>
  <c r="CM51" i="53"/>
  <c r="CL51" i="53"/>
  <c r="CK51" i="53"/>
  <c r="CJ51" i="53"/>
  <c r="CI51" i="53"/>
  <c r="CH51" i="53"/>
  <c r="CG51" i="53"/>
  <c r="CF51" i="53"/>
  <c r="CE51" i="53"/>
  <c r="CD51" i="53"/>
  <c r="CC51" i="53"/>
  <c r="CB51" i="53"/>
  <c r="CA51" i="53"/>
  <c r="BZ51" i="53"/>
  <c r="BY51" i="53"/>
  <c r="CO50" i="53"/>
  <c r="CN50" i="53"/>
  <c r="CM50" i="53"/>
  <c r="CL50" i="53"/>
  <c r="CK50" i="53"/>
  <c r="CJ50" i="53"/>
  <c r="CI50" i="53"/>
  <c r="CH50" i="53"/>
  <c r="CG50" i="53"/>
  <c r="CF50" i="53"/>
  <c r="CE50" i="53"/>
  <c r="CD50" i="53"/>
  <c r="CC50" i="53"/>
  <c r="CB50" i="53"/>
  <c r="CA50" i="53"/>
  <c r="BZ50" i="53"/>
  <c r="BY50" i="53"/>
  <c r="CO49" i="53"/>
  <c r="CN49" i="53"/>
  <c r="CM49" i="53"/>
  <c r="CL49" i="53"/>
  <c r="CK49" i="53"/>
  <c r="CJ49" i="53"/>
  <c r="CI49" i="53"/>
  <c r="CH49" i="53"/>
  <c r="CG49" i="53"/>
  <c r="CF49" i="53"/>
  <c r="CE49" i="53"/>
  <c r="CD49" i="53"/>
  <c r="CC49" i="53"/>
  <c r="CB49" i="53"/>
  <c r="CA49" i="53"/>
  <c r="BZ49" i="53"/>
  <c r="BY49" i="53"/>
  <c r="CO48" i="53"/>
  <c r="CN48" i="53"/>
  <c r="CM48" i="53"/>
  <c r="CL48" i="53"/>
  <c r="CK48" i="53"/>
  <c r="CJ48" i="53"/>
  <c r="CI48" i="53"/>
  <c r="CH48" i="53"/>
  <c r="CG48" i="53"/>
  <c r="CF48" i="53"/>
  <c r="CE48" i="53"/>
  <c r="CD48" i="53"/>
  <c r="CC48" i="53"/>
  <c r="CB48" i="53"/>
  <c r="CA48" i="53"/>
  <c r="BZ48" i="53"/>
  <c r="BY48" i="53"/>
  <c r="CO47" i="53"/>
  <c r="CN47" i="53"/>
  <c r="CM47" i="53"/>
  <c r="CL47" i="53"/>
  <c r="CK47" i="53"/>
  <c r="CJ47" i="53"/>
  <c r="CI47" i="53"/>
  <c r="CH47" i="53"/>
  <c r="CG47" i="53"/>
  <c r="CF47" i="53"/>
  <c r="CE47" i="53"/>
  <c r="CD47" i="53"/>
  <c r="CC47" i="53"/>
  <c r="CB47" i="53"/>
  <c r="CA47" i="53"/>
  <c r="BZ47" i="53"/>
  <c r="BY47" i="53"/>
  <c r="CO46" i="53"/>
  <c r="CN46" i="53"/>
  <c r="CM46" i="53"/>
  <c r="CL46" i="53"/>
  <c r="CK46" i="53"/>
  <c r="CJ46" i="53"/>
  <c r="CI46" i="53"/>
  <c r="CH46" i="53"/>
  <c r="CG46" i="53"/>
  <c r="CF46" i="53"/>
  <c r="CE46" i="53"/>
  <c r="CD46" i="53"/>
  <c r="CC46" i="53"/>
  <c r="CB46" i="53"/>
  <c r="CA46" i="53"/>
  <c r="BZ46" i="53"/>
  <c r="BY46" i="53"/>
  <c r="CO45" i="53"/>
  <c r="CN45" i="53"/>
  <c r="CM45" i="53"/>
  <c r="CL45" i="53"/>
  <c r="CK45" i="53"/>
  <c r="CJ45" i="53"/>
  <c r="CI45" i="53"/>
  <c r="CH45" i="53"/>
  <c r="CG45" i="53"/>
  <c r="CF45" i="53"/>
  <c r="CE45" i="53"/>
  <c r="CD45" i="53"/>
  <c r="CC45" i="53"/>
  <c r="CB45" i="53"/>
  <c r="CA45" i="53"/>
  <c r="BZ45" i="53"/>
  <c r="BY45" i="53"/>
  <c r="CO44" i="53"/>
  <c r="CN44" i="53"/>
  <c r="CM44" i="53"/>
  <c r="CL44" i="53"/>
  <c r="CK44" i="53"/>
  <c r="CJ44" i="53"/>
  <c r="CI44" i="53"/>
  <c r="CH44" i="53"/>
  <c r="CG44" i="53"/>
  <c r="CF44" i="53"/>
  <c r="CE44" i="53"/>
  <c r="CD44" i="53"/>
  <c r="CC44" i="53"/>
  <c r="CB44" i="53"/>
  <c r="CA44" i="53"/>
  <c r="BZ44" i="53"/>
  <c r="BY44" i="53"/>
  <c r="CO43" i="53"/>
  <c r="CN43" i="53"/>
  <c r="CM43" i="53"/>
  <c r="CL43" i="53"/>
  <c r="CK43" i="53"/>
  <c r="CJ43" i="53"/>
  <c r="CI43" i="53"/>
  <c r="CH43" i="53"/>
  <c r="CG43" i="53"/>
  <c r="CF43" i="53"/>
  <c r="CE43" i="53"/>
  <c r="CD43" i="53"/>
  <c r="CC43" i="53"/>
  <c r="CB43" i="53"/>
  <c r="CA43" i="53"/>
  <c r="BZ43" i="53"/>
  <c r="BY43" i="53"/>
  <c r="CO42" i="53"/>
  <c r="CN42" i="53"/>
  <c r="CM42" i="53"/>
  <c r="CL42" i="53"/>
  <c r="CK42" i="53"/>
  <c r="CJ42" i="53"/>
  <c r="CI42" i="53"/>
  <c r="CH42" i="53"/>
  <c r="CG42" i="53"/>
  <c r="CF42" i="53"/>
  <c r="CE42" i="53"/>
  <c r="CD42" i="53"/>
  <c r="CC42" i="53"/>
  <c r="CB42" i="53"/>
  <c r="CA42" i="53"/>
  <c r="BZ42" i="53"/>
  <c r="BY42" i="53"/>
  <c r="CO41" i="53"/>
  <c r="CN41" i="53"/>
  <c r="CM41" i="53"/>
  <c r="CL41" i="53"/>
  <c r="CK41" i="53"/>
  <c r="CJ41" i="53"/>
  <c r="CI41" i="53"/>
  <c r="CH41" i="53"/>
  <c r="CG41" i="53"/>
  <c r="CF41" i="53"/>
  <c r="CE41" i="53"/>
  <c r="CD41" i="53"/>
  <c r="CC41" i="53"/>
  <c r="CB41" i="53"/>
  <c r="CA41" i="53"/>
  <c r="BZ41" i="53"/>
  <c r="BY41" i="53"/>
  <c r="CO40" i="53"/>
  <c r="CN40" i="53"/>
  <c r="CM40" i="53"/>
  <c r="CL40" i="53"/>
  <c r="CK40" i="53"/>
  <c r="CJ40" i="53"/>
  <c r="CI40" i="53"/>
  <c r="CH40" i="53"/>
  <c r="CG40" i="53"/>
  <c r="CF40" i="53"/>
  <c r="CE40" i="53"/>
  <c r="CD40" i="53"/>
  <c r="CC40" i="53"/>
  <c r="CB40" i="53"/>
  <c r="CA40" i="53"/>
  <c r="BZ40" i="53"/>
  <c r="BY40" i="53"/>
  <c r="CO39" i="53"/>
  <c r="CN39" i="53"/>
  <c r="CM39" i="53"/>
  <c r="CL39" i="53"/>
  <c r="CK39" i="53"/>
  <c r="CJ39" i="53"/>
  <c r="CI39" i="53"/>
  <c r="CH39" i="53"/>
  <c r="CG39" i="53"/>
  <c r="CF39" i="53"/>
  <c r="CE39" i="53"/>
  <c r="CD39" i="53"/>
  <c r="CC39" i="53"/>
  <c r="CB39" i="53"/>
  <c r="CA39" i="53"/>
  <c r="BZ39" i="53"/>
  <c r="BY39" i="53"/>
  <c r="CO38" i="53"/>
  <c r="CN38" i="53"/>
  <c r="CM38" i="53"/>
  <c r="CL38" i="53"/>
  <c r="CK38" i="53"/>
  <c r="CJ38" i="53"/>
  <c r="CI38" i="53"/>
  <c r="CH38" i="53"/>
  <c r="CG38" i="53"/>
  <c r="CF38" i="53"/>
  <c r="CE38" i="53"/>
  <c r="CD38" i="53"/>
  <c r="CC38" i="53"/>
  <c r="CB38" i="53"/>
  <c r="CA38" i="53"/>
  <c r="BZ38" i="53"/>
  <c r="BY38" i="53"/>
  <c r="CO37" i="53"/>
  <c r="CN37" i="53"/>
  <c r="CM37" i="53"/>
  <c r="CL37" i="53"/>
  <c r="CK37" i="53"/>
  <c r="CJ37" i="53"/>
  <c r="CI37" i="53"/>
  <c r="CH37" i="53"/>
  <c r="CG37" i="53"/>
  <c r="CF37" i="53"/>
  <c r="CE37" i="53"/>
  <c r="CD37" i="53"/>
  <c r="CC37" i="53"/>
  <c r="CB37" i="53"/>
  <c r="CA37" i="53"/>
  <c r="BZ37" i="53"/>
  <c r="BY37" i="53"/>
  <c r="CO36" i="53"/>
  <c r="CN36" i="53"/>
  <c r="CM36" i="53"/>
  <c r="CL36" i="53"/>
  <c r="CK36" i="53"/>
  <c r="CJ36" i="53"/>
  <c r="CI36" i="53"/>
  <c r="CH36" i="53"/>
  <c r="CG36" i="53"/>
  <c r="CF36" i="53"/>
  <c r="CE36" i="53"/>
  <c r="CD36" i="53"/>
  <c r="CC36" i="53"/>
  <c r="CB36" i="53"/>
  <c r="CA36" i="53"/>
  <c r="BZ36" i="53"/>
  <c r="BY36" i="53"/>
  <c r="CO35" i="53"/>
  <c r="CN35" i="53"/>
  <c r="CM35" i="53"/>
  <c r="CL35" i="53"/>
  <c r="CK35" i="53"/>
  <c r="CJ35" i="53"/>
  <c r="CI35" i="53"/>
  <c r="CH35" i="53"/>
  <c r="CG35" i="53"/>
  <c r="CF35" i="53"/>
  <c r="CE35" i="53"/>
  <c r="CD35" i="53"/>
  <c r="CC35" i="53"/>
  <c r="CB35" i="53"/>
  <c r="CA35" i="53"/>
  <c r="BZ35" i="53"/>
  <c r="BY35" i="53"/>
  <c r="CO34" i="53"/>
  <c r="CN34" i="53"/>
  <c r="CM34" i="53"/>
  <c r="CL34" i="53"/>
  <c r="CK34" i="53"/>
  <c r="CJ34" i="53"/>
  <c r="CI34" i="53"/>
  <c r="CH34" i="53"/>
  <c r="CG34" i="53"/>
  <c r="CF34" i="53"/>
  <c r="CE34" i="53"/>
  <c r="CD34" i="53"/>
  <c r="CC34" i="53"/>
  <c r="CB34" i="53"/>
  <c r="CA34" i="53"/>
  <c r="BZ34" i="53"/>
  <c r="BY34" i="53"/>
  <c r="CO33" i="53"/>
  <c r="CN33" i="53"/>
  <c r="CM33" i="53"/>
  <c r="CL33" i="53"/>
  <c r="CK33" i="53"/>
  <c r="CJ33" i="53"/>
  <c r="CI33" i="53"/>
  <c r="CH33" i="53"/>
  <c r="CG33" i="53"/>
  <c r="CF33" i="53"/>
  <c r="CE33" i="53"/>
  <c r="CD33" i="53"/>
  <c r="CC33" i="53"/>
  <c r="CB33" i="53"/>
  <c r="CA33" i="53"/>
  <c r="BZ33" i="53"/>
  <c r="BY33" i="53"/>
  <c r="CO32" i="53"/>
  <c r="CN32" i="53"/>
  <c r="CM32" i="53"/>
  <c r="CL32" i="53"/>
  <c r="CK32" i="53"/>
  <c r="CJ32" i="53"/>
  <c r="CI32" i="53"/>
  <c r="CH32" i="53"/>
  <c r="CG32" i="53"/>
  <c r="CF32" i="53"/>
  <c r="CE32" i="53"/>
  <c r="CD32" i="53"/>
  <c r="CC32" i="53"/>
  <c r="CB32" i="53"/>
  <c r="CA32" i="53"/>
  <c r="BZ32" i="53"/>
  <c r="BY32" i="53"/>
  <c r="CO31" i="53"/>
  <c r="CN31" i="53"/>
  <c r="CM31" i="53"/>
  <c r="CL31" i="53"/>
  <c r="CK31" i="53"/>
  <c r="CJ31" i="53"/>
  <c r="CI31" i="53"/>
  <c r="CH31" i="53"/>
  <c r="CG31" i="53"/>
  <c r="CF31" i="53"/>
  <c r="CE31" i="53"/>
  <c r="CD31" i="53"/>
  <c r="CC31" i="53"/>
  <c r="CB31" i="53"/>
  <c r="CA31" i="53"/>
  <c r="BZ31" i="53"/>
  <c r="BY31" i="53"/>
  <c r="CO30" i="53"/>
  <c r="CN30" i="53"/>
  <c r="CM30" i="53"/>
  <c r="CL30" i="53"/>
  <c r="CK30" i="53"/>
  <c r="CJ30" i="53"/>
  <c r="CI30" i="53"/>
  <c r="CH30" i="53"/>
  <c r="CG30" i="53"/>
  <c r="CF30" i="53"/>
  <c r="CE30" i="53"/>
  <c r="CD30" i="53"/>
  <c r="CC30" i="53"/>
  <c r="CB30" i="53"/>
  <c r="CA30" i="53"/>
  <c r="BZ30" i="53"/>
  <c r="BY30" i="53"/>
  <c r="CO29" i="53"/>
  <c r="CN29" i="53"/>
  <c r="CM29" i="53"/>
  <c r="CL29" i="53"/>
  <c r="CK29" i="53"/>
  <c r="CJ29" i="53"/>
  <c r="CI29" i="53"/>
  <c r="CH29" i="53"/>
  <c r="CG29" i="53"/>
  <c r="CF29" i="53"/>
  <c r="CE29" i="53"/>
  <c r="CD29" i="53"/>
  <c r="CC29" i="53"/>
  <c r="CB29" i="53"/>
  <c r="CA29" i="53"/>
  <c r="BZ29" i="53"/>
  <c r="BY29" i="53"/>
  <c r="CO28" i="53"/>
  <c r="CN28" i="53"/>
  <c r="CM28" i="53"/>
  <c r="CL28" i="53"/>
  <c r="CK28" i="53"/>
  <c r="CJ28" i="53"/>
  <c r="CI28" i="53"/>
  <c r="CH28" i="53"/>
  <c r="CG28" i="53"/>
  <c r="CF28" i="53"/>
  <c r="CE28" i="53"/>
  <c r="CD28" i="53"/>
  <c r="CC28" i="53"/>
  <c r="CB28" i="53"/>
  <c r="CA28" i="53"/>
  <c r="BZ28" i="53"/>
  <c r="BY28" i="53"/>
  <c r="CO27" i="53"/>
  <c r="CN27" i="53"/>
  <c r="CM27" i="53"/>
  <c r="CL27" i="53"/>
  <c r="CK27" i="53"/>
  <c r="CJ27" i="53"/>
  <c r="CI27" i="53"/>
  <c r="CH27" i="53"/>
  <c r="CG27" i="53"/>
  <c r="CF27" i="53"/>
  <c r="CE27" i="53"/>
  <c r="CD27" i="53"/>
  <c r="CC27" i="53"/>
  <c r="CB27" i="53"/>
  <c r="CA27" i="53"/>
  <c r="BZ27" i="53"/>
  <c r="BY27" i="53"/>
  <c r="CO26" i="53"/>
  <c r="CN26" i="53"/>
  <c r="CM26" i="53"/>
  <c r="CL26" i="53"/>
  <c r="CK26" i="53"/>
  <c r="CJ26" i="53"/>
  <c r="CI26" i="53"/>
  <c r="CH26" i="53"/>
  <c r="CG26" i="53"/>
  <c r="CF26" i="53"/>
  <c r="CE26" i="53"/>
  <c r="CD26" i="53"/>
  <c r="CC26" i="53"/>
  <c r="CB26" i="53"/>
  <c r="CA26" i="53"/>
  <c r="BZ26" i="53"/>
  <c r="BY26" i="53"/>
  <c r="CO25" i="53"/>
  <c r="CN25" i="53"/>
  <c r="CM25" i="53"/>
  <c r="CL25" i="53"/>
  <c r="CK25" i="53"/>
  <c r="CJ25" i="53"/>
  <c r="CI25" i="53"/>
  <c r="CH25" i="53"/>
  <c r="CG25" i="53"/>
  <c r="CF25" i="53"/>
  <c r="CE25" i="53"/>
  <c r="CD25" i="53"/>
  <c r="CC25" i="53"/>
  <c r="CB25" i="53"/>
  <c r="CA25" i="53"/>
  <c r="BZ25" i="53"/>
  <c r="BY25" i="53"/>
  <c r="CO24" i="53"/>
  <c r="CN24" i="53"/>
  <c r="CM24" i="53"/>
  <c r="CL24" i="53"/>
  <c r="CK24" i="53"/>
  <c r="CJ24" i="53"/>
  <c r="CI24" i="53"/>
  <c r="CH24" i="53"/>
  <c r="CG24" i="53"/>
  <c r="CF24" i="53"/>
  <c r="CE24" i="53"/>
  <c r="CD24" i="53"/>
  <c r="CC24" i="53"/>
  <c r="CB24" i="53"/>
  <c r="CA24" i="53"/>
  <c r="BZ24" i="53"/>
  <c r="BY24" i="53"/>
  <c r="CO23" i="53"/>
  <c r="CN23" i="53"/>
  <c r="CM23" i="53"/>
  <c r="CL23" i="53"/>
  <c r="CK23" i="53"/>
  <c r="CJ23" i="53"/>
  <c r="CI23" i="53"/>
  <c r="CH23" i="53"/>
  <c r="CG23" i="53"/>
  <c r="CF23" i="53"/>
  <c r="CE23" i="53"/>
  <c r="CD23" i="53"/>
  <c r="CC23" i="53"/>
  <c r="CB23" i="53"/>
  <c r="CA23" i="53"/>
  <c r="BZ23" i="53"/>
  <c r="BY23" i="53"/>
  <c r="CO22" i="53"/>
  <c r="CN22" i="53"/>
  <c r="CM22" i="53"/>
  <c r="CL22" i="53"/>
  <c r="CK22" i="53"/>
  <c r="CJ22" i="53"/>
  <c r="CI22" i="53"/>
  <c r="CH22" i="53"/>
  <c r="CG22" i="53"/>
  <c r="CF22" i="53"/>
  <c r="CE22" i="53"/>
  <c r="CD22" i="53"/>
  <c r="CC22" i="53"/>
  <c r="CB22" i="53"/>
  <c r="CA22" i="53"/>
  <c r="BZ22" i="53"/>
  <c r="BY22" i="53"/>
  <c r="CO21" i="53"/>
  <c r="CN21" i="53"/>
  <c r="CM21" i="53"/>
  <c r="CL21" i="53"/>
  <c r="CK21" i="53"/>
  <c r="CJ21" i="53"/>
  <c r="CI21" i="53"/>
  <c r="CH21" i="53"/>
  <c r="CG21" i="53"/>
  <c r="CF21" i="53"/>
  <c r="CE21" i="53"/>
  <c r="CD21" i="53"/>
  <c r="CC21" i="53"/>
  <c r="CB21" i="53"/>
  <c r="CA21" i="53"/>
  <c r="BZ21" i="53"/>
  <c r="BY21" i="53"/>
  <c r="CO20" i="53"/>
  <c r="CN20" i="53"/>
  <c r="CM20" i="53"/>
  <c r="CL20" i="53"/>
  <c r="CK20" i="53"/>
  <c r="CJ20" i="53"/>
  <c r="CI20" i="53"/>
  <c r="CH20" i="53"/>
  <c r="CG20" i="53"/>
  <c r="CF20" i="53"/>
  <c r="CE20" i="53"/>
  <c r="CD20" i="53"/>
  <c r="CC20" i="53"/>
  <c r="CB20" i="53"/>
  <c r="CA20" i="53"/>
  <c r="BZ20" i="53"/>
  <c r="BY20" i="53"/>
  <c r="CO19" i="53"/>
  <c r="CN19" i="53"/>
  <c r="CM19" i="53"/>
  <c r="CL19" i="53"/>
  <c r="CK19" i="53"/>
  <c r="CJ19" i="53"/>
  <c r="CI19" i="53"/>
  <c r="CH19" i="53"/>
  <c r="CG19" i="53"/>
  <c r="CF19" i="53"/>
  <c r="CE19" i="53"/>
  <c r="CD19" i="53"/>
  <c r="CC19" i="53"/>
  <c r="CB19" i="53"/>
  <c r="CA19" i="53"/>
  <c r="BZ19" i="53"/>
  <c r="BY19" i="53"/>
  <c r="CO18" i="53"/>
  <c r="CN18" i="53"/>
  <c r="CM18" i="53"/>
  <c r="CL18" i="53"/>
  <c r="CK18" i="53"/>
  <c r="CJ18" i="53"/>
  <c r="CI18" i="53"/>
  <c r="CH18" i="53"/>
  <c r="CG18" i="53"/>
  <c r="CF18" i="53"/>
  <c r="CE18" i="53"/>
  <c r="CD18" i="53"/>
  <c r="CC18" i="53"/>
  <c r="CB18" i="53"/>
  <c r="CA18" i="53"/>
  <c r="BZ18" i="53"/>
  <c r="BY18" i="53"/>
  <c r="CO17" i="53"/>
  <c r="CN17" i="53"/>
  <c r="CM17" i="53"/>
  <c r="CL17" i="53"/>
  <c r="CK17" i="53"/>
  <c r="CJ17" i="53"/>
  <c r="CI17" i="53"/>
  <c r="CH17" i="53"/>
  <c r="CG17" i="53"/>
  <c r="CF17" i="53"/>
  <c r="CE17" i="53"/>
  <c r="CD17" i="53"/>
  <c r="CC17" i="53"/>
  <c r="CB17" i="53"/>
  <c r="CA17" i="53"/>
  <c r="BZ17" i="53"/>
  <c r="BY17" i="53"/>
  <c r="CO16" i="53"/>
  <c r="CN16" i="53"/>
  <c r="CM16" i="53"/>
  <c r="CL16" i="53"/>
  <c r="CK16" i="53"/>
  <c r="CJ16" i="53"/>
  <c r="CI16" i="53"/>
  <c r="CH16" i="53"/>
  <c r="CG16" i="53"/>
  <c r="CF16" i="53"/>
  <c r="CE16" i="53"/>
  <c r="CD16" i="53"/>
  <c r="CC16" i="53"/>
  <c r="CB16" i="53"/>
  <c r="CA16" i="53"/>
  <c r="BZ16" i="53"/>
  <c r="BY16" i="53"/>
  <c r="CO15" i="53"/>
  <c r="CN15" i="53"/>
  <c r="CM15" i="53"/>
  <c r="CL15" i="53"/>
  <c r="CK15" i="53"/>
  <c r="CJ15" i="53"/>
  <c r="CI15" i="53"/>
  <c r="CH15" i="53"/>
  <c r="CG15" i="53"/>
  <c r="CF15" i="53"/>
  <c r="CE15" i="53"/>
  <c r="CD15" i="53"/>
  <c r="CC15" i="53"/>
  <c r="CB15" i="53"/>
  <c r="CA15" i="53"/>
  <c r="BZ15" i="53"/>
  <c r="BY15" i="53"/>
  <c r="CO14" i="53"/>
  <c r="CN14" i="53"/>
  <c r="CM14" i="53"/>
  <c r="CL14" i="53"/>
  <c r="CK14" i="53"/>
  <c r="CJ14" i="53"/>
  <c r="CI14" i="53"/>
  <c r="CH14" i="53"/>
  <c r="CG14" i="53"/>
  <c r="CF14" i="53"/>
  <c r="CE14" i="53"/>
  <c r="CD14" i="53"/>
  <c r="CC14" i="53"/>
  <c r="CB14" i="53"/>
  <c r="CA14" i="53"/>
  <c r="BZ14" i="53"/>
  <c r="BY14" i="53"/>
  <c r="CO13" i="53"/>
  <c r="CN13" i="53"/>
  <c r="CM13" i="53"/>
  <c r="CL13" i="53"/>
  <c r="CK13" i="53"/>
  <c r="CJ13" i="53"/>
  <c r="CI13" i="53"/>
  <c r="CH13" i="53"/>
  <c r="CG13" i="53"/>
  <c r="CF13" i="53"/>
  <c r="CE13" i="53"/>
  <c r="CD13" i="53"/>
  <c r="CC13" i="53"/>
  <c r="CB13" i="53"/>
  <c r="CA13" i="53"/>
  <c r="BZ13" i="53"/>
  <c r="BY13" i="53"/>
  <c r="CO12" i="53"/>
  <c r="CN12" i="53"/>
  <c r="CM12" i="53"/>
  <c r="CL12" i="53"/>
  <c r="CK12" i="53"/>
  <c r="CJ12" i="53"/>
  <c r="CI12" i="53"/>
  <c r="CH12" i="53"/>
  <c r="CG12" i="53"/>
  <c r="CF12" i="53"/>
  <c r="CE12" i="53"/>
  <c r="CD12" i="53"/>
  <c r="CC12" i="53"/>
  <c r="CB12" i="53"/>
  <c r="CA12" i="53"/>
  <c r="BZ12" i="53"/>
  <c r="BY12" i="53"/>
  <c r="CO11" i="53"/>
  <c r="CN11" i="53"/>
  <c r="CM11" i="53"/>
  <c r="CL11" i="53"/>
  <c r="CK11" i="53"/>
  <c r="CJ11" i="53"/>
  <c r="CI11" i="53"/>
  <c r="CH11" i="53"/>
  <c r="CG11" i="53"/>
  <c r="CF11" i="53"/>
  <c r="CE11" i="53"/>
  <c r="CD11" i="53"/>
  <c r="CC11" i="53"/>
  <c r="CB11" i="53"/>
  <c r="CA11" i="53"/>
  <c r="BZ11" i="53"/>
  <c r="BY11" i="53"/>
  <c r="CO10" i="53"/>
  <c r="CN10" i="53"/>
  <c r="CM10" i="53"/>
  <c r="CL10" i="53"/>
  <c r="CK10" i="53"/>
  <c r="CJ10" i="53"/>
  <c r="CI10" i="53"/>
  <c r="CH10" i="53"/>
  <c r="CG10" i="53"/>
  <c r="CF10" i="53"/>
  <c r="CE10" i="53"/>
  <c r="CD10" i="53"/>
  <c r="CC10" i="53"/>
  <c r="CB10" i="53"/>
  <c r="CA10" i="53"/>
  <c r="BZ10" i="53"/>
  <c r="BY10" i="53"/>
  <c r="CO9" i="53"/>
  <c r="CN9" i="53"/>
  <c r="CM9" i="53"/>
  <c r="CL9" i="53"/>
  <c r="CK9" i="53"/>
  <c r="CJ9" i="53"/>
  <c r="CI9" i="53"/>
  <c r="CH9" i="53"/>
  <c r="CG9" i="53"/>
  <c r="CF9" i="53"/>
  <c r="CE9" i="53"/>
  <c r="CD9" i="53"/>
  <c r="CC9" i="53"/>
  <c r="CB9" i="53"/>
  <c r="CA9" i="53"/>
  <c r="BZ9" i="53"/>
  <c r="BY9" i="53"/>
  <c r="CO8" i="53"/>
  <c r="CN8" i="53"/>
  <c r="CM8" i="53"/>
  <c r="CL8" i="53"/>
  <c r="CK8" i="53"/>
  <c r="CJ8" i="53"/>
  <c r="CI8" i="53"/>
  <c r="CH8" i="53"/>
  <c r="CG8" i="53"/>
  <c r="CF8" i="53"/>
  <c r="CE8" i="53"/>
  <c r="CD8" i="53"/>
  <c r="CC8" i="53"/>
  <c r="CB8" i="53"/>
  <c r="CA8" i="53"/>
  <c r="BZ8" i="53"/>
  <c r="BY8" i="53"/>
  <c r="CO7" i="53"/>
  <c r="CN7" i="53"/>
  <c r="CM7" i="53"/>
  <c r="CL7" i="53"/>
  <c r="CK7" i="53"/>
  <c r="CJ7" i="53"/>
  <c r="CI7" i="53"/>
  <c r="CH7" i="53"/>
  <c r="CG7" i="53"/>
  <c r="CF7" i="53"/>
  <c r="CE7" i="53"/>
  <c r="CD7" i="53"/>
  <c r="CC7" i="53"/>
  <c r="CB7" i="53"/>
  <c r="CA7" i="53"/>
  <c r="BZ7" i="53"/>
  <c r="BY7" i="53"/>
  <c r="CO6" i="53"/>
  <c r="CN6" i="53"/>
  <c r="CM6" i="53"/>
  <c r="CL6" i="53"/>
  <c r="CK6" i="53"/>
  <c r="CJ6" i="53"/>
  <c r="CI6" i="53"/>
  <c r="CH6" i="53"/>
  <c r="CG6" i="53"/>
  <c r="CF6" i="53"/>
  <c r="CE6" i="53"/>
  <c r="CD6" i="53"/>
  <c r="CC6" i="53"/>
  <c r="CB6" i="53"/>
  <c r="CA6" i="53"/>
  <c r="BZ6" i="53"/>
  <c r="BY6" i="53"/>
  <c r="CO5" i="53"/>
  <c r="CN5" i="53"/>
  <c r="CM5" i="53"/>
  <c r="CL5" i="53"/>
  <c r="CK5" i="53"/>
  <c r="CJ5" i="53"/>
  <c r="CI5" i="53"/>
  <c r="CH5" i="53"/>
  <c r="CG5" i="53"/>
  <c r="CF5" i="53"/>
  <c r="CE5" i="53"/>
  <c r="CD5" i="53"/>
  <c r="CC5" i="53"/>
  <c r="CB5" i="53"/>
  <c r="CA5" i="53"/>
  <c r="BZ5" i="53"/>
  <c r="BY5" i="53"/>
  <c r="CO4" i="53"/>
  <c r="CN4" i="53"/>
  <c r="CM4" i="53"/>
  <c r="CL4" i="53"/>
  <c r="CK4" i="53"/>
  <c r="CJ4" i="53"/>
  <c r="CI4" i="53"/>
  <c r="CH4" i="53"/>
  <c r="CG4" i="53"/>
  <c r="CF4" i="53"/>
  <c r="CE4" i="53"/>
  <c r="CD4" i="53"/>
  <c r="CC4" i="53"/>
  <c r="CB4" i="53"/>
  <c r="CA4" i="53"/>
  <c r="BZ4" i="53"/>
  <c r="BY4" i="53"/>
  <c r="CO3" i="53"/>
  <c r="CN3" i="53"/>
  <c r="CM3" i="53"/>
  <c r="CL3" i="53"/>
  <c r="CK3" i="53"/>
  <c r="CJ3" i="53"/>
  <c r="CI3" i="53"/>
  <c r="CH3" i="53"/>
  <c r="CG3" i="53"/>
  <c r="CF3" i="53"/>
  <c r="CE3" i="53"/>
  <c r="CD3" i="53"/>
  <c r="CC3" i="53"/>
  <c r="CB3" i="53"/>
  <c r="CA3" i="53"/>
  <c r="BZ3" i="53"/>
  <c r="BY3" i="53"/>
  <c r="CD86" i="51" l="1"/>
  <c r="CD85" i="51"/>
  <c r="CD84" i="51"/>
  <c r="CD83" i="51"/>
  <c r="CD82" i="51"/>
  <c r="CD81" i="51"/>
  <c r="CD80" i="51"/>
  <c r="CD79" i="51"/>
  <c r="CD78" i="51"/>
  <c r="CD77" i="51"/>
  <c r="CD76" i="51"/>
  <c r="CD75" i="51"/>
  <c r="CD74" i="51"/>
  <c r="CD73" i="51"/>
  <c r="CD72" i="51"/>
  <c r="CD71" i="51"/>
  <c r="CD70" i="51"/>
  <c r="CD69" i="51"/>
  <c r="CD68" i="51"/>
  <c r="CD67" i="51"/>
  <c r="CD60" i="51"/>
  <c r="CD59" i="51"/>
  <c r="CD58" i="51"/>
  <c r="CD57" i="51"/>
  <c r="CD56" i="51"/>
  <c r="CD55" i="51"/>
  <c r="CD54" i="51"/>
  <c r="CD53" i="51"/>
  <c r="CD52" i="51"/>
  <c r="CD51" i="51"/>
  <c r="CD50" i="51"/>
  <c r="CD49" i="51"/>
  <c r="CD48" i="51"/>
  <c r="CD47" i="51"/>
  <c r="CD46" i="51"/>
  <c r="CD45" i="51"/>
  <c r="CD44" i="51"/>
  <c r="CD43" i="51"/>
  <c r="CD42" i="51"/>
  <c r="CD41" i="51"/>
  <c r="CD40" i="51"/>
  <c r="CD39" i="51"/>
  <c r="CD38" i="51"/>
  <c r="CD37" i="51"/>
  <c r="CD36" i="51"/>
  <c r="CD35" i="51"/>
  <c r="CD34" i="51"/>
  <c r="CD33" i="51"/>
  <c r="CD32" i="51"/>
  <c r="CD31" i="51"/>
  <c r="CD30" i="51"/>
  <c r="CD29" i="51"/>
  <c r="CD28" i="51"/>
  <c r="CD27" i="51"/>
  <c r="CD26" i="51"/>
  <c r="CD25" i="51"/>
  <c r="CD24" i="51"/>
  <c r="CD23" i="51"/>
  <c r="CD22" i="51"/>
  <c r="CD21" i="51"/>
  <c r="CD20" i="51"/>
  <c r="CD19" i="51"/>
  <c r="CD18" i="51"/>
  <c r="CD17" i="51"/>
  <c r="CD16" i="51"/>
  <c r="CD15" i="51"/>
  <c r="CD14" i="51"/>
  <c r="CD13" i="51"/>
  <c r="CD12" i="51"/>
  <c r="CD11" i="51"/>
  <c r="CD10" i="51"/>
  <c r="CD9" i="51"/>
  <c r="CD8" i="51"/>
  <c r="CD7" i="51"/>
  <c r="CD6" i="51"/>
  <c r="CD5" i="51"/>
  <c r="CD4" i="51"/>
  <c r="CD3" i="51"/>
  <c r="CD78" i="4"/>
  <c r="CD77" i="4"/>
  <c r="CD76" i="4"/>
  <c r="CD75" i="4"/>
  <c r="CD74" i="4"/>
  <c r="CD73" i="4"/>
  <c r="CD72" i="4"/>
  <c r="CD71" i="4"/>
  <c r="CD70" i="4"/>
  <c r="CD69" i="4"/>
  <c r="CD68" i="4"/>
  <c r="CD67" i="4"/>
  <c r="CD60" i="4"/>
  <c r="CD59" i="4"/>
  <c r="CD58" i="4"/>
  <c r="CD57" i="4"/>
  <c r="CD56" i="4"/>
  <c r="CD55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3" i="4"/>
  <c r="C23" i="20" l="1"/>
  <c r="C37" i="20" s="1"/>
  <c r="B23" i="20"/>
  <c r="B37" i="20" s="1"/>
  <c r="V62" i="9"/>
  <c r="W62" i="9"/>
  <c r="X62" i="9"/>
  <c r="Y62" i="9"/>
  <c r="B10" i="20" s="1"/>
  <c r="AA62" i="9"/>
  <c r="C10" i="20" s="1"/>
  <c r="AB62" i="9"/>
  <c r="AC62" i="9"/>
  <c r="AD62" i="9"/>
  <c r="D10" i="20" s="1"/>
  <c r="AE62" i="9"/>
  <c r="E10" i="20" s="1"/>
  <c r="AF62" i="9"/>
  <c r="AG62" i="9"/>
  <c r="AH62" i="9"/>
  <c r="AI62" i="9"/>
  <c r="AK62" i="9"/>
  <c r="AL62" i="9"/>
  <c r="F10" i="20" s="1"/>
  <c r="AM62" i="9"/>
  <c r="G10" i="20" s="1"/>
  <c r="AN62" i="9"/>
  <c r="H10" i="20" s="1"/>
  <c r="AO62" i="9"/>
  <c r="AP62" i="9"/>
  <c r="AR62" i="9"/>
  <c r="AS62" i="9"/>
  <c r="AT62" i="9"/>
  <c r="I10" i="20" s="1"/>
  <c r="AU62" i="9"/>
  <c r="J10" i="20" s="1"/>
  <c r="AV62" i="9"/>
  <c r="AW62" i="9"/>
  <c r="K10" i="20" s="1"/>
  <c r="AX62" i="9"/>
  <c r="L10" i="20" s="1"/>
  <c r="AY62" i="9"/>
  <c r="AZ62" i="9"/>
  <c r="BA62" i="9"/>
  <c r="BB62" i="9"/>
  <c r="BC62" i="9"/>
  <c r="BD62" i="9"/>
  <c r="BE62" i="9"/>
  <c r="M10" i="20" s="1"/>
  <c r="BF62" i="9"/>
  <c r="N10" i="20" s="1"/>
  <c r="BG62" i="9"/>
  <c r="O10" i="20" s="1"/>
  <c r="BH62" i="9"/>
  <c r="BI62" i="9"/>
  <c r="BJ62" i="9"/>
  <c r="BK62" i="9"/>
  <c r="BL62" i="9"/>
  <c r="P10" i="20" s="1"/>
  <c r="BM62" i="9"/>
  <c r="BN62" i="9"/>
  <c r="BO62" i="9"/>
  <c r="BP62" i="9"/>
  <c r="BQ62" i="9"/>
  <c r="BR62" i="9"/>
  <c r="BS62" i="9"/>
  <c r="BT62" i="9"/>
  <c r="BU62" i="9"/>
  <c r="BV62" i="9"/>
  <c r="Q10" i="20" s="1"/>
  <c r="BW62" i="9"/>
  <c r="R10" i="20" s="1"/>
  <c r="BX62" i="9"/>
  <c r="S10" i="20" s="1"/>
  <c r="BY62" i="9"/>
  <c r="T10" i="20" s="1"/>
  <c r="BZ62" i="9"/>
  <c r="U10" i="20" s="1"/>
  <c r="CA62" i="9"/>
  <c r="V10" i="20" s="1"/>
  <c r="CB62" i="9"/>
  <c r="CC62" i="9"/>
  <c r="CE62" i="9"/>
  <c r="CF62" i="9"/>
  <c r="CG62" i="9"/>
  <c r="U62" i="9"/>
  <c r="T62" i="13"/>
  <c r="U62" i="13"/>
  <c r="V62" i="13"/>
  <c r="W62" i="13"/>
  <c r="B26" i="20" s="1"/>
  <c r="Y62" i="13"/>
  <c r="C26" i="20" s="1"/>
  <c r="Z62" i="13"/>
  <c r="AA62" i="13"/>
  <c r="AB62" i="13"/>
  <c r="E26" i="20" s="1"/>
  <c r="AC62" i="13"/>
  <c r="AD62" i="13"/>
  <c r="AE62" i="13"/>
  <c r="AF62" i="13"/>
  <c r="AH62" i="13"/>
  <c r="AI62" i="13"/>
  <c r="F26" i="20" s="1"/>
  <c r="AJ62" i="13"/>
  <c r="H26" i="20" s="1"/>
  <c r="AK62" i="13"/>
  <c r="AL62" i="13"/>
  <c r="AN62" i="13"/>
  <c r="AO62" i="13"/>
  <c r="AP62" i="13"/>
  <c r="I26" i="20" s="1"/>
  <c r="AQ62" i="13"/>
  <c r="J26" i="20" s="1"/>
  <c r="AR62" i="13"/>
  <c r="AS62" i="13"/>
  <c r="K26" i="20" s="1"/>
  <c r="AT62" i="13"/>
  <c r="L26" i="20" s="1"/>
  <c r="AU62" i="13"/>
  <c r="AV62" i="13"/>
  <c r="AW62" i="13"/>
  <c r="AX62" i="13"/>
  <c r="AY62" i="13"/>
  <c r="AZ62" i="13"/>
  <c r="BA62" i="13"/>
  <c r="M26" i="20" s="1"/>
  <c r="BB62" i="13"/>
  <c r="N26" i="20" s="1"/>
  <c r="BC62" i="13"/>
  <c r="O26" i="20" s="1"/>
  <c r="BD62" i="13"/>
  <c r="BE62" i="13"/>
  <c r="BF62" i="13"/>
  <c r="BG62" i="13"/>
  <c r="BH62" i="13"/>
  <c r="P26" i="20" s="1"/>
  <c r="BI62" i="13"/>
  <c r="BJ62" i="13"/>
  <c r="BK62" i="13"/>
  <c r="BL62" i="13"/>
  <c r="BM62" i="13"/>
  <c r="BN62" i="13"/>
  <c r="BO62" i="13"/>
  <c r="BP62" i="13"/>
  <c r="BQ62" i="13"/>
  <c r="BR62" i="13"/>
  <c r="Q26" i="20" s="1"/>
  <c r="BS62" i="13"/>
  <c r="R26" i="20" s="1"/>
  <c r="BT62" i="13"/>
  <c r="S26" i="20" s="1"/>
  <c r="BU62" i="13"/>
  <c r="T26" i="20" s="1"/>
  <c r="BV62" i="13"/>
  <c r="U26" i="20" s="1"/>
  <c r="BW62" i="13"/>
  <c r="V26" i="20" s="1"/>
  <c r="BX62" i="13"/>
  <c r="BY62" i="13"/>
  <c r="CA62" i="13"/>
  <c r="CB62" i="13"/>
  <c r="CC62" i="13"/>
  <c r="S62" i="13"/>
  <c r="CR56" i="13"/>
  <c r="CQ56" i="13"/>
  <c r="CP56" i="13"/>
  <c r="CO56" i="13"/>
  <c r="CR54" i="13"/>
  <c r="CQ54" i="13"/>
  <c r="CP54" i="13"/>
  <c r="CO54" i="13"/>
  <c r="CR55" i="13"/>
  <c r="CQ55" i="13"/>
  <c r="CP55" i="13"/>
  <c r="CO55" i="13"/>
  <c r="R62" i="5"/>
  <c r="S62" i="5"/>
  <c r="T62" i="5"/>
  <c r="U62" i="5"/>
  <c r="B11" i="20" s="1"/>
  <c r="V62" i="5"/>
  <c r="C11" i="20" s="1"/>
  <c r="W62" i="5"/>
  <c r="X62" i="5"/>
  <c r="Y62" i="5"/>
  <c r="E11" i="20" s="1"/>
  <c r="Z62" i="5"/>
  <c r="AA62" i="5"/>
  <c r="AB62" i="5"/>
  <c r="AC62" i="5"/>
  <c r="AD62" i="5"/>
  <c r="AE62" i="5"/>
  <c r="F11" i="20" s="1"/>
  <c r="AF62" i="5"/>
  <c r="H11" i="20" s="1"/>
  <c r="AG62" i="5"/>
  <c r="AH62" i="5"/>
  <c r="AJ62" i="5"/>
  <c r="AK62" i="5"/>
  <c r="AL62" i="5"/>
  <c r="I11" i="20" s="1"/>
  <c r="AM62" i="5"/>
  <c r="J11" i="20" s="1"/>
  <c r="AN62" i="5"/>
  <c r="AO62" i="5"/>
  <c r="K11" i="20" s="1"/>
  <c r="AP62" i="5"/>
  <c r="L11" i="20" s="1"/>
  <c r="AQ62" i="5"/>
  <c r="AR62" i="5"/>
  <c r="AS62" i="5"/>
  <c r="AT62" i="5"/>
  <c r="AU62" i="5"/>
  <c r="AV62" i="5"/>
  <c r="M11" i="20" s="1"/>
  <c r="AW62" i="5"/>
  <c r="N11" i="20" s="1"/>
  <c r="AX62" i="5"/>
  <c r="O11" i="20" s="1"/>
  <c r="AY62" i="5"/>
  <c r="AZ62" i="5"/>
  <c r="BA62" i="5"/>
  <c r="BB62" i="5"/>
  <c r="P11" i="20" s="1"/>
  <c r="BC62" i="5"/>
  <c r="BD62" i="5"/>
  <c r="BE62" i="5"/>
  <c r="BF62" i="5"/>
  <c r="BG62" i="5"/>
  <c r="BH62" i="5"/>
  <c r="BI62" i="5"/>
  <c r="BJ62" i="5"/>
  <c r="Q11" i="20" s="1"/>
  <c r="BK62" i="5"/>
  <c r="R11" i="20" s="1"/>
  <c r="BL62" i="5"/>
  <c r="S11" i="20" s="1"/>
  <c r="BM62" i="5"/>
  <c r="T11" i="20" s="1"/>
  <c r="BN62" i="5"/>
  <c r="U11" i="20" s="1"/>
  <c r="BO62" i="5"/>
  <c r="V11" i="20" s="1"/>
  <c r="BP62" i="5"/>
  <c r="BQ62" i="5"/>
  <c r="BR62" i="5"/>
  <c r="BS62" i="5"/>
  <c r="Q62" i="5"/>
  <c r="E5" i="20"/>
  <c r="C5" i="20"/>
  <c r="B5" i="20"/>
  <c r="AI64" i="1"/>
  <c r="AJ64" i="1"/>
  <c r="M3" i="47" s="1"/>
  <c r="AK64" i="1"/>
  <c r="N3" i="47" s="1"/>
  <c r="AL64" i="1"/>
  <c r="O3" i="47" s="1"/>
  <c r="AM64" i="1"/>
  <c r="AN64" i="1"/>
  <c r="AO64" i="1"/>
  <c r="P3" i="47" s="1"/>
  <c r="AP64" i="1"/>
  <c r="AQ64" i="1"/>
  <c r="AR64" i="1"/>
  <c r="AS64" i="1"/>
  <c r="AT64" i="1"/>
  <c r="AU64" i="1"/>
  <c r="AV64" i="1"/>
  <c r="AW64" i="1"/>
  <c r="AX64" i="1"/>
  <c r="Q3" i="47" s="1"/>
  <c r="AY64" i="1"/>
  <c r="R3" i="47" s="1"/>
  <c r="AZ64" i="1"/>
  <c r="S3" i="47" s="1"/>
  <c r="AH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G64" i="1"/>
  <c r="CQ86" i="51" l="1"/>
  <c r="CP86" i="51"/>
  <c r="CO86" i="51"/>
  <c r="CN86" i="51"/>
  <c r="CM86" i="51"/>
  <c r="CL86" i="51"/>
  <c r="CK86" i="51"/>
  <c r="CJ86" i="51"/>
  <c r="CI86" i="51"/>
  <c r="CH86" i="51"/>
  <c r="CG86" i="51"/>
  <c r="CF86" i="51"/>
  <c r="CE86" i="51"/>
  <c r="CC86" i="51"/>
  <c r="CQ85" i="51"/>
  <c r="CP85" i="51"/>
  <c r="CO85" i="51"/>
  <c r="CN85" i="51"/>
  <c r="CM85" i="51"/>
  <c r="CL85" i="51"/>
  <c r="CK85" i="51"/>
  <c r="CJ85" i="51"/>
  <c r="CI85" i="51"/>
  <c r="CH85" i="51"/>
  <c r="CG85" i="51"/>
  <c r="CF85" i="51"/>
  <c r="CE85" i="51"/>
  <c r="CC85" i="51"/>
  <c r="CQ84" i="51"/>
  <c r="CP84" i="51"/>
  <c r="CO84" i="51"/>
  <c r="CN84" i="51"/>
  <c r="CM84" i="51"/>
  <c r="CL84" i="51"/>
  <c r="CK84" i="51"/>
  <c r="CJ84" i="51"/>
  <c r="CI84" i="51"/>
  <c r="CH84" i="51"/>
  <c r="CG84" i="51"/>
  <c r="CF84" i="51"/>
  <c r="CE84" i="51"/>
  <c r="CC84" i="51"/>
  <c r="CQ83" i="51"/>
  <c r="CP83" i="51"/>
  <c r="CO83" i="51"/>
  <c r="CN83" i="51"/>
  <c r="CM83" i="51"/>
  <c r="CL83" i="51"/>
  <c r="CK83" i="51"/>
  <c r="CJ83" i="51"/>
  <c r="CI83" i="51"/>
  <c r="CH83" i="51"/>
  <c r="CG83" i="51"/>
  <c r="CF83" i="51"/>
  <c r="CE83" i="51"/>
  <c r="CC83" i="51"/>
  <c r="CQ82" i="51"/>
  <c r="CP82" i="51"/>
  <c r="CO82" i="51"/>
  <c r="CN82" i="51"/>
  <c r="CM82" i="51"/>
  <c r="CL82" i="51"/>
  <c r="CK82" i="51"/>
  <c r="CJ82" i="51"/>
  <c r="CI82" i="51"/>
  <c r="CH82" i="51"/>
  <c r="CG82" i="51"/>
  <c r="CF82" i="51"/>
  <c r="CE82" i="51"/>
  <c r="CC82" i="51"/>
  <c r="CQ81" i="51"/>
  <c r="CP81" i="51"/>
  <c r="CO81" i="51"/>
  <c r="CN81" i="51"/>
  <c r="CM81" i="51"/>
  <c r="CL81" i="51"/>
  <c r="CK81" i="51"/>
  <c r="CJ81" i="51"/>
  <c r="CI81" i="51"/>
  <c r="CH81" i="51"/>
  <c r="CG81" i="51"/>
  <c r="CF81" i="51"/>
  <c r="CE81" i="51"/>
  <c r="CC81" i="51"/>
  <c r="CQ80" i="51"/>
  <c r="CP80" i="51"/>
  <c r="CO80" i="51"/>
  <c r="CN80" i="51"/>
  <c r="CM80" i="51"/>
  <c r="CL80" i="51"/>
  <c r="CK80" i="51"/>
  <c r="CJ80" i="51"/>
  <c r="CI80" i="51"/>
  <c r="CH80" i="51"/>
  <c r="CG80" i="51"/>
  <c r="CF80" i="51"/>
  <c r="CE80" i="51"/>
  <c r="CC80" i="51"/>
  <c r="CQ79" i="51"/>
  <c r="CP79" i="51"/>
  <c r="CO79" i="51"/>
  <c r="CN79" i="51"/>
  <c r="CM79" i="51"/>
  <c r="CL79" i="51"/>
  <c r="CK79" i="51"/>
  <c r="CJ79" i="51"/>
  <c r="CI79" i="51"/>
  <c r="CH79" i="51"/>
  <c r="CG79" i="51"/>
  <c r="CF79" i="51"/>
  <c r="CE79" i="51"/>
  <c r="CC79" i="51"/>
  <c r="CQ78" i="51"/>
  <c r="CP78" i="51"/>
  <c r="CO78" i="51"/>
  <c r="CN78" i="51"/>
  <c r="CM78" i="51"/>
  <c r="CL78" i="51"/>
  <c r="CK78" i="51"/>
  <c r="CJ78" i="51"/>
  <c r="CI78" i="51"/>
  <c r="CH78" i="51"/>
  <c r="CG78" i="51"/>
  <c r="CF78" i="51"/>
  <c r="CE78" i="51"/>
  <c r="CC78" i="51"/>
  <c r="CQ77" i="51"/>
  <c r="CP77" i="51"/>
  <c r="CO77" i="51"/>
  <c r="CN77" i="51"/>
  <c r="CM77" i="51"/>
  <c r="CL77" i="51"/>
  <c r="CK77" i="51"/>
  <c r="CJ77" i="51"/>
  <c r="CI77" i="51"/>
  <c r="CH77" i="51"/>
  <c r="CG77" i="51"/>
  <c r="CF77" i="51"/>
  <c r="CE77" i="51"/>
  <c r="CC77" i="51"/>
  <c r="CQ76" i="51"/>
  <c r="CP76" i="51"/>
  <c r="CO76" i="51"/>
  <c r="CN76" i="51"/>
  <c r="CM76" i="51"/>
  <c r="CL76" i="51"/>
  <c r="CK76" i="51"/>
  <c r="CJ76" i="51"/>
  <c r="CI76" i="51"/>
  <c r="CH76" i="51"/>
  <c r="CG76" i="51"/>
  <c r="CF76" i="51"/>
  <c r="CE76" i="51"/>
  <c r="CC76" i="51"/>
  <c r="CQ75" i="51"/>
  <c r="CP75" i="51"/>
  <c r="CO75" i="51"/>
  <c r="CN75" i="51"/>
  <c r="CM75" i="51"/>
  <c r="CL75" i="51"/>
  <c r="CK75" i="51"/>
  <c r="CJ75" i="51"/>
  <c r="CI75" i="51"/>
  <c r="CH75" i="51"/>
  <c r="CG75" i="51"/>
  <c r="CF75" i="51"/>
  <c r="CE75" i="51"/>
  <c r="CC75" i="51"/>
  <c r="CQ74" i="51"/>
  <c r="CP74" i="51"/>
  <c r="CO74" i="51"/>
  <c r="CN74" i="51"/>
  <c r="CM74" i="51"/>
  <c r="CL74" i="51"/>
  <c r="CK74" i="51"/>
  <c r="CJ74" i="51"/>
  <c r="CI74" i="51"/>
  <c r="CH74" i="51"/>
  <c r="CG74" i="51"/>
  <c r="CF74" i="51"/>
  <c r="CE74" i="51"/>
  <c r="CC74" i="51"/>
  <c r="CQ73" i="51"/>
  <c r="CP73" i="51"/>
  <c r="CO73" i="51"/>
  <c r="CN73" i="51"/>
  <c r="CM73" i="51"/>
  <c r="CL73" i="51"/>
  <c r="CK73" i="51"/>
  <c r="CJ73" i="51"/>
  <c r="CI73" i="51"/>
  <c r="CH73" i="51"/>
  <c r="CG73" i="51"/>
  <c r="CF73" i="51"/>
  <c r="CE73" i="51"/>
  <c r="CC73" i="51"/>
  <c r="CQ72" i="51"/>
  <c r="CP72" i="51"/>
  <c r="CO72" i="51"/>
  <c r="CN72" i="51"/>
  <c r="CM72" i="51"/>
  <c r="CL72" i="51"/>
  <c r="CK72" i="51"/>
  <c r="CJ72" i="51"/>
  <c r="CI72" i="51"/>
  <c r="CH72" i="51"/>
  <c r="CG72" i="51"/>
  <c r="CF72" i="51"/>
  <c r="CE72" i="51"/>
  <c r="CC72" i="51"/>
  <c r="CQ71" i="51"/>
  <c r="CP71" i="51"/>
  <c r="CO71" i="51"/>
  <c r="CN71" i="51"/>
  <c r="CM71" i="51"/>
  <c r="CL71" i="51"/>
  <c r="CK71" i="51"/>
  <c r="CJ71" i="51"/>
  <c r="CI71" i="51"/>
  <c r="CH71" i="51"/>
  <c r="CG71" i="51"/>
  <c r="CF71" i="51"/>
  <c r="CE71" i="51"/>
  <c r="CC71" i="51"/>
  <c r="CQ70" i="51"/>
  <c r="CP70" i="51"/>
  <c r="CO70" i="51"/>
  <c r="CN70" i="51"/>
  <c r="CM70" i="51"/>
  <c r="CL70" i="51"/>
  <c r="CK70" i="51"/>
  <c r="CJ70" i="51"/>
  <c r="CI70" i="51"/>
  <c r="CH70" i="51"/>
  <c r="CG70" i="51"/>
  <c r="CF70" i="51"/>
  <c r="CE70" i="51"/>
  <c r="CC70" i="51"/>
  <c r="CQ69" i="51"/>
  <c r="CP69" i="51"/>
  <c r="CO69" i="51"/>
  <c r="CN69" i="51"/>
  <c r="CM69" i="51"/>
  <c r="CL69" i="51"/>
  <c r="CK69" i="51"/>
  <c r="CJ69" i="51"/>
  <c r="CI69" i="51"/>
  <c r="CH69" i="51"/>
  <c r="CG69" i="51"/>
  <c r="CF69" i="51"/>
  <c r="CE69" i="51"/>
  <c r="CC69" i="51"/>
  <c r="CQ68" i="51"/>
  <c r="CP68" i="51"/>
  <c r="CO68" i="51"/>
  <c r="CN68" i="51"/>
  <c r="CM68" i="51"/>
  <c r="CL68" i="51"/>
  <c r="CK68" i="51"/>
  <c r="CJ68" i="51"/>
  <c r="CI68" i="51"/>
  <c r="CH68" i="51"/>
  <c r="CG68" i="51"/>
  <c r="CF68" i="51"/>
  <c r="CE68" i="51"/>
  <c r="CC68" i="51"/>
  <c r="CQ67" i="51"/>
  <c r="CP67" i="51"/>
  <c r="CO67" i="51"/>
  <c r="CN67" i="51"/>
  <c r="CM67" i="51"/>
  <c r="CL67" i="51"/>
  <c r="CK67" i="51"/>
  <c r="CJ67" i="51"/>
  <c r="CI67" i="51"/>
  <c r="CH67" i="51"/>
  <c r="CG67" i="51"/>
  <c r="CF67" i="51"/>
  <c r="CE67" i="51"/>
  <c r="CC67" i="51"/>
  <c r="CC60" i="4" l="1"/>
  <c r="CA65" i="51"/>
  <c r="BZ65" i="51"/>
  <c r="BY65" i="51"/>
  <c r="BW65" i="51"/>
  <c r="BV65" i="51"/>
  <c r="BU65" i="51"/>
  <c r="BT65" i="51"/>
  <c r="BS65" i="51"/>
  <c r="BR65" i="51"/>
  <c r="BQ65" i="51"/>
  <c r="BP65" i="51"/>
  <c r="BO65" i="51"/>
  <c r="BN65" i="51"/>
  <c r="BM65" i="51"/>
  <c r="BL65" i="51"/>
  <c r="BK65" i="51"/>
  <c r="BJ65" i="51"/>
  <c r="BI65" i="51"/>
  <c r="BH65" i="51"/>
  <c r="BG65" i="51"/>
  <c r="BF65" i="51"/>
  <c r="BE65" i="51"/>
  <c r="BD65" i="51"/>
  <c r="BC65" i="51"/>
  <c r="BB65" i="51"/>
  <c r="BA65" i="51"/>
  <c r="AZ65" i="51"/>
  <c r="AY65" i="51"/>
  <c r="AX65" i="51"/>
  <c r="AW65" i="51"/>
  <c r="AV65" i="51"/>
  <c r="AU65" i="51"/>
  <c r="AT65" i="51"/>
  <c r="AS65" i="51"/>
  <c r="AR65" i="51"/>
  <c r="AQ65" i="51"/>
  <c r="AP65" i="51"/>
  <c r="AO65" i="51"/>
  <c r="AN65" i="51"/>
  <c r="AM65" i="51"/>
  <c r="AL65" i="51"/>
  <c r="AJ65" i="51"/>
  <c r="AI65" i="51"/>
  <c r="AH65" i="51"/>
  <c r="AG65" i="51"/>
  <c r="AF65" i="51"/>
  <c r="AD65" i="51"/>
  <c r="AC65" i="51"/>
  <c r="AB65" i="51"/>
  <c r="AA65" i="51"/>
  <c r="Z65" i="51"/>
  <c r="Y65" i="51"/>
  <c r="X65" i="51"/>
  <c r="V65" i="51"/>
  <c r="U65" i="51"/>
  <c r="T65" i="51"/>
  <c r="S65" i="51"/>
  <c r="CA64" i="51"/>
  <c r="BZ64" i="51"/>
  <c r="BY64" i="51"/>
  <c r="BW64" i="51"/>
  <c r="BV64" i="51"/>
  <c r="BU64" i="51"/>
  <c r="BT64" i="51"/>
  <c r="BS64" i="51"/>
  <c r="BR64" i="51"/>
  <c r="BQ64" i="51"/>
  <c r="BP64" i="51"/>
  <c r="BO64" i="51"/>
  <c r="BN64" i="51"/>
  <c r="BM64" i="51"/>
  <c r="BL64" i="51"/>
  <c r="BK64" i="51"/>
  <c r="BJ64" i="51"/>
  <c r="BI64" i="51"/>
  <c r="BH64" i="51"/>
  <c r="BG64" i="51"/>
  <c r="BF64" i="51"/>
  <c r="BE64" i="51"/>
  <c r="BD64" i="51"/>
  <c r="BC64" i="51"/>
  <c r="BB64" i="51"/>
  <c r="BA64" i="51"/>
  <c r="AZ64" i="51"/>
  <c r="AY64" i="51"/>
  <c r="AX64" i="51"/>
  <c r="AW64" i="51"/>
  <c r="AV64" i="51"/>
  <c r="AU64" i="51"/>
  <c r="AT64" i="51"/>
  <c r="AS64" i="51"/>
  <c r="AR64" i="51"/>
  <c r="AQ64" i="51"/>
  <c r="AP64" i="51"/>
  <c r="AO64" i="51"/>
  <c r="AN64" i="51"/>
  <c r="AM64" i="51"/>
  <c r="AL64" i="51"/>
  <c r="AJ64" i="51"/>
  <c r="AI64" i="51"/>
  <c r="AH64" i="51"/>
  <c r="AG64" i="51"/>
  <c r="AF64" i="51"/>
  <c r="AD64" i="51"/>
  <c r="AC64" i="51"/>
  <c r="AB64" i="51"/>
  <c r="AA64" i="51"/>
  <c r="Z64" i="51"/>
  <c r="Y64" i="51"/>
  <c r="X64" i="51"/>
  <c r="V64" i="51"/>
  <c r="U64" i="51"/>
  <c r="T64" i="51"/>
  <c r="S64" i="51"/>
  <c r="CA63" i="51"/>
  <c r="BZ63" i="51"/>
  <c r="BY63" i="51"/>
  <c r="BW63" i="51"/>
  <c r="BV63" i="51"/>
  <c r="BU63" i="51"/>
  <c r="BT63" i="51"/>
  <c r="BS63" i="51"/>
  <c r="BR63" i="51"/>
  <c r="BQ63" i="51"/>
  <c r="BP63" i="51"/>
  <c r="BO63" i="51"/>
  <c r="BN63" i="51"/>
  <c r="BM63" i="51"/>
  <c r="BL63" i="51"/>
  <c r="BK63" i="51"/>
  <c r="BJ63" i="51"/>
  <c r="BI63" i="51"/>
  <c r="BH63" i="51"/>
  <c r="BG63" i="51"/>
  <c r="BF63" i="51"/>
  <c r="BE63" i="51"/>
  <c r="BD63" i="51"/>
  <c r="BC63" i="51"/>
  <c r="BB63" i="51"/>
  <c r="BA63" i="51"/>
  <c r="AZ63" i="51"/>
  <c r="AY63" i="51"/>
  <c r="AX63" i="51"/>
  <c r="AW63" i="51"/>
  <c r="AV63" i="51"/>
  <c r="AU63" i="51"/>
  <c r="AT63" i="51"/>
  <c r="AS63" i="51"/>
  <c r="AR63" i="51"/>
  <c r="AQ63" i="51"/>
  <c r="AP63" i="51"/>
  <c r="AO63" i="51"/>
  <c r="AN63" i="51"/>
  <c r="AM63" i="51"/>
  <c r="AL63" i="51"/>
  <c r="AJ63" i="51"/>
  <c r="AI63" i="51"/>
  <c r="AH63" i="51"/>
  <c r="AG63" i="51"/>
  <c r="AF63" i="51"/>
  <c r="AD63" i="51"/>
  <c r="AC63" i="51"/>
  <c r="AB63" i="51"/>
  <c r="AA63" i="51"/>
  <c r="Z63" i="51"/>
  <c r="Y63" i="51"/>
  <c r="X63" i="51"/>
  <c r="V63" i="51"/>
  <c r="U63" i="51"/>
  <c r="T63" i="51"/>
  <c r="S63" i="51"/>
  <c r="CA62" i="51"/>
  <c r="BZ62" i="51"/>
  <c r="BY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J62" i="51"/>
  <c r="AI62" i="51"/>
  <c r="AH62" i="51"/>
  <c r="AG62" i="51"/>
  <c r="AF62" i="51"/>
  <c r="AD62" i="51"/>
  <c r="AC62" i="51"/>
  <c r="AB62" i="51"/>
  <c r="AA62" i="51"/>
  <c r="Z62" i="51"/>
  <c r="Y62" i="51"/>
  <c r="X62" i="51"/>
  <c r="V62" i="51"/>
  <c r="U62" i="51"/>
  <c r="T62" i="51"/>
  <c r="S62" i="51"/>
  <c r="CA61" i="51"/>
  <c r="BZ61" i="51"/>
  <c r="BY61" i="51"/>
  <c r="BW61" i="51"/>
  <c r="BV61" i="51"/>
  <c r="BU61" i="51"/>
  <c r="BT61" i="51"/>
  <c r="BS61" i="51"/>
  <c r="BR61" i="51"/>
  <c r="BQ61" i="51"/>
  <c r="BP61" i="51"/>
  <c r="BO61" i="51"/>
  <c r="BN61" i="51"/>
  <c r="BM61" i="51"/>
  <c r="BL61" i="51"/>
  <c r="BK61" i="51"/>
  <c r="BJ61" i="51"/>
  <c r="BI61" i="51"/>
  <c r="BH61" i="51"/>
  <c r="BG61" i="51"/>
  <c r="BF61" i="51"/>
  <c r="BE61" i="51"/>
  <c r="BD61" i="51"/>
  <c r="BC61" i="51"/>
  <c r="BB61" i="51"/>
  <c r="BA61" i="51"/>
  <c r="AZ61" i="51"/>
  <c r="AY61" i="51"/>
  <c r="AX61" i="51"/>
  <c r="AW61" i="51"/>
  <c r="AV61" i="51"/>
  <c r="AU61" i="51"/>
  <c r="AT61" i="51"/>
  <c r="AS61" i="51"/>
  <c r="AR61" i="51"/>
  <c r="AQ61" i="51"/>
  <c r="AP61" i="51"/>
  <c r="AO61" i="51"/>
  <c r="AN61" i="51"/>
  <c r="AM61" i="51"/>
  <c r="AL61" i="51"/>
  <c r="AJ61" i="51"/>
  <c r="AI61" i="51"/>
  <c r="AH61" i="51"/>
  <c r="AG61" i="51"/>
  <c r="AF61" i="51"/>
  <c r="AD61" i="51"/>
  <c r="AC61" i="51"/>
  <c r="AB61" i="51"/>
  <c r="AA61" i="51"/>
  <c r="Z61" i="51"/>
  <c r="Y61" i="51"/>
  <c r="X61" i="51"/>
  <c r="V61" i="51"/>
  <c r="U61" i="51"/>
  <c r="T61" i="51"/>
  <c r="S61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O62" i="51"/>
  <c r="N62" i="51"/>
  <c r="M62" i="51"/>
  <c r="L62" i="51"/>
  <c r="K62" i="51"/>
  <c r="J62" i="51"/>
  <c r="I62" i="51"/>
  <c r="H62" i="51"/>
  <c r="H10" i="21" s="1"/>
  <c r="G62" i="51"/>
  <c r="G10" i="21" s="1"/>
  <c r="F62" i="51"/>
  <c r="F10" i="21" s="1"/>
  <c r="E62" i="51"/>
  <c r="E10" i="21" s="1"/>
  <c r="D62" i="51"/>
  <c r="D10" i="21" s="1"/>
  <c r="C62" i="51"/>
  <c r="C10" i="21" s="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5" i="51"/>
  <c r="B64" i="51"/>
  <c r="B63" i="51"/>
  <c r="B62" i="51"/>
  <c r="B10" i="21" s="1"/>
  <c r="B61" i="51"/>
  <c r="CK77" i="4" l="1"/>
  <c r="CJ77" i="4"/>
  <c r="CI77" i="4"/>
  <c r="CH77" i="4"/>
  <c r="CG77" i="4"/>
  <c r="CE77" i="4"/>
  <c r="CK76" i="4"/>
  <c r="CJ76" i="4"/>
  <c r="CI76" i="4"/>
  <c r="CH76" i="4"/>
  <c r="CG76" i="4"/>
  <c r="CE76" i="4"/>
  <c r="CK75" i="4"/>
  <c r="CJ75" i="4"/>
  <c r="CI75" i="4"/>
  <c r="CH75" i="4"/>
  <c r="CG75" i="4"/>
  <c r="CE75" i="4"/>
  <c r="CK74" i="4"/>
  <c r="CJ74" i="4"/>
  <c r="CI74" i="4"/>
  <c r="CH74" i="4"/>
  <c r="CG74" i="4"/>
  <c r="CE74" i="4"/>
  <c r="CK73" i="4"/>
  <c r="CJ73" i="4"/>
  <c r="CI73" i="4"/>
  <c r="CH73" i="4"/>
  <c r="CG73" i="4"/>
  <c r="CE73" i="4"/>
  <c r="CK72" i="4"/>
  <c r="CJ72" i="4"/>
  <c r="CI72" i="4"/>
  <c r="CH72" i="4"/>
  <c r="CG72" i="4"/>
  <c r="CE72" i="4"/>
  <c r="CK71" i="4"/>
  <c r="CJ71" i="4"/>
  <c r="CI71" i="4"/>
  <c r="CH71" i="4"/>
  <c r="CG71" i="4"/>
  <c r="CE71" i="4"/>
  <c r="CK70" i="4"/>
  <c r="CJ70" i="4"/>
  <c r="CI70" i="4"/>
  <c r="CH70" i="4"/>
  <c r="CG70" i="4"/>
  <c r="CE70" i="4"/>
  <c r="CK69" i="4"/>
  <c r="CJ69" i="4"/>
  <c r="CI69" i="4"/>
  <c r="CH69" i="4"/>
  <c r="CG69" i="4"/>
  <c r="CE69" i="4"/>
  <c r="CK68" i="4"/>
  <c r="CJ68" i="4"/>
  <c r="CI68" i="4"/>
  <c r="CH68" i="4"/>
  <c r="CG68" i="4"/>
  <c r="CE68" i="4"/>
  <c r="CK67" i="4"/>
  <c r="CJ67" i="4"/>
  <c r="CI67" i="4"/>
  <c r="CH67" i="4"/>
  <c r="CG67" i="4"/>
  <c r="CE67" i="4"/>
  <c r="T61" i="4"/>
  <c r="U61" i="4"/>
  <c r="V61" i="4"/>
  <c r="X61" i="4"/>
  <c r="Y61" i="4"/>
  <c r="Z61" i="4"/>
  <c r="AA61" i="4"/>
  <c r="AB61" i="4"/>
  <c r="AC61" i="4"/>
  <c r="AD61" i="4"/>
  <c r="AF61" i="4"/>
  <c r="AG61" i="4"/>
  <c r="AH61" i="4"/>
  <c r="AI61" i="4"/>
  <c r="AJ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Y61" i="4"/>
  <c r="BZ61" i="4"/>
  <c r="CA61" i="4"/>
  <c r="T62" i="4"/>
  <c r="U62" i="4"/>
  <c r="V62" i="4"/>
  <c r="X62" i="4"/>
  <c r="Y62" i="4"/>
  <c r="Z62" i="4"/>
  <c r="AA62" i="4"/>
  <c r="AB62" i="4"/>
  <c r="AC62" i="4"/>
  <c r="AD62" i="4"/>
  <c r="AF62" i="4"/>
  <c r="AG62" i="4"/>
  <c r="AH62" i="4"/>
  <c r="AI62" i="4"/>
  <c r="AJ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Y62" i="4"/>
  <c r="BZ62" i="4"/>
  <c r="CA62" i="4"/>
  <c r="T63" i="4"/>
  <c r="U63" i="4"/>
  <c r="V63" i="4"/>
  <c r="X63" i="4"/>
  <c r="Y63" i="4"/>
  <c r="Z63" i="4"/>
  <c r="AA63" i="4"/>
  <c r="AB63" i="4"/>
  <c r="AC63" i="4"/>
  <c r="AD63" i="4"/>
  <c r="AF63" i="4"/>
  <c r="AG63" i="4"/>
  <c r="AH63" i="4"/>
  <c r="AI63" i="4"/>
  <c r="AJ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Y63" i="4"/>
  <c r="BZ63" i="4"/>
  <c r="CA63" i="4"/>
  <c r="T64" i="4"/>
  <c r="U64" i="4"/>
  <c r="V64" i="4"/>
  <c r="X64" i="4"/>
  <c r="Y64" i="4"/>
  <c r="Z64" i="4"/>
  <c r="B39" i="21" s="1"/>
  <c r="B40" i="21" s="1"/>
  <c r="AA64" i="4"/>
  <c r="AB64" i="4"/>
  <c r="AC64" i="4"/>
  <c r="AD64" i="4"/>
  <c r="AF64" i="4"/>
  <c r="AG64" i="4"/>
  <c r="AH64" i="4"/>
  <c r="AI64" i="4"/>
  <c r="AJ64" i="4"/>
  <c r="AL64" i="4"/>
  <c r="AM64" i="4"/>
  <c r="AN64" i="4"/>
  <c r="AO64" i="4"/>
  <c r="C39" i="21" s="1"/>
  <c r="C40" i="21" s="1"/>
  <c r="C49" i="21" s="1"/>
  <c r="AP64" i="4"/>
  <c r="AQ64" i="4"/>
  <c r="AR64" i="4"/>
  <c r="AS64" i="4"/>
  <c r="D39" i="21" s="1"/>
  <c r="D40" i="21" s="1"/>
  <c r="D49" i="21" s="1"/>
  <c r="AT64" i="4"/>
  <c r="AU64" i="4"/>
  <c r="AV64" i="4"/>
  <c r="AW64" i="4"/>
  <c r="AX64" i="4"/>
  <c r="AY64" i="4"/>
  <c r="AZ64" i="4"/>
  <c r="BA64" i="4"/>
  <c r="BB64" i="4"/>
  <c r="BC64" i="4"/>
  <c r="BD64" i="4"/>
  <c r="E39" i="21" s="1"/>
  <c r="E40" i="21" s="1"/>
  <c r="E49" i="21" s="1"/>
  <c r="BE64" i="4"/>
  <c r="F39" i="21" s="1"/>
  <c r="F40" i="21" s="1"/>
  <c r="F49" i="21" s="1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G39" i="21" s="1"/>
  <c r="G40" i="21" s="1"/>
  <c r="G49" i="21" s="1"/>
  <c r="BT64" i="4"/>
  <c r="BU64" i="4"/>
  <c r="BV64" i="4"/>
  <c r="BW64" i="4"/>
  <c r="BY64" i="4"/>
  <c r="BZ64" i="4"/>
  <c r="H39" i="21" s="1"/>
  <c r="H40" i="21" s="1"/>
  <c r="H49" i="21" s="1"/>
  <c r="CA64" i="4"/>
  <c r="S64" i="4"/>
  <c r="S63" i="4"/>
  <c r="S62" i="4"/>
  <c r="S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64" i="4"/>
  <c r="D64" i="4"/>
  <c r="E64" i="4"/>
  <c r="F64" i="4"/>
  <c r="G64" i="4"/>
  <c r="H64" i="4"/>
  <c r="B64" i="4"/>
  <c r="CB62" i="14" l="1"/>
  <c r="CB63" i="14"/>
  <c r="CB64" i="14"/>
  <c r="U12" i="47"/>
  <c r="U12" i="20"/>
  <c r="H51" i="44" l="1"/>
  <c r="G51" i="44"/>
  <c r="F51" i="44"/>
  <c r="E51" i="44"/>
  <c r="D51" i="44"/>
  <c r="C51" i="44"/>
  <c r="B51" i="44"/>
  <c r="H50" i="44"/>
  <c r="G50" i="44"/>
  <c r="F50" i="44"/>
  <c r="E50" i="44"/>
  <c r="D50" i="44"/>
  <c r="C50" i="44"/>
  <c r="B50" i="44"/>
  <c r="H49" i="44"/>
  <c r="G49" i="44"/>
  <c r="F49" i="44"/>
  <c r="E49" i="44"/>
  <c r="D49" i="44"/>
  <c r="C49" i="44"/>
  <c r="B49" i="44"/>
  <c r="H51" i="43"/>
  <c r="G51" i="43"/>
  <c r="F51" i="43"/>
  <c r="E51" i="43"/>
  <c r="D51" i="43"/>
  <c r="C51" i="43"/>
  <c r="B51" i="43"/>
  <c r="H50" i="43"/>
  <c r="G50" i="43"/>
  <c r="F50" i="43"/>
  <c r="E50" i="43"/>
  <c r="D50" i="43"/>
  <c r="C50" i="43"/>
  <c r="B50" i="43"/>
  <c r="H49" i="43"/>
  <c r="G49" i="43"/>
  <c r="F49" i="43"/>
  <c r="E49" i="43"/>
  <c r="D49" i="43"/>
  <c r="C49" i="43"/>
  <c r="B49" i="43"/>
  <c r="O63" i="13" l="1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BB55" i="1" l="1"/>
  <c r="BA55" i="1" s="1"/>
  <c r="K69" i="52" l="1"/>
  <c r="J69" i="52"/>
  <c r="I69" i="52"/>
  <c r="H69" i="52"/>
  <c r="G69" i="52"/>
  <c r="F69" i="52"/>
  <c r="E69" i="52"/>
  <c r="D69" i="52"/>
  <c r="C69" i="52"/>
  <c r="B69" i="52"/>
  <c r="CA63" i="52"/>
  <c r="BZ63" i="52"/>
  <c r="BY63" i="52"/>
  <c r="BW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Q63" i="52"/>
  <c r="AP63" i="52"/>
  <c r="AO63" i="52"/>
  <c r="AN63" i="52"/>
  <c r="AL63" i="52"/>
  <c r="AK63" i="52"/>
  <c r="AJ63" i="52"/>
  <c r="AI63" i="52"/>
  <c r="AH63" i="52"/>
  <c r="AF63" i="52"/>
  <c r="AE63" i="52"/>
  <c r="AD63" i="52"/>
  <c r="S63" i="52"/>
  <c r="O63" i="52"/>
  <c r="N63" i="52"/>
  <c r="CQ63" i="52" s="1"/>
  <c r="M63" i="52"/>
  <c r="CP63" i="52" s="1"/>
  <c r="L63" i="52"/>
  <c r="K63" i="52"/>
  <c r="J63" i="52"/>
  <c r="I63" i="52"/>
  <c r="H63" i="52"/>
  <c r="S7" i="21" s="1"/>
  <c r="G63" i="52"/>
  <c r="R7" i="21" s="1"/>
  <c r="F63" i="52"/>
  <c r="Q7" i="21" s="1"/>
  <c r="E63" i="52"/>
  <c r="P7" i="21" s="1"/>
  <c r="D63" i="52"/>
  <c r="O7" i="21" s="1"/>
  <c r="C63" i="52"/>
  <c r="N7" i="21" s="1"/>
  <c r="B63" i="52"/>
  <c r="M7" i="21" s="1"/>
  <c r="CA62" i="52"/>
  <c r="BZ62" i="52"/>
  <c r="BY62" i="52"/>
  <c r="BW62" i="52"/>
  <c r="BV62" i="52"/>
  <c r="BU62" i="52"/>
  <c r="V5" i="20" s="1"/>
  <c r="BT62" i="52"/>
  <c r="U5" i="20" s="1"/>
  <c r="BS62" i="52"/>
  <c r="T5" i="20" s="1"/>
  <c r="BR62" i="52"/>
  <c r="S5" i="20" s="1"/>
  <c r="BQ62" i="52"/>
  <c r="R5" i="20" s="1"/>
  <c r="BP62" i="52"/>
  <c r="Q5" i="20" s="1"/>
  <c r="BO62" i="52"/>
  <c r="BN62" i="52"/>
  <c r="BM62" i="52"/>
  <c r="BL62" i="52"/>
  <c r="BK62" i="52"/>
  <c r="BJ62" i="52"/>
  <c r="BI62" i="52"/>
  <c r="BH62" i="52"/>
  <c r="BG62" i="52"/>
  <c r="BF62" i="52"/>
  <c r="P5" i="20" s="1"/>
  <c r="BE62" i="52"/>
  <c r="BD62" i="52"/>
  <c r="BC62" i="52"/>
  <c r="BB62" i="52"/>
  <c r="BA62" i="52"/>
  <c r="O5" i="20" s="1"/>
  <c r="AZ62" i="52"/>
  <c r="N5" i="20" s="1"/>
  <c r="AY62" i="52"/>
  <c r="M5" i="20" s="1"/>
  <c r="AX62" i="52"/>
  <c r="AW62" i="52"/>
  <c r="AV62" i="52"/>
  <c r="AU62" i="52"/>
  <c r="AT62" i="52"/>
  <c r="AS62" i="52"/>
  <c r="AR62" i="52"/>
  <c r="L5" i="20" s="1"/>
  <c r="AQ62" i="52"/>
  <c r="K5" i="20" s="1"/>
  <c r="AP62" i="52"/>
  <c r="I5" i="20" s="1"/>
  <c r="AO62" i="52"/>
  <c r="AN62" i="52"/>
  <c r="AL62" i="52"/>
  <c r="AK62" i="52"/>
  <c r="AJ62" i="52"/>
  <c r="H5" i="20" s="1"/>
  <c r="AI62" i="52"/>
  <c r="F5" i="20" s="1"/>
  <c r="AH62" i="52"/>
  <c r="AF62" i="52"/>
  <c r="AE62" i="52"/>
  <c r="AD62" i="52"/>
  <c r="S62" i="52"/>
  <c r="O62" i="52"/>
  <c r="N62" i="52"/>
  <c r="CQ62" i="52" s="1"/>
  <c r="M62" i="52"/>
  <c r="CP62" i="52" s="1"/>
  <c r="L62" i="52"/>
  <c r="K62" i="52"/>
  <c r="J62" i="52"/>
  <c r="I62" i="52"/>
  <c r="H62" i="52"/>
  <c r="H7" i="21" s="1"/>
  <c r="G62" i="52"/>
  <c r="G7" i="21" s="1"/>
  <c r="F62" i="52"/>
  <c r="F7" i="21" s="1"/>
  <c r="E62" i="52"/>
  <c r="E7" i="21" s="1"/>
  <c r="D62" i="52"/>
  <c r="D7" i="21" s="1"/>
  <c r="C62" i="52"/>
  <c r="C7" i="21" s="1"/>
  <c r="B62" i="52"/>
  <c r="B7" i="21" s="1"/>
  <c r="CA61" i="52"/>
  <c r="BZ61" i="52"/>
  <c r="BY61" i="52"/>
  <c r="BW61" i="52"/>
  <c r="BV61" i="52"/>
  <c r="BU61" i="52"/>
  <c r="BT61" i="52"/>
  <c r="BS61" i="52"/>
  <c r="BR61" i="52"/>
  <c r="BQ61" i="52"/>
  <c r="BP61" i="52"/>
  <c r="BO61" i="52"/>
  <c r="BN61" i="52"/>
  <c r="BM61" i="52"/>
  <c r="BL61" i="52"/>
  <c r="BK61" i="52"/>
  <c r="BJ61" i="52"/>
  <c r="BI61" i="52"/>
  <c r="BH61" i="52"/>
  <c r="BG61" i="52"/>
  <c r="BF61" i="52"/>
  <c r="BE61" i="52"/>
  <c r="BD61" i="52"/>
  <c r="BC61" i="52"/>
  <c r="BB61" i="52"/>
  <c r="BA61" i="52"/>
  <c r="AZ61" i="52"/>
  <c r="AY61" i="52"/>
  <c r="AX61" i="52"/>
  <c r="AW61" i="52"/>
  <c r="AV61" i="52"/>
  <c r="AU61" i="52"/>
  <c r="AT61" i="52"/>
  <c r="AS61" i="52"/>
  <c r="AR61" i="52"/>
  <c r="AQ61" i="52"/>
  <c r="AP61" i="52"/>
  <c r="AO61" i="52"/>
  <c r="AN61" i="52"/>
  <c r="AL61" i="52"/>
  <c r="AK61" i="52"/>
  <c r="AJ61" i="52"/>
  <c r="AI61" i="52"/>
  <c r="AH61" i="52"/>
  <c r="AF61" i="52"/>
  <c r="AE61" i="52"/>
  <c r="AD61" i="52"/>
  <c r="S61" i="52"/>
  <c r="O61" i="52"/>
  <c r="N61" i="52"/>
  <c r="CQ61" i="52" s="1"/>
  <c r="M61" i="52"/>
  <c r="CP61" i="52" s="1"/>
  <c r="L61" i="52"/>
  <c r="K61" i="52"/>
  <c r="J61" i="52"/>
  <c r="I61" i="52"/>
  <c r="H61" i="52"/>
  <c r="G61" i="52"/>
  <c r="F61" i="52"/>
  <c r="E61" i="52"/>
  <c r="D61" i="52"/>
  <c r="C61" i="52"/>
  <c r="B61" i="52"/>
  <c r="CR58" i="52"/>
  <c r="CQ58" i="52"/>
  <c r="CP58" i="52"/>
  <c r="CO58" i="52"/>
  <c r="CM58" i="52"/>
  <c r="CK58" i="52"/>
  <c r="CJ58" i="52"/>
  <c r="CI58" i="52"/>
  <c r="CH58" i="52"/>
  <c r="CG58" i="52"/>
  <c r="CE58" i="52"/>
  <c r="CR57" i="52"/>
  <c r="CQ57" i="52"/>
  <c r="CP57" i="52"/>
  <c r="CO57" i="52"/>
  <c r="CM57" i="52"/>
  <c r="CK57" i="52"/>
  <c r="CJ57" i="52"/>
  <c r="CI57" i="52"/>
  <c r="CH57" i="52"/>
  <c r="CG57" i="52"/>
  <c r="CE57" i="52"/>
  <c r="CR56" i="52"/>
  <c r="CQ56" i="52"/>
  <c r="CP56" i="52"/>
  <c r="CO56" i="52"/>
  <c r="CM56" i="52"/>
  <c r="CK56" i="52"/>
  <c r="CJ56" i="52"/>
  <c r="CI56" i="52"/>
  <c r="CH56" i="52"/>
  <c r="CG56" i="52"/>
  <c r="CE56" i="52"/>
  <c r="CR55" i="52"/>
  <c r="CQ55" i="52"/>
  <c r="CP55" i="52"/>
  <c r="CO55" i="52"/>
  <c r="CM55" i="52"/>
  <c r="CK55" i="52"/>
  <c r="CJ55" i="52"/>
  <c r="CI55" i="52"/>
  <c r="CH55" i="52"/>
  <c r="CG55" i="52"/>
  <c r="CE55" i="52"/>
  <c r="CR54" i="52"/>
  <c r="CQ54" i="52"/>
  <c r="CP54" i="52"/>
  <c r="CO54" i="52"/>
  <c r="CM54" i="52"/>
  <c r="CK54" i="52"/>
  <c r="CJ54" i="52"/>
  <c r="CI54" i="52"/>
  <c r="CH54" i="52"/>
  <c r="CG54" i="52"/>
  <c r="CE54" i="52"/>
  <c r="CR51" i="52"/>
  <c r="CQ51" i="52"/>
  <c r="CP51" i="52"/>
  <c r="CO51" i="52"/>
  <c r="CM51" i="52"/>
  <c r="CK51" i="52"/>
  <c r="CJ51" i="52"/>
  <c r="CI51" i="52"/>
  <c r="CH51" i="52"/>
  <c r="CG51" i="52"/>
  <c r="CE51" i="52"/>
  <c r="CD51" i="52"/>
  <c r="CR50" i="52"/>
  <c r="CQ50" i="52"/>
  <c r="CP50" i="52"/>
  <c r="CO50" i="52"/>
  <c r="CM50" i="52"/>
  <c r="CK50" i="52"/>
  <c r="CJ50" i="52"/>
  <c r="CI50" i="52"/>
  <c r="CH50" i="52"/>
  <c r="CG50" i="52"/>
  <c r="CE50" i="52"/>
  <c r="CD50" i="52"/>
  <c r="CR49" i="52"/>
  <c r="CQ49" i="52"/>
  <c r="CP49" i="52"/>
  <c r="CO49" i="52"/>
  <c r="CM49" i="52"/>
  <c r="CK49" i="52"/>
  <c r="CJ49" i="52"/>
  <c r="CI49" i="52"/>
  <c r="CH49" i="52"/>
  <c r="CG49" i="52"/>
  <c r="CE49" i="52"/>
  <c r="CD49" i="52"/>
  <c r="CR48" i="52"/>
  <c r="CQ48" i="52"/>
  <c r="CP48" i="52"/>
  <c r="CO48" i="52"/>
  <c r="CM48" i="52"/>
  <c r="CK48" i="52"/>
  <c r="CJ48" i="52"/>
  <c r="CI48" i="52"/>
  <c r="CH48" i="52"/>
  <c r="CG48" i="52"/>
  <c r="CE48" i="52"/>
  <c r="CD48" i="52"/>
  <c r="CR47" i="52"/>
  <c r="CQ47" i="52"/>
  <c r="CP47" i="52"/>
  <c r="CO47" i="52"/>
  <c r="CM47" i="52"/>
  <c r="CK47" i="52"/>
  <c r="CJ47" i="52"/>
  <c r="CI47" i="52"/>
  <c r="CH47" i="52"/>
  <c r="CG47" i="52"/>
  <c r="CE47" i="52"/>
  <c r="CD47" i="52"/>
  <c r="CR46" i="52"/>
  <c r="CQ46" i="52"/>
  <c r="CP46" i="52"/>
  <c r="CO46" i="52"/>
  <c r="CM46" i="52"/>
  <c r="CK46" i="52"/>
  <c r="CJ46" i="52"/>
  <c r="CI46" i="52"/>
  <c r="CH46" i="52"/>
  <c r="CG46" i="52"/>
  <c r="CE46" i="52"/>
  <c r="CD46" i="52"/>
  <c r="CR45" i="52"/>
  <c r="CQ45" i="52"/>
  <c r="CP45" i="52"/>
  <c r="CO45" i="52"/>
  <c r="CM45" i="52"/>
  <c r="CK45" i="52"/>
  <c r="CJ45" i="52"/>
  <c r="CI45" i="52"/>
  <c r="CH45" i="52"/>
  <c r="CG45" i="52"/>
  <c r="CE45" i="52"/>
  <c r="CD45" i="52"/>
  <c r="CR44" i="52"/>
  <c r="CQ44" i="52"/>
  <c r="CP44" i="52"/>
  <c r="CO44" i="52"/>
  <c r="CM44" i="52"/>
  <c r="CK44" i="52"/>
  <c r="CJ44" i="52"/>
  <c r="CI44" i="52"/>
  <c r="CH44" i="52"/>
  <c r="CG44" i="52"/>
  <c r="CE44" i="52"/>
  <c r="CD44" i="52"/>
  <c r="CR43" i="52"/>
  <c r="CQ43" i="52"/>
  <c r="CP43" i="52"/>
  <c r="CO43" i="52"/>
  <c r="CM43" i="52"/>
  <c r="CK43" i="52"/>
  <c r="CJ43" i="52"/>
  <c r="CI43" i="52"/>
  <c r="CH43" i="52"/>
  <c r="CG43" i="52"/>
  <c r="CE43" i="52"/>
  <c r="CD43" i="52"/>
  <c r="CR42" i="52"/>
  <c r="CQ42" i="52"/>
  <c r="CP42" i="52"/>
  <c r="CO42" i="52"/>
  <c r="CM42" i="52"/>
  <c r="CK42" i="52"/>
  <c r="CJ42" i="52"/>
  <c r="CI42" i="52"/>
  <c r="CH42" i="52"/>
  <c r="CG42" i="52"/>
  <c r="CE42" i="52"/>
  <c r="CD42" i="52"/>
  <c r="CR41" i="52"/>
  <c r="CQ41" i="52"/>
  <c r="CP41" i="52"/>
  <c r="CO41" i="52"/>
  <c r="CM41" i="52"/>
  <c r="CK41" i="52"/>
  <c r="CJ41" i="52"/>
  <c r="CI41" i="52"/>
  <c r="CH41" i="52"/>
  <c r="CG41" i="52"/>
  <c r="CE41" i="52"/>
  <c r="CD41" i="52"/>
  <c r="CR40" i="52"/>
  <c r="CQ40" i="52"/>
  <c r="CP40" i="52"/>
  <c r="CO40" i="52"/>
  <c r="CM40" i="52"/>
  <c r="CK40" i="52"/>
  <c r="CJ40" i="52"/>
  <c r="CI40" i="52"/>
  <c r="CH40" i="52"/>
  <c r="CG40" i="52"/>
  <c r="CE40" i="52"/>
  <c r="CD40" i="52"/>
  <c r="CR39" i="52"/>
  <c r="CQ39" i="52"/>
  <c r="CP39" i="52"/>
  <c r="CO39" i="52"/>
  <c r="CM39" i="52"/>
  <c r="CK39" i="52"/>
  <c r="CJ39" i="52"/>
  <c r="CI39" i="52"/>
  <c r="CH39" i="52"/>
  <c r="CG39" i="52"/>
  <c r="CE39" i="52"/>
  <c r="CD39" i="52"/>
  <c r="CR38" i="52"/>
  <c r="CQ38" i="52"/>
  <c r="CP38" i="52"/>
  <c r="CO38" i="52"/>
  <c r="CM38" i="52"/>
  <c r="CK38" i="52"/>
  <c r="CJ38" i="52"/>
  <c r="CI38" i="52"/>
  <c r="CH38" i="52"/>
  <c r="CG38" i="52"/>
  <c r="CE38" i="52"/>
  <c r="CD38" i="52"/>
  <c r="CR37" i="52"/>
  <c r="CQ37" i="52"/>
  <c r="CP37" i="52"/>
  <c r="CO37" i="52"/>
  <c r="CM37" i="52"/>
  <c r="CK37" i="52"/>
  <c r="CJ37" i="52"/>
  <c r="CI37" i="52"/>
  <c r="CH37" i="52"/>
  <c r="CG37" i="52"/>
  <c r="CE37" i="52"/>
  <c r="CD37" i="52"/>
  <c r="CR36" i="52"/>
  <c r="CQ36" i="52"/>
  <c r="CP36" i="52"/>
  <c r="CO36" i="52"/>
  <c r="CM36" i="52"/>
  <c r="CK36" i="52"/>
  <c r="CJ36" i="52"/>
  <c r="CI36" i="52"/>
  <c r="CH36" i="52"/>
  <c r="CG36" i="52"/>
  <c r="CE36" i="52"/>
  <c r="CD36" i="52"/>
  <c r="CR35" i="52"/>
  <c r="CQ35" i="52"/>
  <c r="CP35" i="52"/>
  <c r="CO35" i="52"/>
  <c r="CM35" i="52"/>
  <c r="CK35" i="52"/>
  <c r="CJ35" i="52"/>
  <c r="CI35" i="52"/>
  <c r="CH35" i="52"/>
  <c r="CG35" i="52"/>
  <c r="CE35" i="52"/>
  <c r="CD35" i="52"/>
  <c r="CR34" i="52"/>
  <c r="CQ34" i="52"/>
  <c r="CP34" i="52"/>
  <c r="CO34" i="52"/>
  <c r="CM34" i="52"/>
  <c r="CK34" i="52"/>
  <c r="CJ34" i="52"/>
  <c r="CI34" i="52"/>
  <c r="CH34" i="52"/>
  <c r="CG34" i="52"/>
  <c r="CE34" i="52"/>
  <c r="CD34" i="52"/>
  <c r="CR33" i="52"/>
  <c r="CQ33" i="52"/>
  <c r="CP33" i="52"/>
  <c r="CO33" i="52"/>
  <c r="CM33" i="52"/>
  <c r="CK33" i="52"/>
  <c r="CJ33" i="52"/>
  <c r="CI33" i="52"/>
  <c r="CH33" i="52"/>
  <c r="CG33" i="52"/>
  <c r="CE33" i="52"/>
  <c r="CD33" i="52"/>
  <c r="CR32" i="52"/>
  <c r="CQ32" i="52"/>
  <c r="CP32" i="52"/>
  <c r="CO32" i="52"/>
  <c r="CM32" i="52"/>
  <c r="CK32" i="52"/>
  <c r="CJ32" i="52"/>
  <c r="CI32" i="52"/>
  <c r="CH32" i="52"/>
  <c r="CG32" i="52"/>
  <c r="CE32" i="52"/>
  <c r="CD32" i="52"/>
  <c r="CR31" i="52"/>
  <c r="CQ31" i="52"/>
  <c r="CP31" i="52"/>
  <c r="CO31" i="52"/>
  <c r="CM31" i="52"/>
  <c r="CK31" i="52"/>
  <c r="CJ31" i="52"/>
  <c r="CI31" i="52"/>
  <c r="CH31" i="52"/>
  <c r="CG31" i="52"/>
  <c r="CE31" i="52"/>
  <c r="CD31" i="52"/>
  <c r="CR30" i="52"/>
  <c r="CQ30" i="52"/>
  <c r="CP30" i="52"/>
  <c r="CO30" i="52"/>
  <c r="CM30" i="52"/>
  <c r="CK30" i="52"/>
  <c r="CJ30" i="52"/>
  <c r="CI30" i="52"/>
  <c r="CH30" i="52"/>
  <c r="CG30" i="52"/>
  <c r="CE30" i="52"/>
  <c r="CD30" i="52"/>
  <c r="CR29" i="52"/>
  <c r="CQ29" i="52"/>
  <c r="CP29" i="52"/>
  <c r="CO29" i="52"/>
  <c r="CM29" i="52"/>
  <c r="CK29" i="52"/>
  <c r="CJ29" i="52"/>
  <c r="CI29" i="52"/>
  <c r="CH29" i="52"/>
  <c r="CG29" i="52"/>
  <c r="CE29" i="52"/>
  <c r="CD29" i="52"/>
  <c r="CR28" i="52"/>
  <c r="CQ28" i="52"/>
  <c r="CP28" i="52"/>
  <c r="CO28" i="52"/>
  <c r="CM28" i="52"/>
  <c r="CK28" i="52"/>
  <c r="CJ28" i="52"/>
  <c r="CI28" i="52"/>
  <c r="CH28" i="52"/>
  <c r="CG28" i="52"/>
  <c r="CE28" i="52"/>
  <c r="CD28" i="52"/>
  <c r="CR27" i="52"/>
  <c r="CQ27" i="52"/>
  <c r="CP27" i="52"/>
  <c r="CO27" i="52"/>
  <c r="CM27" i="52"/>
  <c r="CK27" i="52"/>
  <c r="CJ27" i="52"/>
  <c r="CI27" i="52"/>
  <c r="CH27" i="52"/>
  <c r="CG27" i="52"/>
  <c r="CE27" i="52"/>
  <c r="CD27" i="52"/>
  <c r="CR26" i="52"/>
  <c r="CQ26" i="52"/>
  <c r="CP26" i="52"/>
  <c r="CO26" i="52"/>
  <c r="CM26" i="52"/>
  <c r="CK26" i="52"/>
  <c r="CJ26" i="52"/>
  <c r="CI26" i="52"/>
  <c r="CH26" i="52"/>
  <c r="CG26" i="52"/>
  <c r="CE26" i="52"/>
  <c r="CD26" i="52"/>
  <c r="CR25" i="52"/>
  <c r="CQ25" i="52"/>
  <c r="CP25" i="52"/>
  <c r="CO25" i="52"/>
  <c r="CM25" i="52"/>
  <c r="CK25" i="52"/>
  <c r="CJ25" i="52"/>
  <c r="CI25" i="52"/>
  <c r="CH25" i="52"/>
  <c r="CG25" i="52"/>
  <c r="CE25" i="52"/>
  <c r="CD25" i="52"/>
  <c r="CR24" i="52"/>
  <c r="CQ24" i="52"/>
  <c r="CP24" i="52"/>
  <c r="CO24" i="52"/>
  <c r="CM24" i="52"/>
  <c r="CK24" i="52"/>
  <c r="CJ24" i="52"/>
  <c r="CI24" i="52"/>
  <c r="CH24" i="52"/>
  <c r="CG24" i="52"/>
  <c r="CE24" i="52"/>
  <c r="CD24" i="52"/>
  <c r="CR23" i="52"/>
  <c r="CQ23" i="52"/>
  <c r="CP23" i="52"/>
  <c r="CO23" i="52"/>
  <c r="CM23" i="52"/>
  <c r="CK23" i="52"/>
  <c r="CJ23" i="52"/>
  <c r="CI23" i="52"/>
  <c r="CH23" i="52"/>
  <c r="CG23" i="52"/>
  <c r="CE23" i="52"/>
  <c r="CD23" i="52"/>
  <c r="CR22" i="52"/>
  <c r="CQ22" i="52"/>
  <c r="CP22" i="52"/>
  <c r="CO22" i="52"/>
  <c r="CM22" i="52"/>
  <c r="CK22" i="52"/>
  <c r="CJ22" i="52"/>
  <c r="CI22" i="52"/>
  <c r="CH22" i="52"/>
  <c r="CG22" i="52"/>
  <c r="CE22" i="52"/>
  <c r="CD22" i="52"/>
  <c r="CR21" i="52"/>
  <c r="CQ21" i="52"/>
  <c r="CP21" i="52"/>
  <c r="CO21" i="52"/>
  <c r="CM21" i="52"/>
  <c r="CK21" i="52"/>
  <c r="CJ21" i="52"/>
  <c r="CI21" i="52"/>
  <c r="CH21" i="52"/>
  <c r="CG21" i="52"/>
  <c r="CE21" i="52"/>
  <c r="CD21" i="52"/>
  <c r="CR20" i="52"/>
  <c r="CQ20" i="52"/>
  <c r="CP20" i="52"/>
  <c r="CO20" i="52"/>
  <c r="CM20" i="52"/>
  <c r="CK20" i="52"/>
  <c r="CJ20" i="52"/>
  <c r="CI20" i="52"/>
  <c r="CH20" i="52"/>
  <c r="CG20" i="52"/>
  <c r="CE20" i="52"/>
  <c r="CD20" i="52"/>
  <c r="CR19" i="52"/>
  <c r="CQ19" i="52"/>
  <c r="CP19" i="52"/>
  <c r="CO19" i="52"/>
  <c r="CM19" i="52"/>
  <c r="CK19" i="52"/>
  <c r="CJ19" i="52"/>
  <c r="CI19" i="52"/>
  <c r="CH19" i="52"/>
  <c r="CG19" i="52"/>
  <c r="CE19" i="52"/>
  <c r="CD19" i="52"/>
  <c r="CR18" i="52"/>
  <c r="CQ18" i="52"/>
  <c r="CP18" i="52"/>
  <c r="CO18" i="52"/>
  <c r="CM18" i="52"/>
  <c r="CK18" i="52"/>
  <c r="CJ18" i="52"/>
  <c r="CI18" i="52"/>
  <c r="CH18" i="52"/>
  <c r="CG18" i="52"/>
  <c r="CE18" i="52"/>
  <c r="CD18" i="52"/>
  <c r="CR17" i="52"/>
  <c r="CQ17" i="52"/>
  <c r="CP17" i="52"/>
  <c r="CO17" i="52"/>
  <c r="CM17" i="52"/>
  <c r="CK17" i="52"/>
  <c r="CJ17" i="52"/>
  <c r="CI17" i="52"/>
  <c r="CH17" i="52"/>
  <c r="CG17" i="52"/>
  <c r="CE17" i="52"/>
  <c r="CD17" i="52"/>
  <c r="CR16" i="52"/>
  <c r="CQ16" i="52"/>
  <c r="CP16" i="52"/>
  <c r="CO16" i="52"/>
  <c r="CM16" i="52"/>
  <c r="CK16" i="52"/>
  <c r="CJ16" i="52"/>
  <c r="CI16" i="52"/>
  <c r="CH16" i="52"/>
  <c r="CG16" i="52"/>
  <c r="CE16" i="52"/>
  <c r="CD16" i="52"/>
  <c r="CR15" i="52"/>
  <c r="CQ15" i="52"/>
  <c r="CP15" i="52"/>
  <c r="CO15" i="52"/>
  <c r="CM15" i="52"/>
  <c r="CK15" i="52"/>
  <c r="CJ15" i="52"/>
  <c r="CI15" i="52"/>
  <c r="CH15" i="52"/>
  <c r="CG15" i="52"/>
  <c r="CE15" i="52"/>
  <c r="CD15" i="52"/>
  <c r="CR14" i="52"/>
  <c r="CQ14" i="52"/>
  <c r="CP14" i="52"/>
  <c r="CO14" i="52"/>
  <c r="CM14" i="52"/>
  <c r="CK14" i="52"/>
  <c r="CJ14" i="52"/>
  <c r="CI14" i="52"/>
  <c r="CH14" i="52"/>
  <c r="CG14" i="52"/>
  <c r="CE14" i="52"/>
  <c r="CD14" i="52"/>
  <c r="CR13" i="52"/>
  <c r="CQ13" i="52"/>
  <c r="CP13" i="52"/>
  <c r="CO13" i="52"/>
  <c r="CM13" i="52"/>
  <c r="CK13" i="52"/>
  <c r="CJ13" i="52"/>
  <c r="CI13" i="52"/>
  <c r="CH13" i="52"/>
  <c r="CG13" i="52"/>
  <c r="CE13" i="52"/>
  <c r="CD13" i="52"/>
  <c r="CR12" i="52"/>
  <c r="CQ12" i="52"/>
  <c r="CP12" i="52"/>
  <c r="CO12" i="52"/>
  <c r="CM12" i="52"/>
  <c r="CK12" i="52"/>
  <c r="CJ12" i="52"/>
  <c r="CI12" i="52"/>
  <c r="CH12" i="52"/>
  <c r="CG12" i="52"/>
  <c r="CE12" i="52"/>
  <c r="CD12" i="52"/>
  <c r="CR11" i="52"/>
  <c r="CQ11" i="52"/>
  <c r="CP11" i="52"/>
  <c r="CO11" i="52"/>
  <c r="CM11" i="52"/>
  <c r="CK11" i="52"/>
  <c r="CJ11" i="52"/>
  <c r="CI11" i="52"/>
  <c r="CH11" i="52"/>
  <c r="CG11" i="52"/>
  <c r="CE11" i="52"/>
  <c r="CD11" i="52"/>
  <c r="CR10" i="52"/>
  <c r="CQ10" i="52"/>
  <c r="CP10" i="52"/>
  <c r="CO10" i="52"/>
  <c r="CM10" i="52"/>
  <c r="CK10" i="52"/>
  <c r="CJ10" i="52"/>
  <c r="CI10" i="52"/>
  <c r="CH10" i="52"/>
  <c r="CG10" i="52"/>
  <c r="CE10" i="52"/>
  <c r="CD10" i="52"/>
  <c r="CR9" i="52"/>
  <c r="CQ9" i="52"/>
  <c r="CP9" i="52"/>
  <c r="CO9" i="52"/>
  <c r="CM9" i="52"/>
  <c r="CK9" i="52"/>
  <c r="CJ9" i="52"/>
  <c r="CI9" i="52"/>
  <c r="CH9" i="52"/>
  <c r="CG9" i="52"/>
  <c r="CE9" i="52"/>
  <c r="CD9" i="52"/>
  <c r="CR8" i="52"/>
  <c r="CQ8" i="52"/>
  <c r="CP8" i="52"/>
  <c r="CO8" i="52"/>
  <c r="CM8" i="52"/>
  <c r="CK8" i="52"/>
  <c r="CJ8" i="52"/>
  <c r="CI8" i="52"/>
  <c r="CH8" i="52"/>
  <c r="CG8" i="52"/>
  <c r="CE8" i="52"/>
  <c r="CD8" i="52"/>
  <c r="CR7" i="52"/>
  <c r="CQ7" i="52"/>
  <c r="CP7" i="52"/>
  <c r="CO7" i="52"/>
  <c r="CM7" i="52"/>
  <c r="CK7" i="52"/>
  <c r="CJ7" i="52"/>
  <c r="CI7" i="52"/>
  <c r="CH7" i="52"/>
  <c r="CG7" i="52"/>
  <c r="CE7" i="52"/>
  <c r="CD7" i="52"/>
  <c r="CR6" i="52"/>
  <c r="CQ6" i="52"/>
  <c r="CP6" i="52"/>
  <c r="CO6" i="52"/>
  <c r="CM6" i="52"/>
  <c r="CK6" i="52"/>
  <c r="CJ6" i="52"/>
  <c r="CI6" i="52"/>
  <c r="CH6" i="52"/>
  <c r="CG6" i="52"/>
  <c r="CE6" i="52"/>
  <c r="CD6" i="52"/>
  <c r="CR5" i="52"/>
  <c r="CQ5" i="52"/>
  <c r="CP5" i="52"/>
  <c r="CO5" i="52"/>
  <c r="CM5" i="52"/>
  <c r="CK5" i="52"/>
  <c r="CJ5" i="52"/>
  <c r="CI5" i="52"/>
  <c r="CH5" i="52"/>
  <c r="CG5" i="52"/>
  <c r="CE5" i="52"/>
  <c r="CD5" i="52"/>
  <c r="CR4" i="52"/>
  <c r="CQ4" i="52"/>
  <c r="CP4" i="52"/>
  <c r="CO4" i="52"/>
  <c r="CM4" i="52"/>
  <c r="CK4" i="52"/>
  <c r="CJ4" i="52"/>
  <c r="CI4" i="52"/>
  <c r="CH4" i="52"/>
  <c r="CG4" i="52"/>
  <c r="CE4" i="52"/>
  <c r="CD4" i="52"/>
  <c r="CR3" i="52"/>
  <c r="CQ3" i="52"/>
  <c r="CP3" i="52"/>
  <c r="CO3" i="52"/>
  <c r="CM3" i="52"/>
  <c r="CK3" i="52"/>
  <c r="CJ3" i="52"/>
  <c r="CI3" i="52"/>
  <c r="CH3" i="52"/>
  <c r="CG3" i="52"/>
  <c r="CE3" i="52"/>
  <c r="CD3" i="52"/>
  <c r="B5" i="47" l="1"/>
  <c r="H5" i="47"/>
  <c r="K5" i="47"/>
  <c r="M5" i="47"/>
  <c r="O5" i="47"/>
  <c r="R5" i="47"/>
  <c r="T5" i="47"/>
  <c r="V5" i="47"/>
  <c r="C5" i="47"/>
  <c r="E5" i="47"/>
  <c r="F5" i="47"/>
  <c r="I5" i="47"/>
  <c r="L5" i="47"/>
  <c r="N5" i="47"/>
  <c r="P5" i="47"/>
  <c r="Q5" i="47"/>
  <c r="S5" i="47"/>
  <c r="U5" i="47"/>
  <c r="CJ61" i="52"/>
  <c r="CJ63" i="52"/>
  <c r="CR63" i="52"/>
  <c r="CH63" i="52"/>
  <c r="CR61" i="52"/>
  <c r="CH61" i="52"/>
  <c r="CR62" i="52"/>
  <c r="CH62" i="52"/>
  <c r="CE61" i="52"/>
  <c r="CM61" i="52"/>
  <c r="CO61" i="52"/>
  <c r="CG61" i="52"/>
  <c r="CI61" i="52"/>
  <c r="CK61" i="52"/>
  <c r="CE62" i="52"/>
  <c r="CM62" i="52"/>
  <c r="CO62" i="52"/>
  <c r="CG62" i="52"/>
  <c r="CI62" i="52"/>
  <c r="CJ62" i="52"/>
  <c r="CK62" i="52"/>
  <c r="CE63" i="52"/>
  <c r="CM63" i="52"/>
  <c r="CO63" i="52"/>
  <c r="CG63" i="52"/>
  <c r="CI63" i="52"/>
  <c r="CK63" i="52"/>
  <c r="CM51" i="33" l="1"/>
  <c r="CL51" i="33"/>
  <c r="CM50" i="33"/>
  <c r="CL50" i="33"/>
  <c r="CM49" i="33"/>
  <c r="CL49" i="33"/>
  <c r="CM48" i="33"/>
  <c r="CL48" i="33"/>
  <c r="CM47" i="33"/>
  <c r="CL47" i="33"/>
  <c r="CM46" i="33"/>
  <c r="CL46" i="33"/>
  <c r="CM45" i="33"/>
  <c r="CL45" i="33"/>
  <c r="CM44" i="33"/>
  <c r="CL44" i="33"/>
  <c r="CM43" i="33"/>
  <c r="CL43" i="33"/>
  <c r="CM42" i="33"/>
  <c r="CL42" i="33"/>
  <c r="CM41" i="33"/>
  <c r="CL41" i="33"/>
  <c r="CM40" i="33"/>
  <c r="CL40" i="33"/>
  <c r="CM39" i="33"/>
  <c r="CL39" i="33"/>
  <c r="CM38" i="33"/>
  <c r="CL38" i="33"/>
  <c r="CM37" i="33"/>
  <c r="CL37" i="33"/>
  <c r="CM36" i="33"/>
  <c r="CL36" i="33"/>
  <c r="CM35" i="33"/>
  <c r="CL35" i="33"/>
  <c r="CM34" i="33"/>
  <c r="CL34" i="33"/>
  <c r="CM33" i="33"/>
  <c r="CL33" i="33"/>
  <c r="CM32" i="33"/>
  <c r="CL32" i="33"/>
  <c r="CM31" i="33"/>
  <c r="CL31" i="33"/>
  <c r="CM30" i="33"/>
  <c r="CL30" i="33"/>
  <c r="CM29" i="33"/>
  <c r="CL29" i="33"/>
  <c r="CM28" i="33"/>
  <c r="CL28" i="33"/>
  <c r="CM27" i="33"/>
  <c r="CL27" i="33"/>
  <c r="CM26" i="33"/>
  <c r="CL26" i="33"/>
  <c r="CM25" i="33"/>
  <c r="CL25" i="33"/>
  <c r="CM24" i="33"/>
  <c r="CL24" i="33"/>
  <c r="CM23" i="33"/>
  <c r="CL23" i="33"/>
  <c r="CM22" i="33"/>
  <c r="CL22" i="33"/>
  <c r="CM21" i="33"/>
  <c r="CL21" i="33"/>
  <c r="CM20" i="33"/>
  <c r="CL20" i="33"/>
  <c r="CM19" i="33"/>
  <c r="CL19" i="33"/>
  <c r="CM18" i="33"/>
  <c r="CL18" i="33"/>
  <c r="CM17" i="33"/>
  <c r="CL17" i="33"/>
  <c r="CM16" i="33"/>
  <c r="CL16" i="33"/>
  <c r="CM15" i="33"/>
  <c r="CL15" i="33"/>
  <c r="CM14" i="33"/>
  <c r="CL14" i="33"/>
  <c r="CM13" i="33"/>
  <c r="CL13" i="33"/>
  <c r="CM12" i="33"/>
  <c r="CL12" i="33"/>
  <c r="CM11" i="33"/>
  <c r="CL11" i="33"/>
  <c r="CM10" i="33"/>
  <c r="CL10" i="33"/>
  <c r="CM9" i="33"/>
  <c r="CL9" i="33"/>
  <c r="CM8" i="33"/>
  <c r="CL8" i="33"/>
  <c r="CM7" i="33"/>
  <c r="CL7" i="33"/>
  <c r="CM6" i="33"/>
  <c r="CL6" i="33"/>
  <c r="CM5" i="33"/>
  <c r="CL5" i="33"/>
  <c r="CM4" i="33"/>
  <c r="CL4" i="33"/>
  <c r="CM3" i="33"/>
  <c r="CL3" i="33"/>
  <c r="CB3" i="33"/>
  <c r="CB4" i="33"/>
  <c r="CB5" i="33"/>
  <c r="CB6" i="33"/>
  <c r="CB7" i="33"/>
  <c r="CB8" i="33"/>
  <c r="CB9" i="33"/>
  <c r="CB10" i="33"/>
  <c r="CB11" i="33"/>
  <c r="CB12" i="33"/>
  <c r="CB13" i="33"/>
  <c r="CB14" i="33"/>
  <c r="CB15" i="33"/>
  <c r="CB16" i="33"/>
  <c r="CB17" i="33"/>
  <c r="CB18" i="33"/>
  <c r="CB19" i="33"/>
  <c r="CB20" i="33"/>
  <c r="CB21" i="33"/>
  <c r="CB22" i="33"/>
  <c r="CB23" i="33"/>
  <c r="CB24" i="33"/>
  <c r="CB25" i="33"/>
  <c r="CB26" i="33"/>
  <c r="CB27" i="33"/>
  <c r="CB28" i="33"/>
  <c r="CB29" i="33"/>
  <c r="CB30" i="33"/>
  <c r="CB31" i="33"/>
  <c r="CB32" i="33"/>
  <c r="CB33" i="33"/>
  <c r="CB34" i="33"/>
  <c r="CB35" i="33"/>
  <c r="CB36" i="33"/>
  <c r="CB37" i="33"/>
  <c r="CB38" i="33"/>
  <c r="CB39" i="33"/>
  <c r="CB40" i="33"/>
  <c r="CB41" i="33"/>
  <c r="CB42" i="33"/>
  <c r="CB43" i="33"/>
  <c r="CB44" i="33"/>
  <c r="CB45" i="33"/>
  <c r="CB46" i="33"/>
  <c r="CB47" i="33"/>
  <c r="CB48" i="33"/>
  <c r="CB49" i="33"/>
  <c r="CB50" i="33"/>
  <c r="CB51" i="33"/>
  <c r="BU58" i="5" l="1"/>
  <c r="BU57" i="5"/>
  <c r="BU56" i="5"/>
  <c r="BU55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3" i="5"/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B48" i="21"/>
  <c r="B49" i="21" s="1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F9" i="20"/>
  <c r="E9" i="20"/>
  <c r="C9" i="20"/>
  <c r="B9" i="20"/>
  <c r="CQ60" i="51"/>
  <c r="CP60" i="51"/>
  <c r="CO60" i="51"/>
  <c r="CN60" i="51"/>
  <c r="CM60" i="51"/>
  <c r="CL60" i="51"/>
  <c r="CK60" i="51"/>
  <c r="CJ60" i="51"/>
  <c r="CI60" i="51"/>
  <c r="CH60" i="51"/>
  <c r="CG60" i="51"/>
  <c r="CF60" i="51"/>
  <c r="CE60" i="51"/>
  <c r="CC60" i="51"/>
  <c r="CQ59" i="51"/>
  <c r="CP59" i="51"/>
  <c r="CO59" i="51"/>
  <c r="CN59" i="51"/>
  <c r="CM59" i="51"/>
  <c r="CL59" i="51"/>
  <c r="CK59" i="51"/>
  <c r="CJ59" i="51"/>
  <c r="CI59" i="51"/>
  <c r="CH59" i="51"/>
  <c r="CG59" i="51"/>
  <c r="CF59" i="51"/>
  <c r="CE59" i="51"/>
  <c r="CC59" i="51"/>
  <c r="CQ58" i="51"/>
  <c r="CP58" i="51"/>
  <c r="CO58" i="51"/>
  <c r="CN58" i="51"/>
  <c r="CM58" i="51"/>
  <c r="CL58" i="51"/>
  <c r="CK58" i="51"/>
  <c r="CJ58" i="51"/>
  <c r="CI58" i="51"/>
  <c r="CH58" i="51"/>
  <c r="CG58" i="51"/>
  <c r="CF58" i="51"/>
  <c r="CE58" i="51"/>
  <c r="CC58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C57" i="51"/>
  <c r="CQ56" i="51"/>
  <c r="CP56" i="51"/>
  <c r="CO56" i="51"/>
  <c r="CN56" i="51"/>
  <c r="CM56" i="51"/>
  <c r="CL56" i="51"/>
  <c r="CK56" i="51"/>
  <c r="CJ56" i="51"/>
  <c r="CI56" i="51"/>
  <c r="CH56" i="51"/>
  <c r="CG56" i="51"/>
  <c r="CF56" i="51"/>
  <c r="CE56" i="51"/>
  <c r="CC56" i="51"/>
  <c r="CQ55" i="51"/>
  <c r="CP55" i="51"/>
  <c r="CO55" i="51"/>
  <c r="CN55" i="51"/>
  <c r="CM55" i="51"/>
  <c r="CL55" i="51"/>
  <c r="CK55" i="51"/>
  <c r="CJ55" i="51"/>
  <c r="CI55" i="51"/>
  <c r="CH55" i="51"/>
  <c r="CG55" i="51"/>
  <c r="CF55" i="51"/>
  <c r="CE55" i="51"/>
  <c r="CC55" i="51"/>
  <c r="CQ54" i="51"/>
  <c r="CP54" i="51"/>
  <c r="CO54" i="51"/>
  <c r="CN54" i="51"/>
  <c r="CM54" i="51"/>
  <c r="CL54" i="51"/>
  <c r="CK54" i="51"/>
  <c r="CJ54" i="51"/>
  <c r="CI54" i="51"/>
  <c r="CH54" i="51"/>
  <c r="CG54" i="51"/>
  <c r="CF54" i="51"/>
  <c r="CE54" i="51"/>
  <c r="CC54" i="51"/>
  <c r="CQ53" i="51"/>
  <c r="CP53" i="51"/>
  <c r="CO53" i="51"/>
  <c r="CN53" i="51"/>
  <c r="CM53" i="51"/>
  <c r="CL53" i="51"/>
  <c r="CK53" i="51"/>
  <c r="CJ53" i="51"/>
  <c r="CI53" i="51"/>
  <c r="CH53" i="51"/>
  <c r="CG53" i="51"/>
  <c r="CF53" i="51"/>
  <c r="CE53" i="51"/>
  <c r="CC53" i="51"/>
  <c r="CQ52" i="51"/>
  <c r="CP52" i="51"/>
  <c r="CO52" i="51"/>
  <c r="CN52" i="51"/>
  <c r="CM52" i="51"/>
  <c r="CL52" i="51"/>
  <c r="CK52" i="51"/>
  <c r="CJ52" i="51"/>
  <c r="CI52" i="51"/>
  <c r="CH52" i="51"/>
  <c r="CG52" i="51"/>
  <c r="CF52" i="51"/>
  <c r="CE52" i="51"/>
  <c r="CC52" i="51"/>
  <c r="CQ51" i="51"/>
  <c r="CP51" i="51"/>
  <c r="CO51" i="51"/>
  <c r="CN51" i="51"/>
  <c r="CM51" i="51"/>
  <c r="CL51" i="51"/>
  <c r="CK51" i="51"/>
  <c r="CJ51" i="51"/>
  <c r="CI51" i="51"/>
  <c r="CH51" i="51"/>
  <c r="CG51" i="51"/>
  <c r="CF51" i="51"/>
  <c r="CE51" i="51"/>
  <c r="CC51" i="51"/>
  <c r="CQ50" i="51"/>
  <c r="CP50" i="51"/>
  <c r="CO50" i="51"/>
  <c r="CN50" i="51"/>
  <c r="CM50" i="51"/>
  <c r="CL50" i="51"/>
  <c r="CK50" i="51"/>
  <c r="CJ50" i="51"/>
  <c r="CI50" i="51"/>
  <c r="CH50" i="51"/>
  <c r="CG50" i="51"/>
  <c r="CF50" i="51"/>
  <c r="CE50" i="51"/>
  <c r="CC50" i="51"/>
  <c r="CQ49" i="51"/>
  <c r="CP49" i="51"/>
  <c r="CO49" i="51"/>
  <c r="CN49" i="51"/>
  <c r="CM49" i="51"/>
  <c r="CL49" i="51"/>
  <c r="CK49" i="51"/>
  <c r="CJ49" i="51"/>
  <c r="CI49" i="51"/>
  <c r="CH49" i="51"/>
  <c r="CG49" i="51"/>
  <c r="CF49" i="51"/>
  <c r="CE49" i="51"/>
  <c r="CC49" i="51"/>
  <c r="CQ48" i="51"/>
  <c r="CP48" i="51"/>
  <c r="CO48" i="51"/>
  <c r="CN48" i="51"/>
  <c r="CM48" i="51"/>
  <c r="CL48" i="51"/>
  <c r="CK48" i="51"/>
  <c r="CJ48" i="51"/>
  <c r="CI48" i="51"/>
  <c r="CH48" i="51"/>
  <c r="CG48" i="51"/>
  <c r="CF48" i="51"/>
  <c r="CE48" i="51"/>
  <c r="CC48" i="51"/>
  <c r="CQ47" i="51"/>
  <c r="CP47" i="51"/>
  <c r="CO47" i="51"/>
  <c r="CN47" i="51"/>
  <c r="CM47" i="51"/>
  <c r="CL47" i="51"/>
  <c r="CK47" i="51"/>
  <c r="CJ47" i="51"/>
  <c r="CI47" i="51"/>
  <c r="CH47" i="51"/>
  <c r="CG47" i="51"/>
  <c r="CF47" i="51"/>
  <c r="CE47" i="51"/>
  <c r="CC47" i="51"/>
  <c r="CQ46" i="51"/>
  <c r="CP46" i="51"/>
  <c r="CO46" i="51"/>
  <c r="CN46" i="51"/>
  <c r="CM46" i="51"/>
  <c r="CL46" i="51"/>
  <c r="CK46" i="51"/>
  <c r="CJ46" i="51"/>
  <c r="CI46" i="51"/>
  <c r="CH46" i="51"/>
  <c r="CG46" i="51"/>
  <c r="CF46" i="51"/>
  <c r="CE46" i="51"/>
  <c r="CC46" i="51"/>
  <c r="CQ45" i="51"/>
  <c r="CP45" i="51"/>
  <c r="CO45" i="51"/>
  <c r="CN45" i="51"/>
  <c r="CM45" i="51"/>
  <c r="CL45" i="51"/>
  <c r="CK45" i="51"/>
  <c r="CJ45" i="51"/>
  <c r="CI45" i="51"/>
  <c r="CH45" i="51"/>
  <c r="CG45" i="51"/>
  <c r="CF45" i="51"/>
  <c r="CE45" i="51"/>
  <c r="CC45" i="51"/>
  <c r="CQ44" i="51"/>
  <c r="CP44" i="51"/>
  <c r="CO44" i="51"/>
  <c r="CN44" i="51"/>
  <c r="CM44" i="51"/>
  <c r="CL44" i="51"/>
  <c r="CK44" i="51"/>
  <c r="CJ44" i="51"/>
  <c r="CI44" i="51"/>
  <c r="CH44" i="51"/>
  <c r="CG44" i="51"/>
  <c r="CF44" i="51"/>
  <c r="CE44" i="51"/>
  <c r="CC44" i="51"/>
  <c r="CQ43" i="51"/>
  <c r="CP43" i="51"/>
  <c r="CO43" i="51"/>
  <c r="CN43" i="51"/>
  <c r="CM43" i="51"/>
  <c r="CL43" i="51"/>
  <c r="CK43" i="51"/>
  <c r="CJ43" i="51"/>
  <c r="CI43" i="51"/>
  <c r="CH43" i="51"/>
  <c r="CG43" i="51"/>
  <c r="CF43" i="51"/>
  <c r="CE43" i="51"/>
  <c r="CC43" i="51"/>
  <c r="CQ42" i="51"/>
  <c r="CP42" i="51"/>
  <c r="CO42" i="51"/>
  <c r="CN42" i="51"/>
  <c r="CM42" i="51"/>
  <c r="CL42" i="51"/>
  <c r="CK42" i="51"/>
  <c r="CJ42" i="51"/>
  <c r="CI42" i="51"/>
  <c r="CH42" i="51"/>
  <c r="CG42" i="51"/>
  <c r="CF42" i="51"/>
  <c r="CE42" i="51"/>
  <c r="CC42" i="51"/>
  <c r="CQ41" i="51"/>
  <c r="CP41" i="51"/>
  <c r="CO41" i="51"/>
  <c r="CN41" i="51"/>
  <c r="CM41" i="51"/>
  <c r="CL41" i="51"/>
  <c r="CK41" i="51"/>
  <c r="CJ41" i="51"/>
  <c r="CI41" i="51"/>
  <c r="CH41" i="51"/>
  <c r="CG41" i="51"/>
  <c r="CF41" i="51"/>
  <c r="CE41" i="51"/>
  <c r="CC41" i="51"/>
  <c r="CQ40" i="51"/>
  <c r="CP40" i="51"/>
  <c r="CO40" i="51"/>
  <c r="CN40" i="51"/>
  <c r="CM40" i="51"/>
  <c r="CL40" i="51"/>
  <c r="CK40" i="51"/>
  <c r="CJ40" i="51"/>
  <c r="CI40" i="51"/>
  <c r="CH40" i="51"/>
  <c r="CG40" i="51"/>
  <c r="CF40" i="51"/>
  <c r="CE40" i="51"/>
  <c r="CC40" i="51"/>
  <c r="CP39" i="51"/>
  <c r="CO39" i="51"/>
  <c r="CN39" i="51"/>
  <c r="CM39" i="51"/>
  <c r="CL39" i="51"/>
  <c r="CK39" i="51"/>
  <c r="CJ39" i="51"/>
  <c r="CI39" i="51"/>
  <c r="CH39" i="51"/>
  <c r="CG39" i="51"/>
  <c r="CF39" i="51"/>
  <c r="CE39" i="51"/>
  <c r="CC39" i="51"/>
  <c r="CQ38" i="51"/>
  <c r="CP38" i="51"/>
  <c r="CO38" i="51"/>
  <c r="CN38" i="51"/>
  <c r="CM38" i="51"/>
  <c r="CL38" i="51"/>
  <c r="CK38" i="51"/>
  <c r="CJ38" i="51"/>
  <c r="CI38" i="51"/>
  <c r="CH38" i="51"/>
  <c r="CG38" i="51"/>
  <c r="CF38" i="51"/>
  <c r="CE38" i="51"/>
  <c r="CC38" i="51"/>
  <c r="CQ37" i="51"/>
  <c r="CP37" i="51"/>
  <c r="CO37" i="51"/>
  <c r="CN37" i="51"/>
  <c r="CM37" i="51"/>
  <c r="CL37" i="51"/>
  <c r="CK37" i="51"/>
  <c r="CJ37" i="51"/>
  <c r="CI37" i="51"/>
  <c r="CH37" i="51"/>
  <c r="CG37" i="51"/>
  <c r="CF37" i="51"/>
  <c r="CE37" i="51"/>
  <c r="CC37" i="51"/>
  <c r="CQ36" i="51"/>
  <c r="CP36" i="51"/>
  <c r="CO36" i="51"/>
  <c r="CN36" i="51"/>
  <c r="CM36" i="51"/>
  <c r="CL36" i="51"/>
  <c r="CK36" i="51"/>
  <c r="CJ36" i="51"/>
  <c r="CI36" i="51"/>
  <c r="CH36" i="51"/>
  <c r="CG36" i="51"/>
  <c r="CF36" i="51"/>
  <c r="CE36" i="51"/>
  <c r="CC36" i="51"/>
  <c r="CQ35" i="51"/>
  <c r="CP35" i="51"/>
  <c r="CO35" i="51"/>
  <c r="CN35" i="51"/>
  <c r="CM35" i="51"/>
  <c r="CL35" i="51"/>
  <c r="CK35" i="51"/>
  <c r="CJ35" i="51"/>
  <c r="CI35" i="51"/>
  <c r="CH35" i="51"/>
  <c r="CG35" i="51"/>
  <c r="CF35" i="51"/>
  <c r="CE35" i="51"/>
  <c r="CC35" i="51"/>
  <c r="CQ34" i="51"/>
  <c r="CP34" i="51"/>
  <c r="CO34" i="51"/>
  <c r="CN34" i="51"/>
  <c r="CM34" i="51"/>
  <c r="CL34" i="51"/>
  <c r="CK34" i="51"/>
  <c r="CJ34" i="51"/>
  <c r="CI34" i="51"/>
  <c r="CH34" i="51"/>
  <c r="CG34" i="51"/>
  <c r="CF34" i="51"/>
  <c r="CE34" i="51"/>
  <c r="CC34" i="51"/>
  <c r="CQ33" i="51"/>
  <c r="CP33" i="51"/>
  <c r="CO33" i="51"/>
  <c r="CN33" i="51"/>
  <c r="CM33" i="51"/>
  <c r="CL33" i="51"/>
  <c r="CK33" i="51"/>
  <c r="CJ33" i="51"/>
  <c r="CI33" i="51"/>
  <c r="CH33" i="51"/>
  <c r="CG33" i="51"/>
  <c r="CF33" i="51"/>
  <c r="CE33" i="51"/>
  <c r="CC33" i="51"/>
  <c r="CQ32" i="51"/>
  <c r="CP32" i="51"/>
  <c r="CO32" i="51"/>
  <c r="CN32" i="51"/>
  <c r="CM32" i="51"/>
  <c r="CL32" i="51"/>
  <c r="CK32" i="51"/>
  <c r="CJ32" i="51"/>
  <c r="CI32" i="51"/>
  <c r="CH32" i="51"/>
  <c r="CG32" i="51"/>
  <c r="CF32" i="51"/>
  <c r="CE32" i="51"/>
  <c r="CC32" i="51"/>
  <c r="CQ31" i="51"/>
  <c r="CP31" i="51"/>
  <c r="CO31" i="51"/>
  <c r="CN31" i="51"/>
  <c r="CM31" i="51"/>
  <c r="CL31" i="51"/>
  <c r="CK31" i="51"/>
  <c r="CJ31" i="51"/>
  <c r="CI31" i="51"/>
  <c r="CH31" i="51"/>
  <c r="CG31" i="51"/>
  <c r="CF31" i="51"/>
  <c r="CE31" i="51"/>
  <c r="CC31" i="51"/>
  <c r="CQ30" i="51"/>
  <c r="CP30" i="51"/>
  <c r="CO30" i="51"/>
  <c r="CN30" i="51"/>
  <c r="CM30" i="51"/>
  <c r="CL30" i="51"/>
  <c r="CK30" i="51"/>
  <c r="CJ30" i="51"/>
  <c r="CI30" i="51"/>
  <c r="CH30" i="51"/>
  <c r="CG30" i="51"/>
  <c r="CF30" i="51"/>
  <c r="CE30" i="51"/>
  <c r="CC30" i="51"/>
  <c r="CQ29" i="51"/>
  <c r="CP29" i="51"/>
  <c r="CO29" i="51"/>
  <c r="CN29" i="51"/>
  <c r="CM29" i="51"/>
  <c r="CL29" i="51"/>
  <c r="CK29" i="51"/>
  <c r="CJ29" i="51"/>
  <c r="CI29" i="51"/>
  <c r="CH29" i="51"/>
  <c r="CG29" i="51"/>
  <c r="CF29" i="51"/>
  <c r="CE29" i="51"/>
  <c r="CC29" i="51"/>
  <c r="CQ28" i="51"/>
  <c r="CP28" i="51"/>
  <c r="CO28" i="51"/>
  <c r="CN28" i="51"/>
  <c r="CM28" i="51"/>
  <c r="CL28" i="51"/>
  <c r="CK28" i="51"/>
  <c r="CJ28" i="51"/>
  <c r="CI28" i="51"/>
  <c r="CH28" i="51"/>
  <c r="CG28" i="51"/>
  <c r="CF28" i="51"/>
  <c r="CE28" i="51"/>
  <c r="CC28" i="51"/>
  <c r="CQ27" i="51"/>
  <c r="CP27" i="51"/>
  <c r="CO27" i="51"/>
  <c r="CN27" i="51"/>
  <c r="CM27" i="51"/>
  <c r="CL27" i="51"/>
  <c r="CK27" i="51"/>
  <c r="CJ27" i="51"/>
  <c r="CI27" i="51"/>
  <c r="CH27" i="51"/>
  <c r="CG27" i="51"/>
  <c r="CF27" i="51"/>
  <c r="CE27" i="51"/>
  <c r="CC27" i="51"/>
  <c r="CQ26" i="51"/>
  <c r="CP26" i="51"/>
  <c r="CO26" i="51"/>
  <c r="CN26" i="51"/>
  <c r="CM26" i="51"/>
  <c r="CL26" i="51"/>
  <c r="CK26" i="51"/>
  <c r="CJ26" i="51"/>
  <c r="CI26" i="51"/>
  <c r="CH26" i="51"/>
  <c r="CG26" i="51"/>
  <c r="CF26" i="51"/>
  <c r="CE26" i="51"/>
  <c r="CC26" i="51"/>
  <c r="CQ25" i="51"/>
  <c r="CP25" i="51"/>
  <c r="CO25" i="51"/>
  <c r="CN25" i="51"/>
  <c r="CM25" i="51"/>
  <c r="CL25" i="51"/>
  <c r="CK25" i="51"/>
  <c r="CJ25" i="51"/>
  <c r="CI25" i="51"/>
  <c r="CH25" i="51"/>
  <c r="CG25" i="51"/>
  <c r="CF25" i="51"/>
  <c r="CE25" i="51"/>
  <c r="CC25" i="51"/>
  <c r="CQ24" i="51"/>
  <c r="CP24" i="51"/>
  <c r="CO24" i="51"/>
  <c r="CN24" i="51"/>
  <c r="CM24" i="51"/>
  <c r="CL24" i="51"/>
  <c r="CK24" i="51"/>
  <c r="CJ24" i="51"/>
  <c r="CI24" i="51"/>
  <c r="CH24" i="51"/>
  <c r="CG24" i="51"/>
  <c r="CF24" i="51"/>
  <c r="CE24" i="51"/>
  <c r="CC24" i="51"/>
  <c r="CQ23" i="51"/>
  <c r="CP23" i="51"/>
  <c r="CO23" i="51"/>
  <c r="CN23" i="51"/>
  <c r="CM23" i="51"/>
  <c r="CL23" i="51"/>
  <c r="CK23" i="51"/>
  <c r="CJ23" i="51"/>
  <c r="CI23" i="51"/>
  <c r="CH23" i="51"/>
  <c r="CG23" i="51"/>
  <c r="CF23" i="51"/>
  <c r="CE23" i="51"/>
  <c r="CC23" i="51"/>
  <c r="CQ22" i="51"/>
  <c r="CP22" i="51"/>
  <c r="CO22" i="51"/>
  <c r="CN22" i="51"/>
  <c r="CM22" i="51"/>
  <c r="CL22" i="51"/>
  <c r="CK22" i="51"/>
  <c r="CJ22" i="51"/>
  <c r="CI22" i="51"/>
  <c r="CH22" i="51"/>
  <c r="CG22" i="51"/>
  <c r="CF22" i="51"/>
  <c r="CE22" i="51"/>
  <c r="CC22" i="51"/>
  <c r="CQ21" i="51"/>
  <c r="CP21" i="51"/>
  <c r="CO21" i="51"/>
  <c r="CN21" i="51"/>
  <c r="CM21" i="51"/>
  <c r="CL21" i="51"/>
  <c r="CK21" i="51"/>
  <c r="CJ21" i="51"/>
  <c r="CI21" i="51"/>
  <c r="CH21" i="51"/>
  <c r="CG21" i="51"/>
  <c r="CF21" i="51"/>
  <c r="CE21" i="51"/>
  <c r="CC21" i="51"/>
  <c r="CQ20" i="51"/>
  <c r="CP20" i="51"/>
  <c r="CO20" i="51"/>
  <c r="CN20" i="51"/>
  <c r="CM20" i="51"/>
  <c r="CL20" i="51"/>
  <c r="CK20" i="51"/>
  <c r="CJ20" i="51"/>
  <c r="CI20" i="51"/>
  <c r="CH20" i="51"/>
  <c r="CG20" i="51"/>
  <c r="CF20" i="51"/>
  <c r="CE20" i="51"/>
  <c r="CC20" i="51"/>
  <c r="CQ19" i="51"/>
  <c r="CP19" i="51"/>
  <c r="CO19" i="51"/>
  <c r="CN19" i="51"/>
  <c r="CM19" i="51"/>
  <c r="CL19" i="51"/>
  <c r="CK19" i="51"/>
  <c r="CJ19" i="51"/>
  <c r="CI19" i="51"/>
  <c r="CH19" i="51"/>
  <c r="CG19" i="51"/>
  <c r="CF19" i="51"/>
  <c r="CE19" i="51"/>
  <c r="CC19" i="51"/>
  <c r="CQ18" i="51"/>
  <c r="CP18" i="51"/>
  <c r="CO18" i="51"/>
  <c r="CN18" i="51"/>
  <c r="CM18" i="51"/>
  <c r="CL18" i="51"/>
  <c r="CK18" i="51"/>
  <c r="CJ18" i="51"/>
  <c r="CI18" i="51"/>
  <c r="CH18" i="51"/>
  <c r="CG18" i="51"/>
  <c r="CF18" i="51"/>
  <c r="CE18" i="51"/>
  <c r="CC18" i="51"/>
  <c r="CQ17" i="51"/>
  <c r="CP17" i="51"/>
  <c r="CO17" i="51"/>
  <c r="CN17" i="51"/>
  <c r="CM17" i="51"/>
  <c r="CL17" i="51"/>
  <c r="CK17" i="51"/>
  <c r="CJ17" i="51"/>
  <c r="CI17" i="51"/>
  <c r="CH17" i="51"/>
  <c r="CG17" i="51"/>
  <c r="CF17" i="51"/>
  <c r="CE17" i="51"/>
  <c r="CC17" i="51"/>
  <c r="CQ16" i="51"/>
  <c r="CP16" i="51"/>
  <c r="CO16" i="51"/>
  <c r="CN16" i="51"/>
  <c r="CM16" i="51"/>
  <c r="CL16" i="51"/>
  <c r="CK16" i="51"/>
  <c r="CJ16" i="51"/>
  <c r="CI16" i="51"/>
  <c r="CH16" i="51"/>
  <c r="CG16" i="51"/>
  <c r="CF16" i="51"/>
  <c r="CE16" i="51"/>
  <c r="CC16" i="51"/>
  <c r="CQ15" i="51"/>
  <c r="CP15" i="51"/>
  <c r="CO15" i="51"/>
  <c r="CN15" i="51"/>
  <c r="CM15" i="51"/>
  <c r="CL15" i="51"/>
  <c r="CK15" i="51"/>
  <c r="CJ15" i="51"/>
  <c r="CI15" i="51"/>
  <c r="CH15" i="51"/>
  <c r="CG15" i="51"/>
  <c r="CF15" i="51"/>
  <c r="CE15" i="51"/>
  <c r="CC15" i="51"/>
  <c r="CQ14" i="51"/>
  <c r="CP14" i="51"/>
  <c r="CO14" i="51"/>
  <c r="CN14" i="51"/>
  <c r="CM14" i="51"/>
  <c r="CL14" i="51"/>
  <c r="CK14" i="51"/>
  <c r="CJ14" i="51"/>
  <c r="CI14" i="51"/>
  <c r="CH14" i="51"/>
  <c r="CG14" i="51"/>
  <c r="CF14" i="51"/>
  <c r="CE14" i="51"/>
  <c r="CC14" i="51"/>
  <c r="CQ13" i="51"/>
  <c r="CP13" i="51"/>
  <c r="CO13" i="51"/>
  <c r="CN13" i="51"/>
  <c r="CM13" i="51"/>
  <c r="CL13" i="51"/>
  <c r="CK13" i="51"/>
  <c r="CJ13" i="51"/>
  <c r="CI13" i="51"/>
  <c r="CH13" i="51"/>
  <c r="CG13" i="51"/>
  <c r="CF13" i="51"/>
  <c r="CE13" i="51"/>
  <c r="CC13" i="51"/>
  <c r="CQ12" i="51"/>
  <c r="CP12" i="51"/>
  <c r="CO12" i="51"/>
  <c r="CN12" i="51"/>
  <c r="CM12" i="51"/>
  <c r="CL12" i="51"/>
  <c r="CK12" i="51"/>
  <c r="CJ12" i="51"/>
  <c r="CI12" i="51"/>
  <c r="CH12" i="51"/>
  <c r="CG12" i="51"/>
  <c r="CF12" i="51"/>
  <c r="CE12" i="51"/>
  <c r="CC12" i="51"/>
  <c r="CQ11" i="51"/>
  <c r="CP11" i="51"/>
  <c r="CO11" i="51"/>
  <c r="CN11" i="51"/>
  <c r="CM11" i="51"/>
  <c r="CL11" i="51"/>
  <c r="CK11" i="51"/>
  <c r="CJ11" i="51"/>
  <c r="CI11" i="51"/>
  <c r="CH11" i="51"/>
  <c r="CG11" i="51"/>
  <c r="CF11" i="51"/>
  <c r="CE11" i="51"/>
  <c r="CC11" i="51"/>
  <c r="CQ10" i="51"/>
  <c r="CP10" i="51"/>
  <c r="CO10" i="51"/>
  <c r="CN10" i="51"/>
  <c r="CM10" i="51"/>
  <c r="CL10" i="51"/>
  <c r="CK10" i="51"/>
  <c r="CJ10" i="51"/>
  <c r="CI10" i="51"/>
  <c r="CH10" i="51"/>
  <c r="CG10" i="51"/>
  <c r="CF10" i="51"/>
  <c r="CE10" i="51"/>
  <c r="CC10" i="51"/>
  <c r="CQ9" i="51"/>
  <c r="CP9" i="51"/>
  <c r="CO9" i="51"/>
  <c r="CN9" i="51"/>
  <c r="CM9" i="51"/>
  <c r="CL9" i="51"/>
  <c r="CK9" i="51"/>
  <c r="CJ9" i="51"/>
  <c r="CI9" i="51"/>
  <c r="CH9" i="51"/>
  <c r="CG9" i="51"/>
  <c r="CF9" i="51"/>
  <c r="CE9" i="51"/>
  <c r="CC9" i="51"/>
  <c r="CQ8" i="51"/>
  <c r="CP8" i="51"/>
  <c r="CO8" i="51"/>
  <c r="CN8" i="51"/>
  <c r="CM8" i="51"/>
  <c r="CL8" i="51"/>
  <c r="CK8" i="51"/>
  <c r="CJ8" i="51"/>
  <c r="CI8" i="51"/>
  <c r="CH8" i="51"/>
  <c r="CG8" i="51"/>
  <c r="CF8" i="51"/>
  <c r="CE8" i="51"/>
  <c r="CC8" i="51"/>
  <c r="CQ7" i="51"/>
  <c r="CP7" i="51"/>
  <c r="CO7" i="51"/>
  <c r="CN7" i="51"/>
  <c r="CM7" i="51"/>
  <c r="CL7" i="51"/>
  <c r="CK7" i="51"/>
  <c r="CJ7" i="51"/>
  <c r="CI7" i="51"/>
  <c r="CH7" i="51"/>
  <c r="CG7" i="51"/>
  <c r="CF7" i="51"/>
  <c r="CE7" i="51"/>
  <c r="CC7" i="51"/>
  <c r="CQ6" i="51"/>
  <c r="CP6" i="51"/>
  <c r="CO6" i="51"/>
  <c r="CN6" i="51"/>
  <c r="CM6" i="51"/>
  <c r="CL6" i="51"/>
  <c r="CK6" i="51"/>
  <c r="CJ6" i="51"/>
  <c r="CI6" i="51"/>
  <c r="CH6" i="51"/>
  <c r="CG6" i="51"/>
  <c r="CF6" i="51"/>
  <c r="CE6" i="51"/>
  <c r="CC6" i="51"/>
  <c r="CQ5" i="51"/>
  <c r="CP5" i="51"/>
  <c r="CO5" i="51"/>
  <c r="CN5" i="51"/>
  <c r="CM5" i="51"/>
  <c r="CL5" i="51"/>
  <c r="CK5" i="51"/>
  <c r="CJ5" i="51"/>
  <c r="CI5" i="51"/>
  <c r="CH5" i="51"/>
  <c r="CG5" i="51"/>
  <c r="CF5" i="51"/>
  <c r="CE5" i="51"/>
  <c r="CC5" i="51"/>
  <c r="CQ4" i="51"/>
  <c r="CP4" i="51"/>
  <c r="CO4" i="51"/>
  <c r="CN4" i="51"/>
  <c r="CM4" i="51"/>
  <c r="CL4" i="51"/>
  <c r="CK4" i="51"/>
  <c r="CJ4" i="51"/>
  <c r="CI4" i="51"/>
  <c r="CH4" i="51"/>
  <c r="CG4" i="51"/>
  <c r="CF4" i="51"/>
  <c r="CE4" i="51"/>
  <c r="CC4" i="51"/>
  <c r="CQ3" i="51"/>
  <c r="CP3" i="51"/>
  <c r="CO3" i="51"/>
  <c r="CN3" i="51"/>
  <c r="CM3" i="51"/>
  <c r="CL3" i="51"/>
  <c r="CK3" i="51"/>
  <c r="CJ3" i="51"/>
  <c r="CI3" i="51"/>
  <c r="CH3" i="51"/>
  <c r="CG3" i="51"/>
  <c r="CF3" i="51"/>
  <c r="CE3" i="51"/>
  <c r="CC3" i="51"/>
  <c r="D35" i="20" l="1"/>
  <c r="G35" i="20"/>
  <c r="U61" i="27" l="1"/>
  <c r="V61" i="27"/>
  <c r="W61" i="27"/>
  <c r="X61" i="27"/>
  <c r="Z61" i="27"/>
  <c r="AA61" i="27"/>
  <c r="AB61" i="27"/>
  <c r="AC61" i="27"/>
  <c r="AD61" i="27"/>
  <c r="AE61" i="27"/>
  <c r="AF61" i="27"/>
  <c r="AG61" i="27"/>
  <c r="AH61" i="27"/>
  <c r="AJ61" i="27"/>
  <c r="AK61" i="27"/>
  <c r="AL61" i="27"/>
  <c r="AM61" i="27"/>
  <c r="AN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CA61" i="27"/>
  <c r="CC61" i="27"/>
  <c r="CD61" i="27"/>
  <c r="CE61" i="27"/>
  <c r="T61" i="27"/>
  <c r="D35" i="47"/>
  <c r="G35" i="47"/>
  <c r="CW58" i="12" l="1"/>
  <c r="CV58" i="12"/>
  <c r="CW57" i="12"/>
  <c r="CV57" i="12"/>
  <c r="CW56" i="12"/>
  <c r="CV56" i="12"/>
  <c r="CW55" i="12"/>
  <c r="CV55" i="12"/>
  <c r="CW54" i="12"/>
  <c r="CV54" i="12"/>
  <c r="CV4" i="12"/>
  <c r="CW4" i="12"/>
  <c r="CV5" i="12"/>
  <c r="CW5" i="12"/>
  <c r="CV6" i="12"/>
  <c r="CW6" i="12"/>
  <c r="CV7" i="12"/>
  <c r="CW7" i="12"/>
  <c r="CV8" i="12"/>
  <c r="CW8" i="12"/>
  <c r="CV9" i="12"/>
  <c r="CW9" i="12"/>
  <c r="CV10" i="12"/>
  <c r="CW10" i="12"/>
  <c r="CV11" i="12"/>
  <c r="CW11" i="12"/>
  <c r="CV12" i="12"/>
  <c r="CW12" i="12"/>
  <c r="CV13" i="12"/>
  <c r="CW13" i="12"/>
  <c r="CV14" i="12"/>
  <c r="CW14" i="12"/>
  <c r="CV15" i="12"/>
  <c r="CW15" i="12"/>
  <c r="CV16" i="12"/>
  <c r="CW16" i="12"/>
  <c r="CV17" i="12"/>
  <c r="CW17" i="12"/>
  <c r="CV18" i="12"/>
  <c r="CW18" i="12"/>
  <c r="CV19" i="12"/>
  <c r="CW19" i="12"/>
  <c r="CV20" i="12"/>
  <c r="CW20" i="12"/>
  <c r="CV21" i="12"/>
  <c r="CW21" i="12"/>
  <c r="CV22" i="12"/>
  <c r="CW22" i="12"/>
  <c r="CV23" i="12"/>
  <c r="CW23" i="12"/>
  <c r="CV24" i="12"/>
  <c r="CW24" i="12"/>
  <c r="CV25" i="12"/>
  <c r="CW25" i="12"/>
  <c r="CV26" i="12"/>
  <c r="CW26" i="12"/>
  <c r="CV27" i="12"/>
  <c r="CW27" i="12"/>
  <c r="CV28" i="12"/>
  <c r="CW28" i="12"/>
  <c r="CV29" i="12"/>
  <c r="CW29" i="12"/>
  <c r="CV30" i="12"/>
  <c r="CW30" i="12"/>
  <c r="CV31" i="12"/>
  <c r="CW31" i="12"/>
  <c r="CV32" i="12"/>
  <c r="CW32" i="12"/>
  <c r="CV33" i="12"/>
  <c r="CW33" i="12"/>
  <c r="CV34" i="12"/>
  <c r="CW34" i="12"/>
  <c r="CV35" i="12"/>
  <c r="CW35" i="12"/>
  <c r="CV36" i="12"/>
  <c r="CW36" i="12"/>
  <c r="CV37" i="12"/>
  <c r="CW37" i="12"/>
  <c r="CV38" i="12"/>
  <c r="CW38" i="12"/>
  <c r="CV39" i="12"/>
  <c r="CW39" i="12"/>
  <c r="CV40" i="12"/>
  <c r="CW40" i="12"/>
  <c r="CV41" i="12"/>
  <c r="CW41" i="12"/>
  <c r="CV42" i="12"/>
  <c r="CW42" i="12"/>
  <c r="CV43" i="12"/>
  <c r="CW43" i="12"/>
  <c r="CV44" i="12"/>
  <c r="CW44" i="12"/>
  <c r="CV45" i="12"/>
  <c r="CW45" i="12"/>
  <c r="CV46" i="12"/>
  <c r="CW46" i="12"/>
  <c r="CV47" i="12"/>
  <c r="CW47" i="12"/>
  <c r="CV48" i="12"/>
  <c r="CW48" i="12"/>
  <c r="CV49" i="12"/>
  <c r="CW49" i="12"/>
  <c r="CV50" i="12"/>
  <c r="CW50" i="12"/>
  <c r="CV51" i="12"/>
  <c r="CW51" i="12"/>
  <c r="CW3" i="12"/>
  <c r="CV3" i="12"/>
  <c r="BX13" i="7" l="1"/>
  <c r="BX14" i="7"/>
  <c r="BA13" i="50" l="1"/>
  <c r="AZ13" i="50" s="1"/>
  <c r="BA14" i="50"/>
  <c r="AZ14" i="50" s="1"/>
  <c r="BA15" i="50"/>
  <c r="AZ15" i="50" s="1"/>
  <c r="AY18" i="50" l="1"/>
  <c r="S15" i="47" s="1"/>
  <c r="AX18" i="50"/>
  <c r="R15" i="47" s="1"/>
  <c r="AW18" i="50"/>
  <c r="Q15" i="47" s="1"/>
  <c r="AV18" i="50"/>
  <c r="AU18" i="50"/>
  <c r="AT18" i="50"/>
  <c r="AS18" i="50"/>
  <c r="AR18" i="50"/>
  <c r="AQ18" i="50"/>
  <c r="AP18" i="50"/>
  <c r="AO18" i="50"/>
  <c r="AN18" i="50"/>
  <c r="P15" i="47" s="1"/>
  <c r="AM18" i="50"/>
  <c r="AL18" i="50"/>
  <c r="AK18" i="50"/>
  <c r="O15" i="47" s="1"/>
  <c r="AJ18" i="50"/>
  <c r="N15" i="47" s="1"/>
  <c r="AI18" i="50"/>
  <c r="M15" i="47" s="1"/>
  <c r="AH18" i="50"/>
  <c r="AG18" i="50"/>
  <c r="Z18" i="50"/>
  <c r="Y18" i="50"/>
  <c r="X18" i="50"/>
  <c r="W18" i="50"/>
  <c r="V18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C18" i="50"/>
  <c r="B18" i="50"/>
  <c r="BD15" i="50"/>
  <c r="BC15" i="50"/>
  <c r="AC15" i="50"/>
  <c r="AB15" i="50"/>
  <c r="BD14" i="50"/>
  <c r="BC14" i="50"/>
  <c r="AC14" i="50"/>
  <c r="AB14" i="50"/>
  <c r="BD13" i="50"/>
  <c r="BC13" i="50"/>
  <c r="AC13" i="50"/>
  <c r="AB13" i="50"/>
  <c r="BA12" i="50"/>
  <c r="BD12" i="50" s="1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AY18" i="49"/>
  <c r="S15" i="20" s="1"/>
  <c r="AX18" i="49"/>
  <c r="R15" i="20" s="1"/>
  <c r="AW18" i="49"/>
  <c r="Q15" i="20" s="1"/>
  <c r="AV18" i="49"/>
  <c r="AU18" i="49"/>
  <c r="AT18" i="49"/>
  <c r="AS18" i="49"/>
  <c r="AR18" i="49"/>
  <c r="AQ18" i="49"/>
  <c r="AP18" i="49"/>
  <c r="AO18" i="49"/>
  <c r="AN18" i="49"/>
  <c r="P15" i="20" s="1"/>
  <c r="AM18" i="49"/>
  <c r="AL18" i="49"/>
  <c r="AK18" i="49"/>
  <c r="O15" i="20" s="1"/>
  <c r="AJ18" i="49"/>
  <c r="N15" i="20" s="1"/>
  <c r="AI18" i="49"/>
  <c r="M15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AC12" i="49"/>
  <c r="AB12" i="49"/>
  <c r="BA11" i="49"/>
  <c r="AC11" i="49"/>
  <c r="AB11" i="49"/>
  <c r="BA10" i="49"/>
  <c r="AC10" i="49"/>
  <c r="AB10" i="49"/>
  <c r="BA9" i="49"/>
  <c r="AC9" i="49"/>
  <c r="AB9" i="49"/>
  <c r="BA8" i="49"/>
  <c r="AC8" i="49"/>
  <c r="AB8" i="49"/>
  <c r="BA7" i="49"/>
  <c r="AC7" i="49"/>
  <c r="AB7" i="49"/>
  <c r="BA6" i="49"/>
  <c r="AC6" i="49"/>
  <c r="AB6" i="49"/>
  <c r="BA5" i="49"/>
  <c r="AC5" i="49"/>
  <c r="AB5" i="49"/>
  <c r="BA4" i="49"/>
  <c r="AC4" i="49"/>
  <c r="AB4" i="49"/>
  <c r="BA3" i="49"/>
  <c r="AZ3" i="49" s="1"/>
  <c r="AC3" i="49"/>
  <c r="AB3" i="49"/>
  <c r="BD4" i="49" l="1"/>
  <c r="AZ4" i="49"/>
  <c r="BC4" i="49" s="1"/>
  <c r="BD6" i="49"/>
  <c r="AZ6" i="49"/>
  <c r="BC6" i="49" s="1"/>
  <c r="BD10" i="49"/>
  <c r="AZ10" i="49"/>
  <c r="BC10" i="49" s="1"/>
  <c r="BD5" i="49"/>
  <c r="AZ5" i="49"/>
  <c r="BC5" i="49" s="1"/>
  <c r="BD7" i="49"/>
  <c r="AZ7" i="49"/>
  <c r="BC7" i="49" s="1"/>
  <c r="BD9" i="49"/>
  <c r="AZ9" i="49"/>
  <c r="BC9" i="49" s="1"/>
  <c r="BD11" i="49"/>
  <c r="AZ11" i="49"/>
  <c r="BC11" i="49" s="1"/>
  <c r="BD8" i="49"/>
  <c r="AZ8" i="49"/>
  <c r="BC8" i="49" s="1"/>
  <c r="BD12" i="49"/>
  <c r="AZ12" i="49"/>
  <c r="BA18" i="49"/>
  <c r="F37" i="21" s="1"/>
  <c r="BC3" i="49"/>
  <c r="BC12" i="49"/>
  <c r="AZ13" i="49"/>
  <c r="BC13" i="49" s="1"/>
  <c r="AZ14" i="49"/>
  <c r="BC14" i="49" s="1"/>
  <c r="BA18" i="50"/>
  <c r="AZ3" i="50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AZ12" i="50"/>
  <c r="BC12" i="50" s="1"/>
  <c r="BC3" i="50"/>
  <c r="BD3" i="49"/>
  <c r="BD3" i="50"/>
  <c r="CW57" i="11"/>
  <c r="CV57" i="11"/>
  <c r="CW56" i="11"/>
  <c r="CV56" i="11"/>
  <c r="CW55" i="11"/>
  <c r="CV55" i="11"/>
  <c r="CW54" i="11"/>
  <c r="CV54" i="11"/>
  <c r="CW53" i="11"/>
  <c r="CV53" i="11"/>
  <c r="CW52" i="11"/>
  <c r="CV52" i="11"/>
  <c r="CW51" i="11"/>
  <c r="CV51" i="11"/>
  <c r="CW50" i="11"/>
  <c r="CV50" i="11"/>
  <c r="CW49" i="11"/>
  <c r="CV49" i="11"/>
  <c r="CW48" i="11"/>
  <c r="CV48" i="11"/>
  <c r="CW47" i="11"/>
  <c r="CV47" i="11"/>
  <c r="CW46" i="11"/>
  <c r="CV46" i="11"/>
  <c r="CW45" i="11"/>
  <c r="CV45" i="11"/>
  <c r="CW44" i="11"/>
  <c r="CV44" i="11"/>
  <c r="CW43" i="11"/>
  <c r="CV43" i="11"/>
  <c r="CW42" i="11"/>
  <c r="CV42" i="11"/>
  <c r="CW41" i="11"/>
  <c r="CV41" i="11"/>
  <c r="CW40" i="11"/>
  <c r="CV40" i="11"/>
  <c r="CW39" i="11"/>
  <c r="CV39" i="11"/>
  <c r="CW38" i="11"/>
  <c r="CV38" i="11"/>
  <c r="CW37" i="11"/>
  <c r="CV37" i="11"/>
  <c r="CW36" i="11"/>
  <c r="CV36" i="11"/>
  <c r="CW35" i="11"/>
  <c r="CV35" i="11"/>
  <c r="CW34" i="11"/>
  <c r="CV34" i="11"/>
  <c r="CW33" i="11"/>
  <c r="CV33" i="11"/>
  <c r="CW32" i="11"/>
  <c r="CV32" i="11"/>
  <c r="CW31" i="11"/>
  <c r="CV31" i="11"/>
  <c r="CW30" i="11"/>
  <c r="CV30" i="11"/>
  <c r="CW29" i="11"/>
  <c r="CV29" i="11"/>
  <c r="CW28" i="11"/>
  <c r="CV28" i="11"/>
  <c r="CW27" i="11"/>
  <c r="CV27" i="11"/>
  <c r="CW26" i="11"/>
  <c r="CV26" i="11"/>
  <c r="CW25" i="11"/>
  <c r="CV25" i="11"/>
  <c r="CW24" i="11"/>
  <c r="CV24" i="11"/>
  <c r="CW23" i="11"/>
  <c r="CV23" i="11"/>
  <c r="CW22" i="11"/>
  <c r="CV22" i="11"/>
  <c r="CW21" i="11"/>
  <c r="CV21" i="11"/>
  <c r="CW20" i="11"/>
  <c r="CV20" i="11"/>
  <c r="CW19" i="11"/>
  <c r="CV19" i="11"/>
  <c r="CW18" i="11"/>
  <c r="CV18" i="11"/>
  <c r="CW17" i="11"/>
  <c r="CV17" i="11"/>
  <c r="CW16" i="11"/>
  <c r="CV16" i="11"/>
  <c r="CW15" i="11"/>
  <c r="CV15" i="11"/>
  <c r="CW14" i="11"/>
  <c r="CV14" i="11"/>
  <c r="CW13" i="11"/>
  <c r="CV13" i="11"/>
  <c r="CW12" i="11"/>
  <c r="CV12" i="11"/>
  <c r="CW11" i="11"/>
  <c r="CV11" i="11"/>
  <c r="CW10" i="11"/>
  <c r="CV10" i="11"/>
  <c r="CW9" i="11"/>
  <c r="CV9" i="11"/>
  <c r="CW8" i="11"/>
  <c r="CV8" i="11"/>
  <c r="CW7" i="11"/>
  <c r="CV7" i="11"/>
  <c r="CW6" i="11"/>
  <c r="CV6" i="11"/>
  <c r="CW5" i="11"/>
  <c r="CV5" i="11"/>
  <c r="CW4" i="11"/>
  <c r="CV4" i="11"/>
  <c r="CW3" i="11"/>
  <c r="CV3" i="11"/>
  <c r="AZ18" i="49" l="1"/>
  <c r="E37" i="21" s="1"/>
  <c r="AZ18" i="50"/>
  <c r="CW55" i="14"/>
  <c r="CV55" i="14"/>
  <c r="CU55" i="14"/>
  <c r="CT55" i="14"/>
  <c r="CR55" i="34" l="1"/>
  <c r="CQ55" i="34"/>
  <c r="CQ4" i="34"/>
  <c r="CR4" i="34"/>
  <c r="CQ5" i="34"/>
  <c r="CR5" i="34"/>
  <c r="CQ6" i="34"/>
  <c r="CR6" i="34"/>
  <c r="CQ7" i="34"/>
  <c r="CR7" i="34"/>
  <c r="CQ8" i="34"/>
  <c r="CR8" i="34"/>
  <c r="CQ9" i="34"/>
  <c r="CR9" i="34"/>
  <c r="CQ10" i="34"/>
  <c r="CR10" i="34"/>
  <c r="CQ11" i="34"/>
  <c r="CR11" i="34"/>
  <c r="CQ12" i="34"/>
  <c r="CR12" i="34"/>
  <c r="CQ13" i="34"/>
  <c r="CR13" i="34"/>
  <c r="CQ14" i="34"/>
  <c r="CR14" i="34"/>
  <c r="CQ15" i="34"/>
  <c r="CR15" i="34"/>
  <c r="CQ16" i="34"/>
  <c r="CR16" i="34"/>
  <c r="CQ17" i="34"/>
  <c r="CR17" i="34"/>
  <c r="CQ18" i="34"/>
  <c r="CR18" i="34"/>
  <c r="CQ19" i="34"/>
  <c r="CR19" i="34"/>
  <c r="CQ20" i="34"/>
  <c r="CR20" i="34"/>
  <c r="CQ21" i="34"/>
  <c r="CR21" i="34"/>
  <c r="CQ22" i="34"/>
  <c r="CR22" i="34"/>
  <c r="CQ23" i="34"/>
  <c r="CR23" i="34"/>
  <c r="CQ24" i="34"/>
  <c r="CR24" i="34"/>
  <c r="CQ25" i="34"/>
  <c r="CR25" i="34"/>
  <c r="CQ26" i="34"/>
  <c r="CR26" i="34"/>
  <c r="CQ27" i="34"/>
  <c r="CR27" i="34"/>
  <c r="CQ28" i="34"/>
  <c r="CR28" i="34"/>
  <c r="CQ29" i="34"/>
  <c r="CR29" i="34"/>
  <c r="CQ30" i="34"/>
  <c r="CR30" i="34"/>
  <c r="CQ31" i="34"/>
  <c r="CR31" i="34"/>
  <c r="CQ32" i="34"/>
  <c r="CR32" i="34"/>
  <c r="CQ33" i="34"/>
  <c r="CR33" i="34"/>
  <c r="CQ34" i="34"/>
  <c r="CR34" i="34"/>
  <c r="CQ35" i="34"/>
  <c r="CR35" i="34"/>
  <c r="CQ36" i="34"/>
  <c r="CR36" i="34"/>
  <c r="CQ37" i="34"/>
  <c r="CR37" i="34"/>
  <c r="CQ38" i="34"/>
  <c r="CR38" i="34"/>
  <c r="CQ39" i="34"/>
  <c r="CR39" i="34"/>
  <c r="CQ40" i="34"/>
  <c r="CR40" i="34"/>
  <c r="CQ41" i="34"/>
  <c r="CR41" i="34"/>
  <c r="CQ42" i="34"/>
  <c r="CR42" i="34"/>
  <c r="CQ43" i="34"/>
  <c r="CR43" i="34"/>
  <c r="CQ44" i="34"/>
  <c r="CR44" i="34"/>
  <c r="CQ45" i="34"/>
  <c r="CR45" i="34"/>
  <c r="CQ46" i="34"/>
  <c r="CR46" i="34"/>
  <c r="CQ47" i="34"/>
  <c r="CR47" i="34"/>
  <c r="CQ48" i="34"/>
  <c r="CR48" i="34"/>
  <c r="CQ49" i="34"/>
  <c r="CR49" i="34"/>
  <c r="CQ50" i="34"/>
  <c r="CR50" i="34"/>
  <c r="CQ51" i="34"/>
  <c r="CR51" i="34"/>
  <c r="CR3" i="34"/>
  <c r="CQ3" i="34"/>
  <c r="CW59" i="25" l="1"/>
  <c r="CV59" i="25"/>
  <c r="CW55" i="25"/>
  <c r="CV55" i="25"/>
  <c r="CW54" i="25"/>
  <c r="CV54" i="25"/>
  <c r="CV4" i="25"/>
  <c r="CW4" i="25"/>
  <c r="CV5" i="25"/>
  <c r="CW5" i="25"/>
  <c r="CV6" i="25"/>
  <c r="CW6" i="25"/>
  <c r="CV7" i="25"/>
  <c r="CW7" i="25"/>
  <c r="CV8" i="25"/>
  <c r="CW8" i="25"/>
  <c r="CV9" i="25"/>
  <c r="CW9" i="25"/>
  <c r="CV10" i="25"/>
  <c r="CW10" i="25"/>
  <c r="CV11" i="25"/>
  <c r="CW11" i="25"/>
  <c r="CV12" i="25"/>
  <c r="CW12" i="25"/>
  <c r="CV13" i="25"/>
  <c r="CW13" i="25"/>
  <c r="CV14" i="25"/>
  <c r="CW14" i="25"/>
  <c r="CV15" i="25"/>
  <c r="CW15" i="25"/>
  <c r="CV16" i="25"/>
  <c r="CW16" i="25"/>
  <c r="CV17" i="25"/>
  <c r="CW17" i="25"/>
  <c r="CV18" i="25"/>
  <c r="CW18" i="25"/>
  <c r="CV19" i="25"/>
  <c r="CW19" i="25"/>
  <c r="CV20" i="25"/>
  <c r="CW20" i="25"/>
  <c r="CV21" i="25"/>
  <c r="CW21" i="25"/>
  <c r="CV22" i="25"/>
  <c r="CW22" i="25"/>
  <c r="CV23" i="25"/>
  <c r="CW23" i="25"/>
  <c r="CV24" i="25"/>
  <c r="CW24" i="25"/>
  <c r="CV25" i="25"/>
  <c r="CW25" i="25"/>
  <c r="CV26" i="25"/>
  <c r="CW26" i="25"/>
  <c r="CV27" i="25"/>
  <c r="CW27" i="25"/>
  <c r="CV28" i="25"/>
  <c r="CW28" i="25"/>
  <c r="CV29" i="25"/>
  <c r="CW29" i="25"/>
  <c r="CV30" i="25"/>
  <c r="CW30" i="25"/>
  <c r="CV31" i="25"/>
  <c r="CW31" i="25"/>
  <c r="CV32" i="25"/>
  <c r="CW32" i="25"/>
  <c r="CV33" i="25"/>
  <c r="CW33" i="25"/>
  <c r="CV34" i="25"/>
  <c r="CW34" i="25"/>
  <c r="CV35" i="25"/>
  <c r="CW35" i="25"/>
  <c r="CV36" i="25"/>
  <c r="CW36" i="25"/>
  <c r="CV37" i="25"/>
  <c r="CW37" i="25"/>
  <c r="CV38" i="25"/>
  <c r="CW38" i="25"/>
  <c r="CV39" i="25"/>
  <c r="CW39" i="25"/>
  <c r="CV40" i="25"/>
  <c r="CW40" i="25"/>
  <c r="CV41" i="25"/>
  <c r="CW41" i="25"/>
  <c r="CV42" i="25"/>
  <c r="CW42" i="25"/>
  <c r="CV43" i="25"/>
  <c r="CW43" i="25"/>
  <c r="CV44" i="25"/>
  <c r="CW44" i="25"/>
  <c r="CV45" i="25"/>
  <c r="CW45" i="25"/>
  <c r="CV46" i="25"/>
  <c r="CW46" i="25"/>
  <c r="CV47" i="25"/>
  <c r="CW47" i="25"/>
  <c r="CV48" i="25"/>
  <c r="CW48" i="25"/>
  <c r="CV49" i="25"/>
  <c r="CW49" i="25"/>
  <c r="CV50" i="25"/>
  <c r="CW50" i="25"/>
  <c r="CV51" i="25"/>
  <c r="CW51" i="25"/>
  <c r="CV52" i="25"/>
  <c r="CW52" i="25"/>
  <c r="CW3" i="25"/>
  <c r="CV3" i="25"/>
  <c r="BG55" i="1" l="1"/>
  <c r="BH55" i="1" l="1"/>
  <c r="BE55" i="1"/>
  <c r="BD55" i="1"/>
  <c r="CI4" i="33"/>
  <c r="CI5" i="33"/>
  <c r="CI6" i="33"/>
  <c r="CI7" i="33"/>
  <c r="CI8" i="33"/>
  <c r="CI9" i="33"/>
  <c r="CI10" i="33"/>
  <c r="CI11" i="33"/>
  <c r="CI12" i="33"/>
  <c r="CI13" i="33"/>
  <c r="CI14" i="33"/>
  <c r="CI15" i="33"/>
  <c r="CI16" i="33"/>
  <c r="CI17" i="33"/>
  <c r="CI18" i="33"/>
  <c r="CI19" i="33"/>
  <c r="CI20" i="33"/>
  <c r="CI21" i="33"/>
  <c r="CI22" i="33"/>
  <c r="CI23" i="33"/>
  <c r="CI24" i="33"/>
  <c r="CI25" i="33"/>
  <c r="CI26" i="33"/>
  <c r="CI27" i="33"/>
  <c r="CI28" i="33"/>
  <c r="CI29" i="33"/>
  <c r="CI30" i="33"/>
  <c r="CI31" i="33"/>
  <c r="CI32" i="33"/>
  <c r="CI33" i="33"/>
  <c r="CI34" i="33"/>
  <c r="CI35" i="33"/>
  <c r="CI36" i="33"/>
  <c r="CI37" i="33"/>
  <c r="CI38" i="33"/>
  <c r="CI39" i="33"/>
  <c r="CI40" i="33"/>
  <c r="CI41" i="33"/>
  <c r="CI42" i="33"/>
  <c r="CI43" i="33"/>
  <c r="CI44" i="33"/>
  <c r="CI45" i="33"/>
  <c r="CI46" i="33"/>
  <c r="CI47" i="33"/>
  <c r="CI48" i="33"/>
  <c r="CI49" i="33"/>
  <c r="CI50" i="33"/>
  <c r="CI51" i="33"/>
  <c r="CI3" i="33"/>
  <c r="BR15" i="39" l="1"/>
  <c r="BS15" i="39"/>
  <c r="BT15" i="39"/>
  <c r="BU15" i="39"/>
  <c r="BV15" i="39"/>
  <c r="BW15" i="39"/>
  <c r="BX15" i="39"/>
  <c r="H61" i="36" l="1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H58" i="36"/>
  <c r="G58" i="36"/>
  <c r="F58" i="36"/>
  <c r="E58" i="36"/>
  <c r="D58" i="36"/>
  <c r="C58" i="36"/>
  <c r="B58" i="36"/>
  <c r="BW15" i="36" l="1"/>
  <c r="BX15" i="36"/>
  <c r="BY15" i="36"/>
  <c r="BZ15" i="36"/>
  <c r="CA15" i="36"/>
  <c r="CB15" i="36"/>
  <c r="CC15" i="36"/>
  <c r="BV3" i="37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R3" i="39" l="1"/>
  <c r="BS3" i="39"/>
  <c r="BT3" i="39"/>
  <c r="BU3" i="39"/>
  <c r="BV3" i="39"/>
  <c r="BW3" i="39"/>
  <c r="BX3" i="39"/>
  <c r="BR4" i="39"/>
  <c r="BS4" i="39"/>
  <c r="BT4" i="39"/>
  <c r="BU4" i="39"/>
  <c r="BV4" i="39"/>
  <c r="BW4" i="39"/>
  <c r="BX4" i="39"/>
  <c r="BR5" i="39"/>
  <c r="BS5" i="39"/>
  <c r="BT5" i="39"/>
  <c r="BU5" i="39"/>
  <c r="BV5" i="39"/>
  <c r="BW5" i="39"/>
  <c r="BX5" i="39"/>
  <c r="BR6" i="39"/>
  <c r="BS6" i="39"/>
  <c r="BT6" i="39"/>
  <c r="BU6" i="39"/>
  <c r="BV6" i="39"/>
  <c r="BW6" i="39"/>
  <c r="BX6" i="39"/>
  <c r="BR7" i="39"/>
  <c r="BS7" i="39"/>
  <c r="BT7" i="39"/>
  <c r="BU7" i="39"/>
  <c r="BV7" i="39"/>
  <c r="BW7" i="39"/>
  <c r="BX7" i="39"/>
  <c r="BR8" i="39"/>
  <c r="BS8" i="39"/>
  <c r="BT8" i="39"/>
  <c r="BU8" i="39"/>
  <c r="BV8" i="39"/>
  <c r="BW8" i="39"/>
  <c r="BX8" i="39"/>
  <c r="BR9" i="39"/>
  <c r="BS9" i="39"/>
  <c r="BT9" i="39"/>
  <c r="BU9" i="39"/>
  <c r="BV9" i="39"/>
  <c r="BW9" i="39"/>
  <c r="BX9" i="39"/>
  <c r="BR10" i="39"/>
  <c r="BS10" i="39"/>
  <c r="BT10" i="39"/>
  <c r="BU10" i="39"/>
  <c r="BV10" i="39"/>
  <c r="BW10" i="39"/>
  <c r="BX10" i="39"/>
  <c r="BR11" i="39"/>
  <c r="BS11" i="39"/>
  <c r="BT11" i="39"/>
  <c r="BU11" i="39"/>
  <c r="BV11" i="39"/>
  <c r="BW11" i="39"/>
  <c r="BX11" i="39"/>
  <c r="BR12" i="39"/>
  <c r="BS12" i="39"/>
  <c r="BT12" i="39"/>
  <c r="BU12" i="39"/>
  <c r="BV12" i="39"/>
  <c r="BW12" i="39"/>
  <c r="BX12" i="39"/>
  <c r="BR13" i="39"/>
  <c r="BS13" i="39"/>
  <c r="BT13" i="39"/>
  <c r="BU13" i="39"/>
  <c r="BV13" i="39"/>
  <c r="BW13" i="39"/>
  <c r="BX13" i="39"/>
  <c r="BR14" i="39"/>
  <c r="BS14" i="39"/>
  <c r="BT14" i="39"/>
  <c r="BU14" i="39"/>
  <c r="BV14" i="39"/>
  <c r="BW14" i="39"/>
  <c r="BX14" i="39"/>
  <c r="BR16" i="39"/>
  <c r="BS16" i="39"/>
  <c r="BT16" i="39"/>
  <c r="BU16" i="39"/>
  <c r="BV16" i="39"/>
  <c r="BW16" i="39"/>
  <c r="BX16" i="39"/>
  <c r="BR17" i="39"/>
  <c r="BS17" i="39"/>
  <c r="BT17" i="39"/>
  <c r="BU17" i="39"/>
  <c r="BV17" i="39"/>
  <c r="BW17" i="39"/>
  <c r="BX17" i="39"/>
  <c r="BR18" i="39"/>
  <c r="BS18" i="39"/>
  <c r="BT18" i="39"/>
  <c r="BU18" i="39"/>
  <c r="BV18" i="39"/>
  <c r="BW18" i="39"/>
  <c r="BX18" i="39"/>
  <c r="BR19" i="39"/>
  <c r="BS19" i="39"/>
  <c r="BT19" i="39"/>
  <c r="BU19" i="39"/>
  <c r="BV19" i="39"/>
  <c r="BW19" i="39"/>
  <c r="BX19" i="39"/>
  <c r="BR20" i="39"/>
  <c r="BS20" i="39"/>
  <c r="BT20" i="39"/>
  <c r="BU20" i="39"/>
  <c r="BV20" i="39"/>
  <c r="BW20" i="39"/>
  <c r="BX20" i="39"/>
  <c r="BR21" i="39"/>
  <c r="BS21" i="39"/>
  <c r="BT21" i="39"/>
  <c r="BU21" i="39"/>
  <c r="BV21" i="39"/>
  <c r="BW21" i="39"/>
  <c r="BX21" i="39"/>
  <c r="BR22" i="39"/>
  <c r="BS22" i="39"/>
  <c r="BT22" i="39"/>
  <c r="BU22" i="39"/>
  <c r="BV22" i="39"/>
  <c r="BW22" i="39"/>
  <c r="BX22" i="39"/>
  <c r="BR23" i="39"/>
  <c r="BS23" i="39"/>
  <c r="BT23" i="39"/>
  <c r="BU23" i="39"/>
  <c r="BV23" i="39"/>
  <c r="BW23" i="39"/>
  <c r="BX23" i="39"/>
  <c r="BR24" i="39"/>
  <c r="BS24" i="39"/>
  <c r="BT24" i="39"/>
  <c r="BU24" i="39"/>
  <c r="BV24" i="39"/>
  <c r="BW24" i="39"/>
  <c r="BX24" i="39"/>
  <c r="BR25" i="39"/>
  <c r="BS25" i="39"/>
  <c r="BT25" i="39"/>
  <c r="BU25" i="39"/>
  <c r="BV25" i="39"/>
  <c r="BW25" i="39"/>
  <c r="BX25" i="39"/>
  <c r="BR26" i="39"/>
  <c r="BS26" i="39"/>
  <c r="BT26" i="39"/>
  <c r="BU26" i="39"/>
  <c r="BV26" i="39"/>
  <c r="BW26" i="39"/>
  <c r="BX26" i="39"/>
  <c r="BR27" i="39"/>
  <c r="BS27" i="39"/>
  <c r="BT27" i="39"/>
  <c r="BU27" i="39"/>
  <c r="BV27" i="39"/>
  <c r="BW27" i="39"/>
  <c r="BX27" i="39"/>
  <c r="BR28" i="39"/>
  <c r="BS28" i="39"/>
  <c r="BT28" i="39"/>
  <c r="BU28" i="39"/>
  <c r="BV28" i="39"/>
  <c r="BW28" i="39"/>
  <c r="BX28" i="39"/>
  <c r="BR29" i="39"/>
  <c r="BS29" i="39"/>
  <c r="BT29" i="39"/>
  <c r="BU29" i="39"/>
  <c r="BV29" i="39"/>
  <c r="BW29" i="39"/>
  <c r="BX29" i="39"/>
  <c r="BR30" i="39"/>
  <c r="BS30" i="39"/>
  <c r="BT30" i="39"/>
  <c r="BU30" i="39"/>
  <c r="BV30" i="39"/>
  <c r="BW30" i="39"/>
  <c r="BX30" i="39"/>
  <c r="BR31" i="39"/>
  <c r="BS31" i="39"/>
  <c r="BT31" i="39"/>
  <c r="BU31" i="39"/>
  <c r="BV31" i="39"/>
  <c r="BW31" i="39"/>
  <c r="BX31" i="39"/>
  <c r="BR32" i="39"/>
  <c r="BS32" i="39"/>
  <c r="BT32" i="39"/>
  <c r="BU32" i="39"/>
  <c r="BV32" i="39"/>
  <c r="BW32" i="39"/>
  <c r="BX32" i="39"/>
  <c r="BR33" i="39"/>
  <c r="BS33" i="39"/>
  <c r="BT33" i="39"/>
  <c r="BU33" i="39"/>
  <c r="BV33" i="39"/>
  <c r="BW33" i="39"/>
  <c r="BX33" i="39"/>
  <c r="BR34" i="39"/>
  <c r="BS34" i="39"/>
  <c r="BT34" i="39"/>
  <c r="BU34" i="39"/>
  <c r="BV34" i="39"/>
  <c r="BW34" i="39"/>
  <c r="BX34" i="39"/>
  <c r="BR35" i="39"/>
  <c r="BS35" i="39"/>
  <c r="BT35" i="39"/>
  <c r="BU35" i="39"/>
  <c r="BV35" i="39"/>
  <c r="BW35" i="39"/>
  <c r="BX35" i="39"/>
  <c r="BR36" i="39"/>
  <c r="BS36" i="39"/>
  <c r="BT36" i="39"/>
  <c r="BU36" i="39"/>
  <c r="BV36" i="39"/>
  <c r="BW36" i="39"/>
  <c r="BX36" i="39"/>
  <c r="BR37" i="39"/>
  <c r="BS37" i="39"/>
  <c r="BT37" i="39"/>
  <c r="BU37" i="39"/>
  <c r="BV37" i="39"/>
  <c r="BW37" i="39"/>
  <c r="BX37" i="39"/>
  <c r="BR38" i="39"/>
  <c r="BS38" i="39"/>
  <c r="BT38" i="39"/>
  <c r="BU38" i="39"/>
  <c r="BV38" i="39"/>
  <c r="BW38" i="39"/>
  <c r="BX38" i="39"/>
  <c r="BR39" i="39"/>
  <c r="BS39" i="39"/>
  <c r="BT39" i="39"/>
  <c r="BU39" i="39"/>
  <c r="BV39" i="39"/>
  <c r="BW39" i="39"/>
  <c r="BX39" i="39"/>
  <c r="BR40" i="39"/>
  <c r="BS40" i="39"/>
  <c r="BT40" i="39"/>
  <c r="BU40" i="39"/>
  <c r="BV40" i="39"/>
  <c r="BW40" i="39"/>
  <c r="BX40" i="39"/>
  <c r="BR41" i="39"/>
  <c r="BS41" i="39"/>
  <c r="BT41" i="39"/>
  <c r="BU41" i="39"/>
  <c r="BV41" i="39"/>
  <c r="BW41" i="39"/>
  <c r="BX41" i="39"/>
  <c r="BR42" i="39"/>
  <c r="BS42" i="39"/>
  <c r="BT42" i="39"/>
  <c r="BU42" i="39"/>
  <c r="BV42" i="39"/>
  <c r="BW42" i="39"/>
  <c r="BX42" i="39"/>
  <c r="BR43" i="39"/>
  <c r="BS43" i="39"/>
  <c r="BT43" i="39"/>
  <c r="BU43" i="39"/>
  <c r="BV43" i="39"/>
  <c r="BW43" i="39"/>
  <c r="BX43" i="39"/>
  <c r="BR44" i="39"/>
  <c r="BS44" i="39"/>
  <c r="BT44" i="39"/>
  <c r="BU44" i="39"/>
  <c r="BV44" i="39"/>
  <c r="BW44" i="39"/>
  <c r="BX44" i="39"/>
  <c r="BR45" i="39"/>
  <c r="BS45" i="39"/>
  <c r="BT45" i="39"/>
  <c r="BU45" i="39"/>
  <c r="BV45" i="39"/>
  <c r="BW45" i="39"/>
  <c r="BX45" i="39"/>
  <c r="BR46" i="39"/>
  <c r="BS46" i="39"/>
  <c r="BT46" i="39"/>
  <c r="BU46" i="39"/>
  <c r="BV46" i="39"/>
  <c r="BW46" i="39"/>
  <c r="BX46" i="39"/>
  <c r="BR47" i="39"/>
  <c r="BS47" i="39"/>
  <c r="BT47" i="39"/>
  <c r="BU47" i="39"/>
  <c r="BV47" i="39"/>
  <c r="BW47" i="39"/>
  <c r="BX47" i="39"/>
  <c r="BR48" i="39"/>
  <c r="BS48" i="39"/>
  <c r="BT48" i="39"/>
  <c r="BU48" i="39"/>
  <c r="BV48" i="39"/>
  <c r="BW48" i="39"/>
  <c r="BX48" i="39"/>
  <c r="BR49" i="39"/>
  <c r="BS49" i="39"/>
  <c r="BT49" i="39"/>
  <c r="BU49" i="39"/>
  <c r="BV49" i="39"/>
  <c r="BW49" i="39"/>
  <c r="BX49" i="39"/>
  <c r="BR50" i="39"/>
  <c r="BS50" i="39"/>
  <c r="BT50" i="39"/>
  <c r="BU50" i="39"/>
  <c r="BV50" i="39"/>
  <c r="BW50" i="39"/>
  <c r="BX50" i="39"/>
  <c r="BR51" i="39"/>
  <c r="BS51" i="39"/>
  <c r="BT51" i="39"/>
  <c r="BU51" i="39"/>
  <c r="BV51" i="39"/>
  <c r="BW51" i="39"/>
  <c r="BX51" i="39"/>
  <c r="BR52" i="39"/>
  <c r="BS52" i="39"/>
  <c r="BT52" i="39"/>
  <c r="BU52" i="39"/>
  <c r="BV52" i="39"/>
  <c r="BW52" i="39"/>
  <c r="BX52" i="39"/>
  <c r="BR53" i="39"/>
  <c r="BS53" i="39"/>
  <c r="BT53" i="39"/>
  <c r="BU53" i="39"/>
  <c r="BV53" i="39"/>
  <c r="BW53" i="39"/>
  <c r="BX53" i="39"/>
  <c r="BR54" i="39"/>
  <c r="BS54" i="39"/>
  <c r="BT54" i="39"/>
  <c r="BU54" i="39"/>
  <c r="BV54" i="39"/>
  <c r="BW54" i="39"/>
  <c r="BX54" i="39"/>
  <c r="BR55" i="39"/>
  <c r="BS55" i="39"/>
  <c r="BT55" i="39"/>
  <c r="BU55" i="39"/>
  <c r="BV55" i="39"/>
  <c r="BW55" i="39"/>
  <c r="BX55" i="39"/>
  <c r="BR56" i="39"/>
  <c r="BS56" i="39"/>
  <c r="BT56" i="39"/>
  <c r="BU56" i="39"/>
  <c r="BV56" i="39"/>
  <c r="BW56" i="39"/>
  <c r="BX56" i="39"/>
  <c r="BS58" i="39"/>
  <c r="BT58" i="39"/>
  <c r="BU58" i="39"/>
  <c r="BV58" i="39"/>
  <c r="BW58" i="39"/>
  <c r="BX58" i="39"/>
  <c r="B59" i="39"/>
  <c r="C59" i="39"/>
  <c r="D59" i="39"/>
  <c r="E59" i="39"/>
  <c r="F59" i="39"/>
  <c r="G59" i="39"/>
  <c r="H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BS59" i="39" s="1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AT59" i="39"/>
  <c r="AU59" i="39"/>
  <c r="AV59" i="39"/>
  <c r="AW59" i="39"/>
  <c r="AX59" i="39"/>
  <c r="AY59" i="39"/>
  <c r="AZ59" i="39"/>
  <c r="BA59" i="39"/>
  <c r="BB59" i="39"/>
  <c r="BC59" i="39"/>
  <c r="BD59" i="39"/>
  <c r="BE59" i="39"/>
  <c r="BF59" i="39"/>
  <c r="BG59" i="39"/>
  <c r="BH59" i="39"/>
  <c r="BI59" i="39"/>
  <c r="BW59" i="39" s="1"/>
  <c r="BJ59" i="39"/>
  <c r="BK59" i="39"/>
  <c r="BL59" i="39"/>
  <c r="BM59" i="39"/>
  <c r="BN59" i="39"/>
  <c r="BO59" i="39"/>
  <c r="BP59" i="39"/>
  <c r="B60" i="39"/>
  <c r="C60" i="39"/>
  <c r="D60" i="39"/>
  <c r="E60" i="39"/>
  <c r="F60" i="39"/>
  <c r="G60" i="39"/>
  <c r="H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BS60" i="39" s="1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AT60" i="39"/>
  <c r="AU60" i="39"/>
  <c r="AV60" i="39"/>
  <c r="AW60" i="39"/>
  <c r="AX60" i="39"/>
  <c r="AY60" i="39"/>
  <c r="AZ60" i="39"/>
  <c r="BA60" i="39"/>
  <c r="BB60" i="39"/>
  <c r="BC60" i="39"/>
  <c r="BD60" i="39"/>
  <c r="BE60" i="39"/>
  <c r="BF60" i="39"/>
  <c r="BG60" i="39"/>
  <c r="BH60" i="39"/>
  <c r="BI60" i="39"/>
  <c r="BW60" i="39" s="1"/>
  <c r="BJ60" i="39"/>
  <c r="BK60" i="39"/>
  <c r="BL60" i="39"/>
  <c r="BM60" i="39"/>
  <c r="BN60" i="39"/>
  <c r="BO60" i="39"/>
  <c r="BP60" i="39"/>
  <c r="B61" i="39"/>
  <c r="C61" i="39"/>
  <c r="D61" i="39"/>
  <c r="E61" i="39"/>
  <c r="F61" i="39"/>
  <c r="G61" i="39"/>
  <c r="H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AT61" i="39"/>
  <c r="AU61" i="39"/>
  <c r="AV61" i="39"/>
  <c r="AW61" i="39"/>
  <c r="AX61" i="39"/>
  <c r="AY61" i="39"/>
  <c r="AZ61" i="39"/>
  <c r="BA61" i="39"/>
  <c r="BB61" i="39"/>
  <c r="BC61" i="39"/>
  <c r="BD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W61" i="39"/>
  <c r="B62" i="39"/>
  <c r="C62" i="39"/>
  <c r="D62" i="39"/>
  <c r="E62" i="39"/>
  <c r="F62" i="39"/>
  <c r="G62" i="39"/>
  <c r="H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AT62" i="39"/>
  <c r="AU62" i="39"/>
  <c r="AV62" i="39"/>
  <c r="AW62" i="39"/>
  <c r="AX62" i="39"/>
  <c r="AY62" i="39"/>
  <c r="AZ62" i="39"/>
  <c r="BA62" i="39"/>
  <c r="BB62" i="39"/>
  <c r="BC62" i="39"/>
  <c r="BD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U59" i="39" l="1"/>
  <c r="BR60" i="39"/>
  <c r="BR59" i="39"/>
  <c r="BX59" i="39"/>
  <c r="BT59" i="39"/>
  <c r="BU61" i="39"/>
  <c r="BU60" i="39"/>
  <c r="BT60" i="39"/>
  <c r="BX61" i="39"/>
  <c r="BT61" i="39"/>
  <c r="BR61" i="39"/>
  <c r="BS61" i="39"/>
  <c r="BX60" i="39"/>
  <c r="BV60" i="39"/>
  <c r="BV59" i="39"/>
  <c r="BV61" i="39"/>
  <c r="AU3" i="48"/>
  <c r="AV3" i="48"/>
  <c r="AW3" i="48"/>
  <c r="AX3" i="48"/>
  <c r="AY3" i="48"/>
  <c r="AZ3" i="48"/>
  <c r="AU4" i="48"/>
  <c r="AV4" i="48"/>
  <c r="AW4" i="48"/>
  <c r="AX4" i="48"/>
  <c r="AY4" i="48"/>
  <c r="AZ4" i="48"/>
  <c r="AU5" i="48"/>
  <c r="AV5" i="48"/>
  <c r="AW5" i="48"/>
  <c r="AX5" i="48"/>
  <c r="AY5" i="48"/>
  <c r="AZ5" i="48"/>
  <c r="AU6" i="48"/>
  <c r="AV6" i="48"/>
  <c r="AW6" i="48"/>
  <c r="AX6" i="48"/>
  <c r="AY6" i="48"/>
  <c r="AZ6" i="48"/>
  <c r="AU7" i="48"/>
  <c r="AV7" i="48"/>
  <c r="AW7" i="48"/>
  <c r="AX7" i="48"/>
  <c r="AY7" i="48"/>
  <c r="AZ7" i="48"/>
  <c r="AU8" i="48"/>
  <c r="AV8" i="48"/>
  <c r="AW8" i="48"/>
  <c r="AX8" i="48"/>
  <c r="AY8" i="48"/>
  <c r="AZ8" i="48"/>
  <c r="AU9" i="48"/>
  <c r="AV9" i="48"/>
  <c r="AW9" i="48"/>
  <c r="AX9" i="48"/>
  <c r="AY9" i="48"/>
  <c r="AZ9" i="48"/>
  <c r="AU10" i="48"/>
  <c r="AV10" i="48"/>
  <c r="AW10" i="48"/>
  <c r="AX10" i="48"/>
  <c r="AY10" i="48"/>
  <c r="AZ10" i="48"/>
  <c r="AU11" i="48"/>
  <c r="AV11" i="48"/>
  <c r="AW11" i="48"/>
  <c r="AX11" i="48"/>
  <c r="AY11" i="48"/>
  <c r="AZ11" i="48"/>
  <c r="AU12" i="48"/>
  <c r="AV12" i="48"/>
  <c r="AW12" i="48"/>
  <c r="AX12" i="48"/>
  <c r="AY12" i="48"/>
  <c r="AZ12" i="48"/>
  <c r="AU13" i="48"/>
  <c r="AV13" i="48"/>
  <c r="AW13" i="48"/>
  <c r="AX13" i="48"/>
  <c r="AY13" i="48"/>
  <c r="AZ13" i="48"/>
  <c r="AU14" i="48"/>
  <c r="AV14" i="48"/>
  <c r="AW14" i="48"/>
  <c r="AX14" i="48"/>
  <c r="AY14" i="48"/>
  <c r="AZ14" i="48"/>
  <c r="AU15" i="48"/>
  <c r="AV15" i="48"/>
  <c r="AW15" i="48"/>
  <c r="AX15" i="48"/>
  <c r="AY15" i="48"/>
  <c r="AZ15" i="48"/>
  <c r="AU16" i="48"/>
  <c r="AV16" i="48"/>
  <c r="AW16" i="48"/>
  <c r="AX16" i="48"/>
  <c r="AY16" i="48"/>
  <c r="AZ16" i="48"/>
  <c r="AU17" i="48"/>
  <c r="AV17" i="48"/>
  <c r="AW17" i="48"/>
  <c r="AX17" i="48"/>
  <c r="AY17" i="48"/>
  <c r="AZ17" i="48"/>
  <c r="AU18" i="48"/>
  <c r="AV18" i="48"/>
  <c r="AW18" i="48"/>
  <c r="AX18" i="48"/>
  <c r="AY18" i="48"/>
  <c r="AZ18" i="48"/>
  <c r="AU19" i="48"/>
  <c r="AV19" i="48"/>
  <c r="AW19" i="48"/>
  <c r="AX19" i="48"/>
  <c r="AY19" i="48"/>
  <c r="AZ19" i="48"/>
  <c r="AU20" i="48"/>
  <c r="AV20" i="48"/>
  <c r="AW20" i="48"/>
  <c r="AX20" i="48"/>
  <c r="AY20" i="48"/>
  <c r="AZ20" i="48"/>
  <c r="AU21" i="48"/>
  <c r="AV21" i="48"/>
  <c r="AW21" i="48"/>
  <c r="AX21" i="48"/>
  <c r="AY21" i="48"/>
  <c r="AZ21" i="48"/>
  <c r="AU22" i="48"/>
  <c r="AV22" i="48"/>
  <c r="AW22" i="48"/>
  <c r="AX22" i="48"/>
  <c r="AY22" i="48"/>
  <c r="AZ22" i="48"/>
  <c r="AU23" i="48"/>
  <c r="AV23" i="48"/>
  <c r="AW23" i="48"/>
  <c r="AX23" i="48"/>
  <c r="AY23" i="48"/>
  <c r="AZ23" i="48"/>
  <c r="AU24" i="48"/>
  <c r="AV24" i="48"/>
  <c r="AW24" i="48"/>
  <c r="AX24" i="48"/>
  <c r="AY24" i="48"/>
  <c r="AZ24" i="48"/>
  <c r="AU25" i="48"/>
  <c r="AV25" i="48"/>
  <c r="AW25" i="48"/>
  <c r="AX25" i="48"/>
  <c r="AY25" i="48"/>
  <c r="AZ25" i="48"/>
  <c r="AU26" i="48"/>
  <c r="AV26" i="48"/>
  <c r="AW26" i="48"/>
  <c r="AX26" i="48"/>
  <c r="AY26" i="48"/>
  <c r="AZ26" i="48"/>
  <c r="AU27" i="48"/>
  <c r="AV27" i="48"/>
  <c r="AW27" i="48"/>
  <c r="AX27" i="48"/>
  <c r="AY27" i="48"/>
  <c r="AZ27" i="48"/>
  <c r="AU28" i="48"/>
  <c r="AV28" i="48"/>
  <c r="AW28" i="48"/>
  <c r="AX28" i="48"/>
  <c r="AY28" i="48"/>
  <c r="AZ28" i="48"/>
  <c r="AU29" i="48"/>
  <c r="AV29" i="48"/>
  <c r="AW29" i="48"/>
  <c r="AX29" i="48"/>
  <c r="AY29" i="48"/>
  <c r="AZ29" i="48"/>
  <c r="AU30" i="48"/>
  <c r="AV30" i="48"/>
  <c r="AW30" i="48"/>
  <c r="AX30" i="48"/>
  <c r="AY30" i="48"/>
  <c r="AZ30" i="48"/>
  <c r="AU31" i="48"/>
  <c r="AV31" i="48"/>
  <c r="AW31" i="48"/>
  <c r="AX31" i="48"/>
  <c r="AY31" i="48"/>
  <c r="AZ31" i="48"/>
  <c r="AU32" i="48"/>
  <c r="AV32" i="48"/>
  <c r="AW32" i="48"/>
  <c r="AX32" i="48"/>
  <c r="AY32" i="48"/>
  <c r="AZ32" i="48"/>
  <c r="AU33" i="48"/>
  <c r="AV33" i="48"/>
  <c r="AW33" i="48"/>
  <c r="AX33" i="48"/>
  <c r="AY33" i="48"/>
  <c r="AZ33" i="48"/>
  <c r="AU34" i="48"/>
  <c r="AV34" i="48"/>
  <c r="AW34" i="48"/>
  <c r="AX34" i="48"/>
  <c r="AY34" i="48"/>
  <c r="AZ34" i="48"/>
  <c r="AU35" i="48"/>
  <c r="AV35" i="48"/>
  <c r="AW35" i="48"/>
  <c r="AX35" i="48"/>
  <c r="AY35" i="48"/>
  <c r="AZ35" i="48"/>
  <c r="AU36" i="48"/>
  <c r="AV36" i="48"/>
  <c r="AW36" i="48"/>
  <c r="AX36" i="48"/>
  <c r="AY36" i="48"/>
  <c r="AZ36" i="48"/>
  <c r="AU37" i="48"/>
  <c r="AV37" i="48"/>
  <c r="AW37" i="48"/>
  <c r="AX37" i="48"/>
  <c r="AY37" i="48"/>
  <c r="AZ37" i="48"/>
  <c r="AU38" i="48"/>
  <c r="AV38" i="48"/>
  <c r="AW38" i="48"/>
  <c r="AX38" i="48"/>
  <c r="AY38" i="48"/>
  <c r="AZ38" i="48"/>
  <c r="AU39" i="48"/>
  <c r="AV39" i="48"/>
  <c r="AW39" i="48"/>
  <c r="AX39" i="48"/>
  <c r="AY39" i="48"/>
  <c r="AZ39" i="48"/>
  <c r="AU40" i="48"/>
  <c r="AV40" i="48"/>
  <c r="AW40" i="48"/>
  <c r="AX40" i="48"/>
  <c r="AY40" i="48"/>
  <c r="AZ40" i="48"/>
  <c r="AU41" i="48"/>
  <c r="AV41" i="48"/>
  <c r="AW41" i="48"/>
  <c r="AX41" i="48"/>
  <c r="AY41" i="48"/>
  <c r="AZ41" i="48"/>
  <c r="AU42" i="48"/>
  <c r="AV42" i="48"/>
  <c r="AW42" i="48"/>
  <c r="AX42" i="48"/>
  <c r="AY42" i="48"/>
  <c r="AZ42" i="48"/>
  <c r="AU43" i="48"/>
  <c r="AV43" i="48"/>
  <c r="AW43" i="48"/>
  <c r="AX43" i="48"/>
  <c r="AY43" i="48"/>
  <c r="AZ43" i="48"/>
  <c r="AU44" i="48"/>
  <c r="AV44" i="48"/>
  <c r="AW44" i="48"/>
  <c r="AX44" i="48"/>
  <c r="AY44" i="48"/>
  <c r="AZ44" i="48"/>
  <c r="AU45" i="48"/>
  <c r="AV45" i="48"/>
  <c r="AW45" i="48"/>
  <c r="AX45" i="48"/>
  <c r="AY45" i="48"/>
  <c r="AZ45" i="48"/>
  <c r="AU46" i="48"/>
  <c r="AV46" i="48"/>
  <c r="AW46" i="48"/>
  <c r="AX46" i="48"/>
  <c r="AY46" i="48"/>
  <c r="AZ46" i="48"/>
  <c r="AU47" i="48"/>
  <c r="AV47" i="48"/>
  <c r="AW47" i="48"/>
  <c r="AX47" i="48"/>
  <c r="AY47" i="48"/>
  <c r="AZ47" i="48"/>
  <c r="AU48" i="48"/>
  <c r="AV48" i="48"/>
  <c r="AW48" i="48"/>
  <c r="AX48" i="48"/>
  <c r="AY48" i="48"/>
  <c r="AZ48" i="48"/>
  <c r="AU49" i="48"/>
  <c r="AV49" i="48"/>
  <c r="AW49" i="48"/>
  <c r="AX49" i="48"/>
  <c r="AY49" i="48"/>
  <c r="AZ49" i="48"/>
  <c r="AU50" i="48"/>
  <c r="AV50" i="48"/>
  <c r="AW50" i="48"/>
  <c r="AX50" i="48"/>
  <c r="AY50" i="48"/>
  <c r="AZ50" i="48"/>
  <c r="AU51" i="48"/>
  <c r="AV51" i="48"/>
  <c r="AW51" i="48"/>
  <c r="AX51" i="48"/>
  <c r="AY51" i="48"/>
  <c r="AZ51" i="48"/>
  <c r="AU52" i="48"/>
  <c r="AV52" i="48"/>
  <c r="AY52" i="48"/>
  <c r="AZ52" i="48"/>
  <c r="AU53" i="48"/>
  <c r="AV53" i="48"/>
  <c r="AY53" i="48"/>
  <c r="AZ53" i="48"/>
  <c r="AU54" i="48"/>
  <c r="AV54" i="48"/>
  <c r="AW54" i="48"/>
  <c r="AX54" i="48"/>
  <c r="AY54" i="48"/>
  <c r="AZ54" i="48"/>
  <c r="AU55" i="48"/>
  <c r="AV55" i="48"/>
  <c r="AW55" i="48"/>
  <c r="AX55" i="48"/>
  <c r="AY55" i="48"/>
  <c r="AZ55" i="48"/>
  <c r="AU56" i="48"/>
  <c r="AV56" i="48"/>
  <c r="AW56" i="48"/>
  <c r="AX56" i="48"/>
  <c r="AY56" i="48"/>
  <c r="AZ56" i="48"/>
  <c r="AU57" i="48"/>
  <c r="AV57" i="48"/>
  <c r="AW57" i="48"/>
  <c r="AX57" i="48"/>
  <c r="AY57" i="48"/>
  <c r="AZ57" i="48"/>
  <c r="AU58" i="48"/>
  <c r="AV58" i="48"/>
  <c r="AU60" i="48"/>
  <c r="AV60" i="48"/>
  <c r="B61" i="48"/>
  <c r="C61" i="48"/>
  <c r="D61" i="48"/>
  <c r="E61" i="48"/>
  <c r="F61" i="48"/>
  <c r="G61" i="48"/>
  <c r="K61" i="48"/>
  <c r="L61" i="48"/>
  <c r="M61" i="48"/>
  <c r="N61" i="48"/>
  <c r="P61" i="48"/>
  <c r="Q61" i="48"/>
  <c r="R61" i="48"/>
  <c r="S61" i="48"/>
  <c r="T61" i="48"/>
  <c r="U61" i="48"/>
  <c r="W61" i="48"/>
  <c r="X61" i="48"/>
  <c r="Y61" i="48"/>
  <c r="Z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O61" i="48"/>
  <c r="AP61" i="48"/>
  <c r="AQ61" i="48"/>
  <c r="B62" i="48"/>
  <c r="C6" i="21" s="1"/>
  <c r="C62" i="48"/>
  <c r="H6" i="21" s="1"/>
  <c r="D62" i="48"/>
  <c r="E62" i="48"/>
  <c r="F62" i="48"/>
  <c r="G62" i="48"/>
  <c r="K62" i="48"/>
  <c r="L62" i="48"/>
  <c r="M62" i="48"/>
  <c r="N62" i="48"/>
  <c r="B4" i="20" s="1"/>
  <c r="P62" i="48"/>
  <c r="C4" i="20" s="1"/>
  <c r="Q62" i="48"/>
  <c r="R62" i="48"/>
  <c r="S62" i="48"/>
  <c r="T62" i="48"/>
  <c r="U62" i="48"/>
  <c r="W62" i="48"/>
  <c r="X62" i="48"/>
  <c r="F4" i="20" s="1"/>
  <c r="Y62" i="48"/>
  <c r="Z62" i="48"/>
  <c r="AB62" i="48"/>
  <c r="AC62" i="48"/>
  <c r="AD62" i="48"/>
  <c r="I4" i="20" s="1"/>
  <c r="AE62" i="48"/>
  <c r="J4" i="20" s="1"/>
  <c r="AF62" i="48"/>
  <c r="AG62" i="48"/>
  <c r="AH62" i="48"/>
  <c r="AI62" i="48"/>
  <c r="AJ62" i="48"/>
  <c r="AK62" i="48"/>
  <c r="U4" i="20" s="1"/>
  <c r="AL62" i="48"/>
  <c r="AM62" i="48"/>
  <c r="AO62" i="48"/>
  <c r="AP62" i="48"/>
  <c r="AQ62" i="48"/>
  <c r="B63" i="48"/>
  <c r="N6" i="21" s="1"/>
  <c r="C63" i="48"/>
  <c r="S6" i="21" s="1"/>
  <c r="D63" i="48"/>
  <c r="E63" i="48"/>
  <c r="F63" i="48"/>
  <c r="G63" i="48"/>
  <c r="K63" i="48"/>
  <c r="L63" i="48"/>
  <c r="M63" i="48"/>
  <c r="N63" i="48"/>
  <c r="P63" i="48"/>
  <c r="Q63" i="48"/>
  <c r="R63" i="48"/>
  <c r="S63" i="48"/>
  <c r="T63" i="48"/>
  <c r="U63" i="48"/>
  <c r="W63" i="48"/>
  <c r="X63" i="48"/>
  <c r="Y63" i="48"/>
  <c r="Z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O63" i="48"/>
  <c r="AP63" i="48"/>
  <c r="AQ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G3" i="27"/>
  <c r="CH3" i="27"/>
  <c r="CI3" i="27"/>
  <c r="CJ3" i="27"/>
  <c r="CK3" i="27"/>
  <c r="CL3" i="27"/>
  <c r="CM3" i="27"/>
  <c r="CN3" i="27"/>
  <c r="CO3" i="27"/>
  <c r="CP3" i="27"/>
  <c r="CQ3" i="27"/>
  <c r="CR3" i="27"/>
  <c r="CS3" i="27"/>
  <c r="CT3" i="27"/>
  <c r="CU3" i="27"/>
  <c r="CG4" i="27"/>
  <c r="CH4" i="27"/>
  <c r="CI4" i="27"/>
  <c r="CJ4" i="27"/>
  <c r="CK4" i="27"/>
  <c r="CL4" i="27"/>
  <c r="CM4" i="27"/>
  <c r="CN4" i="27"/>
  <c r="CO4" i="27"/>
  <c r="CP4" i="27"/>
  <c r="CQ4" i="27"/>
  <c r="CR4" i="27"/>
  <c r="CS4" i="27"/>
  <c r="CT4" i="27"/>
  <c r="CU4" i="27"/>
  <c r="CG5" i="27"/>
  <c r="CH5" i="27"/>
  <c r="CI5" i="27"/>
  <c r="CJ5" i="27"/>
  <c r="CK5" i="27"/>
  <c r="CL5" i="27"/>
  <c r="CM5" i="27"/>
  <c r="CN5" i="27"/>
  <c r="CO5" i="27"/>
  <c r="CP5" i="27"/>
  <c r="CQ5" i="27"/>
  <c r="CR5" i="27"/>
  <c r="CS5" i="27"/>
  <c r="CT5" i="27"/>
  <c r="CU5" i="27"/>
  <c r="CG6" i="27"/>
  <c r="CH6" i="27"/>
  <c r="CI6" i="27"/>
  <c r="CJ6" i="27"/>
  <c r="CK6" i="27"/>
  <c r="CL6" i="27"/>
  <c r="CM6" i="27"/>
  <c r="CN6" i="27"/>
  <c r="CO6" i="27"/>
  <c r="CP6" i="27"/>
  <c r="CQ6" i="27"/>
  <c r="CR6" i="27"/>
  <c r="CS6" i="27"/>
  <c r="CT6" i="27"/>
  <c r="CU6" i="27"/>
  <c r="CG7" i="27"/>
  <c r="CH7" i="27"/>
  <c r="CI7" i="27"/>
  <c r="CJ7" i="27"/>
  <c r="CK7" i="27"/>
  <c r="CL7" i="27"/>
  <c r="CM7" i="27"/>
  <c r="CN7" i="27"/>
  <c r="CO7" i="27"/>
  <c r="CP7" i="27"/>
  <c r="CQ7" i="27"/>
  <c r="CR7" i="27"/>
  <c r="CS7" i="27"/>
  <c r="CT7" i="27"/>
  <c r="CU7" i="27"/>
  <c r="CG8" i="27"/>
  <c r="CH8" i="27"/>
  <c r="CI8" i="27"/>
  <c r="CJ8" i="27"/>
  <c r="CK8" i="27"/>
  <c r="CL8" i="27"/>
  <c r="CM8" i="27"/>
  <c r="CN8" i="27"/>
  <c r="CO8" i="27"/>
  <c r="CP8" i="27"/>
  <c r="CQ8" i="27"/>
  <c r="CR8" i="27"/>
  <c r="CS8" i="27"/>
  <c r="CT8" i="27"/>
  <c r="CU8" i="27"/>
  <c r="CG9" i="27"/>
  <c r="CH9" i="27"/>
  <c r="CI9" i="27"/>
  <c r="CJ9" i="27"/>
  <c r="CK9" i="27"/>
  <c r="CL9" i="27"/>
  <c r="CM9" i="27"/>
  <c r="CN9" i="27"/>
  <c r="CO9" i="27"/>
  <c r="CP9" i="27"/>
  <c r="CQ9" i="27"/>
  <c r="CR9" i="27"/>
  <c r="CS9" i="27"/>
  <c r="CT9" i="27"/>
  <c r="CU9" i="27"/>
  <c r="CG10" i="27"/>
  <c r="CH10" i="27"/>
  <c r="CI10" i="27"/>
  <c r="CJ10" i="27"/>
  <c r="CK10" i="27"/>
  <c r="CL10" i="27"/>
  <c r="CM10" i="27"/>
  <c r="CN10" i="27"/>
  <c r="CO10" i="27"/>
  <c r="CP10" i="27"/>
  <c r="CQ10" i="27"/>
  <c r="CR10" i="27"/>
  <c r="CS10" i="27"/>
  <c r="CT10" i="27"/>
  <c r="CU10" i="27"/>
  <c r="CG11" i="27"/>
  <c r="CH11" i="27"/>
  <c r="CI11" i="27"/>
  <c r="CJ11" i="27"/>
  <c r="CK11" i="27"/>
  <c r="CL11" i="27"/>
  <c r="CM11" i="27"/>
  <c r="CN11" i="27"/>
  <c r="CO11" i="27"/>
  <c r="CP11" i="27"/>
  <c r="CQ11" i="27"/>
  <c r="CR11" i="27"/>
  <c r="CS11" i="27"/>
  <c r="CT11" i="27"/>
  <c r="CU11" i="27"/>
  <c r="CG12" i="27"/>
  <c r="CH12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G13" i="27"/>
  <c r="CH13" i="27"/>
  <c r="CI13" i="27"/>
  <c r="CJ13" i="27"/>
  <c r="CK13" i="27"/>
  <c r="CL13" i="27"/>
  <c r="CM13" i="27"/>
  <c r="CN13" i="27"/>
  <c r="CO13" i="27"/>
  <c r="CP13" i="27"/>
  <c r="CQ13" i="27"/>
  <c r="CR13" i="27"/>
  <c r="CS13" i="27"/>
  <c r="CT13" i="27"/>
  <c r="CU13" i="27"/>
  <c r="CG14" i="27"/>
  <c r="CH14" i="27"/>
  <c r="CI14" i="27"/>
  <c r="CJ14" i="27"/>
  <c r="CK14" i="27"/>
  <c r="CL14" i="27"/>
  <c r="CM14" i="27"/>
  <c r="CN14" i="27"/>
  <c r="CO14" i="27"/>
  <c r="CP14" i="27"/>
  <c r="CQ14" i="27"/>
  <c r="CR14" i="27"/>
  <c r="CS14" i="27"/>
  <c r="CT14" i="27"/>
  <c r="CU14" i="27"/>
  <c r="CG15" i="27"/>
  <c r="CH15" i="27"/>
  <c r="CI15" i="27"/>
  <c r="CJ15" i="27"/>
  <c r="CK15" i="27"/>
  <c r="CL15" i="27"/>
  <c r="CM15" i="27"/>
  <c r="CN15" i="27"/>
  <c r="CO15" i="27"/>
  <c r="CP15" i="27"/>
  <c r="CQ15" i="27"/>
  <c r="CR15" i="27"/>
  <c r="CS15" i="27"/>
  <c r="CT15" i="27"/>
  <c r="CU15" i="27"/>
  <c r="CG16" i="27"/>
  <c r="CH16" i="27"/>
  <c r="CI16" i="27"/>
  <c r="CJ16" i="27"/>
  <c r="CK16" i="27"/>
  <c r="CL16" i="27"/>
  <c r="CM16" i="27"/>
  <c r="CN16" i="27"/>
  <c r="CO16" i="27"/>
  <c r="CP16" i="27"/>
  <c r="CQ16" i="27"/>
  <c r="CR16" i="27"/>
  <c r="CS16" i="27"/>
  <c r="CT16" i="27"/>
  <c r="CU16" i="27"/>
  <c r="CG17" i="27"/>
  <c r="CH17" i="27"/>
  <c r="CI17" i="27"/>
  <c r="CJ17" i="27"/>
  <c r="CK17" i="27"/>
  <c r="CL17" i="27"/>
  <c r="CM17" i="27"/>
  <c r="CN17" i="27"/>
  <c r="CO17" i="27"/>
  <c r="CP17" i="27"/>
  <c r="CQ17" i="27"/>
  <c r="CR17" i="27"/>
  <c r="CS17" i="27"/>
  <c r="CT17" i="27"/>
  <c r="CU17" i="27"/>
  <c r="CG18" i="27"/>
  <c r="CH18" i="27"/>
  <c r="CI18" i="27"/>
  <c r="CJ18" i="27"/>
  <c r="CK18" i="27"/>
  <c r="CL18" i="27"/>
  <c r="CM18" i="27"/>
  <c r="CN18" i="27"/>
  <c r="CO18" i="27"/>
  <c r="CP18" i="27"/>
  <c r="CQ18" i="27"/>
  <c r="CR18" i="27"/>
  <c r="CS18" i="27"/>
  <c r="CT18" i="27"/>
  <c r="CU18" i="27"/>
  <c r="CG19" i="27"/>
  <c r="CH19" i="27"/>
  <c r="CI19" i="27"/>
  <c r="CJ19" i="27"/>
  <c r="CK19" i="27"/>
  <c r="CL19" i="27"/>
  <c r="CM19" i="27"/>
  <c r="CN19" i="27"/>
  <c r="CO19" i="27"/>
  <c r="CP19" i="27"/>
  <c r="CQ19" i="27"/>
  <c r="CR19" i="27"/>
  <c r="CS19" i="27"/>
  <c r="CT19" i="27"/>
  <c r="CU19" i="27"/>
  <c r="CG20" i="27"/>
  <c r="CH20" i="27"/>
  <c r="CI20" i="27"/>
  <c r="CJ20" i="27"/>
  <c r="CK20" i="27"/>
  <c r="CL20" i="27"/>
  <c r="CM20" i="27"/>
  <c r="CN20" i="27"/>
  <c r="CO20" i="27"/>
  <c r="CP20" i="27"/>
  <c r="CQ20" i="27"/>
  <c r="CR20" i="27"/>
  <c r="CS20" i="27"/>
  <c r="CT20" i="27"/>
  <c r="CU20" i="27"/>
  <c r="CG21" i="27"/>
  <c r="CH21" i="27"/>
  <c r="CI21" i="27"/>
  <c r="CJ21" i="27"/>
  <c r="CK21" i="27"/>
  <c r="CL21" i="27"/>
  <c r="CM21" i="27"/>
  <c r="CN21" i="27"/>
  <c r="CO21" i="27"/>
  <c r="CP21" i="27"/>
  <c r="CQ21" i="27"/>
  <c r="CR21" i="27"/>
  <c r="CS21" i="27"/>
  <c r="CT21" i="27"/>
  <c r="CU21" i="27"/>
  <c r="CG22" i="27"/>
  <c r="CH22" i="27"/>
  <c r="CI22" i="27"/>
  <c r="CJ22" i="27"/>
  <c r="CK22" i="27"/>
  <c r="CL22" i="27"/>
  <c r="CM22" i="27"/>
  <c r="CN22" i="27"/>
  <c r="CO22" i="27"/>
  <c r="CP22" i="27"/>
  <c r="CQ22" i="27"/>
  <c r="CR22" i="27"/>
  <c r="CS22" i="27"/>
  <c r="CT22" i="27"/>
  <c r="CU22" i="27"/>
  <c r="CG23" i="27"/>
  <c r="CH23" i="27"/>
  <c r="CI23" i="27"/>
  <c r="CJ23" i="27"/>
  <c r="CK23" i="27"/>
  <c r="CL23" i="27"/>
  <c r="CM23" i="27"/>
  <c r="CN23" i="27"/>
  <c r="CO23" i="27"/>
  <c r="CP23" i="27"/>
  <c r="CQ23" i="27"/>
  <c r="CR23" i="27"/>
  <c r="CS23" i="27"/>
  <c r="CT23" i="27"/>
  <c r="CU23" i="27"/>
  <c r="CG24" i="27"/>
  <c r="CH24" i="27"/>
  <c r="CI24" i="27"/>
  <c r="CJ24" i="27"/>
  <c r="CK24" i="27"/>
  <c r="CL24" i="27"/>
  <c r="CM24" i="27"/>
  <c r="CN24" i="27"/>
  <c r="CO24" i="27"/>
  <c r="CP24" i="27"/>
  <c r="CQ24" i="27"/>
  <c r="CR24" i="27"/>
  <c r="CS24" i="27"/>
  <c r="CT24" i="27"/>
  <c r="CU24" i="27"/>
  <c r="CG25" i="27"/>
  <c r="CH25" i="27"/>
  <c r="CI25" i="27"/>
  <c r="CJ25" i="27"/>
  <c r="CK25" i="27"/>
  <c r="CL25" i="27"/>
  <c r="CM25" i="27"/>
  <c r="CN25" i="27"/>
  <c r="CO25" i="27"/>
  <c r="CP25" i="27"/>
  <c r="CQ25" i="27"/>
  <c r="CR25" i="27"/>
  <c r="CS25" i="27"/>
  <c r="CT25" i="27"/>
  <c r="CU25" i="27"/>
  <c r="CG26" i="27"/>
  <c r="CH26" i="27"/>
  <c r="CI26" i="27"/>
  <c r="CJ26" i="27"/>
  <c r="CK26" i="27"/>
  <c r="CL26" i="27"/>
  <c r="CM26" i="27"/>
  <c r="CN26" i="27"/>
  <c r="CO26" i="27"/>
  <c r="CP26" i="27"/>
  <c r="CQ26" i="27"/>
  <c r="CR26" i="27"/>
  <c r="CS26" i="27"/>
  <c r="CT26" i="27"/>
  <c r="CU26" i="27"/>
  <c r="CG27" i="27"/>
  <c r="CH27" i="27"/>
  <c r="CI27" i="27"/>
  <c r="CJ27" i="27"/>
  <c r="CK27" i="27"/>
  <c r="CL27" i="27"/>
  <c r="CM27" i="27"/>
  <c r="CN27" i="27"/>
  <c r="CO27" i="27"/>
  <c r="CP27" i="27"/>
  <c r="CQ27" i="27"/>
  <c r="CR27" i="27"/>
  <c r="CS27" i="27"/>
  <c r="CT27" i="27"/>
  <c r="CU27" i="27"/>
  <c r="CG28" i="27"/>
  <c r="CH28" i="27"/>
  <c r="CI28" i="27"/>
  <c r="CJ28" i="27"/>
  <c r="CK28" i="27"/>
  <c r="CL28" i="27"/>
  <c r="CM28" i="27"/>
  <c r="CN28" i="27"/>
  <c r="CO28" i="27"/>
  <c r="CP28" i="27"/>
  <c r="CQ28" i="27"/>
  <c r="CR28" i="27"/>
  <c r="CS28" i="27"/>
  <c r="CT28" i="27"/>
  <c r="CU28" i="27"/>
  <c r="CG29" i="27"/>
  <c r="CH29" i="27"/>
  <c r="CI29" i="27"/>
  <c r="CJ29" i="27"/>
  <c r="CK29" i="27"/>
  <c r="CL29" i="27"/>
  <c r="CM29" i="27"/>
  <c r="CN29" i="27"/>
  <c r="CO29" i="27"/>
  <c r="CP29" i="27"/>
  <c r="CQ29" i="27"/>
  <c r="CR29" i="27"/>
  <c r="CS29" i="27"/>
  <c r="CT29" i="27"/>
  <c r="CU29" i="27"/>
  <c r="CG30" i="27"/>
  <c r="CH30" i="27"/>
  <c r="CI30" i="27"/>
  <c r="CJ30" i="27"/>
  <c r="CK30" i="27"/>
  <c r="CL30" i="27"/>
  <c r="CM30" i="27"/>
  <c r="CN30" i="27"/>
  <c r="CO30" i="27"/>
  <c r="CP30" i="27"/>
  <c r="CQ30" i="27"/>
  <c r="CR30" i="27"/>
  <c r="CS30" i="27"/>
  <c r="CT30" i="27"/>
  <c r="CU30" i="27"/>
  <c r="CG31" i="27"/>
  <c r="CH31" i="27"/>
  <c r="CI31" i="27"/>
  <c r="CJ31" i="27"/>
  <c r="CK31" i="27"/>
  <c r="CL31" i="27"/>
  <c r="CM31" i="27"/>
  <c r="CN31" i="27"/>
  <c r="CO31" i="27"/>
  <c r="CP31" i="27"/>
  <c r="CQ31" i="27"/>
  <c r="CR31" i="27"/>
  <c r="CS31" i="27"/>
  <c r="CT31" i="27"/>
  <c r="CU31" i="27"/>
  <c r="CG32" i="27"/>
  <c r="CH32" i="27"/>
  <c r="CI32" i="27"/>
  <c r="CJ32" i="27"/>
  <c r="CK32" i="27"/>
  <c r="CL32" i="27"/>
  <c r="CM32" i="27"/>
  <c r="CN32" i="27"/>
  <c r="CO32" i="27"/>
  <c r="CP32" i="27"/>
  <c r="CQ32" i="27"/>
  <c r="CR32" i="27"/>
  <c r="CS32" i="27"/>
  <c r="CT32" i="27"/>
  <c r="CU32" i="27"/>
  <c r="CG33" i="27"/>
  <c r="CH33" i="27"/>
  <c r="CI33" i="27"/>
  <c r="CJ33" i="27"/>
  <c r="CK33" i="27"/>
  <c r="CL33" i="27"/>
  <c r="CM33" i="27"/>
  <c r="CN33" i="27"/>
  <c r="CO33" i="27"/>
  <c r="CP33" i="27"/>
  <c r="CQ33" i="27"/>
  <c r="CR33" i="27"/>
  <c r="CS33" i="27"/>
  <c r="CT33" i="27"/>
  <c r="CU33" i="27"/>
  <c r="CG34" i="27"/>
  <c r="CH34" i="27"/>
  <c r="CI34" i="27"/>
  <c r="CJ34" i="27"/>
  <c r="CK34" i="27"/>
  <c r="CL34" i="27"/>
  <c r="CM34" i="27"/>
  <c r="CN34" i="27"/>
  <c r="CO34" i="27"/>
  <c r="CP34" i="27"/>
  <c r="CQ34" i="27"/>
  <c r="CR34" i="27"/>
  <c r="CS34" i="27"/>
  <c r="CT34" i="27"/>
  <c r="CU34" i="27"/>
  <c r="CG35" i="27"/>
  <c r="CH35" i="27"/>
  <c r="CI35" i="27"/>
  <c r="CJ35" i="27"/>
  <c r="CK35" i="27"/>
  <c r="CL35" i="27"/>
  <c r="CM35" i="27"/>
  <c r="CN35" i="27"/>
  <c r="CO35" i="27"/>
  <c r="CP35" i="27"/>
  <c r="CQ35" i="27"/>
  <c r="CR35" i="27"/>
  <c r="CS35" i="27"/>
  <c r="CT35" i="27"/>
  <c r="CU35" i="27"/>
  <c r="CG36" i="27"/>
  <c r="CH36" i="27"/>
  <c r="CI36" i="27"/>
  <c r="CJ36" i="27"/>
  <c r="CK36" i="27"/>
  <c r="CL36" i="27"/>
  <c r="CM36" i="27"/>
  <c r="CN36" i="27"/>
  <c r="CO36" i="27"/>
  <c r="CP36" i="27"/>
  <c r="CQ36" i="27"/>
  <c r="CR36" i="27"/>
  <c r="CS36" i="27"/>
  <c r="CT36" i="27"/>
  <c r="CU36" i="27"/>
  <c r="CG37" i="27"/>
  <c r="CH37" i="27"/>
  <c r="CI37" i="27"/>
  <c r="CJ37" i="27"/>
  <c r="CK37" i="27"/>
  <c r="CL37" i="27"/>
  <c r="CM37" i="27"/>
  <c r="CN37" i="27"/>
  <c r="CO37" i="27"/>
  <c r="CP37" i="27"/>
  <c r="CQ37" i="27"/>
  <c r="CR37" i="27"/>
  <c r="CS37" i="27"/>
  <c r="CT37" i="27"/>
  <c r="CU37" i="27"/>
  <c r="CG38" i="27"/>
  <c r="CH38" i="27"/>
  <c r="CI38" i="27"/>
  <c r="CJ38" i="27"/>
  <c r="CK38" i="27"/>
  <c r="CL38" i="27"/>
  <c r="CM38" i="27"/>
  <c r="CN38" i="27"/>
  <c r="CO38" i="27"/>
  <c r="CP38" i="27"/>
  <c r="CQ38" i="27"/>
  <c r="CR38" i="27"/>
  <c r="CS38" i="27"/>
  <c r="CT38" i="27"/>
  <c r="CU38" i="27"/>
  <c r="CG39" i="27"/>
  <c r="CH39" i="27"/>
  <c r="CI39" i="27"/>
  <c r="CJ39" i="27"/>
  <c r="CK39" i="27"/>
  <c r="CL39" i="27"/>
  <c r="CM39" i="27"/>
  <c r="CN39" i="27"/>
  <c r="CO39" i="27"/>
  <c r="CP39" i="27"/>
  <c r="CQ39" i="27"/>
  <c r="CR39" i="27"/>
  <c r="CS39" i="27"/>
  <c r="CT39" i="27"/>
  <c r="CU39" i="27"/>
  <c r="CG40" i="27"/>
  <c r="CH40" i="27"/>
  <c r="CI40" i="27"/>
  <c r="CJ40" i="27"/>
  <c r="CK40" i="27"/>
  <c r="CL40" i="27"/>
  <c r="CM40" i="27"/>
  <c r="CN40" i="27"/>
  <c r="CO40" i="27"/>
  <c r="CP40" i="27"/>
  <c r="CQ40" i="27"/>
  <c r="CR40" i="27"/>
  <c r="CS40" i="27"/>
  <c r="CT40" i="27"/>
  <c r="CU40" i="27"/>
  <c r="CG41" i="27"/>
  <c r="CH41" i="27"/>
  <c r="CI41" i="27"/>
  <c r="CJ41" i="27"/>
  <c r="CK41" i="27"/>
  <c r="CL41" i="27"/>
  <c r="CM41" i="27"/>
  <c r="CN41" i="27"/>
  <c r="CO41" i="27"/>
  <c r="CP41" i="27"/>
  <c r="CQ41" i="27"/>
  <c r="CR41" i="27"/>
  <c r="CS41" i="27"/>
  <c r="CT41" i="27"/>
  <c r="CU41" i="27"/>
  <c r="CG42" i="27"/>
  <c r="CH42" i="27"/>
  <c r="CI42" i="27"/>
  <c r="CJ42" i="27"/>
  <c r="CK42" i="27"/>
  <c r="CL42" i="27"/>
  <c r="CM42" i="27"/>
  <c r="CN42" i="27"/>
  <c r="CO42" i="27"/>
  <c r="CP42" i="27"/>
  <c r="CQ42" i="27"/>
  <c r="CR42" i="27"/>
  <c r="CS42" i="27"/>
  <c r="CT42" i="27"/>
  <c r="CU42" i="27"/>
  <c r="CG43" i="27"/>
  <c r="CH43" i="27"/>
  <c r="CI43" i="27"/>
  <c r="CJ43" i="27"/>
  <c r="CK43" i="27"/>
  <c r="CL43" i="27"/>
  <c r="CM43" i="27"/>
  <c r="CN43" i="27"/>
  <c r="CO43" i="27"/>
  <c r="CP43" i="27"/>
  <c r="CQ43" i="27"/>
  <c r="CR43" i="27"/>
  <c r="CS43" i="27"/>
  <c r="CT43" i="27"/>
  <c r="CU43" i="27"/>
  <c r="CG44" i="27"/>
  <c r="CH44" i="27"/>
  <c r="CI44" i="27"/>
  <c r="CJ44" i="27"/>
  <c r="CK44" i="27"/>
  <c r="CL44" i="27"/>
  <c r="CM44" i="27"/>
  <c r="CN44" i="27"/>
  <c r="CO44" i="27"/>
  <c r="CP44" i="27"/>
  <c r="CQ44" i="27"/>
  <c r="CR44" i="27"/>
  <c r="CS44" i="27"/>
  <c r="CT44" i="27"/>
  <c r="CU44" i="27"/>
  <c r="CG45" i="27"/>
  <c r="CH45" i="27"/>
  <c r="CI45" i="27"/>
  <c r="CJ45" i="27"/>
  <c r="CK45" i="27"/>
  <c r="CL45" i="27"/>
  <c r="CM45" i="27"/>
  <c r="CN45" i="27"/>
  <c r="CO45" i="27"/>
  <c r="CP45" i="27"/>
  <c r="CQ45" i="27"/>
  <c r="CR45" i="27"/>
  <c r="CS45" i="27"/>
  <c r="CT45" i="27"/>
  <c r="CU45" i="27"/>
  <c r="CG46" i="27"/>
  <c r="CH46" i="27"/>
  <c r="CI46" i="27"/>
  <c r="CJ46" i="27"/>
  <c r="CK46" i="27"/>
  <c r="CL46" i="27"/>
  <c r="CM46" i="27"/>
  <c r="CN46" i="27"/>
  <c r="CO46" i="27"/>
  <c r="CP46" i="27"/>
  <c r="CQ46" i="27"/>
  <c r="CR46" i="27"/>
  <c r="CS46" i="27"/>
  <c r="CT46" i="27"/>
  <c r="CU46" i="27"/>
  <c r="CG47" i="27"/>
  <c r="CH47" i="27"/>
  <c r="CI47" i="27"/>
  <c r="CJ47" i="27"/>
  <c r="CK47" i="27"/>
  <c r="CL47" i="27"/>
  <c r="CM47" i="27"/>
  <c r="CN47" i="27"/>
  <c r="CO47" i="27"/>
  <c r="CP47" i="27"/>
  <c r="CQ47" i="27"/>
  <c r="CR47" i="27"/>
  <c r="CS47" i="27"/>
  <c r="CT47" i="27"/>
  <c r="CU47" i="27"/>
  <c r="CG48" i="27"/>
  <c r="CH48" i="27"/>
  <c r="CI48" i="27"/>
  <c r="CJ48" i="27"/>
  <c r="CK48" i="27"/>
  <c r="CL48" i="27"/>
  <c r="CM48" i="27"/>
  <c r="CN48" i="27"/>
  <c r="CO48" i="27"/>
  <c r="CP48" i="27"/>
  <c r="CQ48" i="27"/>
  <c r="CR48" i="27"/>
  <c r="CS48" i="27"/>
  <c r="CT48" i="27"/>
  <c r="CU48" i="27"/>
  <c r="CG49" i="27"/>
  <c r="CH49" i="27"/>
  <c r="CI49" i="27"/>
  <c r="CJ49" i="27"/>
  <c r="CK49" i="27"/>
  <c r="CL49" i="27"/>
  <c r="CM49" i="27"/>
  <c r="CN49" i="27"/>
  <c r="CO49" i="27"/>
  <c r="CP49" i="27"/>
  <c r="CQ49" i="27"/>
  <c r="CR49" i="27"/>
  <c r="CS49" i="27"/>
  <c r="CT49" i="27"/>
  <c r="CU49" i="27"/>
  <c r="CG50" i="27"/>
  <c r="CH50" i="27"/>
  <c r="CI50" i="27"/>
  <c r="CJ50" i="27"/>
  <c r="CK50" i="27"/>
  <c r="CL50" i="27"/>
  <c r="CM50" i="27"/>
  <c r="CN50" i="27"/>
  <c r="CO50" i="27"/>
  <c r="CP50" i="27"/>
  <c r="CQ50" i="27"/>
  <c r="CR50" i="27"/>
  <c r="CS50" i="27"/>
  <c r="CT50" i="27"/>
  <c r="CU50" i="27"/>
  <c r="CG51" i="27"/>
  <c r="CH51" i="27"/>
  <c r="CI51" i="27"/>
  <c r="CJ51" i="27"/>
  <c r="CK51" i="27"/>
  <c r="CL51" i="27"/>
  <c r="CM51" i="27"/>
  <c r="CN51" i="27"/>
  <c r="CO51" i="27"/>
  <c r="CP51" i="27"/>
  <c r="CQ51" i="27"/>
  <c r="CR51" i="27"/>
  <c r="CS51" i="27"/>
  <c r="CT51" i="27"/>
  <c r="CU51" i="27"/>
  <c r="CG52" i="27"/>
  <c r="CI52" i="27"/>
  <c r="CJ52" i="27"/>
  <c r="CK52" i="27"/>
  <c r="CL52" i="27"/>
  <c r="CM52" i="27"/>
  <c r="CN52" i="27"/>
  <c r="CO52" i="27"/>
  <c r="CP52" i="27"/>
  <c r="CQ52" i="27"/>
  <c r="CR52" i="27"/>
  <c r="CS52" i="27"/>
  <c r="CT52" i="27"/>
  <c r="CU52" i="27"/>
  <c r="CG53" i="27"/>
  <c r="CI53" i="27"/>
  <c r="CJ53" i="27"/>
  <c r="CK53" i="27"/>
  <c r="CL53" i="27"/>
  <c r="CM53" i="27"/>
  <c r="CN53" i="27"/>
  <c r="CO53" i="27"/>
  <c r="CP53" i="27"/>
  <c r="CQ53" i="27"/>
  <c r="CR53" i="27"/>
  <c r="CS53" i="27"/>
  <c r="CT53" i="27"/>
  <c r="CU53" i="27"/>
  <c r="CG54" i="27"/>
  <c r="CI54" i="27"/>
  <c r="CJ54" i="27"/>
  <c r="CK54" i="27"/>
  <c r="CL54" i="27"/>
  <c r="CM54" i="27"/>
  <c r="CN54" i="27"/>
  <c r="CO54" i="27"/>
  <c r="CP54" i="27"/>
  <c r="CQ54" i="27"/>
  <c r="CR54" i="27"/>
  <c r="CS54" i="27"/>
  <c r="CT54" i="27"/>
  <c r="CU54" i="27"/>
  <c r="CG55" i="27"/>
  <c r="CI55" i="27"/>
  <c r="CJ55" i="27"/>
  <c r="CK55" i="27"/>
  <c r="CL55" i="27"/>
  <c r="CM55" i="27"/>
  <c r="CN55" i="27"/>
  <c r="CO55" i="27"/>
  <c r="CP55" i="27"/>
  <c r="CQ55" i="27"/>
  <c r="CR55" i="27"/>
  <c r="CS55" i="27"/>
  <c r="CT55" i="27"/>
  <c r="CU55" i="27"/>
  <c r="I4" i="47" l="1"/>
  <c r="C4" i="47"/>
  <c r="U4" i="47"/>
  <c r="B4" i="47"/>
  <c r="F4" i="47"/>
  <c r="J4" i="47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BA51" i="1" s="1"/>
  <c r="BG51" i="1" s="1"/>
  <c r="AD51" i="1"/>
  <c r="AC51" i="1"/>
  <c r="BB50" i="1"/>
  <c r="BA50" i="1" s="1"/>
  <c r="BG50" i="1" s="1"/>
  <c r="AD50" i="1"/>
  <c r="AC50" i="1"/>
  <c r="BB49" i="1"/>
  <c r="BA49" i="1" s="1"/>
  <c r="BG49" i="1" s="1"/>
  <c r="AD49" i="1"/>
  <c r="AC49" i="1"/>
  <c r="BB48" i="1"/>
  <c r="BA48" i="1" s="1"/>
  <c r="BG48" i="1" s="1"/>
  <c r="AD48" i="1"/>
  <c r="AC48" i="1"/>
  <c r="BB47" i="1"/>
  <c r="BA47" i="1" s="1"/>
  <c r="BG47" i="1" s="1"/>
  <c r="AD47" i="1"/>
  <c r="AC47" i="1"/>
  <c r="BB46" i="1"/>
  <c r="BA46" i="1" s="1"/>
  <c r="BG46" i="1" s="1"/>
  <c r="AD46" i="1"/>
  <c r="AC46" i="1"/>
  <c r="BB45" i="1"/>
  <c r="BA45" i="1" s="1"/>
  <c r="BG45" i="1" s="1"/>
  <c r="AD45" i="1"/>
  <c r="AC45" i="1"/>
  <c r="BB44" i="1"/>
  <c r="BA44" i="1" s="1"/>
  <c r="BG44" i="1" s="1"/>
  <c r="AD44" i="1"/>
  <c r="AC44" i="1"/>
  <c r="BB43" i="1"/>
  <c r="BA43" i="1" s="1"/>
  <c r="BG43" i="1" s="1"/>
  <c r="AD43" i="1"/>
  <c r="AC43" i="1"/>
  <c r="BB42" i="1"/>
  <c r="BA42" i="1" s="1"/>
  <c r="BG42" i="1" s="1"/>
  <c r="AD42" i="1"/>
  <c r="AC42" i="1"/>
  <c r="BB41" i="1"/>
  <c r="BA41" i="1" s="1"/>
  <c r="BG41" i="1" s="1"/>
  <c r="AD41" i="1"/>
  <c r="AC41" i="1"/>
  <c r="BB40" i="1"/>
  <c r="BA40" i="1" s="1"/>
  <c r="BG40" i="1" s="1"/>
  <c r="AD40" i="1"/>
  <c r="AC40" i="1"/>
  <c r="BB39" i="1"/>
  <c r="BA39" i="1" s="1"/>
  <c r="BG39" i="1" s="1"/>
  <c r="AD39" i="1"/>
  <c r="AC39" i="1"/>
  <c r="BB38" i="1"/>
  <c r="BA38" i="1" s="1"/>
  <c r="BG38" i="1" s="1"/>
  <c r="AD38" i="1"/>
  <c r="AC38" i="1"/>
  <c r="BB37" i="1"/>
  <c r="BA37" i="1" s="1"/>
  <c r="BG37" i="1" s="1"/>
  <c r="AD37" i="1"/>
  <c r="AC37" i="1"/>
  <c r="BB36" i="1"/>
  <c r="BA36" i="1" s="1"/>
  <c r="BG36" i="1" s="1"/>
  <c r="AD36" i="1"/>
  <c r="AC36" i="1"/>
  <c r="BB35" i="1"/>
  <c r="BA35" i="1" s="1"/>
  <c r="BG35" i="1" s="1"/>
  <c r="AD35" i="1"/>
  <c r="AC35" i="1"/>
  <c r="BB34" i="1"/>
  <c r="BA34" i="1" s="1"/>
  <c r="BG34" i="1" s="1"/>
  <c r="AD34" i="1"/>
  <c r="AC34" i="1"/>
  <c r="BB33" i="1"/>
  <c r="BA33" i="1" s="1"/>
  <c r="BG33" i="1" s="1"/>
  <c r="AD33" i="1"/>
  <c r="AC33" i="1"/>
  <c r="BB32" i="1"/>
  <c r="BA32" i="1" s="1"/>
  <c r="BG32" i="1" s="1"/>
  <c r="AD32" i="1"/>
  <c r="AC32" i="1"/>
  <c r="BB31" i="1"/>
  <c r="BA31" i="1" s="1"/>
  <c r="BG31" i="1" s="1"/>
  <c r="AD31" i="1"/>
  <c r="AC31" i="1"/>
  <c r="BB30" i="1"/>
  <c r="BA30" i="1" s="1"/>
  <c r="BG30" i="1" s="1"/>
  <c r="AD30" i="1"/>
  <c r="AC30" i="1"/>
  <c r="BB29" i="1"/>
  <c r="BA29" i="1" s="1"/>
  <c r="BG29" i="1" s="1"/>
  <c r="AD29" i="1"/>
  <c r="AC29" i="1"/>
  <c r="BB28" i="1"/>
  <c r="BA28" i="1" s="1"/>
  <c r="BG28" i="1" s="1"/>
  <c r="AD28" i="1"/>
  <c r="AC28" i="1"/>
  <c r="BB27" i="1"/>
  <c r="BA27" i="1" s="1"/>
  <c r="BG27" i="1" s="1"/>
  <c r="AD27" i="1"/>
  <c r="AC27" i="1"/>
  <c r="BB26" i="1"/>
  <c r="BA26" i="1" s="1"/>
  <c r="BG26" i="1" s="1"/>
  <c r="AD26" i="1"/>
  <c r="AC26" i="1"/>
  <c r="BB25" i="1"/>
  <c r="BA25" i="1" s="1"/>
  <c r="BG25" i="1" s="1"/>
  <c r="AD25" i="1"/>
  <c r="AC25" i="1"/>
  <c r="BB24" i="1"/>
  <c r="BA24" i="1" s="1"/>
  <c r="BG24" i="1" s="1"/>
  <c r="AD24" i="1"/>
  <c r="AC24" i="1"/>
  <c r="BB23" i="1"/>
  <c r="BA23" i="1" s="1"/>
  <c r="BG23" i="1" s="1"/>
  <c r="AD23" i="1"/>
  <c r="AC23" i="1"/>
  <c r="BB22" i="1"/>
  <c r="BA22" i="1" s="1"/>
  <c r="BG22" i="1" s="1"/>
  <c r="AD22" i="1"/>
  <c r="AC22" i="1"/>
  <c r="BB21" i="1"/>
  <c r="BA21" i="1" s="1"/>
  <c r="BG21" i="1" s="1"/>
  <c r="AD21" i="1"/>
  <c r="AC21" i="1"/>
  <c r="BB20" i="1"/>
  <c r="BA20" i="1" s="1"/>
  <c r="BG20" i="1" s="1"/>
  <c r="AD20" i="1"/>
  <c r="AC20" i="1"/>
  <c r="BB19" i="1"/>
  <c r="BA19" i="1" s="1"/>
  <c r="BG19" i="1" s="1"/>
  <c r="AD19" i="1"/>
  <c r="AC19" i="1"/>
  <c r="BB18" i="1"/>
  <c r="BA18" i="1" s="1"/>
  <c r="BG18" i="1" s="1"/>
  <c r="AD18" i="1"/>
  <c r="AC18" i="1"/>
  <c r="BB17" i="1"/>
  <c r="BA17" i="1" s="1"/>
  <c r="BG17" i="1" s="1"/>
  <c r="AD17" i="1"/>
  <c r="AC17" i="1"/>
  <c r="BB16" i="1"/>
  <c r="BA16" i="1" s="1"/>
  <c r="BG16" i="1" s="1"/>
  <c r="AD16" i="1"/>
  <c r="AC16" i="1"/>
  <c r="BB15" i="1"/>
  <c r="BA15" i="1" s="1"/>
  <c r="BG15" i="1" s="1"/>
  <c r="AD15" i="1"/>
  <c r="AC15" i="1"/>
  <c r="BB14" i="1"/>
  <c r="BA14" i="1" s="1"/>
  <c r="BG14" i="1" s="1"/>
  <c r="AD14" i="1"/>
  <c r="AC14" i="1"/>
  <c r="BB13" i="1"/>
  <c r="BA13" i="1" s="1"/>
  <c r="BG13" i="1" s="1"/>
  <c r="AD13" i="1"/>
  <c r="AC13" i="1"/>
  <c r="BB12" i="1"/>
  <c r="BA12" i="1" s="1"/>
  <c r="BG12" i="1" s="1"/>
  <c r="AD12" i="1"/>
  <c r="AC12" i="1"/>
  <c r="BB11" i="1"/>
  <c r="BA11" i="1" s="1"/>
  <c r="BG11" i="1" s="1"/>
  <c r="AD11" i="1"/>
  <c r="AC11" i="1"/>
  <c r="BB10" i="1"/>
  <c r="BE10" i="1" s="1"/>
  <c r="AD10" i="1"/>
  <c r="AC10" i="1"/>
  <c r="BB9" i="1"/>
  <c r="BE9" i="1" s="1"/>
  <c r="AD9" i="1"/>
  <c r="AC9" i="1"/>
  <c r="BB8" i="1"/>
  <c r="BE8" i="1" s="1"/>
  <c r="AD8" i="1"/>
  <c r="AC8" i="1"/>
  <c r="BB7" i="1"/>
  <c r="BE7" i="1" s="1"/>
  <c r="AD7" i="1"/>
  <c r="AC7" i="1"/>
  <c r="BB6" i="1"/>
  <c r="BE6" i="1" s="1"/>
  <c r="AD6" i="1"/>
  <c r="AC6" i="1"/>
  <c r="BB5" i="1"/>
  <c r="BE5" i="1" s="1"/>
  <c r="AD5" i="1"/>
  <c r="AC5" i="1"/>
  <c r="BB4" i="1"/>
  <c r="BE4" i="1" s="1"/>
  <c r="AD4" i="1"/>
  <c r="AC4" i="1"/>
  <c r="BB3" i="1"/>
  <c r="AD3" i="1"/>
  <c r="AC3" i="1"/>
  <c r="BB61" i="1" l="1"/>
  <c r="BB64" i="1"/>
  <c r="BB63" i="1"/>
  <c r="BH16" i="1"/>
  <c r="BD17" i="1"/>
  <c r="BH24" i="1"/>
  <c r="BD25" i="1"/>
  <c r="BH32" i="1"/>
  <c r="BD33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BA4" i="1"/>
  <c r="BD4" i="1" s="1"/>
  <c r="BA5" i="1"/>
  <c r="BD5" i="1" s="1"/>
  <c r="BA6" i="1"/>
  <c r="BD6" i="1" s="1"/>
  <c r="BA7" i="1"/>
  <c r="BD7" i="1" s="1"/>
  <c r="BA8" i="1"/>
  <c r="BD8" i="1" s="1"/>
  <c r="BA9" i="1"/>
  <c r="BD9" i="1" s="1"/>
  <c r="BA10" i="1"/>
  <c r="BG10" i="1" s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A61" i="1" l="1"/>
  <c r="BA64" i="1"/>
  <c r="BA63" i="1"/>
  <c r="BG8" i="1"/>
  <c r="BA62" i="1"/>
  <c r="BG7" i="1"/>
  <c r="BG3" i="1"/>
  <c r="BD10" i="1"/>
  <c r="BG6" i="1"/>
  <c r="BD3" i="1"/>
  <c r="BG9" i="1"/>
  <c r="BG5" i="1"/>
  <c r="C63" i="27" l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G63" i="12"/>
  <c r="CF63" i="12"/>
  <c r="CE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P63" i="12"/>
  <c r="AO63" i="12"/>
  <c r="AN63" i="12"/>
  <c r="AM63" i="12"/>
  <c r="AL63" i="12"/>
  <c r="AK63" i="12"/>
  <c r="AI63" i="12"/>
  <c r="AH63" i="12"/>
  <c r="AG63" i="12"/>
  <c r="AF63" i="12"/>
  <c r="AE63" i="12"/>
  <c r="AD63" i="12"/>
  <c r="U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V63" i="12" s="1"/>
  <c r="P63" i="12"/>
  <c r="CW63" i="12" s="1"/>
  <c r="Q63" i="12"/>
  <c r="B63" i="12"/>
  <c r="CG63" i="11"/>
  <c r="CF63" i="11"/>
  <c r="CE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P63" i="11"/>
  <c r="AO63" i="11"/>
  <c r="AN63" i="11"/>
  <c r="AM63" i="11"/>
  <c r="AL63" i="11"/>
  <c r="AK63" i="11"/>
  <c r="AI63" i="11"/>
  <c r="AH63" i="11"/>
  <c r="AG63" i="11"/>
  <c r="AF63" i="11"/>
  <c r="U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B12" i="47" s="1"/>
  <c r="I62" i="14"/>
  <c r="I64" i="14" s="1"/>
  <c r="C12" i="47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E12" i="47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F12" i="47" s="1"/>
  <c r="AE62" i="14"/>
  <c r="AE64" i="14" s="1"/>
  <c r="AF62" i="14"/>
  <c r="AF64" i="14" s="1"/>
  <c r="H12" i="47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O62" i="14"/>
  <c r="AO64" i="14" s="1"/>
  <c r="AP62" i="14"/>
  <c r="AP64" i="14" s="1"/>
  <c r="J12" i="47" s="1"/>
  <c r="AQ62" i="14"/>
  <c r="AQ64" i="14" s="1"/>
  <c r="AR62" i="14"/>
  <c r="AR64" i="14" s="1"/>
  <c r="K12" i="47" s="1"/>
  <c r="AS62" i="14"/>
  <c r="AS64" i="14" s="1"/>
  <c r="L12" i="47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M12" i="47" s="1"/>
  <c r="BC62" i="14"/>
  <c r="BC64" i="14" s="1"/>
  <c r="N12" i="47" s="1"/>
  <c r="BD62" i="14"/>
  <c r="BD64" i="14" s="1"/>
  <c r="O12" i="47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P12" i="47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Q12" i="47" s="1"/>
  <c r="BW62" i="14"/>
  <c r="BW64" i="14" s="1"/>
  <c r="R12" i="47" s="1"/>
  <c r="BX62" i="14"/>
  <c r="BX64" i="14" s="1"/>
  <c r="S12" i="47" s="1"/>
  <c r="BY62" i="14"/>
  <c r="BY64" i="14" s="1"/>
  <c r="BZ62" i="14"/>
  <c r="BZ64" i="14" s="1"/>
  <c r="T12" i="47" s="1"/>
  <c r="CA62" i="14"/>
  <c r="CA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N62" i="14"/>
  <c r="CN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M24" i="21" s="1"/>
  <c r="AN64" i="14" l="1"/>
  <c r="I12" i="47" s="1"/>
  <c r="I12" i="20"/>
  <c r="C56" i="30"/>
  <c r="V51" i="47" l="1"/>
  <c r="U51" i="47"/>
  <c r="T51" i="47"/>
  <c r="S51" i="47"/>
  <c r="R51" i="47"/>
  <c r="Q51" i="47"/>
  <c r="P51" i="47"/>
  <c r="O51" i="47"/>
  <c r="N51" i="47"/>
  <c r="M51" i="47"/>
  <c r="L51" i="47"/>
  <c r="K51" i="47"/>
  <c r="J51" i="47"/>
  <c r="I51" i="47"/>
  <c r="H51" i="47"/>
  <c r="G51" i="47"/>
  <c r="F51" i="47"/>
  <c r="E51" i="47"/>
  <c r="D51" i="47"/>
  <c r="C51" i="47"/>
  <c r="B51" i="47"/>
  <c r="G40" i="47"/>
  <c r="D40" i="47"/>
  <c r="G39" i="47"/>
  <c r="D39" i="47"/>
  <c r="G34" i="47"/>
  <c r="D34" i="47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V57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V55" i="5"/>
  <c r="CS55" i="34" l="1"/>
  <c r="CP55" i="34"/>
  <c r="CO55" i="34"/>
  <c r="CN55" i="34"/>
  <c r="CM55" i="34"/>
  <c r="CL55" i="34"/>
  <c r="CK55" i="34"/>
  <c r="CJ55" i="34"/>
  <c r="CI55" i="34"/>
  <c r="CH55" i="34"/>
  <c r="CG55" i="34"/>
  <c r="CF55" i="34"/>
  <c r="X54" i="46"/>
  <c r="W54" i="46"/>
  <c r="V54" i="46"/>
  <c r="U54" i="46"/>
  <c r="T54" i="46"/>
  <c r="S54" i="46"/>
  <c r="R54" i="46"/>
  <c r="Q54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B54" i="46"/>
  <c r="X53" i="46"/>
  <c r="W53" i="46"/>
  <c r="V53" i="46"/>
  <c r="U53" i="46"/>
  <c r="T53" i="46"/>
  <c r="S53" i="46"/>
  <c r="R53" i="46"/>
  <c r="Q53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D53" i="46"/>
  <c r="C53" i="46"/>
  <c r="B53" i="46"/>
  <c r="AY18" i="45" l="1"/>
  <c r="S14" i="47" s="1"/>
  <c r="AX18" i="45"/>
  <c r="R14" i="47" s="1"/>
  <c r="AW18" i="45"/>
  <c r="Q14" i="47" s="1"/>
  <c r="AV18" i="45"/>
  <c r="AU18" i="45"/>
  <c r="AT18" i="45"/>
  <c r="AS18" i="45"/>
  <c r="AR18" i="45"/>
  <c r="AQ18" i="45"/>
  <c r="AP18" i="45"/>
  <c r="AO18" i="45"/>
  <c r="AN18" i="45"/>
  <c r="P14" i="47" s="1"/>
  <c r="AM18" i="45"/>
  <c r="AL18" i="45"/>
  <c r="AK18" i="45"/>
  <c r="O14" i="47" s="1"/>
  <c r="AJ18" i="45"/>
  <c r="N14" i="47" s="1"/>
  <c r="AI18" i="45"/>
  <c r="M14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BD4" i="45"/>
  <c r="BD6" i="45"/>
  <c r="BD8" i="45"/>
  <c r="BD10" i="45"/>
  <c r="BD12" i="45"/>
  <c r="BD14" i="45"/>
  <c r="BC3" i="45"/>
  <c r="BD3" i="45"/>
  <c r="AZ18" i="45" l="1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BO49" i="44"/>
  <c r="BN49" i="44"/>
  <c r="BM49" i="44"/>
  <c r="BL49" i="44"/>
  <c r="BK49" i="44"/>
  <c r="BJ49" i="44"/>
  <c r="V16" i="47" s="1"/>
  <c r="BI49" i="44"/>
  <c r="U16" i="47" s="1"/>
  <c r="BH49" i="44"/>
  <c r="BG49" i="44"/>
  <c r="S16" i="47" s="1"/>
  <c r="BF49" i="44"/>
  <c r="R16" i="47" s="1"/>
  <c r="BE49" i="44"/>
  <c r="Q16" i="47" s="1"/>
  <c r="BD49" i="44"/>
  <c r="BC49" i="44"/>
  <c r="BB49" i="44"/>
  <c r="BA49" i="44"/>
  <c r="AZ49" i="44"/>
  <c r="AY49" i="44"/>
  <c r="AX49" i="44"/>
  <c r="AW49" i="44"/>
  <c r="AV49" i="44"/>
  <c r="AU49" i="44"/>
  <c r="P16" i="47" s="1"/>
  <c r="AT49" i="44"/>
  <c r="AS49" i="44"/>
  <c r="AR49" i="44"/>
  <c r="AQ49" i="44"/>
  <c r="AP49" i="44"/>
  <c r="O16" i="47" s="1"/>
  <c r="AO49" i="44"/>
  <c r="N16" i="47" s="1"/>
  <c r="AN49" i="44"/>
  <c r="M16" i="47" s="1"/>
  <c r="AM49" i="44"/>
  <c r="AL49" i="44"/>
  <c r="AK49" i="44"/>
  <c r="AJ49" i="44"/>
  <c r="AI49" i="44"/>
  <c r="AH49" i="44"/>
  <c r="AG49" i="44"/>
  <c r="L16" i="47" s="1"/>
  <c r="AF49" i="44"/>
  <c r="K16" i="47" s="1"/>
  <c r="AE49" i="44"/>
  <c r="AD49" i="44"/>
  <c r="J16" i="47" s="1"/>
  <c r="AC49" i="44"/>
  <c r="I16" i="47" s="1"/>
  <c r="AB49" i="44"/>
  <c r="AA49" i="44"/>
  <c r="Z49" i="44"/>
  <c r="Y49" i="44"/>
  <c r="X49" i="44"/>
  <c r="H16" i="47" s="1"/>
  <c r="W49" i="44"/>
  <c r="F16" i="47" s="1"/>
  <c r="V49" i="44"/>
  <c r="U49" i="44"/>
  <c r="T49" i="44"/>
  <c r="S49" i="44"/>
  <c r="R49" i="44"/>
  <c r="Q49" i="44"/>
  <c r="E16" i="47" s="1"/>
  <c r="P49" i="44"/>
  <c r="O49" i="44"/>
  <c r="C16" i="47" s="1"/>
  <c r="N49" i="44"/>
  <c r="B16" i="47" s="1"/>
  <c r="M49" i="44"/>
  <c r="L49" i="44"/>
  <c r="K49" i="44"/>
  <c r="BY48" i="44"/>
  <c r="BX48" i="44"/>
  <c r="BW48" i="44"/>
  <c r="BV48" i="44"/>
  <c r="BU48" i="44"/>
  <c r="BT48" i="44"/>
  <c r="BY47" i="44"/>
  <c r="BX47" i="44"/>
  <c r="BW47" i="44"/>
  <c r="BV47" i="44"/>
  <c r="BU47" i="44"/>
  <c r="BT47" i="44"/>
  <c r="BS47" i="44"/>
  <c r="BR47" i="44"/>
  <c r="BY46" i="44"/>
  <c r="BX46" i="44"/>
  <c r="BW46" i="44"/>
  <c r="BV46" i="44"/>
  <c r="BU46" i="44"/>
  <c r="BT46" i="44"/>
  <c r="BS46" i="44"/>
  <c r="BR46" i="44"/>
  <c r="BY45" i="44"/>
  <c r="BX45" i="44"/>
  <c r="BW45" i="44"/>
  <c r="BV45" i="44"/>
  <c r="BU45" i="44"/>
  <c r="BT45" i="44"/>
  <c r="BS45" i="44"/>
  <c r="BR45" i="44"/>
  <c r="BY44" i="44"/>
  <c r="BX44" i="44"/>
  <c r="BW44" i="44"/>
  <c r="BV44" i="44"/>
  <c r="BU44" i="44"/>
  <c r="BT44" i="44"/>
  <c r="BS44" i="44"/>
  <c r="BR44" i="44"/>
  <c r="BY43" i="44"/>
  <c r="BX43" i="44"/>
  <c r="BW43" i="44"/>
  <c r="BV43" i="44"/>
  <c r="BU43" i="44"/>
  <c r="BT43" i="44"/>
  <c r="BS43" i="44"/>
  <c r="BR43" i="44"/>
  <c r="BY42" i="44"/>
  <c r="BX42" i="44"/>
  <c r="BW42" i="44"/>
  <c r="BV42" i="44"/>
  <c r="BU42" i="44"/>
  <c r="BT42" i="44"/>
  <c r="BS42" i="44"/>
  <c r="BR42" i="44"/>
  <c r="BY41" i="44"/>
  <c r="BX41" i="44"/>
  <c r="BW41" i="44"/>
  <c r="BV41" i="44"/>
  <c r="BU41" i="44"/>
  <c r="BT41" i="44"/>
  <c r="BS41" i="44"/>
  <c r="BR41" i="44"/>
  <c r="BY40" i="44"/>
  <c r="BX40" i="44"/>
  <c r="BW40" i="44"/>
  <c r="BV40" i="44"/>
  <c r="BU40" i="44"/>
  <c r="BT40" i="44"/>
  <c r="BS40" i="44"/>
  <c r="BR40" i="44"/>
  <c r="BY39" i="44"/>
  <c r="BX39" i="44"/>
  <c r="BW39" i="44"/>
  <c r="BV39" i="44"/>
  <c r="BU39" i="44"/>
  <c r="BT39" i="44"/>
  <c r="BS39" i="44"/>
  <c r="BR39" i="44"/>
  <c r="BY38" i="44"/>
  <c r="BX38" i="44"/>
  <c r="BW38" i="44"/>
  <c r="BV38" i="44"/>
  <c r="BU38" i="44"/>
  <c r="BT38" i="44"/>
  <c r="BS38" i="44"/>
  <c r="BR38" i="44"/>
  <c r="BY37" i="44"/>
  <c r="BX37" i="44"/>
  <c r="BW37" i="44"/>
  <c r="BV37" i="44"/>
  <c r="BU37" i="44"/>
  <c r="BT37" i="44"/>
  <c r="BS37" i="44"/>
  <c r="BR37" i="44"/>
  <c r="BY36" i="44"/>
  <c r="BX36" i="44"/>
  <c r="BW36" i="44"/>
  <c r="BV36" i="44"/>
  <c r="BU36" i="44"/>
  <c r="BT36" i="44"/>
  <c r="BS36" i="44"/>
  <c r="BR36" i="44"/>
  <c r="BY35" i="44"/>
  <c r="BX35" i="44"/>
  <c r="BW35" i="44"/>
  <c r="BV35" i="44"/>
  <c r="BU35" i="44"/>
  <c r="BT35" i="44"/>
  <c r="BS35" i="44"/>
  <c r="BR35" i="44"/>
  <c r="BY34" i="44"/>
  <c r="BX34" i="44"/>
  <c r="BW34" i="44"/>
  <c r="BV34" i="44"/>
  <c r="BU34" i="44"/>
  <c r="BT34" i="44"/>
  <c r="BS34" i="44"/>
  <c r="BR34" i="44"/>
  <c r="BY33" i="44"/>
  <c r="BX33" i="44"/>
  <c r="BW33" i="44"/>
  <c r="BV33" i="44"/>
  <c r="BU33" i="44"/>
  <c r="BT33" i="44"/>
  <c r="BS33" i="44"/>
  <c r="BR33" i="44"/>
  <c r="BY32" i="44"/>
  <c r="BX32" i="44"/>
  <c r="BW32" i="44"/>
  <c r="BV32" i="44"/>
  <c r="BU32" i="44"/>
  <c r="BT32" i="44"/>
  <c r="BS32" i="44"/>
  <c r="BR32" i="44"/>
  <c r="BY31" i="44"/>
  <c r="BX31" i="44"/>
  <c r="BW31" i="44"/>
  <c r="BV31" i="44"/>
  <c r="BU31" i="44"/>
  <c r="BT31" i="44"/>
  <c r="BS31" i="44"/>
  <c r="BR31" i="44"/>
  <c r="BY30" i="44"/>
  <c r="BX30" i="44"/>
  <c r="BW30" i="44"/>
  <c r="BV30" i="44"/>
  <c r="BU30" i="44"/>
  <c r="BT30" i="44"/>
  <c r="BS30" i="44"/>
  <c r="BR30" i="44"/>
  <c r="BY29" i="44"/>
  <c r="BX29" i="44"/>
  <c r="BW29" i="44"/>
  <c r="BV29" i="44"/>
  <c r="BU29" i="44"/>
  <c r="BT29" i="44"/>
  <c r="BS29" i="44"/>
  <c r="BR29" i="44"/>
  <c r="BY28" i="44"/>
  <c r="BX28" i="44"/>
  <c r="BW28" i="44"/>
  <c r="BV28" i="44"/>
  <c r="BU28" i="44"/>
  <c r="BT28" i="44"/>
  <c r="BS28" i="44"/>
  <c r="BR28" i="44"/>
  <c r="BY27" i="44"/>
  <c r="BX27" i="44"/>
  <c r="BW27" i="44"/>
  <c r="BV27" i="44"/>
  <c r="BU27" i="44"/>
  <c r="BT27" i="44"/>
  <c r="BS27" i="44"/>
  <c r="BR27" i="44"/>
  <c r="BY26" i="44"/>
  <c r="BX26" i="44"/>
  <c r="BW26" i="44"/>
  <c r="BV26" i="44"/>
  <c r="BU26" i="44"/>
  <c r="BT26" i="44"/>
  <c r="BS26" i="44"/>
  <c r="BR26" i="44"/>
  <c r="BY25" i="44"/>
  <c r="BX25" i="44"/>
  <c r="BW25" i="44"/>
  <c r="BV25" i="44"/>
  <c r="BU25" i="44"/>
  <c r="BT25" i="44"/>
  <c r="BS25" i="44"/>
  <c r="BR25" i="44"/>
  <c r="BY24" i="44"/>
  <c r="BX24" i="44"/>
  <c r="BW24" i="44"/>
  <c r="BV24" i="44"/>
  <c r="BU24" i="44"/>
  <c r="BT24" i="44"/>
  <c r="BS24" i="44"/>
  <c r="BR24" i="44"/>
  <c r="BY23" i="44"/>
  <c r="BX23" i="44"/>
  <c r="BW23" i="44"/>
  <c r="BV23" i="44"/>
  <c r="BU23" i="44"/>
  <c r="BT23" i="44"/>
  <c r="BS23" i="44"/>
  <c r="BR23" i="44"/>
  <c r="BY22" i="44"/>
  <c r="BX22" i="44"/>
  <c r="BW22" i="44"/>
  <c r="BV22" i="44"/>
  <c r="BU22" i="44"/>
  <c r="BT22" i="44"/>
  <c r="BS22" i="44"/>
  <c r="BR22" i="44"/>
  <c r="BY21" i="44"/>
  <c r="BX21" i="44"/>
  <c r="BW21" i="44"/>
  <c r="BV21" i="44"/>
  <c r="BU21" i="44"/>
  <c r="BT21" i="44"/>
  <c r="BS21" i="44"/>
  <c r="BR21" i="44"/>
  <c r="BY20" i="44"/>
  <c r="BX20" i="44"/>
  <c r="BW20" i="44"/>
  <c r="BV20" i="44"/>
  <c r="BU20" i="44"/>
  <c r="BT20" i="44"/>
  <c r="BS20" i="44"/>
  <c r="BR20" i="44"/>
  <c r="BY19" i="44"/>
  <c r="BX19" i="44"/>
  <c r="BW19" i="44"/>
  <c r="BV19" i="44"/>
  <c r="BU19" i="44"/>
  <c r="BT19" i="44"/>
  <c r="BS19" i="44"/>
  <c r="BR19" i="44"/>
  <c r="BY18" i="44"/>
  <c r="BX18" i="44"/>
  <c r="BW18" i="44"/>
  <c r="BV18" i="44"/>
  <c r="BU18" i="44"/>
  <c r="BT18" i="44"/>
  <c r="BS18" i="44"/>
  <c r="BR18" i="44"/>
  <c r="BY17" i="44"/>
  <c r="BX17" i="44"/>
  <c r="BW17" i="44"/>
  <c r="BV17" i="44"/>
  <c r="BU17" i="44"/>
  <c r="BT17" i="44"/>
  <c r="BS17" i="44"/>
  <c r="BR17" i="44"/>
  <c r="BY16" i="44"/>
  <c r="BX16" i="44"/>
  <c r="BW16" i="44"/>
  <c r="BV16" i="44"/>
  <c r="BU16" i="44"/>
  <c r="BT16" i="44"/>
  <c r="BS16" i="44"/>
  <c r="BR16" i="44"/>
  <c r="BY15" i="44"/>
  <c r="BX15" i="44"/>
  <c r="BW15" i="44"/>
  <c r="BV15" i="44"/>
  <c r="BU15" i="44"/>
  <c r="BT15" i="44"/>
  <c r="BS15" i="44"/>
  <c r="BR15" i="44"/>
  <c r="BY14" i="44"/>
  <c r="BX14" i="44"/>
  <c r="BW14" i="44"/>
  <c r="BV14" i="44"/>
  <c r="BU14" i="44"/>
  <c r="BT14" i="44"/>
  <c r="BS14" i="44"/>
  <c r="BR14" i="44"/>
  <c r="BY13" i="44"/>
  <c r="BX13" i="44"/>
  <c r="BW13" i="44"/>
  <c r="BV13" i="44"/>
  <c r="BU13" i="44"/>
  <c r="BT13" i="44"/>
  <c r="BS13" i="44"/>
  <c r="BR13" i="44"/>
  <c r="BY12" i="44"/>
  <c r="BX12" i="44"/>
  <c r="BW12" i="44"/>
  <c r="BV12" i="44"/>
  <c r="BU12" i="44"/>
  <c r="BT12" i="44"/>
  <c r="BS12" i="44"/>
  <c r="BR12" i="44"/>
  <c r="BY11" i="44"/>
  <c r="BX11" i="44"/>
  <c r="BW11" i="44"/>
  <c r="BV11" i="44"/>
  <c r="BU11" i="44"/>
  <c r="BT11" i="44"/>
  <c r="BS11" i="44"/>
  <c r="BR11" i="44"/>
  <c r="BY10" i="44"/>
  <c r="BX10" i="44"/>
  <c r="BW10" i="44"/>
  <c r="BV10" i="44"/>
  <c r="BU10" i="44"/>
  <c r="BT10" i="44"/>
  <c r="BS10" i="44"/>
  <c r="BR10" i="44"/>
  <c r="BY9" i="44"/>
  <c r="BX9" i="44"/>
  <c r="BW9" i="44"/>
  <c r="BV9" i="44"/>
  <c r="BU9" i="44"/>
  <c r="BT9" i="44"/>
  <c r="BS9" i="44"/>
  <c r="BR9" i="44"/>
  <c r="BY8" i="44"/>
  <c r="BX8" i="44"/>
  <c r="BW8" i="44"/>
  <c r="BV8" i="44"/>
  <c r="BU8" i="44"/>
  <c r="BT8" i="44"/>
  <c r="BS8" i="44"/>
  <c r="BR8" i="44"/>
  <c r="BY7" i="44"/>
  <c r="BX7" i="44"/>
  <c r="BW7" i="44"/>
  <c r="BV7" i="44"/>
  <c r="BU7" i="44"/>
  <c r="BT7" i="44"/>
  <c r="BS7" i="44"/>
  <c r="BR7" i="44"/>
  <c r="BY6" i="44"/>
  <c r="BX6" i="44"/>
  <c r="BW6" i="44"/>
  <c r="BV6" i="44"/>
  <c r="BU6" i="44"/>
  <c r="BT6" i="44"/>
  <c r="BS6" i="44"/>
  <c r="BR6" i="44"/>
  <c r="BY5" i="44"/>
  <c r="BX5" i="44"/>
  <c r="BW5" i="44"/>
  <c r="BV5" i="44"/>
  <c r="BU5" i="44"/>
  <c r="BT5" i="44"/>
  <c r="BS5" i="44"/>
  <c r="BR5" i="44"/>
  <c r="BY4" i="44"/>
  <c r="BX4" i="44"/>
  <c r="BW4" i="44"/>
  <c r="BV4" i="44"/>
  <c r="BU4" i="44"/>
  <c r="BT4" i="44"/>
  <c r="BS4" i="44"/>
  <c r="BR4" i="44"/>
  <c r="BY3" i="44"/>
  <c r="BX3" i="44"/>
  <c r="BW3" i="44"/>
  <c r="BV3" i="44"/>
  <c r="BU3" i="44"/>
  <c r="BT3" i="44"/>
  <c r="BS3" i="44"/>
  <c r="BR3" i="44"/>
  <c r="BV49" i="44" l="1"/>
  <c r="BV50" i="44"/>
  <c r="BW50" i="44"/>
  <c r="BW51" i="44"/>
  <c r="BU49" i="44"/>
  <c r="BY49" i="44"/>
  <c r="BU50" i="44"/>
  <c r="BY50" i="44"/>
  <c r="BT51" i="44"/>
  <c r="BU51" i="44"/>
  <c r="BY51" i="44"/>
  <c r="BV51" i="44"/>
  <c r="BS49" i="44"/>
  <c r="BX49" i="44"/>
  <c r="T16" i="47"/>
  <c r="BS50" i="44"/>
  <c r="BS51" i="44"/>
  <c r="BX51" i="44"/>
  <c r="BX50" i="44"/>
  <c r="BW49" i="44"/>
  <c r="BT49" i="44"/>
  <c r="BT50" i="44"/>
  <c r="CC58" i="4" l="1"/>
  <c r="CC57" i="4"/>
  <c r="CC56" i="4"/>
  <c r="CC55" i="4"/>
  <c r="BR51" i="43" l="1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BW51" i="43" s="1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CA51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BW50" i="43" s="1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CA50" i="43"/>
  <c r="BR49" i="43"/>
  <c r="BQ49" i="43"/>
  <c r="BP49" i="43"/>
  <c r="BO49" i="43"/>
  <c r="BN49" i="43"/>
  <c r="BM49" i="43"/>
  <c r="V19" i="47" s="1"/>
  <c r="V39" i="47" s="1"/>
  <c r="BL49" i="43"/>
  <c r="U19" i="47" s="1"/>
  <c r="U39" i="47" s="1"/>
  <c r="BK49" i="43"/>
  <c r="T19" i="47" s="1"/>
  <c r="T39" i="47" s="1"/>
  <c r="BJ49" i="43"/>
  <c r="S19" i="47" s="1"/>
  <c r="S39" i="47" s="1"/>
  <c r="BI49" i="43"/>
  <c r="R19" i="47" s="1"/>
  <c r="R39" i="47" s="1"/>
  <c r="BH49" i="43"/>
  <c r="Q19" i="47" s="1"/>
  <c r="Q39" i="47" s="1"/>
  <c r="BG49" i="43"/>
  <c r="BF49" i="43"/>
  <c r="BE49" i="43"/>
  <c r="BD49" i="43"/>
  <c r="BC49" i="43"/>
  <c r="BB49" i="43"/>
  <c r="BA49" i="43"/>
  <c r="AZ49" i="43"/>
  <c r="AY49" i="43"/>
  <c r="AX49" i="43"/>
  <c r="P19" i="47" s="1"/>
  <c r="P39" i="47" s="1"/>
  <c r="AW49" i="43"/>
  <c r="AV49" i="43"/>
  <c r="AU49" i="43"/>
  <c r="AT49" i="43"/>
  <c r="AS49" i="43"/>
  <c r="O19" i="47" s="1"/>
  <c r="O39" i="47" s="1"/>
  <c r="AR49" i="43"/>
  <c r="N19" i="47" s="1"/>
  <c r="N39" i="47" s="1"/>
  <c r="AQ49" i="43"/>
  <c r="M19" i="47" s="1"/>
  <c r="M39" i="47" s="1"/>
  <c r="AP49" i="43"/>
  <c r="AO49" i="43"/>
  <c r="AN49" i="43"/>
  <c r="AM49" i="43"/>
  <c r="AL49" i="43"/>
  <c r="AK49" i="43"/>
  <c r="BW49" i="43" s="1"/>
  <c r="AJ49" i="43"/>
  <c r="L19" i="47" s="1"/>
  <c r="L39" i="47" s="1"/>
  <c r="AI49" i="43"/>
  <c r="K19" i="47" s="1"/>
  <c r="K39" i="47" s="1"/>
  <c r="AH49" i="43"/>
  <c r="AG49" i="43"/>
  <c r="J19" i="47" s="1"/>
  <c r="J39" i="47" s="1"/>
  <c r="AF49" i="43"/>
  <c r="I19" i="47" s="1"/>
  <c r="I39" i="47" s="1"/>
  <c r="AE49" i="43"/>
  <c r="AD49" i="43"/>
  <c r="AC49" i="43"/>
  <c r="AB49" i="43"/>
  <c r="AA49" i="43"/>
  <c r="H19" i="47" s="1"/>
  <c r="H39" i="47" s="1"/>
  <c r="Z49" i="43"/>
  <c r="F19" i="47" s="1"/>
  <c r="F39" i="47" s="1"/>
  <c r="Y49" i="43"/>
  <c r="X49" i="43"/>
  <c r="W49" i="43"/>
  <c r="V49" i="43"/>
  <c r="U49" i="43"/>
  <c r="T49" i="43"/>
  <c r="E19" i="47" s="1"/>
  <c r="E39" i="47" s="1"/>
  <c r="S49" i="43"/>
  <c r="R49" i="43"/>
  <c r="C19" i="47" s="1"/>
  <c r="C39" i="47" s="1"/>
  <c r="Q49" i="43"/>
  <c r="B19" i="47" s="1"/>
  <c r="B39" i="47" s="1"/>
  <c r="P49" i="43"/>
  <c r="O49" i="43"/>
  <c r="N49" i="43"/>
  <c r="CA49" i="43"/>
  <c r="CA48" i="43"/>
  <c r="BZ48" i="43"/>
  <c r="BY48" i="43"/>
  <c r="BX48" i="43"/>
  <c r="BW48" i="43"/>
  <c r="BV48" i="43"/>
  <c r="BU48" i="43"/>
  <c r="CA47" i="43"/>
  <c r="BZ47" i="43"/>
  <c r="BY47" i="43"/>
  <c r="BX47" i="43"/>
  <c r="BW47" i="43"/>
  <c r="BV47" i="43"/>
  <c r="BU47" i="43"/>
  <c r="BT47" i="43"/>
  <c r="CA46" i="43"/>
  <c r="BZ46" i="43"/>
  <c r="BY46" i="43"/>
  <c r="BX46" i="43"/>
  <c r="BW46" i="43"/>
  <c r="BV46" i="43"/>
  <c r="BU46" i="43"/>
  <c r="BT46" i="43"/>
  <c r="CA45" i="43"/>
  <c r="BZ45" i="43"/>
  <c r="BY45" i="43"/>
  <c r="BX45" i="43"/>
  <c r="BW45" i="43"/>
  <c r="BV45" i="43"/>
  <c r="BU45" i="43"/>
  <c r="BT45" i="43"/>
  <c r="CA44" i="43"/>
  <c r="BZ44" i="43"/>
  <c r="BY44" i="43"/>
  <c r="BX44" i="43"/>
  <c r="BW44" i="43"/>
  <c r="BV44" i="43"/>
  <c r="BU44" i="43"/>
  <c r="BT44" i="43"/>
  <c r="CA43" i="43"/>
  <c r="BZ43" i="43"/>
  <c r="BY43" i="43"/>
  <c r="BX43" i="43"/>
  <c r="BW43" i="43"/>
  <c r="BV43" i="43"/>
  <c r="BU43" i="43"/>
  <c r="BT43" i="43"/>
  <c r="CA42" i="43"/>
  <c r="BZ42" i="43"/>
  <c r="BY42" i="43"/>
  <c r="BX42" i="43"/>
  <c r="BW42" i="43"/>
  <c r="BV42" i="43"/>
  <c r="BU42" i="43"/>
  <c r="BT42" i="43"/>
  <c r="CA41" i="43"/>
  <c r="BZ41" i="43"/>
  <c r="BY41" i="43"/>
  <c r="BX41" i="43"/>
  <c r="BW41" i="43"/>
  <c r="BV41" i="43"/>
  <c r="BU41" i="43"/>
  <c r="BT41" i="43"/>
  <c r="CA40" i="43"/>
  <c r="BZ40" i="43"/>
  <c r="BY40" i="43"/>
  <c r="BX40" i="43"/>
  <c r="BW40" i="43"/>
  <c r="BV40" i="43"/>
  <c r="BU40" i="43"/>
  <c r="BT40" i="43"/>
  <c r="CA39" i="43"/>
  <c r="BZ39" i="43"/>
  <c r="BY39" i="43"/>
  <c r="BX39" i="43"/>
  <c r="BW39" i="43"/>
  <c r="BV39" i="43"/>
  <c r="BU39" i="43"/>
  <c r="BT39" i="43"/>
  <c r="CA38" i="43"/>
  <c r="BZ38" i="43"/>
  <c r="BY38" i="43"/>
  <c r="BX38" i="43"/>
  <c r="BW38" i="43"/>
  <c r="BV38" i="43"/>
  <c r="BU38" i="43"/>
  <c r="BT38" i="43"/>
  <c r="CA37" i="43"/>
  <c r="BZ37" i="43"/>
  <c r="BY37" i="43"/>
  <c r="BX37" i="43"/>
  <c r="BW37" i="43"/>
  <c r="BV37" i="43"/>
  <c r="BU37" i="43"/>
  <c r="BT37" i="43"/>
  <c r="CA36" i="43"/>
  <c r="BZ36" i="43"/>
  <c r="BY36" i="43"/>
  <c r="BX36" i="43"/>
  <c r="BW36" i="43"/>
  <c r="BV36" i="43"/>
  <c r="BU36" i="43"/>
  <c r="BT36" i="43"/>
  <c r="CA35" i="43"/>
  <c r="BZ35" i="43"/>
  <c r="BY35" i="43"/>
  <c r="BX35" i="43"/>
  <c r="BW35" i="43"/>
  <c r="BV35" i="43"/>
  <c r="BU35" i="43"/>
  <c r="BT35" i="43"/>
  <c r="CA34" i="43"/>
  <c r="BZ34" i="43"/>
  <c r="BY34" i="43"/>
  <c r="BX34" i="43"/>
  <c r="BW34" i="43"/>
  <c r="BV34" i="43"/>
  <c r="BU34" i="43"/>
  <c r="BT34" i="43"/>
  <c r="CA33" i="43"/>
  <c r="BZ33" i="43"/>
  <c r="BY33" i="43"/>
  <c r="BX33" i="43"/>
  <c r="BW33" i="43"/>
  <c r="BV33" i="43"/>
  <c r="BU33" i="43"/>
  <c r="BT33" i="43"/>
  <c r="CA32" i="43"/>
  <c r="BZ32" i="43"/>
  <c r="BY32" i="43"/>
  <c r="BX32" i="43"/>
  <c r="BW32" i="43"/>
  <c r="BV32" i="43"/>
  <c r="BU32" i="43"/>
  <c r="BT32" i="43"/>
  <c r="CA31" i="43"/>
  <c r="BZ31" i="43"/>
  <c r="BY31" i="43"/>
  <c r="BX31" i="43"/>
  <c r="BW31" i="43"/>
  <c r="BV31" i="43"/>
  <c r="BU31" i="43"/>
  <c r="BT31" i="43"/>
  <c r="CA30" i="43"/>
  <c r="BZ30" i="43"/>
  <c r="BY30" i="43"/>
  <c r="BX30" i="43"/>
  <c r="BW30" i="43"/>
  <c r="BV30" i="43"/>
  <c r="BU30" i="43"/>
  <c r="BT30" i="43"/>
  <c r="CA29" i="43"/>
  <c r="BZ29" i="43"/>
  <c r="BY29" i="43"/>
  <c r="BX29" i="43"/>
  <c r="BW29" i="43"/>
  <c r="BV29" i="43"/>
  <c r="BU29" i="43"/>
  <c r="BT29" i="43"/>
  <c r="CA28" i="43"/>
  <c r="BZ28" i="43"/>
  <c r="BY28" i="43"/>
  <c r="BX28" i="43"/>
  <c r="BW28" i="43"/>
  <c r="BV28" i="43"/>
  <c r="BU28" i="43"/>
  <c r="BT28" i="43"/>
  <c r="CA27" i="43"/>
  <c r="BZ27" i="43"/>
  <c r="BY27" i="43"/>
  <c r="BX27" i="43"/>
  <c r="BW27" i="43"/>
  <c r="BV27" i="43"/>
  <c r="BU27" i="43"/>
  <c r="BT27" i="43"/>
  <c r="CA26" i="43"/>
  <c r="BZ26" i="43"/>
  <c r="BY26" i="43"/>
  <c r="BX26" i="43"/>
  <c r="BW26" i="43"/>
  <c r="BV26" i="43"/>
  <c r="BU26" i="43"/>
  <c r="BT26" i="43"/>
  <c r="CA25" i="43"/>
  <c r="BZ25" i="43"/>
  <c r="BY25" i="43"/>
  <c r="BX25" i="43"/>
  <c r="BW25" i="43"/>
  <c r="BV25" i="43"/>
  <c r="BU25" i="43"/>
  <c r="BT25" i="43"/>
  <c r="CA24" i="43"/>
  <c r="BZ24" i="43"/>
  <c r="BY24" i="43"/>
  <c r="BX24" i="43"/>
  <c r="BW24" i="43"/>
  <c r="BV24" i="43"/>
  <c r="BU24" i="43"/>
  <c r="BT24" i="43"/>
  <c r="CA23" i="43"/>
  <c r="BZ23" i="43"/>
  <c r="BY23" i="43"/>
  <c r="BX23" i="43"/>
  <c r="BW23" i="43"/>
  <c r="BV23" i="43"/>
  <c r="BU23" i="43"/>
  <c r="BT23" i="43"/>
  <c r="CA22" i="43"/>
  <c r="BZ22" i="43"/>
  <c r="BY22" i="43"/>
  <c r="BX22" i="43"/>
  <c r="BW22" i="43"/>
  <c r="BV22" i="43"/>
  <c r="BU22" i="43"/>
  <c r="BT22" i="43"/>
  <c r="CA21" i="43"/>
  <c r="BZ21" i="43"/>
  <c r="BY21" i="43"/>
  <c r="BX21" i="43"/>
  <c r="BW21" i="43"/>
  <c r="BV21" i="43"/>
  <c r="BU21" i="43"/>
  <c r="BT21" i="43"/>
  <c r="CA20" i="43"/>
  <c r="BZ20" i="43"/>
  <c r="BY20" i="43"/>
  <c r="BX20" i="43"/>
  <c r="BW20" i="43"/>
  <c r="BV20" i="43"/>
  <c r="BU20" i="43"/>
  <c r="BT20" i="43"/>
  <c r="CA19" i="43"/>
  <c r="BZ19" i="43"/>
  <c r="BY19" i="43"/>
  <c r="BX19" i="43"/>
  <c r="BW19" i="43"/>
  <c r="BV19" i="43"/>
  <c r="BU19" i="43"/>
  <c r="BT19" i="43"/>
  <c r="CA18" i="43"/>
  <c r="BZ18" i="43"/>
  <c r="BY18" i="43"/>
  <c r="BX18" i="43"/>
  <c r="BW18" i="43"/>
  <c r="BV18" i="43"/>
  <c r="BU18" i="43"/>
  <c r="BT18" i="43"/>
  <c r="CA17" i="43"/>
  <c r="BZ17" i="43"/>
  <c r="BY17" i="43"/>
  <c r="BX17" i="43"/>
  <c r="BW17" i="43"/>
  <c r="BV17" i="43"/>
  <c r="BU17" i="43"/>
  <c r="BT17" i="43"/>
  <c r="CA16" i="43"/>
  <c r="BZ16" i="43"/>
  <c r="BY16" i="43"/>
  <c r="BX16" i="43"/>
  <c r="BW16" i="43"/>
  <c r="BV16" i="43"/>
  <c r="BU16" i="43"/>
  <c r="BT16" i="43"/>
  <c r="CB15" i="43"/>
  <c r="CA15" i="43"/>
  <c r="BZ15" i="43"/>
  <c r="BY15" i="43"/>
  <c r="BX15" i="43"/>
  <c r="BW15" i="43"/>
  <c r="BV15" i="43"/>
  <c r="BU15" i="43"/>
  <c r="BT15" i="43"/>
  <c r="CB14" i="43"/>
  <c r="CA14" i="43"/>
  <c r="BZ14" i="43"/>
  <c r="BY14" i="43"/>
  <c r="BX14" i="43"/>
  <c r="BW14" i="43"/>
  <c r="BV14" i="43"/>
  <c r="BU14" i="43"/>
  <c r="BT14" i="43"/>
  <c r="CB13" i="43"/>
  <c r="CA13" i="43"/>
  <c r="BZ13" i="43"/>
  <c r="BY13" i="43"/>
  <c r="BX13" i="43"/>
  <c r="BW13" i="43"/>
  <c r="BV13" i="43"/>
  <c r="BU13" i="43"/>
  <c r="BT13" i="43"/>
  <c r="CB12" i="43"/>
  <c r="CA12" i="43"/>
  <c r="BZ12" i="43"/>
  <c r="BY12" i="43"/>
  <c r="BX12" i="43"/>
  <c r="BW12" i="43"/>
  <c r="BV12" i="43"/>
  <c r="BU12" i="43"/>
  <c r="BT12" i="43"/>
  <c r="CB11" i="43"/>
  <c r="CA11" i="43"/>
  <c r="BZ11" i="43"/>
  <c r="BY11" i="43"/>
  <c r="BX11" i="43"/>
  <c r="BW11" i="43"/>
  <c r="BV11" i="43"/>
  <c r="BU11" i="43"/>
  <c r="BT11" i="43"/>
  <c r="CB10" i="43"/>
  <c r="CA10" i="43"/>
  <c r="BZ10" i="43"/>
  <c r="BY10" i="43"/>
  <c r="BX10" i="43"/>
  <c r="BW10" i="43"/>
  <c r="BV10" i="43"/>
  <c r="BU10" i="43"/>
  <c r="BT10" i="43"/>
  <c r="CB9" i="43"/>
  <c r="CA9" i="43"/>
  <c r="BZ9" i="43"/>
  <c r="BY9" i="43"/>
  <c r="BX9" i="43"/>
  <c r="BW9" i="43"/>
  <c r="BV9" i="43"/>
  <c r="BU9" i="43"/>
  <c r="BT9" i="43"/>
  <c r="CB8" i="43"/>
  <c r="CA8" i="43"/>
  <c r="BZ8" i="43"/>
  <c r="BY8" i="43"/>
  <c r="BX8" i="43"/>
  <c r="BW8" i="43"/>
  <c r="BV8" i="43"/>
  <c r="BU8" i="43"/>
  <c r="BT8" i="43"/>
  <c r="CB7" i="43"/>
  <c r="CA7" i="43"/>
  <c r="BZ7" i="43"/>
  <c r="BY7" i="43"/>
  <c r="BX7" i="43"/>
  <c r="BW7" i="43"/>
  <c r="BV7" i="43"/>
  <c r="BU7" i="43"/>
  <c r="BT7" i="43"/>
  <c r="CB6" i="43"/>
  <c r="CA6" i="43"/>
  <c r="BZ6" i="43"/>
  <c r="BY6" i="43"/>
  <c r="BX6" i="43"/>
  <c r="BW6" i="43"/>
  <c r="BV6" i="43"/>
  <c r="BU6" i="43"/>
  <c r="BT6" i="43"/>
  <c r="CB5" i="43"/>
  <c r="CA5" i="43"/>
  <c r="BZ5" i="43"/>
  <c r="BY5" i="43"/>
  <c r="BX5" i="43"/>
  <c r="BW5" i="43"/>
  <c r="BV5" i="43"/>
  <c r="BU5" i="43"/>
  <c r="BT5" i="43"/>
  <c r="CB4" i="43"/>
  <c r="CA4" i="43"/>
  <c r="BZ4" i="43"/>
  <c r="BY4" i="43"/>
  <c r="BX4" i="43"/>
  <c r="BW4" i="43"/>
  <c r="BV4" i="43"/>
  <c r="BU4" i="43"/>
  <c r="BT4" i="43"/>
  <c r="CB3" i="43"/>
  <c r="CA3" i="43"/>
  <c r="BZ3" i="43"/>
  <c r="BY3" i="43"/>
  <c r="BX3" i="43"/>
  <c r="BW3" i="43"/>
  <c r="BV3" i="43"/>
  <c r="BU3" i="43"/>
  <c r="BT3" i="43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N38" i="42"/>
  <c r="M38" i="42"/>
  <c r="CM38" i="42" s="1"/>
  <c r="L38" i="42"/>
  <c r="K38" i="42"/>
  <c r="J38" i="42"/>
  <c r="I38" i="42"/>
  <c r="H38" i="42"/>
  <c r="G38" i="42"/>
  <c r="F38" i="42"/>
  <c r="E38" i="42"/>
  <c r="D38" i="42"/>
  <c r="CD38" i="42" s="1"/>
  <c r="C38" i="42"/>
  <c r="B38" i="42"/>
  <c r="BU36" i="42"/>
  <c r="BT36" i="42"/>
  <c r="BS36" i="42"/>
  <c r="BR36" i="42"/>
  <c r="BQ36" i="42"/>
  <c r="BP36" i="42"/>
  <c r="V18" i="47" s="1"/>
  <c r="BO36" i="42"/>
  <c r="T18" i="47" s="1"/>
  <c r="BN36" i="42"/>
  <c r="S18" i="47" s="1"/>
  <c r="BM36" i="42"/>
  <c r="R18" i="47" s="1"/>
  <c r="BL36" i="42"/>
  <c r="Q18" i="47" s="1"/>
  <c r="BK36" i="42"/>
  <c r="BJ36" i="42"/>
  <c r="BI36" i="42"/>
  <c r="BH36" i="42"/>
  <c r="BG36" i="42"/>
  <c r="BF36" i="42"/>
  <c r="BE36" i="42"/>
  <c r="BD36" i="42"/>
  <c r="BC36" i="42"/>
  <c r="BB36" i="42"/>
  <c r="P18" i="47" s="1"/>
  <c r="BA36" i="42"/>
  <c r="AZ36" i="42"/>
  <c r="AY36" i="42"/>
  <c r="AX36" i="42"/>
  <c r="AW36" i="42"/>
  <c r="O18" i="47" s="1"/>
  <c r="AV36" i="42"/>
  <c r="N18" i="47" s="1"/>
  <c r="AU36" i="42"/>
  <c r="M18" i="47" s="1"/>
  <c r="AT36" i="42"/>
  <c r="AS36" i="42"/>
  <c r="AR36" i="42"/>
  <c r="AQ36" i="42"/>
  <c r="AP36" i="42"/>
  <c r="AO36" i="42"/>
  <c r="L18" i="47" s="1"/>
  <c r="AN36" i="42"/>
  <c r="K18" i="47" s="1"/>
  <c r="AM36" i="42"/>
  <c r="AL36" i="42"/>
  <c r="J18" i="47" s="1"/>
  <c r="AK36" i="42"/>
  <c r="I18" i="47" s="1"/>
  <c r="AJ36" i="42"/>
  <c r="AI36" i="42"/>
  <c r="AH36" i="42"/>
  <c r="AG36" i="42"/>
  <c r="AF36" i="42"/>
  <c r="H18" i="47" s="1"/>
  <c r="AE36" i="42"/>
  <c r="F18" i="47" s="1"/>
  <c r="AD36" i="42"/>
  <c r="AC36" i="42"/>
  <c r="AB36" i="42"/>
  <c r="AA36" i="42"/>
  <c r="Z36" i="42"/>
  <c r="Y36" i="42"/>
  <c r="E18" i="47" s="1"/>
  <c r="X36" i="42"/>
  <c r="W36" i="42"/>
  <c r="V36" i="42"/>
  <c r="C18" i="47" s="1"/>
  <c r="U36" i="42"/>
  <c r="B18" i="47" s="1"/>
  <c r="T36" i="42"/>
  <c r="S36" i="42"/>
  <c r="R36" i="42"/>
  <c r="Q36" i="42"/>
  <c r="N36" i="42"/>
  <c r="CN36" i="42" s="1"/>
  <c r="M36" i="42"/>
  <c r="CM36" i="42" s="1"/>
  <c r="L36" i="42"/>
  <c r="CL36" i="42" s="1"/>
  <c r="K36" i="42"/>
  <c r="J36" i="42"/>
  <c r="I36" i="42"/>
  <c r="H36" i="42"/>
  <c r="G36" i="42"/>
  <c r="F36" i="42"/>
  <c r="CF36" i="42" s="1"/>
  <c r="E36" i="42"/>
  <c r="D36" i="42"/>
  <c r="CD36" i="42" s="1"/>
  <c r="C36" i="42"/>
  <c r="B36" i="42"/>
  <c r="CB36" i="42" s="1"/>
  <c r="CH35" i="42"/>
  <c r="CG35" i="42"/>
  <c r="CF35" i="42"/>
  <c r="CE35" i="42"/>
  <c r="CD35" i="42"/>
  <c r="CC35" i="42"/>
  <c r="CN34" i="42"/>
  <c r="CM34" i="42"/>
  <c r="CL34" i="42"/>
  <c r="CK34" i="42"/>
  <c r="CJ34" i="42"/>
  <c r="CI34" i="42"/>
  <c r="CH34" i="42"/>
  <c r="CG34" i="42"/>
  <c r="CF34" i="42"/>
  <c r="CE34" i="42"/>
  <c r="CD34" i="42"/>
  <c r="CC34" i="42"/>
  <c r="CB34" i="42"/>
  <c r="CA34" i="42"/>
  <c r="BY34" i="42"/>
  <c r="BW34" i="42"/>
  <c r="BV34" i="42"/>
  <c r="CN33" i="42"/>
  <c r="CM33" i="42"/>
  <c r="CL33" i="42"/>
  <c r="CK33" i="42"/>
  <c r="CJ33" i="42"/>
  <c r="CI33" i="42"/>
  <c r="CH33" i="42"/>
  <c r="CG33" i="42"/>
  <c r="CF33" i="42"/>
  <c r="CE33" i="42"/>
  <c r="CD33" i="42"/>
  <c r="CC33" i="42"/>
  <c r="CB33" i="42"/>
  <c r="CA33" i="42"/>
  <c r="BY33" i="42"/>
  <c r="BW33" i="42"/>
  <c r="BV33" i="42"/>
  <c r="CN32" i="42"/>
  <c r="CM32" i="42"/>
  <c r="CL32" i="42"/>
  <c r="CK32" i="42"/>
  <c r="CJ32" i="42"/>
  <c r="CI32" i="42"/>
  <c r="CH32" i="42"/>
  <c r="CG32" i="42"/>
  <c r="CF32" i="42"/>
  <c r="CE32" i="42"/>
  <c r="CD32" i="42"/>
  <c r="CC32" i="42"/>
  <c r="CB32" i="42"/>
  <c r="CA32" i="42"/>
  <c r="BY32" i="42"/>
  <c r="BW32" i="42"/>
  <c r="BV32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Y31" i="42"/>
  <c r="BW31" i="42"/>
  <c r="BV31" i="42"/>
  <c r="CN30" i="42"/>
  <c r="CM30" i="42"/>
  <c r="CL30" i="42"/>
  <c r="CK30" i="42"/>
  <c r="CJ30" i="42"/>
  <c r="CI30" i="42"/>
  <c r="CH30" i="42"/>
  <c r="CG30" i="42"/>
  <c r="CF30" i="42"/>
  <c r="CE30" i="42"/>
  <c r="CD30" i="42"/>
  <c r="CC30" i="42"/>
  <c r="CB30" i="42"/>
  <c r="CA30" i="42"/>
  <c r="BY30" i="42"/>
  <c r="BW30" i="42"/>
  <c r="BV30" i="42"/>
  <c r="CN29" i="42"/>
  <c r="CM29" i="42"/>
  <c r="CL29" i="42"/>
  <c r="CK29" i="42"/>
  <c r="CJ29" i="42"/>
  <c r="CI29" i="42"/>
  <c r="CH29" i="42"/>
  <c r="CG29" i="42"/>
  <c r="CF29" i="42"/>
  <c r="CE29" i="42"/>
  <c r="CD29" i="42"/>
  <c r="CC29" i="42"/>
  <c r="CB29" i="42"/>
  <c r="CA29" i="42"/>
  <c r="BY29" i="42"/>
  <c r="BW29" i="42"/>
  <c r="BV29" i="42"/>
  <c r="CN28" i="42"/>
  <c r="CM28" i="42"/>
  <c r="CL28" i="42"/>
  <c r="CK28" i="42"/>
  <c r="CJ28" i="42"/>
  <c r="CI28" i="42"/>
  <c r="CH28" i="42"/>
  <c r="CG28" i="42"/>
  <c r="CF28" i="42"/>
  <c r="CE28" i="42"/>
  <c r="CD28" i="42"/>
  <c r="CC28" i="42"/>
  <c r="CB28" i="42"/>
  <c r="CA28" i="42"/>
  <c r="BY28" i="42"/>
  <c r="BW28" i="42"/>
  <c r="BV28" i="42"/>
  <c r="CN27" i="42"/>
  <c r="CM27" i="42"/>
  <c r="CL27" i="42"/>
  <c r="CK27" i="42"/>
  <c r="CJ27" i="42"/>
  <c r="CI27" i="42"/>
  <c r="CH27" i="42"/>
  <c r="CG27" i="42"/>
  <c r="CF27" i="42"/>
  <c r="CE27" i="42"/>
  <c r="CD27" i="42"/>
  <c r="CC27" i="42"/>
  <c r="CB27" i="42"/>
  <c r="CA27" i="42"/>
  <c r="BY27" i="42"/>
  <c r="BW27" i="42"/>
  <c r="BV27" i="42"/>
  <c r="CN26" i="42"/>
  <c r="CM26" i="42"/>
  <c r="CL26" i="42"/>
  <c r="CK26" i="42"/>
  <c r="CJ26" i="42"/>
  <c r="CI26" i="42"/>
  <c r="CH26" i="42"/>
  <c r="CG26" i="42"/>
  <c r="CF26" i="42"/>
  <c r="CE26" i="42"/>
  <c r="CD26" i="42"/>
  <c r="CC26" i="42"/>
  <c r="CB26" i="42"/>
  <c r="CA26" i="42"/>
  <c r="BY26" i="42"/>
  <c r="BW26" i="42"/>
  <c r="BV26" i="42"/>
  <c r="CN25" i="42"/>
  <c r="CM25" i="42"/>
  <c r="CL25" i="42"/>
  <c r="CK25" i="42"/>
  <c r="CJ25" i="42"/>
  <c r="CI25" i="42"/>
  <c r="CH25" i="42"/>
  <c r="CG25" i="42"/>
  <c r="CF25" i="42"/>
  <c r="CE25" i="42"/>
  <c r="CD25" i="42"/>
  <c r="CC25" i="42"/>
  <c r="CB25" i="42"/>
  <c r="CA25" i="42"/>
  <c r="BY25" i="42"/>
  <c r="BW25" i="42"/>
  <c r="BV25" i="42"/>
  <c r="CN24" i="42"/>
  <c r="CM24" i="42"/>
  <c r="CL24" i="42"/>
  <c r="CK24" i="42"/>
  <c r="CJ24" i="42"/>
  <c r="CI24" i="42"/>
  <c r="CH24" i="42"/>
  <c r="CG24" i="42"/>
  <c r="CF24" i="42"/>
  <c r="CE24" i="42"/>
  <c r="CD24" i="42"/>
  <c r="CC24" i="42"/>
  <c r="CB24" i="42"/>
  <c r="CA24" i="42"/>
  <c r="BY24" i="42"/>
  <c r="BW24" i="42"/>
  <c r="BV24" i="42"/>
  <c r="CN23" i="42"/>
  <c r="CM23" i="42"/>
  <c r="CL23" i="42"/>
  <c r="CK23" i="42"/>
  <c r="CJ23" i="42"/>
  <c r="CI23" i="42"/>
  <c r="CH23" i="42"/>
  <c r="CG23" i="42"/>
  <c r="CF23" i="42"/>
  <c r="CE23" i="42"/>
  <c r="CD23" i="42"/>
  <c r="CC23" i="42"/>
  <c r="CB23" i="42"/>
  <c r="CA23" i="42"/>
  <c r="BY23" i="42"/>
  <c r="BW23" i="42"/>
  <c r="BV23" i="42"/>
  <c r="CN22" i="42"/>
  <c r="CM22" i="42"/>
  <c r="CL22" i="42"/>
  <c r="CK22" i="42"/>
  <c r="CJ22" i="42"/>
  <c r="CI22" i="42"/>
  <c r="CH22" i="42"/>
  <c r="CG22" i="42"/>
  <c r="CF22" i="42"/>
  <c r="CE22" i="42"/>
  <c r="CD22" i="42"/>
  <c r="CC22" i="42"/>
  <c r="CB22" i="42"/>
  <c r="CA22" i="42"/>
  <c r="BY22" i="42"/>
  <c r="BW22" i="42"/>
  <c r="BV22" i="42"/>
  <c r="CN21" i="42"/>
  <c r="CM21" i="42"/>
  <c r="CL21" i="42"/>
  <c r="CK21" i="42"/>
  <c r="CJ21" i="42"/>
  <c r="CI21" i="42"/>
  <c r="CH21" i="42"/>
  <c r="CG21" i="42"/>
  <c r="CF21" i="42"/>
  <c r="CE21" i="42"/>
  <c r="CD21" i="42"/>
  <c r="CC21" i="42"/>
  <c r="CB21" i="42"/>
  <c r="CA21" i="42"/>
  <c r="BY21" i="42"/>
  <c r="BW21" i="42"/>
  <c r="BV21" i="42"/>
  <c r="CN20" i="42"/>
  <c r="CM20" i="42"/>
  <c r="CL20" i="42"/>
  <c r="CK20" i="42"/>
  <c r="CJ20" i="42"/>
  <c r="CI20" i="42"/>
  <c r="CH20" i="42"/>
  <c r="CG20" i="42"/>
  <c r="CF20" i="42"/>
  <c r="CE20" i="42"/>
  <c r="CD20" i="42"/>
  <c r="CC20" i="42"/>
  <c r="CB20" i="42"/>
  <c r="CA20" i="42"/>
  <c r="BY20" i="42"/>
  <c r="BW20" i="42"/>
  <c r="BV20" i="42"/>
  <c r="CN19" i="42"/>
  <c r="CM19" i="42"/>
  <c r="CL19" i="42"/>
  <c r="CK19" i="42"/>
  <c r="CJ19" i="42"/>
  <c r="CI19" i="42"/>
  <c r="CH19" i="42"/>
  <c r="CG19" i="42"/>
  <c r="CF19" i="42"/>
  <c r="CE19" i="42"/>
  <c r="CD19" i="42"/>
  <c r="CC19" i="42"/>
  <c r="CB19" i="42"/>
  <c r="CA19" i="42"/>
  <c r="BY19" i="42"/>
  <c r="BW19" i="42"/>
  <c r="BV19" i="42"/>
  <c r="CN18" i="42"/>
  <c r="CM18" i="42"/>
  <c r="CL18" i="42"/>
  <c r="CK18" i="42"/>
  <c r="CJ18" i="42"/>
  <c r="CI18" i="42"/>
  <c r="CH18" i="42"/>
  <c r="CG18" i="42"/>
  <c r="CF18" i="42"/>
  <c r="CE18" i="42"/>
  <c r="CD18" i="42"/>
  <c r="CC18" i="42"/>
  <c r="CB18" i="42"/>
  <c r="CA18" i="42"/>
  <c r="BY18" i="42"/>
  <c r="BW18" i="42"/>
  <c r="BV18" i="42"/>
  <c r="CN17" i="42"/>
  <c r="CM17" i="42"/>
  <c r="CL17" i="42"/>
  <c r="CK17" i="42"/>
  <c r="CJ17" i="42"/>
  <c r="CI17" i="42"/>
  <c r="CH17" i="42"/>
  <c r="CG17" i="42"/>
  <c r="CF17" i="42"/>
  <c r="CE17" i="42"/>
  <c r="CD17" i="42"/>
  <c r="CC17" i="42"/>
  <c r="CB17" i="42"/>
  <c r="CA17" i="42"/>
  <c r="BY17" i="42"/>
  <c r="BW17" i="42"/>
  <c r="BV17" i="42"/>
  <c r="CN16" i="42"/>
  <c r="CM16" i="42"/>
  <c r="CL16" i="42"/>
  <c r="CK16" i="42"/>
  <c r="CJ16" i="42"/>
  <c r="CI16" i="42"/>
  <c r="CH16" i="42"/>
  <c r="CG16" i="42"/>
  <c r="CF16" i="42"/>
  <c r="CE16" i="42"/>
  <c r="CD16" i="42"/>
  <c r="CC16" i="42"/>
  <c r="CB16" i="42"/>
  <c r="CA16" i="42"/>
  <c r="BY16" i="42"/>
  <c r="BW16" i="42"/>
  <c r="BV16" i="42"/>
  <c r="CN15" i="42"/>
  <c r="CM15" i="42"/>
  <c r="CL15" i="42"/>
  <c r="CK15" i="42"/>
  <c r="CJ15" i="42"/>
  <c r="CI15" i="42"/>
  <c r="CH15" i="42"/>
  <c r="CG15" i="42"/>
  <c r="CF15" i="42"/>
  <c r="CE15" i="42"/>
  <c r="CD15" i="42"/>
  <c r="CC15" i="42"/>
  <c r="CB15" i="42"/>
  <c r="CA15" i="42"/>
  <c r="BY15" i="42"/>
  <c r="BW15" i="42"/>
  <c r="BV15" i="42"/>
  <c r="CN14" i="42"/>
  <c r="CM14" i="42"/>
  <c r="CL14" i="42"/>
  <c r="CK14" i="42"/>
  <c r="CJ14" i="42"/>
  <c r="CI14" i="42"/>
  <c r="CH14" i="42"/>
  <c r="CG14" i="42"/>
  <c r="CF14" i="42"/>
  <c r="CE14" i="42"/>
  <c r="CD14" i="42"/>
  <c r="CC14" i="42"/>
  <c r="CB14" i="42"/>
  <c r="CA14" i="42"/>
  <c r="BY14" i="42"/>
  <c r="BW14" i="42"/>
  <c r="BV14" i="42"/>
  <c r="CN13" i="42"/>
  <c r="CM13" i="42"/>
  <c r="CL13" i="42"/>
  <c r="CK13" i="42"/>
  <c r="CJ13" i="42"/>
  <c r="CI13" i="42"/>
  <c r="CH13" i="42"/>
  <c r="CG13" i="42"/>
  <c r="CF13" i="42"/>
  <c r="CE13" i="42"/>
  <c r="CD13" i="42"/>
  <c r="CC13" i="42"/>
  <c r="CB13" i="42"/>
  <c r="CA13" i="42"/>
  <c r="BY13" i="42"/>
  <c r="BW13" i="42"/>
  <c r="BV13" i="42"/>
  <c r="CN12" i="42"/>
  <c r="CM12" i="42"/>
  <c r="CL12" i="42"/>
  <c r="CK12" i="42"/>
  <c r="CJ12" i="42"/>
  <c r="CI12" i="42"/>
  <c r="CH12" i="42"/>
  <c r="CG12" i="42"/>
  <c r="CF12" i="42"/>
  <c r="CE12" i="42"/>
  <c r="CD12" i="42"/>
  <c r="CC12" i="42"/>
  <c r="CB12" i="42"/>
  <c r="CA12" i="42"/>
  <c r="BY12" i="42"/>
  <c r="BW12" i="42"/>
  <c r="BV12" i="42"/>
  <c r="CN11" i="42"/>
  <c r="CM11" i="42"/>
  <c r="CL11" i="42"/>
  <c r="CK11" i="42"/>
  <c r="CJ11" i="42"/>
  <c r="CI11" i="42"/>
  <c r="CH11" i="42"/>
  <c r="CG11" i="42"/>
  <c r="CF11" i="42"/>
  <c r="CE11" i="42"/>
  <c r="CD11" i="42"/>
  <c r="CC11" i="42"/>
  <c r="CB11" i="42"/>
  <c r="CA11" i="42"/>
  <c r="BY11" i="42"/>
  <c r="BW11" i="42"/>
  <c r="BV11" i="42"/>
  <c r="CN10" i="42"/>
  <c r="CM10" i="42"/>
  <c r="CL10" i="42"/>
  <c r="CK10" i="42"/>
  <c r="CJ10" i="42"/>
  <c r="CI10" i="42"/>
  <c r="CH10" i="42"/>
  <c r="CG10" i="42"/>
  <c r="CF10" i="42"/>
  <c r="CE10" i="42"/>
  <c r="CD10" i="42"/>
  <c r="CC10" i="42"/>
  <c r="CB10" i="42"/>
  <c r="CA10" i="42"/>
  <c r="BY10" i="42"/>
  <c r="BW10" i="42"/>
  <c r="BV10" i="42"/>
  <c r="CN9" i="42"/>
  <c r="CM9" i="42"/>
  <c r="CL9" i="42"/>
  <c r="CK9" i="42"/>
  <c r="CJ9" i="42"/>
  <c r="CI9" i="42"/>
  <c r="CH9" i="42"/>
  <c r="CG9" i="42"/>
  <c r="CF9" i="42"/>
  <c r="CE9" i="42"/>
  <c r="CD9" i="42"/>
  <c r="CC9" i="42"/>
  <c r="CB9" i="42"/>
  <c r="CA9" i="42"/>
  <c r="BY9" i="42"/>
  <c r="BW9" i="42"/>
  <c r="BV9" i="42"/>
  <c r="CN8" i="42"/>
  <c r="CM8" i="42"/>
  <c r="CL8" i="42"/>
  <c r="CK8" i="42"/>
  <c r="CJ8" i="42"/>
  <c r="CI8" i="42"/>
  <c r="CH8" i="42"/>
  <c r="CG8" i="42"/>
  <c r="CF8" i="42"/>
  <c r="CE8" i="42"/>
  <c r="CD8" i="42"/>
  <c r="CC8" i="42"/>
  <c r="CB8" i="42"/>
  <c r="CA8" i="42"/>
  <c r="BY8" i="42"/>
  <c r="BW8" i="42"/>
  <c r="BV8" i="42"/>
  <c r="CN7" i="42"/>
  <c r="CM7" i="42"/>
  <c r="CL7" i="42"/>
  <c r="CK7" i="42"/>
  <c r="CJ7" i="42"/>
  <c r="CI7" i="42"/>
  <c r="CH7" i="42"/>
  <c r="CG7" i="42"/>
  <c r="CF7" i="42"/>
  <c r="CE7" i="42"/>
  <c r="CD7" i="42"/>
  <c r="CC7" i="42"/>
  <c r="CB7" i="42"/>
  <c r="CA7" i="42"/>
  <c r="BY7" i="42"/>
  <c r="BW7" i="42"/>
  <c r="BV7" i="42"/>
  <c r="CN6" i="42"/>
  <c r="CM6" i="42"/>
  <c r="CL6" i="42"/>
  <c r="CK6" i="42"/>
  <c r="CJ6" i="42"/>
  <c r="CI6" i="42"/>
  <c r="CH6" i="42"/>
  <c r="CG6" i="42"/>
  <c r="CF6" i="42"/>
  <c r="CE6" i="42"/>
  <c r="CD6" i="42"/>
  <c r="CC6" i="42"/>
  <c r="CB6" i="42"/>
  <c r="CA6" i="42"/>
  <c r="BY6" i="42"/>
  <c r="BW6" i="42"/>
  <c r="BV6" i="42"/>
  <c r="CN5" i="42"/>
  <c r="CM5" i="42"/>
  <c r="CL5" i="42"/>
  <c r="CK5" i="42"/>
  <c r="CJ5" i="42"/>
  <c r="CI5" i="42"/>
  <c r="CH5" i="42"/>
  <c r="CG5" i="42"/>
  <c r="CF5" i="42"/>
  <c r="CE5" i="42"/>
  <c r="CD5" i="42"/>
  <c r="CC5" i="42"/>
  <c r="CB5" i="42"/>
  <c r="CA5" i="42"/>
  <c r="BY5" i="42"/>
  <c r="BW5" i="42"/>
  <c r="BV5" i="42"/>
  <c r="CN4" i="42"/>
  <c r="CM4" i="42"/>
  <c r="CL4" i="42"/>
  <c r="CK4" i="42"/>
  <c r="CJ4" i="42"/>
  <c r="CI4" i="42"/>
  <c r="CH4" i="42"/>
  <c r="CG4" i="42"/>
  <c r="CF4" i="42"/>
  <c r="CE4" i="42"/>
  <c r="CD4" i="42"/>
  <c r="CC4" i="42"/>
  <c r="CB4" i="42"/>
  <c r="CA4" i="42"/>
  <c r="BY4" i="42"/>
  <c r="BW4" i="42"/>
  <c r="BV4" i="42"/>
  <c r="CN3" i="42"/>
  <c r="CM3" i="42"/>
  <c r="CL3" i="42"/>
  <c r="CK3" i="42"/>
  <c r="CJ3" i="42"/>
  <c r="CI3" i="42"/>
  <c r="CH3" i="42"/>
  <c r="CG3" i="42"/>
  <c r="CF3" i="42"/>
  <c r="CE3" i="42"/>
  <c r="CD3" i="42"/>
  <c r="CC3" i="42"/>
  <c r="CB3" i="42"/>
  <c r="CA3" i="42"/>
  <c r="BY3" i="42"/>
  <c r="BW3" i="42"/>
  <c r="BV3" i="42"/>
  <c r="BV49" i="43" l="1"/>
  <c r="BV50" i="43"/>
  <c r="BV51" i="43"/>
  <c r="CL38" i="42"/>
  <c r="BZ49" i="43"/>
  <c r="BZ50" i="43"/>
  <c r="BZ51" i="43"/>
  <c r="BU49" i="43"/>
  <c r="BY49" i="43"/>
  <c r="BU50" i="43"/>
  <c r="BY50" i="43"/>
  <c r="BU51" i="43"/>
  <c r="BY51" i="43"/>
  <c r="BX49" i="43"/>
  <c r="BX50" i="43"/>
  <c r="BX51" i="43"/>
  <c r="CB38" i="42"/>
  <c r="CF38" i="42"/>
  <c r="CN38" i="42"/>
  <c r="CH36" i="42"/>
  <c r="CJ38" i="42"/>
  <c r="BV38" i="42"/>
  <c r="CE36" i="42"/>
  <c r="CI36" i="42"/>
  <c r="CC38" i="42"/>
  <c r="CG38" i="42"/>
  <c r="CK38" i="42"/>
  <c r="BW36" i="42"/>
  <c r="BW38" i="42"/>
  <c r="CJ36" i="42"/>
  <c r="CH38" i="42"/>
  <c r="CC36" i="42"/>
  <c r="CG36" i="42"/>
  <c r="CK36" i="42"/>
  <c r="CE38" i="42"/>
  <c r="CI38" i="42"/>
  <c r="BV36" i="42"/>
  <c r="U18" i="47" s="1"/>
  <c r="CF51" i="41"/>
  <c r="CE51" i="41"/>
  <c r="CD51" i="41"/>
  <c r="CC51" i="41"/>
  <c r="CB51" i="41"/>
  <c r="CA51" i="41"/>
  <c r="BO51" i="41"/>
  <c r="BN51" i="41"/>
  <c r="BM51" i="41"/>
  <c r="BL51" i="41"/>
  <c r="BK51" i="41"/>
  <c r="BJ51" i="41"/>
  <c r="BI51" i="41"/>
  <c r="BH51" i="41"/>
  <c r="BG51" i="41"/>
  <c r="BF51" i="41"/>
  <c r="BE51" i="41"/>
  <c r="BD51" i="41"/>
  <c r="BC51" i="41"/>
  <c r="BB51" i="41"/>
  <c r="BA51" i="41"/>
  <c r="AZ51" i="41"/>
  <c r="AY51" i="41"/>
  <c r="AX51" i="41"/>
  <c r="AW51" i="41"/>
  <c r="AV51" i="41"/>
  <c r="AU51" i="41"/>
  <c r="AT51" i="41"/>
  <c r="AS51" i="41"/>
  <c r="AR51" i="41"/>
  <c r="AQ51" i="41"/>
  <c r="AP51" i="41"/>
  <c r="AO51" i="41"/>
  <c r="AN51" i="41"/>
  <c r="AM51" i="41"/>
  <c r="AL51" i="41"/>
  <c r="AK51" i="41"/>
  <c r="AJ51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H51" i="41"/>
  <c r="BZ51" i="41" s="1"/>
  <c r="G51" i="41"/>
  <c r="BY51" i="41" s="1"/>
  <c r="F51" i="41"/>
  <c r="BX51" i="41" s="1"/>
  <c r="E51" i="41"/>
  <c r="BW51" i="41" s="1"/>
  <c r="D51" i="41"/>
  <c r="BV51" i="41" s="1"/>
  <c r="C51" i="41"/>
  <c r="BU51" i="41" s="1"/>
  <c r="B51" i="41"/>
  <c r="CF50" i="41"/>
  <c r="CE50" i="41"/>
  <c r="CD50" i="41"/>
  <c r="CC50" i="41"/>
  <c r="CB50" i="41"/>
  <c r="CA50" i="41"/>
  <c r="BO50" i="41"/>
  <c r="BN50" i="41"/>
  <c r="BM50" i="41"/>
  <c r="BL50" i="41"/>
  <c r="BK50" i="41"/>
  <c r="BJ50" i="41"/>
  <c r="BI50" i="41"/>
  <c r="BH50" i="41"/>
  <c r="BG50" i="41"/>
  <c r="BF50" i="41"/>
  <c r="BE50" i="41"/>
  <c r="BD50" i="41"/>
  <c r="BC50" i="41"/>
  <c r="BB50" i="41"/>
  <c r="BA50" i="41"/>
  <c r="AZ50" i="41"/>
  <c r="AY50" i="41"/>
  <c r="AX50" i="41"/>
  <c r="AW50" i="41"/>
  <c r="AV50" i="41"/>
  <c r="AU50" i="41"/>
  <c r="AT50" i="41"/>
  <c r="AS50" i="41"/>
  <c r="AR50" i="41"/>
  <c r="AQ50" i="41"/>
  <c r="AP50" i="41"/>
  <c r="AO50" i="41"/>
  <c r="AN50" i="41"/>
  <c r="AM50" i="41"/>
  <c r="AL50" i="41"/>
  <c r="AK50" i="41"/>
  <c r="AJ50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H50" i="41"/>
  <c r="BZ50" i="41" s="1"/>
  <c r="G50" i="41"/>
  <c r="F50" i="41"/>
  <c r="E50" i="41"/>
  <c r="D50" i="41"/>
  <c r="BV50" i="41" s="1"/>
  <c r="C50" i="41"/>
  <c r="B50" i="41"/>
  <c r="CF49" i="41"/>
  <c r="CE49" i="41"/>
  <c r="CD49" i="41"/>
  <c r="CC49" i="41"/>
  <c r="CB49" i="41"/>
  <c r="CA49" i="41"/>
  <c r="BO49" i="41"/>
  <c r="BN49" i="41"/>
  <c r="BM49" i="41"/>
  <c r="BL49" i="41"/>
  <c r="BK49" i="41"/>
  <c r="BJ49" i="41"/>
  <c r="V17" i="47" s="1"/>
  <c r="BI49" i="41"/>
  <c r="U17" i="47" s="1"/>
  <c r="BH49" i="41"/>
  <c r="T17" i="47" s="1"/>
  <c r="BG49" i="41"/>
  <c r="S17" i="47" s="1"/>
  <c r="BF49" i="41"/>
  <c r="R17" i="47" s="1"/>
  <c r="BE49" i="41"/>
  <c r="Q17" i="47" s="1"/>
  <c r="BD49" i="41"/>
  <c r="BC49" i="41"/>
  <c r="BB49" i="41"/>
  <c r="BA49" i="41"/>
  <c r="AZ49" i="41"/>
  <c r="AY49" i="41"/>
  <c r="AX49" i="41"/>
  <c r="AW49" i="41"/>
  <c r="AV49" i="41"/>
  <c r="AU49" i="41"/>
  <c r="P17" i="47" s="1"/>
  <c r="AT49" i="41"/>
  <c r="AS49" i="41"/>
  <c r="AR49" i="41"/>
  <c r="AQ49" i="41"/>
  <c r="AP49" i="41"/>
  <c r="O17" i="47" s="1"/>
  <c r="AO49" i="41"/>
  <c r="N17" i="47" s="1"/>
  <c r="AN49" i="41"/>
  <c r="M17" i="47" s="1"/>
  <c r="AM49" i="41"/>
  <c r="AL49" i="41"/>
  <c r="AK49" i="41"/>
  <c r="AJ49" i="41"/>
  <c r="AI49" i="41"/>
  <c r="AH49" i="41"/>
  <c r="AG49" i="41"/>
  <c r="L17" i="47" s="1"/>
  <c r="AF49" i="41"/>
  <c r="K17" i="47" s="1"/>
  <c r="AE49" i="41"/>
  <c r="AD49" i="41"/>
  <c r="J17" i="47" s="1"/>
  <c r="AC49" i="41"/>
  <c r="I17" i="47" s="1"/>
  <c r="AB49" i="41"/>
  <c r="AA49" i="41"/>
  <c r="Z49" i="41"/>
  <c r="Y49" i="41"/>
  <c r="X49" i="41"/>
  <c r="H17" i="47" s="1"/>
  <c r="W49" i="41"/>
  <c r="F17" i="47" s="1"/>
  <c r="V49" i="41"/>
  <c r="U49" i="41"/>
  <c r="T49" i="41"/>
  <c r="S49" i="41"/>
  <c r="R49" i="41"/>
  <c r="Q49" i="41"/>
  <c r="E17" i="47" s="1"/>
  <c r="P49" i="41"/>
  <c r="O49" i="41"/>
  <c r="C17" i="47" s="1"/>
  <c r="N49" i="41"/>
  <c r="B17" i="47" s="1"/>
  <c r="M49" i="41"/>
  <c r="L49" i="41"/>
  <c r="K49" i="41"/>
  <c r="H49" i="41"/>
  <c r="BZ49" i="41" s="1"/>
  <c r="G49" i="41"/>
  <c r="F49" i="41"/>
  <c r="E49" i="41"/>
  <c r="D49" i="41"/>
  <c r="BV49" i="41" s="1"/>
  <c r="C49" i="41"/>
  <c r="B49" i="41"/>
  <c r="BZ48" i="41"/>
  <c r="BY48" i="41"/>
  <c r="BX48" i="41"/>
  <c r="BW48" i="41"/>
  <c r="BV48" i="41"/>
  <c r="BU48" i="41"/>
  <c r="BZ15" i="41"/>
  <c r="BY15" i="41"/>
  <c r="BX15" i="41"/>
  <c r="BW15" i="41"/>
  <c r="BV15" i="41"/>
  <c r="BU15" i="41"/>
  <c r="BT15" i="41"/>
  <c r="BS15" i="41"/>
  <c r="BZ14" i="41"/>
  <c r="BY14" i="41"/>
  <c r="BX14" i="41"/>
  <c r="BW14" i="41"/>
  <c r="BV14" i="41"/>
  <c r="BU14" i="41"/>
  <c r="BT14" i="41"/>
  <c r="BS14" i="41"/>
  <c r="BZ13" i="41"/>
  <c r="BY13" i="41"/>
  <c r="BX13" i="41"/>
  <c r="BW13" i="41"/>
  <c r="BV13" i="41"/>
  <c r="BU13" i="41"/>
  <c r="BT13" i="41"/>
  <c r="BS13" i="41"/>
  <c r="BZ12" i="41"/>
  <c r="BY12" i="41"/>
  <c r="BX12" i="41"/>
  <c r="BW12" i="41"/>
  <c r="BV12" i="41"/>
  <c r="BU12" i="41"/>
  <c r="BT12" i="41"/>
  <c r="BS12" i="41"/>
  <c r="BZ11" i="41"/>
  <c r="BY11" i="41"/>
  <c r="BX11" i="41"/>
  <c r="BW11" i="41"/>
  <c r="BV11" i="41"/>
  <c r="BU11" i="41"/>
  <c r="BT11" i="41"/>
  <c r="BS11" i="41"/>
  <c r="BZ10" i="41"/>
  <c r="BY10" i="41"/>
  <c r="BX10" i="41"/>
  <c r="BW10" i="41"/>
  <c r="BV10" i="41"/>
  <c r="BU10" i="41"/>
  <c r="BT10" i="41"/>
  <c r="BS10" i="41"/>
  <c r="BZ9" i="41"/>
  <c r="BY9" i="41"/>
  <c r="BX9" i="41"/>
  <c r="BW9" i="41"/>
  <c r="BV9" i="41"/>
  <c r="BU9" i="41"/>
  <c r="BT9" i="41"/>
  <c r="BS9" i="41"/>
  <c r="BZ8" i="41"/>
  <c r="BY8" i="41"/>
  <c r="BX8" i="41"/>
  <c r="BW8" i="41"/>
  <c r="BV8" i="41"/>
  <c r="BU8" i="41"/>
  <c r="BT8" i="41"/>
  <c r="BS8" i="41"/>
  <c r="BZ7" i="41"/>
  <c r="BY7" i="41"/>
  <c r="BX7" i="41"/>
  <c r="BW7" i="41"/>
  <c r="BV7" i="41"/>
  <c r="BU7" i="41"/>
  <c r="BT7" i="41"/>
  <c r="BS7" i="41"/>
  <c r="BZ6" i="41"/>
  <c r="BY6" i="41"/>
  <c r="BX6" i="41"/>
  <c r="BW6" i="41"/>
  <c r="BV6" i="41"/>
  <c r="BU6" i="41"/>
  <c r="BT6" i="41"/>
  <c r="BS6" i="41"/>
  <c r="BZ5" i="41"/>
  <c r="BY5" i="41"/>
  <c r="BX5" i="41"/>
  <c r="BW5" i="41"/>
  <c r="BV5" i="41"/>
  <c r="BU5" i="41"/>
  <c r="BT5" i="41"/>
  <c r="BS5" i="41"/>
  <c r="BZ4" i="41"/>
  <c r="BY4" i="41"/>
  <c r="BX4" i="41"/>
  <c r="BW4" i="41"/>
  <c r="BV4" i="41"/>
  <c r="BU4" i="41"/>
  <c r="BT4" i="41"/>
  <c r="BS4" i="41"/>
  <c r="BZ3" i="41"/>
  <c r="BY3" i="41"/>
  <c r="BX3" i="41"/>
  <c r="BW3" i="41"/>
  <c r="BV3" i="41"/>
  <c r="BU3" i="41"/>
  <c r="BT3" i="41"/>
  <c r="BS3" i="41"/>
  <c r="BT49" i="41" l="1"/>
  <c r="BT51" i="41"/>
  <c r="BT50" i="41"/>
  <c r="BX50" i="41"/>
  <c r="BU50" i="41"/>
  <c r="BW49" i="41"/>
  <c r="BY49" i="41"/>
  <c r="BX49" i="41"/>
  <c r="BY50" i="41"/>
  <c r="BU49" i="41"/>
  <c r="BW50" i="41"/>
  <c r="Y53" i="29" l="1"/>
  <c r="Z53" i="29"/>
  <c r="H24" i="21" s="1"/>
  <c r="Y54" i="29"/>
  <c r="Z54" i="29"/>
  <c r="S24" i="21" s="1"/>
  <c r="V22" i="47" l="1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F22" i="47"/>
  <c r="E22" i="47"/>
  <c r="C22" i="47"/>
  <c r="B22" i="47"/>
  <c r="BU58" i="36"/>
  <c r="BT58" i="36"/>
  <c r="BS58" i="36"/>
  <c r="BQ58" i="36"/>
  <c r="BP58" i="36"/>
  <c r="BO58" i="36"/>
  <c r="BN58" i="36"/>
  <c r="BM58" i="36"/>
  <c r="BL58" i="36"/>
  <c r="BK58" i="36"/>
  <c r="BJ58" i="36"/>
  <c r="BI58" i="36"/>
  <c r="BH58" i="36"/>
  <c r="BG58" i="36"/>
  <c r="BF58" i="36"/>
  <c r="BE58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D58" i="36"/>
  <c r="AC58" i="36"/>
  <c r="AB58" i="36"/>
  <c r="AA58" i="36"/>
  <c r="Z58" i="36"/>
  <c r="Y58" i="36"/>
  <c r="W58" i="36"/>
  <c r="V58" i="36"/>
  <c r="U58" i="36"/>
  <c r="T58" i="36"/>
  <c r="S58" i="36"/>
  <c r="R58" i="36"/>
  <c r="Q58" i="36"/>
  <c r="O58" i="36"/>
  <c r="N58" i="36"/>
  <c r="M58" i="36"/>
  <c r="L58" i="36"/>
  <c r="BU61" i="36"/>
  <c r="BT61" i="36"/>
  <c r="BS61" i="36"/>
  <c r="BQ61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D61" i="36"/>
  <c r="AC61" i="36"/>
  <c r="AB61" i="36"/>
  <c r="AA61" i="36"/>
  <c r="Z61" i="36"/>
  <c r="Y61" i="36"/>
  <c r="W61" i="36"/>
  <c r="V61" i="36"/>
  <c r="U61" i="36"/>
  <c r="T61" i="36"/>
  <c r="S61" i="36"/>
  <c r="R61" i="36"/>
  <c r="Q61" i="36"/>
  <c r="O61" i="36"/>
  <c r="N61" i="36"/>
  <c r="M61" i="36"/>
  <c r="L61" i="36"/>
  <c r="BU60" i="36"/>
  <c r="BT60" i="36"/>
  <c r="BS60" i="36"/>
  <c r="BQ60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D60" i="36"/>
  <c r="AC60" i="36"/>
  <c r="AB60" i="36"/>
  <c r="AA60" i="36"/>
  <c r="Z60" i="36"/>
  <c r="Y60" i="36"/>
  <c r="W60" i="36"/>
  <c r="V60" i="36"/>
  <c r="U60" i="36"/>
  <c r="T60" i="36"/>
  <c r="S60" i="36"/>
  <c r="R60" i="36"/>
  <c r="Q60" i="36"/>
  <c r="O60" i="36"/>
  <c r="N60" i="36"/>
  <c r="M60" i="36"/>
  <c r="L60" i="36"/>
  <c r="BU59" i="36"/>
  <c r="BT59" i="36"/>
  <c r="BS59" i="36"/>
  <c r="BQ59" i="36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D59" i="36"/>
  <c r="AC59" i="36"/>
  <c r="AB59" i="36"/>
  <c r="AA59" i="36"/>
  <c r="Z59" i="36"/>
  <c r="Y59" i="36"/>
  <c r="W59" i="36"/>
  <c r="V59" i="36"/>
  <c r="U59" i="36"/>
  <c r="T59" i="36"/>
  <c r="S59" i="36"/>
  <c r="R59" i="36"/>
  <c r="Q59" i="36"/>
  <c r="O59" i="36"/>
  <c r="N59" i="36"/>
  <c r="M59" i="36"/>
  <c r="L59" i="36"/>
  <c r="BW58" i="36" l="1"/>
  <c r="BW48" i="36"/>
  <c r="BX48" i="36"/>
  <c r="BY48" i="36"/>
  <c r="BZ48" i="36"/>
  <c r="CA48" i="36"/>
  <c r="CB48" i="36"/>
  <c r="CC48" i="36"/>
  <c r="BW49" i="36"/>
  <c r="BX49" i="36"/>
  <c r="BY49" i="36"/>
  <c r="BZ49" i="36"/>
  <c r="CA49" i="36"/>
  <c r="CB49" i="36"/>
  <c r="CC49" i="36"/>
  <c r="BW50" i="36"/>
  <c r="BX50" i="36"/>
  <c r="BY50" i="36"/>
  <c r="BZ50" i="36"/>
  <c r="CA50" i="36"/>
  <c r="CB50" i="36"/>
  <c r="CC50" i="36"/>
  <c r="BW51" i="36"/>
  <c r="BX51" i="36"/>
  <c r="BY51" i="36"/>
  <c r="BZ51" i="36"/>
  <c r="CA51" i="36"/>
  <c r="CB51" i="36"/>
  <c r="CC51" i="36"/>
  <c r="BW52" i="36"/>
  <c r="BX52" i="36"/>
  <c r="BY52" i="36"/>
  <c r="BZ52" i="36"/>
  <c r="CA52" i="36"/>
  <c r="CB52" i="36"/>
  <c r="CC52" i="36"/>
  <c r="BW53" i="36"/>
  <c r="BX53" i="36"/>
  <c r="BY53" i="36"/>
  <c r="BZ53" i="36"/>
  <c r="CA53" i="36"/>
  <c r="CB53" i="36"/>
  <c r="CC53" i="36"/>
  <c r="BW54" i="36"/>
  <c r="BX54" i="36"/>
  <c r="BY54" i="36"/>
  <c r="BZ54" i="36"/>
  <c r="CA54" i="36"/>
  <c r="CB54" i="36"/>
  <c r="CC54" i="36"/>
  <c r="BW55" i="36"/>
  <c r="BX55" i="36"/>
  <c r="BY55" i="36"/>
  <c r="BZ55" i="36"/>
  <c r="CA55" i="36"/>
  <c r="CB55" i="36"/>
  <c r="CC55" i="36"/>
  <c r="AG61" i="33" l="1"/>
  <c r="N5" i="30" l="1"/>
  <c r="P5" i="30"/>
  <c r="T5" i="30"/>
  <c r="N6" i="30"/>
  <c r="P6" i="30"/>
  <c r="T6" i="30"/>
  <c r="N7" i="30"/>
  <c r="P7" i="30"/>
  <c r="T7" i="30"/>
  <c r="N8" i="30"/>
  <c r="P8" i="30"/>
  <c r="T8" i="30"/>
  <c r="N9" i="30"/>
  <c r="P9" i="30"/>
  <c r="T9" i="30"/>
  <c r="N10" i="30"/>
  <c r="P10" i="30"/>
  <c r="T10" i="30"/>
  <c r="N11" i="30"/>
  <c r="P11" i="30"/>
  <c r="T11" i="30"/>
  <c r="N12" i="30"/>
  <c r="P12" i="30"/>
  <c r="T12" i="30"/>
  <c r="N13" i="30"/>
  <c r="P13" i="30"/>
  <c r="T13" i="30"/>
  <c r="N14" i="30"/>
  <c r="P14" i="30"/>
  <c r="T14" i="30"/>
  <c r="N15" i="30"/>
  <c r="P15" i="30"/>
  <c r="T15" i="30"/>
  <c r="N16" i="30"/>
  <c r="P16" i="30"/>
  <c r="T16" i="30"/>
  <c r="N17" i="30"/>
  <c r="P17" i="30"/>
  <c r="T17" i="30"/>
  <c r="N18" i="30"/>
  <c r="P18" i="30"/>
  <c r="T18" i="30"/>
  <c r="N19" i="30"/>
  <c r="P19" i="30"/>
  <c r="T19" i="30"/>
  <c r="N20" i="30"/>
  <c r="P20" i="30"/>
  <c r="T20" i="30"/>
  <c r="N21" i="30"/>
  <c r="P21" i="30"/>
  <c r="T21" i="30"/>
  <c r="N22" i="30"/>
  <c r="P22" i="30"/>
  <c r="T22" i="30"/>
  <c r="N23" i="30"/>
  <c r="P23" i="30"/>
  <c r="T23" i="30"/>
  <c r="N24" i="30"/>
  <c r="P24" i="30"/>
  <c r="T24" i="30"/>
  <c r="N25" i="30"/>
  <c r="P25" i="30"/>
  <c r="T25" i="30"/>
  <c r="N26" i="30"/>
  <c r="P26" i="30"/>
  <c r="T26" i="30"/>
  <c r="N27" i="30"/>
  <c r="P27" i="30"/>
  <c r="T27" i="30"/>
  <c r="N28" i="30"/>
  <c r="P28" i="30"/>
  <c r="T28" i="30"/>
  <c r="N29" i="30"/>
  <c r="P29" i="30"/>
  <c r="T29" i="30"/>
  <c r="N30" i="30"/>
  <c r="P30" i="30"/>
  <c r="T30" i="30"/>
  <c r="N31" i="30"/>
  <c r="P31" i="30"/>
  <c r="T31" i="30"/>
  <c r="N32" i="30"/>
  <c r="P32" i="30"/>
  <c r="T32" i="30"/>
  <c r="N33" i="30"/>
  <c r="P33" i="30"/>
  <c r="T33" i="30"/>
  <c r="N34" i="30"/>
  <c r="P34" i="30"/>
  <c r="T34" i="30"/>
  <c r="N35" i="30"/>
  <c r="P35" i="30"/>
  <c r="T35" i="30"/>
  <c r="N36" i="30"/>
  <c r="P36" i="30"/>
  <c r="T36" i="30"/>
  <c r="N37" i="30"/>
  <c r="P37" i="30"/>
  <c r="T37" i="30"/>
  <c r="N38" i="30"/>
  <c r="P38" i="30"/>
  <c r="T38" i="30"/>
  <c r="N39" i="30"/>
  <c r="P39" i="30"/>
  <c r="T39" i="30"/>
  <c r="N40" i="30"/>
  <c r="P40" i="30"/>
  <c r="T40" i="30"/>
  <c r="N41" i="30"/>
  <c r="P41" i="30"/>
  <c r="T41" i="30"/>
  <c r="N42" i="30"/>
  <c r="P42" i="30"/>
  <c r="T42" i="30"/>
  <c r="N43" i="30"/>
  <c r="P43" i="30"/>
  <c r="T43" i="30"/>
  <c r="N44" i="30"/>
  <c r="P44" i="30"/>
  <c r="T44" i="30"/>
  <c r="N45" i="30"/>
  <c r="P45" i="30"/>
  <c r="T45" i="30"/>
  <c r="N46" i="30"/>
  <c r="P46" i="30"/>
  <c r="T46" i="30"/>
  <c r="N47" i="30"/>
  <c r="P47" i="30"/>
  <c r="T47" i="30"/>
  <c r="N48" i="30"/>
  <c r="P48" i="30"/>
  <c r="T48" i="30"/>
  <c r="N49" i="30"/>
  <c r="P49" i="30"/>
  <c r="T49" i="30"/>
  <c r="N50" i="30"/>
  <c r="P50" i="30"/>
  <c r="T50" i="30"/>
  <c r="N51" i="30"/>
  <c r="P51" i="30"/>
  <c r="T51" i="30"/>
  <c r="N52" i="30"/>
  <c r="P52" i="30"/>
  <c r="T52" i="30"/>
  <c r="G56" i="30" l="1"/>
  <c r="H56" i="30"/>
  <c r="T4" i="30"/>
  <c r="T56" i="30" s="1"/>
  <c r="B56" i="30"/>
  <c r="N4" i="30"/>
  <c r="N56" i="30" s="1"/>
  <c r="D56" i="30"/>
  <c r="P4" i="30"/>
  <c r="P56" i="30" s="1"/>
  <c r="D33" i="20"/>
  <c r="G33" i="20"/>
  <c r="T49" i="6" l="1"/>
  <c r="U49" i="6"/>
  <c r="V49" i="6"/>
  <c r="W49" i="6"/>
  <c r="Y49" i="6"/>
  <c r="Z49" i="6"/>
  <c r="AA49" i="6"/>
  <c r="AB49" i="6"/>
  <c r="AC49" i="6"/>
  <c r="AE49" i="6"/>
  <c r="AF49" i="6"/>
  <c r="AG49" i="6"/>
  <c r="I16" i="20" s="1"/>
  <c r="AH49" i="6"/>
  <c r="AI49" i="6"/>
  <c r="AJ49" i="6"/>
  <c r="AK49" i="6"/>
  <c r="AL49" i="6"/>
  <c r="AM49" i="6"/>
  <c r="AN49" i="6"/>
  <c r="AO49" i="6"/>
  <c r="AP49" i="6"/>
  <c r="AQ49" i="6"/>
  <c r="AR49" i="6"/>
  <c r="M16" i="20" s="1"/>
  <c r="AS49" i="6"/>
  <c r="N16" i="20" s="1"/>
  <c r="AT49" i="6"/>
  <c r="O16" i="20" s="1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Q16" i="20" s="1"/>
  <c r="BJ49" i="6"/>
  <c r="BK49" i="6"/>
  <c r="S16" i="20" s="1"/>
  <c r="BL49" i="6"/>
  <c r="T16" i="20" s="1"/>
  <c r="BM49" i="6"/>
  <c r="U16" i="20" s="1"/>
  <c r="T50" i="6"/>
  <c r="U50" i="6"/>
  <c r="V50" i="6"/>
  <c r="W50" i="6"/>
  <c r="Y50" i="6"/>
  <c r="Z50" i="6"/>
  <c r="AA50" i="6"/>
  <c r="AB50" i="6"/>
  <c r="AC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T51" i="6"/>
  <c r="U51" i="6"/>
  <c r="V51" i="6"/>
  <c r="W51" i="6"/>
  <c r="Y51" i="6"/>
  <c r="Z51" i="6"/>
  <c r="AA51" i="6"/>
  <c r="AB51" i="6"/>
  <c r="AC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CD47" i="6" l="1"/>
  <c r="CC47" i="6"/>
  <c r="CB47" i="6"/>
  <c r="CA47" i="6"/>
  <c r="BZ47" i="6"/>
  <c r="BY47" i="6"/>
  <c r="BX47" i="6"/>
  <c r="CD46" i="6"/>
  <c r="CC46" i="6"/>
  <c r="CB46" i="6"/>
  <c r="CA46" i="6"/>
  <c r="BZ46" i="6"/>
  <c r="BY46" i="6"/>
  <c r="BX46" i="6"/>
  <c r="CD45" i="6"/>
  <c r="CC45" i="6"/>
  <c r="CB45" i="6"/>
  <c r="CA45" i="6"/>
  <c r="BZ45" i="6"/>
  <c r="BY45" i="6"/>
  <c r="BX45" i="6"/>
  <c r="CD44" i="6"/>
  <c r="CC44" i="6"/>
  <c r="CB44" i="6"/>
  <c r="CA44" i="6"/>
  <c r="BZ44" i="6"/>
  <c r="BY44" i="6"/>
  <c r="BX44" i="6"/>
  <c r="CD43" i="6"/>
  <c r="CC43" i="6"/>
  <c r="CB43" i="6"/>
  <c r="CA43" i="6"/>
  <c r="BZ43" i="6"/>
  <c r="BY43" i="6"/>
  <c r="BX43" i="6"/>
  <c r="CD42" i="6"/>
  <c r="CC42" i="6"/>
  <c r="CB42" i="6"/>
  <c r="CA42" i="6"/>
  <c r="BZ42" i="6"/>
  <c r="BY42" i="6"/>
  <c r="BX42" i="6"/>
  <c r="CD41" i="6"/>
  <c r="CC41" i="6"/>
  <c r="CB41" i="6"/>
  <c r="CA41" i="6"/>
  <c r="BZ41" i="6"/>
  <c r="BY41" i="6"/>
  <c r="BX41" i="6"/>
  <c r="CD40" i="6"/>
  <c r="CC40" i="6"/>
  <c r="CB40" i="6"/>
  <c r="CA40" i="6"/>
  <c r="BZ40" i="6"/>
  <c r="BY40" i="6"/>
  <c r="BX40" i="6"/>
  <c r="CD39" i="6"/>
  <c r="CC39" i="6"/>
  <c r="CB39" i="6"/>
  <c r="CA39" i="6"/>
  <c r="BZ39" i="6"/>
  <c r="BY39" i="6"/>
  <c r="BX39" i="6"/>
  <c r="CD38" i="6"/>
  <c r="CC38" i="6"/>
  <c r="CB38" i="6"/>
  <c r="CA38" i="6"/>
  <c r="BZ38" i="6"/>
  <c r="BY38" i="6"/>
  <c r="BX38" i="6"/>
  <c r="CD37" i="6"/>
  <c r="CC37" i="6"/>
  <c r="CB37" i="6"/>
  <c r="CA37" i="6"/>
  <c r="BZ37" i="6"/>
  <c r="BY37" i="6"/>
  <c r="BX37" i="6"/>
  <c r="CD36" i="6"/>
  <c r="CC36" i="6"/>
  <c r="CB36" i="6"/>
  <c r="CA36" i="6"/>
  <c r="BZ36" i="6"/>
  <c r="BY36" i="6"/>
  <c r="BX36" i="6"/>
  <c r="CD35" i="6"/>
  <c r="CC35" i="6"/>
  <c r="CB35" i="6"/>
  <c r="CA35" i="6"/>
  <c r="BZ35" i="6"/>
  <c r="BY35" i="6"/>
  <c r="BX35" i="6"/>
  <c r="CD34" i="6"/>
  <c r="CC34" i="6"/>
  <c r="CB34" i="6"/>
  <c r="CA34" i="6"/>
  <c r="BZ34" i="6"/>
  <c r="BY34" i="6"/>
  <c r="BX34" i="6"/>
  <c r="CD33" i="6"/>
  <c r="CC33" i="6"/>
  <c r="CB33" i="6"/>
  <c r="CA33" i="6"/>
  <c r="BZ33" i="6"/>
  <c r="BY33" i="6"/>
  <c r="BX33" i="6"/>
  <c r="CD32" i="6"/>
  <c r="CC32" i="6"/>
  <c r="CB32" i="6"/>
  <c r="CA32" i="6"/>
  <c r="BZ32" i="6"/>
  <c r="BY32" i="6"/>
  <c r="BX32" i="6"/>
  <c r="CD31" i="6"/>
  <c r="CC31" i="6"/>
  <c r="CB31" i="6"/>
  <c r="CA31" i="6"/>
  <c r="BZ31" i="6"/>
  <c r="BY31" i="6"/>
  <c r="BX31" i="6"/>
  <c r="CD30" i="6"/>
  <c r="CC30" i="6"/>
  <c r="CB30" i="6"/>
  <c r="CA30" i="6"/>
  <c r="BZ30" i="6"/>
  <c r="BY30" i="6"/>
  <c r="BX30" i="6"/>
  <c r="CD29" i="6"/>
  <c r="CC29" i="6"/>
  <c r="CB29" i="6"/>
  <c r="CA29" i="6"/>
  <c r="BZ29" i="6"/>
  <c r="BY29" i="6"/>
  <c r="BX29" i="6"/>
  <c r="CD28" i="6"/>
  <c r="CC28" i="6"/>
  <c r="CB28" i="6"/>
  <c r="CA28" i="6"/>
  <c r="BZ28" i="6"/>
  <c r="BY28" i="6"/>
  <c r="BX28" i="6"/>
  <c r="CD27" i="6"/>
  <c r="CC27" i="6"/>
  <c r="CB27" i="6"/>
  <c r="CA27" i="6"/>
  <c r="BZ27" i="6"/>
  <c r="BY27" i="6"/>
  <c r="BX27" i="6"/>
  <c r="CD26" i="6"/>
  <c r="CC26" i="6"/>
  <c r="CB26" i="6"/>
  <c r="CA26" i="6"/>
  <c r="BZ26" i="6"/>
  <c r="BY26" i="6"/>
  <c r="BX26" i="6"/>
  <c r="CD25" i="6"/>
  <c r="CC25" i="6"/>
  <c r="CB25" i="6"/>
  <c r="CA25" i="6"/>
  <c r="BZ25" i="6"/>
  <c r="BY25" i="6"/>
  <c r="BX25" i="6"/>
  <c r="CD24" i="6"/>
  <c r="CC24" i="6"/>
  <c r="CB24" i="6"/>
  <c r="CA24" i="6"/>
  <c r="BZ24" i="6"/>
  <c r="BY24" i="6"/>
  <c r="BX24" i="6"/>
  <c r="CD23" i="6"/>
  <c r="CC23" i="6"/>
  <c r="CB23" i="6"/>
  <c r="CA23" i="6"/>
  <c r="BZ23" i="6"/>
  <c r="BY23" i="6"/>
  <c r="BX23" i="6"/>
  <c r="CD22" i="6"/>
  <c r="CC22" i="6"/>
  <c r="CB22" i="6"/>
  <c r="CA22" i="6"/>
  <c r="BZ22" i="6"/>
  <c r="BY22" i="6"/>
  <c r="BX22" i="6"/>
  <c r="CD21" i="6"/>
  <c r="CC21" i="6"/>
  <c r="CB21" i="6"/>
  <c r="CA21" i="6"/>
  <c r="BZ21" i="6"/>
  <c r="BY21" i="6"/>
  <c r="BX21" i="6"/>
  <c r="CD20" i="6"/>
  <c r="CC20" i="6"/>
  <c r="CB20" i="6"/>
  <c r="CA20" i="6"/>
  <c r="BZ20" i="6"/>
  <c r="BY20" i="6"/>
  <c r="BX20" i="6"/>
  <c r="CD19" i="6"/>
  <c r="CC19" i="6"/>
  <c r="CB19" i="6"/>
  <c r="CA19" i="6"/>
  <c r="BZ19" i="6"/>
  <c r="BY19" i="6"/>
  <c r="BX19" i="6"/>
  <c r="CD18" i="6"/>
  <c r="CC18" i="6"/>
  <c r="CB18" i="6"/>
  <c r="CA18" i="6"/>
  <c r="BZ18" i="6"/>
  <c r="BY18" i="6"/>
  <c r="BX18" i="6"/>
  <c r="CD17" i="6"/>
  <c r="CC17" i="6"/>
  <c r="CB17" i="6"/>
  <c r="CA17" i="6"/>
  <c r="BZ17" i="6"/>
  <c r="BY17" i="6"/>
  <c r="BX17" i="6"/>
  <c r="CD16" i="6"/>
  <c r="CC16" i="6"/>
  <c r="CB16" i="6"/>
  <c r="CA16" i="6"/>
  <c r="BZ16" i="6"/>
  <c r="BY16" i="6"/>
  <c r="BX16" i="6"/>
  <c r="CD15" i="6"/>
  <c r="CC15" i="6"/>
  <c r="CB15" i="6"/>
  <c r="CA15" i="6"/>
  <c r="BZ15" i="6"/>
  <c r="BY15" i="6"/>
  <c r="BX15" i="6"/>
  <c r="CD14" i="6"/>
  <c r="CC14" i="6"/>
  <c r="CB14" i="6"/>
  <c r="CA14" i="6"/>
  <c r="BZ14" i="6"/>
  <c r="BY14" i="6"/>
  <c r="BX14" i="6"/>
  <c r="CD13" i="6"/>
  <c r="CC13" i="6"/>
  <c r="CB13" i="6"/>
  <c r="CA13" i="6"/>
  <c r="BZ13" i="6"/>
  <c r="BY13" i="6"/>
  <c r="BX13" i="6"/>
  <c r="CD12" i="6"/>
  <c r="CC12" i="6"/>
  <c r="CB12" i="6"/>
  <c r="CA12" i="6"/>
  <c r="BZ12" i="6"/>
  <c r="BY12" i="6"/>
  <c r="BX12" i="6"/>
  <c r="CD11" i="6"/>
  <c r="CC11" i="6"/>
  <c r="CB11" i="6"/>
  <c r="CA11" i="6"/>
  <c r="BZ11" i="6"/>
  <c r="BY11" i="6"/>
  <c r="BX11" i="6"/>
  <c r="CD10" i="6"/>
  <c r="CC10" i="6"/>
  <c r="CB10" i="6"/>
  <c r="CA10" i="6"/>
  <c r="BZ10" i="6"/>
  <c r="BY10" i="6"/>
  <c r="BX10" i="6"/>
  <c r="CD9" i="6"/>
  <c r="CC9" i="6"/>
  <c r="CB9" i="6"/>
  <c r="CA9" i="6"/>
  <c r="BZ9" i="6"/>
  <c r="BY9" i="6"/>
  <c r="BX9" i="6"/>
  <c r="CD8" i="6"/>
  <c r="CC8" i="6"/>
  <c r="CB8" i="6"/>
  <c r="CA8" i="6"/>
  <c r="BZ8" i="6"/>
  <c r="BY8" i="6"/>
  <c r="BX8" i="6"/>
  <c r="CD7" i="6"/>
  <c r="CC7" i="6"/>
  <c r="CB7" i="6"/>
  <c r="CA7" i="6"/>
  <c r="BZ7" i="6"/>
  <c r="BY7" i="6"/>
  <c r="BX7" i="6"/>
  <c r="CD5" i="6"/>
  <c r="CC5" i="6"/>
  <c r="CB5" i="6"/>
  <c r="CA5" i="6"/>
  <c r="BZ5" i="6"/>
  <c r="BY5" i="6"/>
  <c r="BX5" i="6"/>
  <c r="CD4" i="6"/>
  <c r="CC4" i="6"/>
  <c r="CB4" i="6"/>
  <c r="CA4" i="6"/>
  <c r="BZ4" i="6"/>
  <c r="BY4" i="6"/>
  <c r="BX4" i="6"/>
  <c r="CD3" i="6"/>
  <c r="CC3" i="6"/>
  <c r="CB3" i="6"/>
  <c r="CA3" i="6"/>
  <c r="BZ3" i="6"/>
  <c r="BY3" i="6"/>
  <c r="BX3" i="6"/>
  <c r="M49" i="7" l="1"/>
  <c r="N49" i="7"/>
  <c r="O49" i="7"/>
  <c r="Q49" i="7"/>
  <c r="R49" i="7"/>
  <c r="S49" i="7"/>
  <c r="T49" i="7"/>
  <c r="U49" i="7"/>
  <c r="V49" i="7"/>
  <c r="W49" i="7"/>
  <c r="Y49" i="7"/>
  <c r="Z49" i="7"/>
  <c r="AA49" i="7"/>
  <c r="AB49" i="7"/>
  <c r="AC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M17" i="20" s="1"/>
  <c r="AS49" i="7"/>
  <c r="N17" i="20" s="1"/>
  <c r="AT49" i="7"/>
  <c r="O17" i="20" s="1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Q17" i="20" s="1"/>
  <c r="BJ49" i="7"/>
  <c r="R17" i="20" s="1"/>
  <c r="BK49" i="7"/>
  <c r="S17" i="20" s="1"/>
  <c r="BL49" i="7"/>
  <c r="T17" i="20" s="1"/>
  <c r="BM49" i="7"/>
  <c r="U17" i="20" s="1"/>
  <c r="BN49" i="7"/>
  <c r="V17" i="20" s="1"/>
  <c r="M50" i="7"/>
  <c r="N50" i="7"/>
  <c r="O50" i="7"/>
  <c r="Q50" i="7"/>
  <c r="R50" i="7"/>
  <c r="S50" i="7"/>
  <c r="T50" i="7"/>
  <c r="U50" i="7"/>
  <c r="V50" i="7"/>
  <c r="W50" i="7"/>
  <c r="Y50" i="7"/>
  <c r="Z50" i="7"/>
  <c r="AA50" i="7"/>
  <c r="AB50" i="7"/>
  <c r="AC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E35" i="21" s="1"/>
  <c r="AX50" i="7"/>
  <c r="F35" i="21" s="1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M51" i="7"/>
  <c r="N51" i="7"/>
  <c r="O51" i="7"/>
  <c r="Q51" i="7"/>
  <c r="R51" i="7"/>
  <c r="S51" i="7"/>
  <c r="T51" i="7"/>
  <c r="U51" i="7"/>
  <c r="V51" i="7"/>
  <c r="W51" i="7"/>
  <c r="Y51" i="7"/>
  <c r="Z51" i="7"/>
  <c r="AA51" i="7"/>
  <c r="AB51" i="7"/>
  <c r="AC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8" i="47" l="1"/>
  <c r="B33" i="47" s="1"/>
  <c r="C8" i="47"/>
  <c r="C33" i="47" s="1"/>
  <c r="E8" i="47"/>
  <c r="E33" i="47" s="1"/>
  <c r="F8" i="47"/>
  <c r="F33" i="47" s="1"/>
  <c r="H8" i="47"/>
  <c r="H33" i="47" s="1"/>
  <c r="I8" i="47"/>
  <c r="I33" i="47" s="1"/>
  <c r="J8" i="47"/>
  <c r="J33" i="47" s="1"/>
  <c r="K8" i="47"/>
  <c r="K33" i="47" s="1"/>
  <c r="L8" i="47"/>
  <c r="L33" i="47" s="1"/>
  <c r="P8" i="47"/>
  <c r="P33" i="47" s="1"/>
  <c r="CP4" i="4"/>
  <c r="CP5" i="4"/>
  <c r="CP6" i="4"/>
  <c r="CP7" i="4"/>
  <c r="CP8" i="4"/>
  <c r="CP9" i="4"/>
  <c r="CP10" i="4"/>
  <c r="CP11" i="4"/>
  <c r="CP12" i="4"/>
  <c r="CP13" i="4"/>
  <c r="CP14" i="4"/>
  <c r="CP15" i="4"/>
  <c r="CP16" i="4"/>
  <c r="CP17" i="4"/>
  <c r="CP18" i="4"/>
  <c r="CP19" i="4"/>
  <c r="CP20" i="4"/>
  <c r="CP21" i="4"/>
  <c r="CP22" i="4"/>
  <c r="CP23" i="4"/>
  <c r="CP24" i="4"/>
  <c r="CP25" i="4"/>
  <c r="CP26" i="4"/>
  <c r="CP27" i="4"/>
  <c r="CP28" i="4"/>
  <c r="CP29" i="4"/>
  <c r="CP30" i="4"/>
  <c r="CP31" i="4"/>
  <c r="CP32" i="4"/>
  <c r="CP33" i="4"/>
  <c r="CP34" i="4"/>
  <c r="CP35" i="4"/>
  <c r="CP36" i="4"/>
  <c r="CP37" i="4"/>
  <c r="CP38" i="4"/>
  <c r="CP39" i="4"/>
  <c r="CP40" i="4"/>
  <c r="CP41" i="4"/>
  <c r="CP42" i="4"/>
  <c r="CP43" i="4"/>
  <c r="CP44" i="4"/>
  <c r="CP45" i="4"/>
  <c r="CP46" i="4"/>
  <c r="CP47" i="4"/>
  <c r="CP48" i="4"/>
  <c r="CP49" i="4"/>
  <c r="CP50" i="4"/>
  <c r="CP51" i="4"/>
  <c r="CP52" i="4"/>
  <c r="CP53" i="4"/>
  <c r="CP54" i="4"/>
  <c r="CP55" i="4"/>
  <c r="CP56" i="4"/>
  <c r="CP57" i="4"/>
  <c r="CP58" i="4"/>
  <c r="CP59" i="4"/>
  <c r="CP3" i="4"/>
  <c r="CO4" i="4"/>
  <c r="CQ4" i="4"/>
  <c r="CR4" i="4"/>
  <c r="CO5" i="4"/>
  <c r="CQ5" i="4"/>
  <c r="CR5" i="4"/>
  <c r="CO6" i="4"/>
  <c r="CQ6" i="4"/>
  <c r="CR6" i="4"/>
  <c r="CO7" i="4"/>
  <c r="CQ7" i="4"/>
  <c r="CR7" i="4"/>
  <c r="CO8" i="4"/>
  <c r="CQ8" i="4"/>
  <c r="CR8" i="4"/>
  <c r="CO9" i="4"/>
  <c r="CQ9" i="4"/>
  <c r="CR9" i="4"/>
  <c r="CO10" i="4"/>
  <c r="CQ10" i="4"/>
  <c r="CR10" i="4"/>
  <c r="CO11" i="4"/>
  <c r="CQ11" i="4"/>
  <c r="CR11" i="4"/>
  <c r="CO12" i="4"/>
  <c r="CQ12" i="4"/>
  <c r="CR12" i="4"/>
  <c r="CO13" i="4"/>
  <c r="CQ13" i="4"/>
  <c r="CR13" i="4"/>
  <c r="CO14" i="4"/>
  <c r="CQ14" i="4"/>
  <c r="CR14" i="4"/>
  <c r="CO15" i="4"/>
  <c r="CQ15" i="4"/>
  <c r="CR15" i="4"/>
  <c r="CO16" i="4"/>
  <c r="CQ16" i="4"/>
  <c r="CR16" i="4"/>
  <c r="CO17" i="4"/>
  <c r="CQ17" i="4"/>
  <c r="CR17" i="4"/>
  <c r="CO18" i="4"/>
  <c r="CQ18" i="4"/>
  <c r="CR18" i="4"/>
  <c r="CO19" i="4"/>
  <c r="CQ19" i="4"/>
  <c r="CR19" i="4"/>
  <c r="CO20" i="4"/>
  <c r="CQ20" i="4"/>
  <c r="CR20" i="4"/>
  <c r="CO21" i="4"/>
  <c r="CQ21" i="4"/>
  <c r="CR21" i="4"/>
  <c r="CO22" i="4"/>
  <c r="CQ22" i="4"/>
  <c r="CR22" i="4"/>
  <c r="CO23" i="4"/>
  <c r="CQ23" i="4"/>
  <c r="CR23" i="4"/>
  <c r="CO24" i="4"/>
  <c r="CQ24" i="4"/>
  <c r="CR24" i="4"/>
  <c r="CO25" i="4"/>
  <c r="CQ25" i="4"/>
  <c r="CR25" i="4"/>
  <c r="CO26" i="4"/>
  <c r="CQ26" i="4"/>
  <c r="CR26" i="4"/>
  <c r="CO27" i="4"/>
  <c r="CQ27" i="4"/>
  <c r="CR27" i="4"/>
  <c r="CO28" i="4"/>
  <c r="CQ28" i="4"/>
  <c r="CR28" i="4"/>
  <c r="CO29" i="4"/>
  <c r="CQ29" i="4"/>
  <c r="CR29" i="4"/>
  <c r="CO30" i="4"/>
  <c r="CQ30" i="4"/>
  <c r="CR30" i="4"/>
  <c r="CO31" i="4"/>
  <c r="CQ31" i="4"/>
  <c r="CR31" i="4"/>
  <c r="CO32" i="4"/>
  <c r="CQ32" i="4"/>
  <c r="CR32" i="4"/>
  <c r="CO33" i="4"/>
  <c r="CQ33" i="4"/>
  <c r="CR33" i="4"/>
  <c r="CO34" i="4"/>
  <c r="CQ34" i="4"/>
  <c r="CR34" i="4"/>
  <c r="CO35" i="4"/>
  <c r="CQ35" i="4"/>
  <c r="CR35" i="4"/>
  <c r="CO36" i="4"/>
  <c r="CQ36" i="4"/>
  <c r="CR36" i="4"/>
  <c r="CO37" i="4"/>
  <c r="CQ37" i="4"/>
  <c r="CR37" i="4"/>
  <c r="CO38" i="4"/>
  <c r="CQ38" i="4"/>
  <c r="CR38" i="4"/>
  <c r="CO39" i="4"/>
  <c r="CQ39" i="4"/>
  <c r="CR39" i="4"/>
  <c r="CO40" i="4"/>
  <c r="CQ40" i="4"/>
  <c r="CR40" i="4"/>
  <c r="CO41" i="4"/>
  <c r="CQ41" i="4"/>
  <c r="CR41" i="4"/>
  <c r="CO42" i="4"/>
  <c r="CQ42" i="4"/>
  <c r="CR42" i="4"/>
  <c r="CO43" i="4"/>
  <c r="CQ43" i="4"/>
  <c r="CR43" i="4"/>
  <c r="CO44" i="4"/>
  <c r="CQ44" i="4"/>
  <c r="CR44" i="4"/>
  <c r="CO45" i="4"/>
  <c r="CQ45" i="4"/>
  <c r="CR45" i="4"/>
  <c r="CO46" i="4"/>
  <c r="CQ46" i="4"/>
  <c r="CR46" i="4"/>
  <c r="CO47" i="4"/>
  <c r="CQ47" i="4"/>
  <c r="CR47" i="4"/>
  <c r="CO48" i="4"/>
  <c r="CQ48" i="4"/>
  <c r="CR48" i="4"/>
  <c r="CO49" i="4"/>
  <c r="CQ49" i="4"/>
  <c r="CR49" i="4"/>
  <c r="CO50" i="4"/>
  <c r="CQ50" i="4"/>
  <c r="CR50" i="4"/>
  <c r="CO51" i="4"/>
  <c r="CQ51" i="4"/>
  <c r="CR51" i="4"/>
  <c r="CO52" i="4"/>
  <c r="CQ52" i="4"/>
  <c r="CR52" i="4"/>
  <c r="CO53" i="4"/>
  <c r="CQ53" i="4"/>
  <c r="CR53" i="4"/>
  <c r="CO54" i="4"/>
  <c r="CQ54" i="4"/>
  <c r="CR54" i="4"/>
  <c r="CO55" i="4"/>
  <c r="CQ55" i="4"/>
  <c r="CR55" i="4"/>
  <c r="CO56" i="4"/>
  <c r="CQ56" i="4"/>
  <c r="CR56" i="4"/>
  <c r="CO57" i="4"/>
  <c r="CQ57" i="4"/>
  <c r="CR57" i="4"/>
  <c r="CO58" i="4"/>
  <c r="CQ58" i="4"/>
  <c r="CR58" i="4"/>
  <c r="CO59" i="4"/>
  <c r="CQ59" i="4"/>
  <c r="CR59" i="4"/>
  <c r="CR3" i="4"/>
  <c r="CC3" i="4"/>
  <c r="C33" i="20" l="1"/>
  <c r="C9" i="47"/>
  <c r="C34" i="47" s="1"/>
  <c r="O33" i="20"/>
  <c r="O9" i="47"/>
  <c r="O34" i="47" s="1"/>
  <c r="J33" i="20"/>
  <c r="J9" i="47"/>
  <c r="J34" i="47" s="1"/>
  <c r="B33" i="20"/>
  <c r="B9" i="47"/>
  <c r="B34" i="47" s="1"/>
  <c r="S33" i="20"/>
  <c r="S9" i="47"/>
  <c r="S34" i="47" s="1"/>
  <c r="P33" i="20"/>
  <c r="P9" i="47"/>
  <c r="P34" i="47" s="1"/>
  <c r="F33" i="20"/>
  <c r="F9" i="47"/>
  <c r="F34" i="47" s="1"/>
  <c r="V33" i="20"/>
  <c r="V9" i="47"/>
  <c r="V34" i="47" s="1"/>
  <c r="R33" i="20"/>
  <c r="R9" i="47"/>
  <c r="R34" i="47" s="1"/>
  <c r="U33" i="20"/>
  <c r="U9" i="47"/>
  <c r="U34" i="47" s="1"/>
  <c r="Q33" i="20"/>
  <c r="Q9" i="47"/>
  <c r="Q34" i="47" s="1"/>
  <c r="N33" i="20"/>
  <c r="N9" i="47"/>
  <c r="N34" i="47" s="1"/>
  <c r="L33" i="20"/>
  <c r="L9" i="47"/>
  <c r="L34" i="47" s="1"/>
  <c r="I33" i="20"/>
  <c r="I9" i="47"/>
  <c r="I34" i="47" s="1"/>
  <c r="E33" i="20"/>
  <c r="E9" i="47"/>
  <c r="E34" i="47" s="1"/>
  <c r="T33" i="20"/>
  <c r="T9" i="47"/>
  <c r="T34" i="47" s="1"/>
  <c r="M33" i="20"/>
  <c r="M9" i="47"/>
  <c r="M34" i="47" s="1"/>
  <c r="K33" i="20"/>
  <c r="K9" i="47"/>
  <c r="K34" i="47" s="1"/>
  <c r="H33" i="20"/>
  <c r="H9" i="47"/>
  <c r="H34" i="47" s="1"/>
  <c r="S8" i="20"/>
  <c r="S34" i="20" s="1"/>
  <c r="S42" i="20" s="1"/>
  <c r="S8" i="47"/>
  <c r="S33" i="47" s="1"/>
  <c r="T8" i="20"/>
  <c r="T34" i="20" s="1"/>
  <c r="T42" i="20" s="1"/>
  <c r="T8" i="47"/>
  <c r="T33" i="47" s="1"/>
  <c r="M8" i="20"/>
  <c r="M34" i="20" s="1"/>
  <c r="M42" i="20" s="1"/>
  <c r="M8" i="47"/>
  <c r="M33" i="47" s="1"/>
  <c r="V8" i="20"/>
  <c r="V34" i="20" s="1"/>
  <c r="V42" i="20" s="1"/>
  <c r="V8" i="47"/>
  <c r="V33" i="47" s="1"/>
  <c r="R8" i="20"/>
  <c r="R34" i="20" s="1"/>
  <c r="R42" i="20" s="1"/>
  <c r="R8" i="47"/>
  <c r="R33" i="47" s="1"/>
  <c r="O8" i="20"/>
  <c r="O34" i="20" s="1"/>
  <c r="O42" i="20" s="1"/>
  <c r="O8" i="47"/>
  <c r="O33" i="47" s="1"/>
  <c r="U8" i="20"/>
  <c r="U34" i="20" s="1"/>
  <c r="U42" i="20" s="1"/>
  <c r="U8" i="47"/>
  <c r="U33" i="47" s="1"/>
  <c r="Q8" i="20"/>
  <c r="Q34" i="20" s="1"/>
  <c r="Q42" i="20" s="1"/>
  <c r="Q8" i="47"/>
  <c r="Q33" i="47" s="1"/>
  <c r="N8" i="20"/>
  <c r="N34" i="20" s="1"/>
  <c r="N42" i="20" s="1"/>
  <c r="N8" i="47"/>
  <c r="N33" i="47" s="1"/>
  <c r="S10" i="21"/>
  <c r="R10" i="21"/>
  <c r="Q10" i="21"/>
  <c r="P10" i="21"/>
  <c r="O10" i="21"/>
  <c r="N10" i="21"/>
  <c r="M10" i="21"/>
  <c r="G40" i="20"/>
  <c r="CS4" i="34"/>
  <c r="CS5" i="34"/>
  <c r="CS6" i="34"/>
  <c r="CS7" i="34"/>
  <c r="CS8" i="34"/>
  <c r="CS9" i="34"/>
  <c r="CS10" i="34"/>
  <c r="CS11" i="34"/>
  <c r="CS12" i="34"/>
  <c r="CS13" i="34"/>
  <c r="CS14" i="34"/>
  <c r="CS15" i="34"/>
  <c r="CS16" i="34"/>
  <c r="CS17" i="34"/>
  <c r="CS18" i="34"/>
  <c r="CS19" i="34"/>
  <c r="CS20" i="34"/>
  <c r="CS21" i="34"/>
  <c r="CS22" i="34"/>
  <c r="CS23" i="34"/>
  <c r="CS24" i="34"/>
  <c r="CS25" i="34"/>
  <c r="CS26" i="34"/>
  <c r="CS27" i="34"/>
  <c r="CS28" i="34"/>
  <c r="CS29" i="34"/>
  <c r="CS30" i="34"/>
  <c r="CS31" i="34"/>
  <c r="CS32" i="34"/>
  <c r="CS33" i="34"/>
  <c r="CS34" i="34"/>
  <c r="CS35" i="34"/>
  <c r="CS36" i="34"/>
  <c r="CS37" i="34"/>
  <c r="CS38" i="34"/>
  <c r="CS39" i="34"/>
  <c r="CS40" i="34"/>
  <c r="CS41" i="34"/>
  <c r="CS42" i="34"/>
  <c r="CS43" i="34"/>
  <c r="CS44" i="34"/>
  <c r="CS45" i="34"/>
  <c r="CS46" i="34"/>
  <c r="CS47" i="34"/>
  <c r="CS48" i="34"/>
  <c r="CS49" i="34"/>
  <c r="CS50" i="34"/>
  <c r="CS51" i="34"/>
  <c r="CM4" i="34"/>
  <c r="CN4" i="34"/>
  <c r="CO4" i="34"/>
  <c r="CP4" i="34"/>
  <c r="CM5" i="34"/>
  <c r="CN5" i="34"/>
  <c r="CO5" i="34"/>
  <c r="CP5" i="34"/>
  <c r="CM6" i="34"/>
  <c r="CN6" i="34"/>
  <c r="CO6" i="34"/>
  <c r="CP6" i="34"/>
  <c r="CM7" i="34"/>
  <c r="CN7" i="34"/>
  <c r="CO7" i="34"/>
  <c r="CP7" i="34"/>
  <c r="CM8" i="34"/>
  <c r="CN8" i="34"/>
  <c r="CO8" i="34"/>
  <c r="CP8" i="34"/>
  <c r="CM9" i="34"/>
  <c r="CN9" i="34"/>
  <c r="CO9" i="34"/>
  <c r="CP9" i="34"/>
  <c r="CM10" i="34"/>
  <c r="CN10" i="34"/>
  <c r="CO10" i="34"/>
  <c r="CP10" i="34"/>
  <c r="CM11" i="34"/>
  <c r="CN11" i="34"/>
  <c r="CO11" i="34"/>
  <c r="CP11" i="34"/>
  <c r="CM12" i="34"/>
  <c r="CN12" i="34"/>
  <c r="CO12" i="34"/>
  <c r="CP12" i="34"/>
  <c r="CM13" i="34"/>
  <c r="CN13" i="34"/>
  <c r="CO13" i="34"/>
  <c r="CP13" i="34"/>
  <c r="CM14" i="34"/>
  <c r="CN14" i="34"/>
  <c r="CO14" i="34"/>
  <c r="CP14" i="34"/>
  <c r="CM15" i="34"/>
  <c r="CN15" i="34"/>
  <c r="CO15" i="34"/>
  <c r="CP15" i="34"/>
  <c r="CM16" i="34"/>
  <c r="CN16" i="34"/>
  <c r="CO16" i="34"/>
  <c r="CP16" i="34"/>
  <c r="CM17" i="34"/>
  <c r="CN17" i="34"/>
  <c r="CO17" i="34"/>
  <c r="CP17" i="34"/>
  <c r="CM18" i="34"/>
  <c r="CN18" i="34"/>
  <c r="CO18" i="34"/>
  <c r="CP18" i="34"/>
  <c r="CM19" i="34"/>
  <c r="CN19" i="34"/>
  <c r="CO19" i="34"/>
  <c r="CP19" i="34"/>
  <c r="CM20" i="34"/>
  <c r="CN20" i="34"/>
  <c r="CO20" i="34"/>
  <c r="CP20" i="34"/>
  <c r="CM21" i="34"/>
  <c r="CN21" i="34"/>
  <c r="CO21" i="34"/>
  <c r="CP21" i="34"/>
  <c r="CM22" i="34"/>
  <c r="CN22" i="34"/>
  <c r="CO22" i="34"/>
  <c r="CP22" i="34"/>
  <c r="CM23" i="34"/>
  <c r="CN23" i="34"/>
  <c r="CO23" i="34"/>
  <c r="CP23" i="34"/>
  <c r="CM24" i="34"/>
  <c r="CN24" i="34"/>
  <c r="CO24" i="34"/>
  <c r="CP24" i="34"/>
  <c r="CM25" i="34"/>
  <c r="CN25" i="34"/>
  <c r="CO25" i="34"/>
  <c r="CP25" i="34"/>
  <c r="CM26" i="34"/>
  <c r="CN26" i="34"/>
  <c r="CO26" i="34"/>
  <c r="CP26" i="34"/>
  <c r="CM27" i="34"/>
  <c r="CN27" i="34"/>
  <c r="CO27" i="34"/>
  <c r="CP27" i="34"/>
  <c r="CM28" i="34"/>
  <c r="CN28" i="34"/>
  <c r="CO28" i="34"/>
  <c r="CP28" i="34"/>
  <c r="CM29" i="34"/>
  <c r="CN29" i="34"/>
  <c r="CO29" i="34"/>
  <c r="CP29" i="34"/>
  <c r="CM30" i="34"/>
  <c r="CN30" i="34"/>
  <c r="CO30" i="34"/>
  <c r="CP30" i="34"/>
  <c r="CM31" i="34"/>
  <c r="CN31" i="34"/>
  <c r="CO31" i="34"/>
  <c r="CP31" i="34"/>
  <c r="CM32" i="34"/>
  <c r="CN32" i="34"/>
  <c r="CO32" i="34"/>
  <c r="CP32" i="34"/>
  <c r="CM33" i="34"/>
  <c r="CN33" i="34"/>
  <c r="CO33" i="34"/>
  <c r="CP33" i="34"/>
  <c r="CM34" i="34"/>
  <c r="CN34" i="34"/>
  <c r="CO34" i="34"/>
  <c r="CP34" i="34"/>
  <c r="CM35" i="34"/>
  <c r="CN35" i="34"/>
  <c r="CO35" i="34"/>
  <c r="CP35" i="34"/>
  <c r="CM36" i="34"/>
  <c r="CN36" i="34"/>
  <c r="CO36" i="34"/>
  <c r="CP36" i="34"/>
  <c r="CM37" i="34"/>
  <c r="CN37" i="34"/>
  <c r="CO37" i="34"/>
  <c r="CP37" i="34"/>
  <c r="CM38" i="34"/>
  <c r="CN38" i="34"/>
  <c r="CO38" i="34"/>
  <c r="CP38" i="34"/>
  <c r="CM39" i="34"/>
  <c r="CN39" i="34"/>
  <c r="CO39" i="34"/>
  <c r="CP39" i="34"/>
  <c r="CM40" i="34"/>
  <c r="CN40" i="34"/>
  <c r="CO40" i="34"/>
  <c r="CP40" i="34"/>
  <c r="CM41" i="34"/>
  <c r="CN41" i="34"/>
  <c r="CO41" i="34"/>
  <c r="CP41" i="34"/>
  <c r="CM42" i="34"/>
  <c r="CN42" i="34"/>
  <c r="CO42" i="34"/>
  <c r="CP42" i="34"/>
  <c r="CM43" i="34"/>
  <c r="CN43" i="34"/>
  <c r="CO43" i="34"/>
  <c r="CP43" i="34"/>
  <c r="CM44" i="34"/>
  <c r="CN44" i="34"/>
  <c r="CO44" i="34"/>
  <c r="CP44" i="34"/>
  <c r="CM45" i="34"/>
  <c r="CN45" i="34"/>
  <c r="CO45" i="34"/>
  <c r="CP45" i="34"/>
  <c r="CM46" i="34"/>
  <c r="CN46" i="34"/>
  <c r="CO46" i="34"/>
  <c r="CP46" i="34"/>
  <c r="CM47" i="34"/>
  <c r="CN47" i="34"/>
  <c r="CO47" i="34"/>
  <c r="CP47" i="34"/>
  <c r="CM48" i="34"/>
  <c r="CN48" i="34"/>
  <c r="CO48" i="34"/>
  <c r="CP48" i="34"/>
  <c r="CM49" i="34"/>
  <c r="CN49" i="34"/>
  <c r="CO49" i="34"/>
  <c r="CP49" i="34"/>
  <c r="CM50" i="34"/>
  <c r="CN50" i="34"/>
  <c r="CO50" i="34"/>
  <c r="CP50" i="34"/>
  <c r="CM51" i="34"/>
  <c r="CN51" i="34"/>
  <c r="CO51" i="34"/>
  <c r="CP51" i="34"/>
  <c r="CS3" i="34"/>
  <c r="CP3" i="34"/>
  <c r="CO3" i="34"/>
  <c r="CN3" i="34"/>
  <c r="CM3" i="34"/>
  <c r="D40" i="20"/>
  <c r="S21" i="20" l="1"/>
  <c r="S21" i="47"/>
  <c r="S40" i="47" s="1"/>
  <c r="F21" i="20"/>
  <c r="F21" i="47"/>
  <c r="F40" i="47" s="1"/>
  <c r="V21" i="20"/>
  <c r="V21" i="47"/>
  <c r="V40" i="47" s="1"/>
  <c r="C21" i="20"/>
  <c r="C21" i="47"/>
  <c r="C40" i="47" s="1"/>
  <c r="U21" i="20"/>
  <c r="U21" i="47"/>
  <c r="U40" i="47" s="1"/>
  <c r="Q21" i="20"/>
  <c r="Q21" i="47"/>
  <c r="Q40" i="47" s="1"/>
  <c r="N21" i="20"/>
  <c r="N21" i="47"/>
  <c r="N40" i="47" s="1"/>
  <c r="L21" i="20"/>
  <c r="L21" i="47"/>
  <c r="L40" i="47" s="1"/>
  <c r="I21" i="20"/>
  <c r="I21" i="47"/>
  <c r="I40" i="47" s="1"/>
  <c r="B21" i="20"/>
  <c r="B21" i="47"/>
  <c r="B40" i="47" s="1"/>
  <c r="P21" i="20"/>
  <c r="P21" i="47"/>
  <c r="P40" i="47" s="1"/>
  <c r="R21" i="20"/>
  <c r="R21" i="47"/>
  <c r="R40" i="47" s="1"/>
  <c r="O21" i="20"/>
  <c r="O21" i="47"/>
  <c r="O40" i="47" s="1"/>
  <c r="J21" i="20"/>
  <c r="J21" i="47"/>
  <c r="J40" i="47" s="1"/>
  <c r="T21" i="20"/>
  <c r="T21" i="47"/>
  <c r="T40" i="47" s="1"/>
  <c r="M21" i="20"/>
  <c r="M21" i="47"/>
  <c r="M40" i="47" s="1"/>
  <c r="K21" i="20"/>
  <c r="K21" i="47"/>
  <c r="K40" i="47" s="1"/>
  <c r="H21" i="20"/>
  <c r="H21" i="47"/>
  <c r="H40" i="47" s="1"/>
  <c r="E21" i="20"/>
  <c r="E21" i="47"/>
  <c r="E40" i="47" s="1"/>
  <c r="F12" i="20"/>
  <c r="H12" i="20"/>
  <c r="J12" i="20"/>
  <c r="K12" i="20"/>
  <c r="L12" i="20"/>
  <c r="M12" i="20"/>
  <c r="N12" i="20"/>
  <c r="O12" i="20"/>
  <c r="P12" i="20"/>
  <c r="Q12" i="20"/>
  <c r="R12" i="20"/>
  <c r="S12" i="20"/>
  <c r="T12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AZ14" i="32" l="1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2" i="20"/>
  <c r="I40" i="20" s="1"/>
  <c r="J22" i="20"/>
  <c r="J40" i="20" s="1"/>
  <c r="M22" i="20"/>
  <c r="M40" i="20" s="1"/>
  <c r="N22" i="20"/>
  <c r="N40" i="20" s="1"/>
  <c r="O22" i="20"/>
  <c r="O40" i="20" s="1"/>
  <c r="Q22" i="20"/>
  <c r="Q40" i="20" s="1"/>
  <c r="R22" i="20"/>
  <c r="R40" i="20" s="1"/>
  <c r="S22" i="20"/>
  <c r="S40" i="20" s="1"/>
  <c r="T22" i="20"/>
  <c r="T40" i="20" s="1"/>
  <c r="U22" i="20"/>
  <c r="U40" i="20" s="1"/>
  <c r="V22" i="20"/>
  <c r="V40" i="20" s="1"/>
  <c r="BW4" i="36" l="1"/>
  <c r="BX4" i="36"/>
  <c r="BY4" i="36"/>
  <c r="BZ4" i="36"/>
  <c r="CA4" i="36"/>
  <c r="CB4" i="36"/>
  <c r="CC4" i="36"/>
  <c r="BW5" i="36"/>
  <c r="BX5" i="36"/>
  <c r="BY5" i="36"/>
  <c r="BZ5" i="36"/>
  <c r="CA5" i="36"/>
  <c r="CB5" i="36"/>
  <c r="CC5" i="36"/>
  <c r="BW6" i="36"/>
  <c r="BX6" i="36"/>
  <c r="BY6" i="36"/>
  <c r="BZ6" i="36"/>
  <c r="CA6" i="36"/>
  <c r="CB6" i="36"/>
  <c r="CC6" i="36"/>
  <c r="BW7" i="36"/>
  <c r="BX7" i="36"/>
  <c r="BY7" i="36"/>
  <c r="BZ7" i="36"/>
  <c r="CA7" i="36"/>
  <c r="CB7" i="36"/>
  <c r="CC7" i="36"/>
  <c r="BW8" i="36"/>
  <c r="BX8" i="36"/>
  <c r="BY8" i="36"/>
  <c r="BZ8" i="36"/>
  <c r="CA8" i="36"/>
  <c r="CB8" i="36"/>
  <c r="CC8" i="36"/>
  <c r="BW9" i="36"/>
  <c r="BX9" i="36"/>
  <c r="BY9" i="36"/>
  <c r="BZ9" i="36"/>
  <c r="CA9" i="36"/>
  <c r="CB9" i="36"/>
  <c r="CC9" i="36"/>
  <c r="BW10" i="36"/>
  <c r="BX10" i="36"/>
  <c r="BY10" i="36"/>
  <c r="BZ10" i="36"/>
  <c r="CA10" i="36"/>
  <c r="CB10" i="36"/>
  <c r="CC10" i="36"/>
  <c r="BW11" i="36"/>
  <c r="BX11" i="36"/>
  <c r="BY11" i="36"/>
  <c r="BZ11" i="36"/>
  <c r="CA11" i="36"/>
  <c r="CB11" i="36"/>
  <c r="CC11" i="36"/>
  <c r="BW12" i="36"/>
  <c r="BX12" i="36"/>
  <c r="BY12" i="36"/>
  <c r="BZ12" i="36"/>
  <c r="CA12" i="36"/>
  <c r="CB12" i="36"/>
  <c r="CC12" i="36"/>
  <c r="BW13" i="36"/>
  <c r="BX13" i="36"/>
  <c r="BY13" i="36"/>
  <c r="BZ13" i="36"/>
  <c r="CA13" i="36"/>
  <c r="CB13" i="36"/>
  <c r="CC13" i="36"/>
  <c r="BW14" i="36"/>
  <c r="BX14" i="36"/>
  <c r="BY14" i="36"/>
  <c r="BZ14" i="36"/>
  <c r="CA14" i="36"/>
  <c r="CB14" i="36"/>
  <c r="CC14" i="36"/>
  <c r="BW16" i="36"/>
  <c r="BX16" i="36"/>
  <c r="BY16" i="36"/>
  <c r="BZ16" i="36"/>
  <c r="CA16" i="36"/>
  <c r="CB16" i="36"/>
  <c r="CC16" i="36"/>
  <c r="BW17" i="36"/>
  <c r="BX17" i="36"/>
  <c r="BY17" i="36"/>
  <c r="BZ17" i="36"/>
  <c r="CA17" i="36"/>
  <c r="CB17" i="36"/>
  <c r="CC17" i="36"/>
  <c r="BW18" i="36"/>
  <c r="BX18" i="36"/>
  <c r="BY18" i="36"/>
  <c r="BZ18" i="36"/>
  <c r="CA18" i="36"/>
  <c r="CB18" i="36"/>
  <c r="CC18" i="36"/>
  <c r="BW19" i="36"/>
  <c r="BX19" i="36"/>
  <c r="BY19" i="36"/>
  <c r="BZ19" i="36"/>
  <c r="CA19" i="36"/>
  <c r="CB19" i="36"/>
  <c r="CC19" i="36"/>
  <c r="BW20" i="36"/>
  <c r="BX20" i="36"/>
  <c r="BY20" i="36"/>
  <c r="BZ20" i="36"/>
  <c r="CA20" i="36"/>
  <c r="CB20" i="36"/>
  <c r="CC20" i="36"/>
  <c r="BW21" i="36"/>
  <c r="BX21" i="36"/>
  <c r="BY21" i="36"/>
  <c r="BZ21" i="36"/>
  <c r="CA21" i="36"/>
  <c r="CB21" i="36"/>
  <c r="CC21" i="36"/>
  <c r="BW22" i="36"/>
  <c r="BX22" i="36"/>
  <c r="BY22" i="36"/>
  <c r="BZ22" i="36"/>
  <c r="CA22" i="36"/>
  <c r="CB22" i="36"/>
  <c r="CC22" i="36"/>
  <c r="BW23" i="36"/>
  <c r="BX23" i="36"/>
  <c r="BY23" i="36"/>
  <c r="BZ23" i="36"/>
  <c r="CA23" i="36"/>
  <c r="CB23" i="36"/>
  <c r="CC23" i="36"/>
  <c r="BW24" i="36"/>
  <c r="BX24" i="36"/>
  <c r="BY24" i="36"/>
  <c r="BZ24" i="36"/>
  <c r="CA24" i="36"/>
  <c r="CB24" i="36"/>
  <c r="CC24" i="36"/>
  <c r="BW25" i="36"/>
  <c r="BX25" i="36"/>
  <c r="BY25" i="36"/>
  <c r="BZ25" i="36"/>
  <c r="CA25" i="36"/>
  <c r="CB25" i="36"/>
  <c r="CC25" i="36"/>
  <c r="BW26" i="36"/>
  <c r="BX26" i="36"/>
  <c r="BY26" i="36"/>
  <c r="BZ26" i="36"/>
  <c r="CA26" i="36"/>
  <c r="CB26" i="36"/>
  <c r="CC26" i="36"/>
  <c r="BW27" i="36"/>
  <c r="BX27" i="36"/>
  <c r="BY27" i="36"/>
  <c r="BZ27" i="36"/>
  <c r="CA27" i="36"/>
  <c r="CB27" i="36"/>
  <c r="CC27" i="36"/>
  <c r="BW28" i="36"/>
  <c r="BX28" i="36"/>
  <c r="BY28" i="36"/>
  <c r="BZ28" i="36"/>
  <c r="CA28" i="36"/>
  <c r="CB28" i="36"/>
  <c r="CC28" i="36"/>
  <c r="BW29" i="36"/>
  <c r="BX29" i="36"/>
  <c r="BY29" i="36"/>
  <c r="BZ29" i="36"/>
  <c r="CA29" i="36"/>
  <c r="CB29" i="36"/>
  <c r="CC29" i="36"/>
  <c r="BW30" i="36"/>
  <c r="BX30" i="36"/>
  <c r="BY30" i="36"/>
  <c r="BZ30" i="36"/>
  <c r="CA30" i="36"/>
  <c r="CB30" i="36"/>
  <c r="CC30" i="36"/>
  <c r="BW31" i="36"/>
  <c r="BX31" i="36"/>
  <c r="BY31" i="36"/>
  <c r="BZ31" i="36"/>
  <c r="CA31" i="36"/>
  <c r="CB31" i="36"/>
  <c r="CC31" i="36"/>
  <c r="BW32" i="36"/>
  <c r="BX32" i="36"/>
  <c r="BY32" i="36"/>
  <c r="BZ32" i="36"/>
  <c r="CA32" i="36"/>
  <c r="CB32" i="36"/>
  <c r="CC32" i="36"/>
  <c r="BW33" i="36"/>
  <c r="BX33" i="36"/>
  <c r="BY33" i="36"/>
  <c r="BZ33" i="36"/>
  <c r="CA33" i="36"/>
  <c r="CB33" i="36"/>
  <c r="CC33" i="36"/>
  <c r="BW34" i="36"/>
  <c r="BX34" i="36"/>
  <c r="BY34" i="36"/>
  <c r="BZ34" i="36"/>
  <c r="CA34" i="36"/>
  <c r="CB34" i="36"/>
  <c r="CC34" i="36"/>
  <c r="BW35" i="36"/>
  <c r="BX35" i="36"/>
  <c r="BY35" i="36"/>
  <c r="BZ35" i="36"/>
  <c r="CA35" i="36"/>
  <c r="CB35" i="36"/>
  <c r="CC35" i="36"/>
  <c r="BW36" i="36"/>
  <c r="BX36" i="36"/>
  <c r="BY36" i="36"/>
  <c r="BZ36" i="36"/>
  <c r="CA36" i="36"/>
  <c r="CB36" i="36"/>
  <c r="CC36" i="36"/>
  <c r="BW37" i="36"/>
  <c r="BX37" i="36"/>
  <c r="BY37" i="36"/>
  <c r="BZ37" i="36"/>
  <c r="CA37" i="36"/>
  <c r="CB37" i="36"/>
  <c r="CC37" i="36"/>
  <c r="BW38" i="36"/>
  <c r="BX38" i="36"/>
  <c r="BY38" i="36"/>
  <c r="BZ38" i="36"/>
  <c r="CA38" i="36"/>
  <c r="CB38" i="36"/>
  <c r="CC38" i="36"/>
  <c r="BW39" i="36"/>
  <c r="BX39" i="36"/>
  <c r="BY39" i="36"/>
  <c r="BZ39" i="36"/>
  <c r="CA39" i="36"/>
  <c r="CB39" i="36"/>
  <c r="CC39" i="36"/>
  <c r="BW40" i="36"/>
  <c r="BX40" i="36"/>
  <c r="BY40" i="36"/>
  <c r="BZ40" i="36"/>
  <c r="CA40" i="36"/>
  <c r="CB40" i="36"/>
  <c r="CC40" i="36"/>
  <c r="BW41" i="36"/>
  <c r="BX41" i="36"/>
  <c r="BY41" i="36"/>
  <c r="BZ41" i="36"/>
  <c r="CA41" i="36"/>
  <c r="CB41" i="36"/>
  <c r="CC41" i="36"/>
  <c r="BW42" i="36"/>
  <c r="BX42" i="36"/>
  <c r="BY42" i="36"/>
  <c r="BZ42" i="36"/>
  <c r="CA42" i="36"/>
  <c r="CB42" i="36"/>
  <c r="CC42" i="36"/>
  <c r="BW43" i="36"/>
  <c r="BX43" i="36"/>
  <c r="BY43" i="36"/>
  <c r="BZ43" i="36"/>
  <c r="CA43" i="36"/>
  <c r="CB43" i="36"/>
  <c r="CC43" i="36"/>
  <c r="BW44" i="36"/>
  <c r="BX44" i="36"/>
  <c r="BY44" i="36"/>
  <c r="BZ44" i="36"/>
  <c r="CA44" i="36"/>
  <c r="CB44" i="36"/>
  <c r="CC44" i="36"/>
  <c r="BW45" i="36"/>
  <c r="BX45" i="36"/>
  <c r="BY45" i="36"/>
  <c r="BZ45" i="36"/>
  <c r="CA45" i="36"/>
  <c r="CB45" i="36"/>
  <c r="CC45" i="36"/>
  <c r="BW46" i="36"/>
  <c r="BX46" i="36"/>
  <c r="BY46" i="36"/>
  <c r="BZ46" i="36"/>
  <c r="CA46" i="36"/>
  <c r="CB46" i="36"/>
  <c r="CC46" i="36"/>
  <c r="BW47" i="36"/>
  <c r="BX47" i="36"/>
  <c r="BY47" i="36"/>
  <c r="BZ47" i="36"/>
  <c r="CA47" i="36"/>
  <c r="CB47" i="36"/>
  <c r="CC47" i="36"/>
  <c r="CC3" i="36"/>
  <c r="CB3" i="36"/>
  <c r="CA3" i="36"/>
  <c r="BZ3" i="36"/>
  <c r="BY3" i="36"/>
  <c r="BX3" i="36"/>
  <c r="BW3" i="36"/>
  <c r="BW59" i="36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CU4" i="11"/>
  <c r="CU5" i="11"/>
  <c r="CU6" i="11"/>
  <c r="CU7" i="11"/>
  <c r="CU8" i="11"/>
  <c r="CU9" i="11"/>
  <c r="CU10" i="11"/>
  <c r="CU11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P4" i="11"/>
  <c r="CQ4" i="11"/>
  <c r="CP5" i="11"/>
  <c r="CQ5" i="11"/>
  <c r="CP6" i="11"/>
  <c r="CQ6" i="11"/>
  <c r="CP7" i="11"/>
  <c r="CQ7" i="11"/>
  <c r="CP8" i="11"/>
  <c r="CQ8" i="11"/>
  <c r="CP9" i="11"/>
  <c r="CQ9" i="11"/>
  <c r="CP10" i="11"/>
  <c r="CQ10" i="11"/>
  <c r="CP11" i="11"/>
  <c r="CQ11" i="11"/>
  <c r="CP12" i="11"/>
  <c r="CQ12" i="11"/>
  <c r="CP13" i="11"/>
  <c r="CQ13" i="11"/>
  <c r="CP14" i="11"/>
  <c r="CQ14" i="11"/>
  <c r="CP15" i="11"/>
  <c r="CQ15" i="11"/>
  <c r="CP16" i="11"/>
  <c r="CQ16" i="11"/>
  <c r="CP17" i="11"/>
  <c r="CQ17" i="11"/>
  <c r="CP18" i="11"/>
  <c r="CQ18" i="11"/>
  <c r="CP19" i="11"/>
  <c r="CQ19" i="11"/>
  <c r="CP20" i="11"/>
  <c r="CQ20" i="11"/>
  <c r="CP21" i="11"/>
  <c r="CQ21" i="11"/>
  <c r="CP22" i="11"/>
  <c r="CQ22" i="11"/>
  <c r="CP23" i="11"/>
  <c r="CQ23" i="11"/>
  <c r="CP24" i="11"/>
  <c r="CQ24" i="11"/>
  <c r="CP25" i="11"/>
  <c r="CQ25" i="11"/>
  <c r="CP26" i="11"/>
  <c r="CQ26" i="11"/>
  <c r="CP27" i="11"/>
  <c r="CQ27" i="11"/>
  <c r="CP28" i="11"/>
  <c r="CQ28" i="11"/>
  <c r="CP29" i="11"/>
  <c r="CQ29" i="11"/>
  <c r="CP30" i="11"/>
  <c r="CQ30" i="11"/>
  <c r="CP31" i="11"/>
  <c r="CQ31" i="11"/>
  <c r="CP32" i="11"/>
  <c r="CQ32" i="11"/>
  <c r="CP33" i="11"/>
  <c r="CQ33" i="11"/>
  <c r="CP34" i="11"/>
  <c r="CQ34" i="11"/>
  <c r="CP35" i="11"/>
  <c r="CQ35" i="11"/>
  <c r="CP36" i="11"/>
  <c r="CQ36" i="11"/>
  <c r="CP37" i="11"/>
  <c r="CQ37" i="11"/>
  <c r="CP38" i="11"/>
  <c r="CQ38" i="11"/>
  <c r="CP39" i="11"/>
  <c r="CQ39" i="11"/>
  <c r="CP40" i="11"/>
  <c r="CQ40" i="11"/>
  <c r="CP41" i="11"/>
  <c r="CQ41" i="11"/>
  <c r="CP42" i="11"/>
  <c r="CQ42" i="11"/>
  <c r="CP43" i="11"/>
  <c r="CQ43" i="11"/>
  <c r="CP44" i="11"/>
  <c r="CQ44" i="11"/>
  <c r="CP45" i="11"/>
  <c r="CQ45" i="11"/>
  <c r="CP46" i="11"/>
  <c r="CQ46" i="11"/>
  <c r="CP47" i="11"/>
  <c r="CQ47" i="11"/>
  <c r="CP48" i="11"/>
  <c r="CQ48" i="11"/>
  <c r="CP49" i="11"/>
  <c r="CQ49" i="11"/>
  <c r="CP50" i="11"/>
  <c r="CQ50" i="11"/>
  <c r="CP51" i="11"/>
  <c r="CQ51" i="11"/>
  <c r="CP52" i="11"/>
  <c r="CQ52" i="11"/>
  <c r="CP53" i="11"/>
  <c r="CQ53" i="11"/>
  <c r="CP54" i="11"/>
  <c r="CQ54" i="11"/>
  <c r="CU3" i="11"/>
  <c r="CS3" i="11"/>
  <c r="CQ3" i="11"/>
  <c r="CP3" i="11"/>
  <c r="AF61" i="11"/>
  <c r="AG61" i="11"/>
  <c r="AH61" i="11"/>
  <c r="AI61" i="11"/>
  <c r="AK61" i="11"/>
  <c r="AL61" i="11"/>
  <c r="AM61" i="11"/>
  <c r="AN61" i="11"/>
  <c r="AO61" i="11"/>
  <c r="AP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AF62" i="11"/>
  <c r="AG62" i="11"/>
  <c r="AH62" i="11"/>
  <c r="AI62" i="11"/>
  <c r="AK62" i="11"/>
  <c r="AL62" i="11"/>
  <c r="AM62" i="11"/>
  <c r="AN62" i="11"/>
  <c r="AO62" i="11"/>
  <c r="AP62" i="11"/>
  <c r="AR62" i="11"/>
  <c r="AS62" i="11"/>
  <c r="AT62" i="11"/>
  <c r="AU62" i="11"/>
  <c r="AV62" i="11"/>
  <c r="AW62" i="11"/>
  <c r="AX62" i="11"/>
  <c r="AY62" i="11"/>
  <c r="D16" i="21" s="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G16" i="21" s="1"/>
  <c r="BZ62" i="11"/>
  <c r="CX3" i="11"/>
  <c r="CX4" i="11"/>
  <c r="CX5" i="11"/>
  <c r="CX6" i="11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T20" i="20" l="1"/>
  <c r="T36" i="20" s="1"/>
  <c r="T20" i="47"/>
  <c r="T36" i="47" s="1"/>
  <c r="M20" i="20"/>
  <c r="M36" i="20" s="1"/>
  <c r="M20" i="47"/>
  <c r="M36" i="47" s="1"/>
  <c r="K20" i="20"/>
  <c r="K36" i="20" s="1"/>
  <c r="K20" i="47"/>
  <c r="K36" i="47" s="1"/>
  <c r="H20" i="20"/>
  <c r="H36" i="20" s="1"/>
  <c r="H20" i="47"/>
  <c r="H36" i="47" s="1"/>
  <c r="E20" i="20"/>
  <c r="E36" i="20" s="1"/>
  <c r="E20" i="47"/>
  <c r="E36" i="47" s="1"/>
  <c r="S20" i="20"/>
  <c r="S36" i="20" s="1"/>
  <c r="S20" i="47"/>
  <c r="S36" i="47" s="1"/>
  <c r="P20" i="20"/>
  <c r="P36" i="20" s="1"/>
  <c r="P20" i="47"/>
  <c r="P36" i="47" s="1"/>
  <c r="G20" i="20"/>
  <c r="G36" i="20" s="1"/>
  <c r="G20" i="47"/>
  <c r="G36" i="47" s="1"/>
  <c r="G42" i="47" s="1"/>
  <c r="D20" i="20"/>
  <c r="D36" i="20" s="1"/>
  <c r="D20" i="47"/>
  <c r="D36" i="47" s="1"/>
  <c r="D42" i="47" s="1"/>
  <c r="R20" i="20"/>
  <c r="R36" i="20" s="1"/>
  <c r="R20" i="47"/>
  <c r="R36" i="47" s="1"/>
  <c r="O20" i="20"/>
  <c r="O36" i="20" s="1"/>
  <c r="O20" i="47"/>
  <c r="O36" i="47" s="1"/>
  <c r="J20" i="20"/>
  <c r="J36" i="20" s="1"/>
  <c r="J20" i="47"/>
  <c r="J36" i="47" s="1"/>
  <c r="F20" i="20"/>
  <c r="F36" i="20" s="1"/>
  <c r="F20" i="47"/>
  <c r="F36" i="47" s="1"/>
  <c r="U20" i="20"/>
  <c r="U36" i="20" s="1"/>
  <c r="U20" i="47"/>
  <c r="U36" i="47" s="1"/>
  <c r="Q20" i="20"/>
  <c r="Q36" i="20" s="1"/>
  <c r="Q20" i="47"/>
  <c r="Q36" i="47" s="1"/>
  <c r="N20" i="20"/>
  <c r="N36" i="20" s="1"/>
  <c r="N20" i="47"/>
  <c r="N36" i="47" s="1"/>
  <c r="L20" i="20"/>
  <c r="L36" i="20" s="1"/>
  <c r="L20" i="47"/>
  <c r="L36" i="47" s="1"/>
  <c r="I20" i="20"/>
  <c r="I36" i="20" s="1"/>
  <c r="I20" i="47"/>
  <c r="I36" i="47" s="1"/>
  <c r="D39" i="20"/>
  <c r="G39" i="20"/>
  <c r="BP49" i="8"/>
  <c r="U19" i="20" s="1"/>
  <c r="U39" i="20" s="1"/>
  <c r="BP50" i="8"/>
  <c r="BP51" i="8"/>
  <c r="AJ49" i="8"/>
  <c r="I19" i="20" s="1"/>
  <c r="I39" i="20" s="1"/>
  <c r="AJ50" i="8"/>
  <c r="AJ51" i="8"/>
  <c r="CG4" i="8"/>
  <c r="CG5" i="8"/>
  <c r="CG6" i="8"/>
  <c r="CG7" i="8"/>
  <c r="CG8" i="8"/>
  <c r="CG9" i="8"/>
  <c r="CG10" i="8"/>
  <c r="CG11" i="8"/>
  <c r="CG12" i="8"/>
  <c r="CG13" i="8"/>
  <c r="CG14" i="8"/>
  <c r="CG15" i="8"/>
  <c r="CG3" i="8"/>
  <c r="BZ61" i="12" l="1"/>
  <c r="BZ62" i="12"/>
  <c r="U23" i="20" s="1"/>
  <c r="U37" i="20" s="1"/>
  <c r="U23" i="47" l="1"/>
  <c r="U48" i="47" s="1"/>
  <c r="AD61" i="25"/>
  <c r="AE61" i="25"/>
  <c r="AF61" i="25"/>
  <c r="AG61" i="25"/>
  <c r="AH61" i="25"/>
  <c r="AI61" i="25"/>
  <c r="AK61" i="25"/>
  <c r="AL61" i="25"/>
  <c r="AM61" i="25"/>
  <c r="AN61" i="25"/>
  <c r="AO61" i="25"/>
  <c r="AP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E61" i="25"/>
  <c r="CF61" i="25"/>
  <c r="CG61" i="25"/>
  <c r="U61" i="25"/>
  <c r="BZ62" i="25"/>
  <c r="CX59" i="25"/>
  <c r="CU59" i="25"/>
  <c r="CT59" i="25"/>
  <c r="CS59" i="25"/>
  <c r="CR59" i="25"/>
  <c r="CQ59" i="25"/>
  <c r="CP59" i="25"/>
  <c r="CO59" i="25"/>
  <c r="CN59" i="25"/>
  <c r="CM59" i="25"/>
  <c r="CL59" i="25"/>
  <c r="CK59" i="25"/>
  <c r="CJ59" i="25"/>
  <c r="CI59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2" i="21" s="1"/>
  <c r="BS38" i="37"/>
  <c r="BR38" i="37"/>
  <c r="BQ38" i="37"/>
  <c r="BP38" i="37"/>
  <c r="BO38" i="37"/>
  <c r="G42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2" i="21" s="1"/>
  <c r="AZ38" i="37"/>
  <c r="E42" i="21" s="1"/>
  <c r="AY38" i="37"/>
  <c r="AX38" i="37"/>
  <c r="AW38" i="37"/>
  <c r="AV38" i="37"/>
  <c r="AU38" i="37"/>
  <c r="AT38" i="37"/>
  <c r="AS38" i="37"/>
  <c r="AR38" i="37"/>
  <c r="AQ38" i="37"/>
  <c r="AP38" i="37"/>
  <c r="D42" i="21" s="1"/>
  <c r="AO38" i="37"/>
  <c r="AN38" i="37"/>
  <c r="AM38" i="37"/>
  <c r="AL38" i="37"/>
  <c r="C42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2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8" i="20" s="1"/>
  <c r="BO36" i="37"/>
  <c r="T18" i="20" s="1"/>
  <c r="BN36" i="37"/>
  <c r="S18" i="20" s="1"/>
  <c r="BM36" i="37"/>
  <c r="R18" i="20" s="1"/>
  <c r="BL36" i="37"/>
  <c r="Q18" i="20" s="1"/>
  <c r="BK36" i="37"/>
  <c r="BJ36" i="37"/>
  <c r="BI36" i="37"/>
  <c r="BH36" i="37"/>
  <c r="BG36" i="37"/>
  <c r="BF36" i="37"/>
  <c r="BE36" i="37"/>
  <c r="BD36" i="37"/>
  <c r="BC36" i="37"/>
  <c r="BB36" i="37"/>
  <c r="P18" i="20" s="1"/>
  <c r="BA36" i="37"/>
  <c r="AZ36" i="37"/>
  <c r="AY36" i="37"/>
  <c r="AX36" i="37"/>
  <c r="AW36" i="37"/>
  <c r="O18" i="20" s="1"/>
  <c r="AV36" i="37"/>
  <c r="N18" i="20" s="1"/>
  <c r="AU36" i="37"/>
  <c r="M18" i="20" s="1"/>
  <c r="AT36" i="37"/>
  <c r="AS36" i="37"/>
  <c r="AR36" i="37"/>
  <c r="AQ36" i="37"/>
  <c r="AP36" i="37"/>
  <c r="AO36" i="37"/>
  <c r="L18" i="20" s="1"/>
  <c r="AN36" i="37"/>
  <c r="K18" i="20" s="1"/>
  <c r="AM36" i="37"/>
  <c r="AL36" i="37"/>
  <c r="J18" i="20" s="1"/>
  <c r="AK36" i="37"/>
  <c r="I18" i="20" s="1"/>
  <c r="AJ36" i="37"/>
  <c r="AI36" i="37"/>
  <c r="AH36" i="37"/>
  <c r="AG36" i="37"/>
  <c r="AF36" i="37"/>
  <c r="H18" i="20" s="1"/>
  <c r="AE36" i="37"/>
  <c r="F18" i="20" s="1"/>
  <c r="AD36" i="37"/>
  <c r="AC36" i="37"/>
  <c r="AB36" i="37"/>
  <c r="AA36" i="37"/>
  <c r="Z36" i="37"/>
  <c r="Y36" i="37"/>
  <c r="X36" i="37"/>
  <c r="W36" i="37"/>
  <c r="V36" i="37"/>
  <c r="U36" i="37"/>
  <c r="B18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T62" i="27"/>
  <c r="AB61" i="13"/>
  <c r="AC61" i="13"/>
  <c r="AD61" i="13"/>
  <c r="AE61" i="13"/>
  <c r="AF61" i="13"/>
  <c r="AH61" i="13"/>
  <c r="AI61" i="13"/>
  <c r="F26" i="47" s="1"/>
  <c r="AJ61" i="13"/>
  <c r="AK61" i="13"/>
  <c r="AL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A61" i="13"/>
  <c r="CB61" i="13"/>
  <c r="CC61" i="13"/>
  <c r="Y61" i="33"/>
  <c r="E6" i="47" s="1"/>
  <c r="E35" i="47" s="1"/>
  <c r="E42" i="47" s="1"/>
  <c r="Z61" i="33"/>
  <c r="AA61" i="33"/>
  <c r="AB61" i="33"/>
  <c r="AC61" i="33"/>
  <c r="AE61" i="33"/>
  <c r="AF61" i="33"/>
  <c r="AH61" i="33"/>
  <c r="AI61" i="33"/>
  <c r="AJ61" i="33"/>
  <c r="AL61" i="33"/>
  <c r="AM61" i="33"/>
  <c r="AN61" i="33"/>
  <c r="J6" i="47" s="1"/>
  <c r="J35" i="47" s="1"/>
  <c r="J42" i="47" s="1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T6" i="47" s="1"/>
  <c r="T35" i="47" s="1"/>
  <c r="T42" i="47" s="1"/>
  <c r="BS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V61" i="9"/>
  <c r="W61" i="9"/>
  <c r="X61" i="9"/>
  <c r="Y61" i="9"/>
  <c r="AA61" i="9"/>
  <c r="AB61" i="9"/>
  <c r="AC61" i="9"/>
  <c r="AD61" i="9"/>
  <c r="D10" i="47" s="1"/>
  <c r="AE61" i="9"/>
  <c r="AF61" i="9"/>
  <c r="AG61" i="9"/>
  <c r="AH61" i="9"/>
  <c r="AI61" i="9"/>
  <c r="AK61" i="9"/>
  <c r="AL61" i="9"/>
  <c r="AM61" i="9"/>
  <c r="AN61" i="9"/>
  <c r="AO61" i="9"/>
  <c r="AP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61" i="3"/>
  <c r="C19" i="21" s="1"/>
  <c r="D61" i="3"/>
  <c r="D19" i="21" s="1"/>
  <c r="E61" i="3"/>
  <c r="E19" i="21" s="1"/>
  <c r="F61" i="3"/>
  <c r="F19" i="21" s="1"/>
  <c r="G61" i="3"/>
  <c r="G19" i="21" s="1"/>
  <c r="H61" i="3"/>
  <c r="H19" i="21" s="1"/>
  <c r="I61" i="3"/>
  <c r="J61" i="3"/>
  <c r="K61" i="3"/>
  <c r="L61" i="3"/>
  <c r="M61" i="3"/>
  <c r="N61" i="3"/>
  <c r="G44" i="21"/>
  <c r="F44" i="21"/>
  <c r="D44" i="21"/>
  <c r="C44" i="21"/>
  <c r="B44" i="21"/>
  <c r="BW60" i="36"/>
  <c r="H38" i="21"/>
  <c r="G38" i="21"/>
  <c r="F38" i="21"/>
  <c r="BZ59" i="36"/>
  <c r="D38" i="21"/>
  <c r="C38" i="21"/>
  <c r="B38" i="21"/>
  <c r="P22" i="20"/>
  <c r="P40" i="20" s="1"/>
  <c r="CA58" i="36"/>
  <c r="BZ58" i="36"/>
  <c r="BY58" i="36"/>
  <c r="L22" i="20"/>
  <c r="L40" i="20" s="1"/>
  <c r="K22" i="20"/>
  <c r="K40" i="20" s="1"/>
  <c r="H22" i="20"/>
  <c r="H40" i="20" s="1"/>
  <c r="F22" i="20"/>
  <c r="F40" i="20" s="1"/>
  <c r="E22" i="20"/>
  <c r="E40" i="20" s="1"/>
  <c r="C22" i="20"/>
  <c r="C40" i="20" s="1"/>
  <c r="B22" i="20"/>
  <c r="B40" i="20" s="1"/>
  <c r="CC57" i="36"/>
  <c r="CB57" i="36"/>
  <c r="CA57" i="36"/>
  <c r="BZ57" i="36"/>
  <c r="BY57" i="36"/>
  <c r="BX57" i="36"/>
  <c r="CB58" i="36"/>
  <c r="B62" i="14"/>
  <c r="B64" i="14" s="1"/>
  <c r="B17" i="20"/>
  <c r="C17" i="20"/>
  <c r="E17" i="20"/>
  <c r="F17" i="20"/>
  <c r="H17" i="20"/>
  <c r="I17" i="20"/>
  <c r="J17" i="20"/>
  <c r="K17" i="20"/>
  <c r="L17" i="20"/>
  <c r="P17" i="20"/>
  <c r="BO49" i="7"/>
  <c r="BP49" i="7"/>
  <c r="BR49" i="7"/>
  <c r="BS49" i="7"/>
  <c r="BT49" i="7"/>
  <c r="B35" i="21"/>
  <c r="C35" i="21"/>
  <c r="D35" i="21"/>
  <c r="G35" i="21"/>
  <c r="BO50" i="7"/>
  <c r="BP50" i="7"/>
  <c r="BR50" i="7"/>
  <c r="BS50" i="7"/>
  <c r="H35" i="21" s="1"/>
  <c r="BT50" i="7"/>
  <c r="BO51" i="7"/>
  <c r="BP51" i="7"/>
  <c r="BR51" i="7"/>
  <c r="BS51" i="7"/>
  <c r="BT51" i="7"/>
  <c r="CG49" i="7"/>
  <c r="CH49" i="7"/>
  <c r="CJ49" i="7"/>
  <c r="CF50" i="7"/>
  <c r="CG50" i="7"/>
  <c r="CJ50" i="7"/>
  <c r="CK50" i="7"/>
  <c r="CF51" i="7"/>
  <c r="CH51" i="7"/>
  <c r="CJ51" i="7"/>
  <c r="CH50" i="7"/>
  <c r="CI50" i="7"/>
  <c r="CG51" i="7"/>
  <c r="Q61" i="25"/>
  <c r="P61" i="25"/>
  <c r="CW61" i="25" s="1"/>
  <c r="O61" i="25"/>
  <c r="CV61" i="25" s="1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X53" i="30"/>
  <c r="Y53" i="30"/>
  <c r="R53" i="30"/>
  <c r="AB53" i="30"/>
  <c r="AC53" i="30"/>
  <c r="W53" i="30"/>
  <c r="F62" i="12"/>
  <c r="F17" i="21" s="1"/>
  <c r="F62" i="25"/>
  <c r="AD62" i="25"/>
  <c r="AE62" i="25"/>
  <c r="AF62" i="25"/>
  <c r="AG62" i="25"/>
  <c r="AH62" i="25"/>
  <c r="AI62" i="25"/>
  <c r="AK62" i="25"/>
  <c r="AL62" i="25"/>
  <c r="AM62" i="25"/>
  <c r="AN62" i="25"/>
  <c r="AO62" i="25"/>
  <c r="AP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CA62" i="25"/>
  <c r="CB62" i="25"/>
  <c r="CC62" i="25"/>
  <c r="CE62" i="25"/>
  <c r="CF62" i="25"/>
  <c r="CG62" i="25"/>
  <c r="U62" i="25"/>
  <c r="C62" i="25"/>
  <c r="C18" i="21" s="1"/>
  <c r="D62" i="25"/>
  <c r="D18" i="21" s="1"/>
  <c r="E62" i="25"/>
  <c r="G62" i="25"/>
  <c r="G18" i="21" s="1"/>
  <c r="H62" i="25"/>
  <c r="I62" i="25"/>
  <c r="J62" i="25"/>
  <c r="K62" i="25"/>
  <c r="CR62" i="25" s="1"/>
  <c r="L62" i="25"/>
  <c r="M62" i="25"/>
  <c r="N62" i="25"/>
  <c r="O62" i="25"/>
  <c r="CV62" i="25" s="1"/>
  <c r="P62" i="25"/>
  <c r="CW62" i="25" s="1"/>
  <c r="Q62" i="25"/>
  <c r="B62" i="25"/>
  <c r="B18" i="21" s="1"/>
  <c r="CA62" i="11"/>
  <c r="CB62" i="11"/>
  <c r="CC62" i="11"/>
  <c r="CE62" i="11"/>
  <c r="CF62" i="11"/>
  <c r="CG62" i="11"/>
  <c r="U62" i="11"/>
  <c r="C16" i="21"/>
  <c r="E16" i="21"/>
  <c r="F16" i="21"/>
  <c r="H16" i="21"/>
  <c r="B62" i="11"/>
  <c r="B16" i="21" s="1"/>
  <c r="AD62" i="12"/>
  <c r="D23" i="20" s="1"/>
  <c r="D37" i="20" s="1"/>
  <c r="AE62" i="12"/>
  <c r="E23" i="20" s="1"/>
  <c r="E37" i="20" s="1"/>
  <c r="AF62" i="12"/>
  <c r="AG62" i="12"/>
  <c r="AH62" i="12"/>
  <c r="AI62" i="12"/>
  <c r="AK62" i="12"/>
  <c r="AL62" i="12"/>
  <c r="F23" i="20" s="1"/>
  <c r="F37" i="20" s="1"/>
  <c r="AM62" i="12"/>
  <c r="G23" i="20" s="1"/>
  <c r="G37" i="20" s="1"/>
  <c r="AN62" i="12"/>
  <c r="H23" i="20" s="1"/>
  <c r="H37" i="20" s="1"/>
  <c r="AO62" i="12"/>
  <c r="AP62" i="12"/>
  <c r="AR62" i="12"/>
  <c r="AS62" i="12"/>
  <c r="AT62" i="12"/>
  <c r="I23" i="20" s="1"/>
  <c r="I37" i="20" s="1"/>
  <c r="AU62" i="12"/>
  <c r="J23" i="20" s="1"/>
  <c r="J37" i="20" s="1"/>
  <c r="AV62" i="12"/>
  <c r="AW62" i="12"/>
  <c r="K23" i="20" s="1"/>
  <c r="K37" i="20" s="1"/>
  <c r="AX62" i="12"/>
  <c r="L23" i="20" s="1"/>
  <c r="L37" i="20" s="1"/>
  <c r="AY62" i="12"/>
  <c r="AZ62" i="12"/>
  <c r="BA62" i="12"/>
  <c r="BB62" i="12"/>
  <c r="BC62" i="12"/>
  <c r="BD62" i="12"/>
  <c r="BE62" i="12"/>
  <c r="M23" i="20" s="1"/>
  <c r="M37" i="20" s="1"/>
  <c r="BF62" i="12"/>
  <c r="N23" i="20" s="1"/>
  <c r="N37" i="20" s="1"/>
  <c r="BG62" i="12"/>
  <c r="O23" i="20" s="1"/>
  <c r="O37" i="20" s="1"/>
  <c r="BH62" i="12"/>
  <c r="BI62" i="12"/>
  <c r="BJ62" i="12"/>
  <c r="BK62" i="12"/>
  <c r="BL62" i="12"/>
  <c r="P23" i="20" s="1"/>
  <c r="P37" i="20" s="1"/>
  <c r="BM62" i="12"/>
  <c r="BN62" i="12"/>
  <c r="BO62" i="12"/>
  <c r="BP62" i="12"/>
  <c r="BQ62" i="12"/>
  <c r="BR62" i="12"/>
  <c r="BS62" i="12"/>
  <c r="BT62" i="12"/>
  <c r="BU62" i="12"/>
  <c r="BV62" i="12"/>
  <c r="Q23" i="20" s="1"/>
  <c r="Q37" i="20" s="1"/>
  <c r="BW62" i="12"/>
  <c r="R23" i="20" s="1"/>
  <c r="R37" i="20" s="1"/>
  <c r="BX62" i="12"/>
  <c r="S23" i="20" s="1"/>
  <c r="S37" i="20" s="1"/>
  <c r="BY62" i="12"/>
  <c r="T23" i="20" s="1"/>
  <c r="T37" i="20" s="1"/>
  <c r="CA62" i="12"/>
  <c r="V23" i="20" s="1"/>
  <c r="V37" i="20" s="1"/>
  <c r="CB62" i="12"/>
  <c r="CC62" i="12"/>
  <c r="CE62" i="12"/>
  <c r="CF62" i="12"/>
  <c r="CG62" i="12"/>
  <c r="U62" i="12"/>
  <c r="C62" i="12"/>
  <c r="C17" i="21" s="1"/>
  <c r="D62" i="12"/>
  <c r="E62" i="12"/>
  <c r="E17" i="21" s="1"/>
  <c r="G62" i="12"/>
  <c r="G17" i="21" s="1"/>
  <c r="H62" i="12"/>
  <c r="H17" i="21" s="1"/>
  <c r="I62" i="12"/>
  <c r="J62" i="12"/>
  <c r="K62" i="12"/>
  <c r="CR62" i="12" s="1"/>
  <c r="L62" i="12"/>
  <c r="M62" i="12"/>
  <c r="N62" i="12"/>
  <c r="O62" i="12"/>
  <c r="CV62" i="12" s="1"/>
  <c r="P62" i="12"/>
  <c r="CW62" i="12" s="1"/>
  <c r="Q62" i="12"/>
  <c r="B62" i="12"/>
  <c r="B17" i="21" s="1"/>
  <c r="X54" i="29"/>
  <c r="W54" i="29"/>
  <c r="V54" i="29"/>
  <c r="U54" i="29"/>
  <c r="O24" i="21"/>
  <c r="I54" i="29"/>
  <c r="G54" i="29"/>
  <c r="F54" i="29"/>
  <c r="E54" i="29"/>
  <c r="D54" i="29"/>
  <c r="C54" i="29"/>
  <c r="X53" i="29"/>
  <c r="W53" i="29"/>
  <c r="V53" i="29"/>
  <c r="U53" i="29"/>
  <c r="D24" i="21"/>
  <c r="I53" i="29"/>
  <c r="H53" i="29"/>
  <c r="B24" i="21" s="1"/>
  <c r="G53" i="29"/>
  <c r="F53" i="29"/>
  <c r="E53" i="29"/>
  <c r="D53" i="29"/>
  <c r="C53" i="29"/>
  <c r="Y51" i="30"/>
  <c r="Y50" i="30"/>
  <c r="Y49" i="30"/>
  <c r="Y47" i="30"/>
  <c r="Y46" i="30"/>
  <c r="Y45" i="30"/>
  <c r="Y44" i="30"/>
  <c r="Y41" i="30"/>
  <c r="Y40" i="30"/>
  <c r="Y38" i="30"/>
  <c r="Y36" i="30"/>
  <c r="Y35" i="30"/>
  <c r="Y33" i="30"/>
  <c r="Y32" i="30"/>
  <c r="Y31" i="30"/>
  <c r="Y30" i="30"/>
  <c r="Y29" i="30"/>
  <c r="Y28" i="30"/>
  <c r="Y26" i="30"/>
  <c r="Y25" i="30"/>
  <c r="Y23" i="30"/>
  <c r="Y22" i="30"/>
  <c r="Y20" i="30"/>
  <c r="Y19" i="30"/>
  <c r="Y18" i="30"/>
  <c r="Y16" i="30"/>
  <c r="Y15" i="30"/>
  <c r="Y13" i="30"/>
  <c r="Y12" i="30"/>
  <c r="Y11" i="30"/>
  <c r="Y9" i="30"/>
  <c r="Y6" i="30"/>
  <c r="AB52" i="30"/>
  <c r="AB51" i="30"/>
  <c r="AB50" i="30"/>
  <c r="AB48" i="30"/>
  <c r="AB47" i="30"/>
  <c r="AB46" i="30"/>
  <c r="AB45" i="30"/>
  <c r="AB44" i="30"/>
  <c r="AB42" i="30"/>
  <c r="AB39" i="30"/>
  <c r="AB37" i="30"/>
  <c r="AB36" i="30"/>
  <c r="AB35" i="30"/>
  <c r="S34" i="30"/>
  <c r="AB33" i="30"/>
  <c r="AB31" i="30"/>
  <c r="AB30" i="30"/>
  <c r="AB29" i="30"/>
  <c r="AB27" i="30"/>
  <c r="AB26" i="30"/>
  <c r="AB24" i="30"/>
  <c r="AB23" i="30"/>
  <c r="S22" i="30"/>
  <c r="AB20" i="30"/>
  <c r="AB19" i="30"/>
  <c r="AB17" i="30"/>
  <c r="AB16" i="30"/>
  <c r="AB15" i="30"/>
  <c r="AB14" i="30"/>
  <c r="AB13" i="30"/>
  <c r="AB12" i="30"/>
  <c r="AB10" i="30"/>
  <c r="AB9" i="30"/>
  <c r="AB7" i="30"/>
  <c r="S6" i="30"/>
  <c r="S5" i="30"/>
  <c r="AB4" i="30"/>
  <c r="CE62" i="27"/>
  <c r="CD62" i="27"/>
  <c r="CC62" i="27"/>
  <c r="BW51" i="8"/>
  <c r="BV51" i="8"/>
  <c r="H43" i="21" s="1"/>
  <c r="BU51" i="8"/>
  <c r="BS51" i="8"/>
  <c r="BR51" i="8"/>
  <c r="BQ51" i="8"/>
  <c r="BO51" i="8"/>
  <c r="G43" i="21" s="1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F43" i="21" s="1"/>
  <c r="AZ51" i="8"/>
  <c r="E43" i="21" s="1"/>
  <c r="AY51" i="8"/>
  <c r="AX51" i="8"/>
  <c r="AW51" i="8"/>
  <c r="AV51" i="8"/>
  <c r="AU51" i="8"/>
  <c r="AT51" i="8"/>
  <c r="AS51" i="8"/>
  <c r="AR51" i="8"/>
  <c r="AQ51" i="8"/>
  <c r="AP51" i="8"/>
  <c r="AO51" i="8"/>
  <c r="D43" i="21" s="1"/>
  <c r="AN51" i="8"/>
  <c r="AM51" i="8"/>
  <c r="AL51" i="8"/>
  <c r="AK51" i="8"/>
  <c r="C43" i="21" s="1"/>
  <c r="AI51" i="8"/>
  <c r="AH51" i="8"/>
  <c r="AF51" i="8"/>
  <c r="AE51" i="8"/>
  <c r="AD51" i="8"/>
  <c r="AC51" i="8"/>
  <c r="AB51" i="8"/>
  <c r="Z51" i="8"/>
  <c r="Y51" i="8"/>
  <c r="X51" i="8"/>
  <c r="W51" i="8"/>
  <c r="V51" i="8"/>
  <c r="B43" i="21" s="1"/>
  <c r="U51" i="8"/>
  <c r="T51" i="8"/>
  <c r="R51" i="8"/>
  <c r="Q51" i="8"/>
  <c r="P51" i="8"/>
  <c r="BW50" i="8"/>
  <c r="BV50" i="8"/>
  <c r="H36" i="21" s="1"/>
  <c r="BU50" i="8"/>
  <c r="BS50" i="8"/>
  <c r="BR50" i="8"/>
  <c r="BQ50" i="8"/>
  <c r="BO50" i="8"/>
  <c r="G36" i="21" s="1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F36" i="21" s="1"/>
  <c r="AZ50" i="8"/>
  <c r="E36" i="21" s="1"/>
  <c r="AY50" i="8"/>
  <c r="AX50" i="8"/>
  <c r="AW50" i="8"/>
  <c r="AV50" i="8"/>
  <c r="AU50" i="8"/>
  <c r="AT50" i="8"/>
  <c r="AS50" i="8"/>
  <c r="AR50" i="8"/>
  <c r="AQ50" i="8"/>
  <c r="AP50" i="8"/>
  <c r="AO50" i="8"/>
  <c r="D36" i="21" s="1"/>
  <c r="AN50" i="8"/>
  <c r="AM50" i="8"/>
  <c r="AL50" i="8"/>
  <c r="AK50" i="8"/>
  <c r="C36" i="21" s="1"/>
  <c r="AI50" i="8"/>
  <c r="AH50" i="8"/>
  <c r="AF50" i="8"/>
  <c r="AE50" i="8"/>
  <c r="AD50" i="8"/>
  <c r="AC50" i="8"/>
  <c r="AB50" i="8"/>
  <c r="Z50" i="8"/>
  <c r="Y50" i="8"/>
  <c r="X50" i="8"/>
  <c r="W50" i="8"/>
  <c r="V50" i="8"/>
  <c r="B36" i="21" s="1"/>
  <c r="U50" i="8"/>
  <c r="T50" i="8"/>
  <c r="R50" i="8"/>
  <c r="Q50" i="8"/>
  <c r="P50" i="8"/>
  <c r="BW49" i="8"/>
  <c r="BV49" i="8"/>
  <c r="BU49" i="8"/>
  <c r="BS49" i="8"/>
  <c r="BR49" i="8"/>
  <c r="BQ49" i="8"/>
  <c r="V19" i="20" s="1"/>
  <c r="V39" i="20" s="1"/>
  <c r="BO49" i="8"/>
  <c r="T19" i="20" s="1"/>
  <c r="T39" i="20" s="1"/>
  <c r="BN49" i="8"/>
  <c r="S19" i="20" s="1"/>
  <c r="S39" i="20" s="1"/>
  <c r="BM49" i="8"/>
  <c r="R19" i="20" s="1"/>
  <c r="R39" i="20" s="1"/>
  <c r="BL49" i="8"/>
  <c r="Q19" i="20" s="1"/>
  <c r="Q39" i="20" s="1"/>
  <c r="BK49" i="8"/>
  <c r="BJ49" i="8"/>
  <c r="BI49" i="8"/>
  <c r="BH49" i="8"/>
  <c r="BG49" i="8"/>
  <c r="BF49" i="8"/>
  <c r="BE49" i="8"/>
  <c r="BD49" i="8"/>
  <c r="BC49" i="8"/>
  <c r="BB49" i="8"/>
  <c r="P19" i="20" s="1"/>
  <c r="P39" i="20" s="1"/>
  <c r="BA49" i="8"/>
  <c r="AZ49" i="8"/>
  <c r="AY49" i="8"/>
  <c r="AX49" i="8"/>
  <c r="AW49" i="8"/>
  <c r="O19" i="20" s="1"/>
  <c r="O39" i="20" s="1"/>
  <c r="AV49" i="8"/>
  <c r="N19" i="20" s="1"/>
  <c r="N39" i="20" s="1"/>
  <c r="AU49" i="8"/>
  <c r="M19" i="20" s="1"/>
  <c r="M39" i="20" s="1"/>
  <c r="AT49" i="8"/>
  <c r="AS49" i="8"/>
  <c r="AR49" i="8"/>
  <c r="AQ49" i="8"/>
  <c r="AP49" i="8"/>
  <c r="AO49" i="8"/>
  <c r="AN49" i="8"/>
  <c r="L19" i="20" s="1"/>
  <c r="L39" i="20" s="1"/>
  <c r="AM49" i="8"/>
  <c r="K19" i="20" s="1"/>
  <c r="K39" i="20" s="1"/>
  <c r="AL49" i="8"/>
  <c r="AK49" i="8"/>
  <c r="J19" i="20" s="1"/>
  <c r="J39" i="20" s="1"/>
  <c r="AI49" i="8"/>
  <c r="AH49" i="8"/>
  <c r="AF49" i="8"/>
  <c r="AE49" i="8"/>
  <c r="AD49" i="8"/>
  <c r="H19" i="20" s="1"/>
  <c r="H39" i="20" s="1"/>
  <c r="AC49" i="8"/>
  <c r="F19" i="20" s="1"/>
  <c r="F39" i="20" s="1"/>
  <c r="AB49" i="8"/>
  <c r="Z49" i="8"/>
  <c r="Y49" i="8"/>
  <c r="X49" i="8"/>
  <c r="W49" i="8"/>
  <c r="V49" i="8"/>
  <c r="E19" i="20" s="1"/>
  <c r="E39" i="20" s="1"/>
  <c r="U49" i="8"/>
  <c r="T49" i="8"/>
  <c r="C19" i="20" s="1"/>
  <c r="C39" i="20" s="1"/>
  <c r="R49" i="8"/>
  <c r="B19" i="20" s="1"/>
  <c r="B39" i="20" s="1"/>
  <c r="Q49" i="8"/>
  <c r="P49" i="8"/>
  <c r="O51" i="8"/>
  <c r="O50" i="8"/>
  <c r="O49" i="8"/>
  <c r="CF49" i="7"/>
  <c r="BT51" i="6"/>
  <c r="BS51" i="6"/>
  <c r="H41" i="21" s="1"/>
  <c r="BT50" i="6"/>
  <c r="BS50" i="6"/>
  <c r="H34" i="21" s="1"/>
  <c r="BT49" i="6"/>
  <c r="BS49" i="6"/>
  <c r="BS61" i="5"/>
  <c r="BR61" i="5"/>
  <c r="BQ61" i="5"/>
  <c r="BP61" i="5"/>
  <c r="BO61" i="5"/>
  <c r="Q61" i="5"/>
  <c r="BZ61" i="33"/>
  <c r="BY61" i="33"/>
  <c r="P8" i="20"/>
  <c r="P34" i="20" s="1"/>
  <c r="P42" i="20" s="1"/>
  <c r="L8" i="20"/>
  <c r="L34" i="20" s="1"/>
  <c r="L42" i="20" s="1"/>
  <c r="K8" i="20"/>
  <c r="K34" i="20" s="1"/>
  <c r="K42" i="20" s="1"/>
  <c r="J8" i="20"/>
  <c r="J34" i="20" s="1"/>
  <c r="J42" i="20" s="1"/>
  <c r="I8" i="20"/>
  <c r="I34" i="20" s="1"/>
  <c r="I42" i="20" s="1"/>
  <c r="H8" i="20"/>
  <c r="H34" i="20" s="1"/>
  <c r="H42" i="20" s="1"/>
  <c r="F8" i="20"/>
  <c r="F34" i="20" s="1"/>
  <c r="F42" i="20" s="1"/>
  <c r="E8" i="20"/>
  <c r="E34" i="20" s="1"/>
  <c r="E42" i="20" s="1"/>
  <c r="C8" i="20"/>
  <c r="C34" i="20" s="1"/>
  <c r="C42" i="20" s="1"/>
  <c r="B8" i="20"/>
  <c r="B34" i="20" s="1"/>
  <c r="B42" i="20" s="1"/>
  <c r="S25" i="47"/>
  <c r="I25" i="47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CW61" i="12" s="1"/>
  <c r="O61" i="12"/>
  <c r="CV61" i="12" s="1"/>
  <c r="CX58" i="12"/>
  <c r="CX57" i="12"/>
  <c r="CX56" i="12"/>
  <c r="CX55" i="12"/>
  <c r="CX54" i="12"/>
  <c r="CX51" i="12"/>
  <c r="CX50" i="12"/>
  <c r="CX49" i="12"/>
  <c r="CX48" i="12"/>
  <c r="CX47" i="12"/>
  <c r="CX46" i="12"/>
  <c r="CX45" i="12"/>
  <c r="CX44" i="12"/>
  <c r="CX43" i="12"/>
  <c r="CX42" i="12"/>
  <c r="CX41" i="12"/>
  <c r="CX40" i="12"/>
  <c r="CX39" i="12"/>
  <c r="CX38" i="12"/>
  <c r="CX37" i="12"/>
  <c r="CX36" i="12"/>
  <c r="CX35" i="12"/>
  <c r="CX34" i="12"/>
  <c r="CX33" i="12"/>
  <c r="CX32" i="12"/>
  <c r="CX31" i="12"/>
  <c r="CX30" i="12"/>
  <c r="CX29" i="12"/>
  <c r="CX28" i="12"/>
  <c r="CX27" i="12"/>
  <c r="CX26" i="12"/>
  <c r="CX25" i="12"/>
  <c r="CX24" i="12"/>
  <c r="CX23" i="12"/>
  <c r="CX22" i="12"/>
  <c r="CX21" i="12"/>
  <c r="CX20" i="12"/>
  <c r="CX19" i="12"/>
  <c r="CX18" i="12"/>
  <c r="CX17" i="12"/>
  <c r="CX16" i="12"/>
  <c r="CX15" i="12"/>
  <c r="CX14" i="12"/>
  <c r="CX13" i="12"/>
  <c r="CX12" i="12"/>
  <c r="CX11" i="12"/>
  <c r="CX10" i="12"/>
  <c r="CX9" i="12"/>
  <c r="CX8" i="12"/>
  <c r="CX7" i="12"/>
  <c r="CX6" i="12"/>
  <c r="CX5" i="12"/>
  <c r="CX4" i="12"/>
  <c r="CX3" i="12"/>
  <c r="N61" i="12"/>
  <c r="M61" i="12"/>
  <c r="CU58" i="12"/>
  <c r="CT58" i="12"/>
  <c r="CU57" i="12"/>
  <c r="CT57" i="12"/>
  <c r="CU56" i="12"/>
  <c r="CT56" i="12"/>
  <c r="CU55" i="12"/>
  <c r="CT55" i="12"/>
  <c r="CU54" i="12"/>
  <c r="CT54" i="12"/>
  <c r="CU51" i="12"/>
  <c r="CT51" i="12"/>
  <c r="CU50" i="12"/>
  <c r="CT50" i="12"/>
  <c r="CU49" i="12"/>
  <c r="CT49" i="12"/>
  <c r="CU48" i="12"/>
  <c r="CT48" i="12"/>
  <c r="CU47" i="12"/>
  <c r="CT47" i="12"/>
  <c r="CU46" i="12"/>
  <c r="CT46" i="12"/>
  <c r="CU45" i="12"/>
  <c r="CT45" i="12"/>
  <c r="CU44" i="12"/>
  <c r="CT44" i="12"/>
  <c r="CU43" i="12"/>
  <c r="CT43" i="12"/>
  <c r="CU42" i="12"/>
  <c r="CT42" i="12"/>
  <c r="CU41" i="12"/>
  <c r="CT41" i="12"/>
  <c r="CU40" i="12"/>
  <c r="CT40" i="12"/>
  <c r="CU39" i="12"/>
  <c r="CT39" i="12"/>
  <c r="CU38" i="12"/>
  <c r="CT38" i="12"/>
  <c r="CU37" i="12"/>
  <c r="CT37" i="12"/>
  <c r="CU36" i="12"/>
  <c r="CT36" i="12"/>
  <c r="CU35" i="12"/>
  <c r="CT35" i="12"/>
  <c r="CU34" i="12"/>
  <c r="CT34" i="12"/>
  <c r="CU33" i="12"/>
  <c r="CT33" i="12"/>
  <c r="CU32" i="12"/>
  <c r="CT32" i="12"/>
  <c r="CU31" i="12"/>
  <c r="CT31" i="12"/>
  <c r="CU30" i="12"/>
  <c r="CT30" i="12"/>
  <c r="CU29" i="12"/>
  <c r="CT29" i="12"/>
  <c r="CU28" i="12"/>
  <c r="CT28" i="12"/>
  <c r="CU27" i="12"/>
  <c r="CT27" i="12"/>
  <c r="CU26" i="12"/>
  <c r="CT26" i="12"/>
  <c r="CU25" i="12"/>
  <c r="CT25" i="12"/>
  <c r="CU24" i="12"/>
  <c r="CT24" i="12"/>
  <c r="CU23" i="12"/>
  <c r="CT23" i="12"/>
  <c r="CU22" i="12"/>
  <c r="CT22" i="12"/>
  <c r="CU21" i="12"/>
  <c r="CT21" i="12"/>
  <c r="CU20" i="12"/>
  <c r="CT20" i="12"/>
  <c r="CU19" i="12"/>
  <c r="CT19" i="12"/>
  <c r="CU18" i="12"/>
  <c r="CT18" i="12"/>
  <c r="CU17" i="12"/>
  <c r="CT17" i="12"/>
  <c r="CU16" i="12"/>
  <c r="CT16" i="12"/>
  <c r="CU15" i="12"/>
  <c r="CT15" i="12"/>
  <c r="CU14" i="12"/>
  <c r="CT14" i="12"/>
  <c r="CU13" i="12"/>
  <c r="CT13" i="12"/>
  <c r="CU12" i="12"/>
  <c r="CT12" i="12"/>
  <c r="CU11" i="12"/>
  <c r="CT11" i="12"/>
  <c r="CU10" i="12"/>
  <c r="CT10" i="12"/>
  <c r="CU9" i="12"/>
  <c r="CT9" i="12"/>
  <c r="CU8" i="12"/>
  <c r="CT8" i="12"/>
  <c r="CU7" i="12"/>
  <c r="CT7" i="12"/>
  <c r="CU6" i="12"/>
  <c r="CT6" i="12"/>
  <c r="CU5" i="12"/>
  <c r="CT5" i="12"/>
  <c r="CU4" i="12"/>
  <c r="CT4" i="12"/>
  <c r="CU3" i="12"/>
  <c r="CT3" i="12"/>
  <c r="L61" i="12"/>
  <c r="CS58" i="12"/>
  <c r="CS57" i="12"/>
  <c r="CS56" i="12"/>
  <c r="CS55" i="12"/>
  <c r="CS54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3" i="12"/>
  <c r="CS22" i="12"/>
  <c r="CS21" i="12"/>
  <c r="CS20" i="12"/>
  <c r="CS19" i="12"/>
  <c r="CS18" i="12"/>
  <c r="CS17" i="12"/>
  <c r="CS16" i="12"/>
  <c r="CS15" i="12"/>
  <c r="CS14" i="12"/>
  <c r="CS13" i="12"/>
  <c r="CS12" i="12"/>
  <c r="CS11" i="12"/>
  <c r="CS10" i="12"/>
  <c r="CS9" i="12"/>
  <c r="CS8" i="12"/>
  <c r="CS7" i="12"/>
  <c r="CS6" i="12"/>
  <c r="CS5" i="12"/>
  <c r="CS4" i="12"/>
  <c r="CS3" i="12"/>
  <c r="K61" i="12"/>
  <c r="CR58" i="12"/>
  <c r="CR57" i="12"/>
  <c r="CR56" i="12"/>
  <c r="CR55" i="12"/>
  <c r="CR54" i="12"/>
  <c r="CR51" i="12"/>
  <c r="CR50" i="12"/>
  <c r="CR49" i="12"/>
  <c r="CR48" i="12"/>
  <c r="CR47" i="12"/>
  <c r="CR46" i="12"/>
  <c r="CR45" i="12"/>
  <c r="CR44" i="12"/>
  <c r="CR43" i="12"/>
  <c r="CR42" i="12"/>
  <c r="CR41" i="12"/>
  <c r="CR40" i="12"/>
  <c r="CR39" i="12"/>
  <c r="CR38" i="12"/>
  <c r="CR37" i="12"/>
  <c r="CR36" i="12"/>
  <c r="CR35" i="12"/>
  <c r="CR34" i="12"/>
  <c r="CR33" i="12"/>
  <c r="CR32" i="12"/>
  <c r="CR31" i="12"/>
  <c r="CR30" i="12"/>
  <c r="CR29" i="12"/>
  <c r="CR28" i="12"/>
  <c r="CR27" i="12"/>
  <c r="CR26" i="12"/>
  <c r="CR25" i="12"/>
  <c r="CR24" i="12"/>
  <c r="CR23" i="12"/>
  <c r="CR22" i="12"/>
  <c r="CR21" i="12"/>
  <c r="CR20" i="12"/>
  <c r="CR19" i="12"/>
  <c r="CR18" i="12"/>
  <c r="CR17" i="12"/>
  <c r="CR16" i="12"/>
  <c r="CR15" i="12"/>
  <c r="CR14" i="12"/>
  <c r="CR13" i="12"/>
  <c r="CR12" i="12"/>
  <c r="CR11" i="12"/>
  <c r="CR10" i="12"/>
  <c r="CR9" i="12"/>
  <c r="CR8" i="12"/>
  <c r="CR7" i="12"/>
  <c r="CR6" i="12"/>
  <c r="CR5" i="12"/>
  <c r="CR4" i="12"/>
  <c r="CR3" i="12"/>
  <c r="S17" i="21"/>
  <c r="R17" i="21"/>
  <c r="H61" i="12"/>
  <c r="G61" i="12"/>
  <c r="CQ58" i="12"/>
  <c r="CP58" i="12"/>
  <c r="CQ57" i="12"/>
  <c r="CP57" i="12"/>
  <c r="CQ56" i="12"/>
  <c r="CP56" i="12"/>
  <c r="CQ55" i="12"/>
  <c r="CP55" i="12"/>
  <c r="CQ54" i="12"/>
  <c r="CP54" i="12"/>
  <c r="CQ51" i="12"/>
  <c r="CP51" i="12"/>
  <c r="CQ50" i="12"/>
  <c r="CP50" i="12"/>
  <c r="CQ49" i="12"/>
  <c r="CP49" i="12"/>
  <c r="CQ48" i="12"/>
  <c r="CP48" i="12"/>
  <c r="CQ47" i="12"/>
  <c r="CP47" i="12"/>
  <c r="CQ46" i="12"/>
  <c r="CP46" i="12"/>
  <c r="CQ45" i="12"/>
  <c r="CP45" i="12"/>
  <c r="CQ44" i="12"/>
  <c r="CP44" i="12"/>
  <c r="CQ43" i="12"/>
  <c r="CP43" i="12"/>
  <c r="CQ42" i="12"/>
  <c r="CP42" i="12"/>
  <c r="CQ41" i="12"/>
  <c r="CP41" i="12"/>
  <c r="CQ40" i="12"/>
  <c r="CP40" i="12"/>
  <c r="CQ39" i="12"/>
  <c r="CP39" i="12"/>
  <c r="CQ38" i="12"/>
  <c r="CP38" i="12"/>
  <c r="CQ37" i="12"/>
  <c r="CP37" i="12"/>
  <c r="CQ36" i="12"/>
  <c r="CP36" i="12"/>
  <c r="CQ35" i="12"/>
  <c r="CP35" i="12"/>
  <c r="CQ34" i="12"/>
  <c r="CP34" i="12"/>
  <c r="CQ33" i="12"/>
  <c r="CP33" i="12"/>
  <c r="CQ32" i="12"/>
  <c r="CP32" i="12"/>
  <c r="CQ31" i="12"/>
  <c r="CP31" i="12"/>
  <c r="CQ30" i="12"/>
  <c r="CP30" i="12"/>
  <c r="CQ29" i="12"/>
  <c r="CP29" i="12"/>
  <c r="CQ28" i="12"/>
  <c r="CP28" i="12"/>
  <c r="CQ27" i="12"/>
  <c r="CP27" i="12"/>
  <c r="CQ26" i="12"/>
  <c r="CP26" i="12"/>
  <c r="CQ25" i="12"/>
  <c r="CP25" i="12"/>
  <c r="CQ24" i="12"/>
  <c r="CP24" i="12"/>
  <c r="CQ23" i="12"/>
  <c r="CP23" i="12"/>
  <c r="CQ22" i="12"/>
  <c r="CP22" i="12"/>
  <c r="CQ21" i="12"/>
  <c r="CP21" i="12"/>
  <c r="CQ20" i="12"/>
  <c r="CP20" i="12"/>
  <c r="CQ19" i="12"/>
  <c r="CP19" i="12"/>
  <c r="CQ18" i="12"/>
  <c r="CP18" i="12"/>
  <c r="CQ17" i="12"/>
  <c r="CP17" i="12"/>
  <c r="CQ16" i="12"/>
  <c r="CP16" i="12"/>
  <c r="CQ15" i="12"/>
  <c r="CP15" i="12"/>
  <c r="CQ14" i="12"/>
  <c r="CP14" i="12"/>
  <c r="CQ13" i="12"/>
  <c r="CP13" i="12"/>
  <c r="CQ12" i="12"/>
  <c r="CP12" i="12"/>
  <c r="CQ11" i="12"/>
  <c r="CP11" i="12"/>
  <c r="CQ10" i="12"/>
  <c r="CP10" i="12"/>
  <c r="CQ9" i="12"/>
  <c r="CP9" i="12"/>
  <c r="CQ8" i="12"/>
  <c r="CP8" i="12"/>
  <c r="CQ7" i="12"/>
  <c r="CP7" i="12"/>
  <c r="CQ6" i="12"/>
  <c r="CP6" i="12"/>
  <c r="CQ5" i="12"/>
  <c r="CP5" i="12"/>
  <c r="CQ4" i="12"/>
  <c r="CP4" i="12"/>
  <c r="CQ3" i="12"/>
  <c r="CP3" i="12"/>
  <c r="CG61" i="12"/>
  <c r="CF61" i="12"/>
  <c r="CE61" i="12"/>
  <c r="Q17" i="21"/>
  <c r="P17" i="21"/>
  <c r="O17" i="21"/>
  <c r="F61" i="12"/>
  <c r="E61" i="12"/>
  <c r="D61" i="12"/>
  <c r="CO58" i="12"/>
  <c r="CN58" i="12"/>
  <c r="CM58" i="12"/>
  <c r="CO57" i="12"/>
  <c r="CN57" i="12"/>
  <c r="CM57" i="12"/>
  <c r="CO56" i="12"/>
  <c r="CN56" i="12"/>
  <c r="CM56" i="12"/>
  <c r="CO55" i="12"/>
  <c r="CN55" i="12"/>
  <c r="CM55" i="12"/>
  <c r="CO54" i="12"/>
  <c r="CN54" i="12"/>
  <c r="CM54" i="12"/>
  <c r="CO51" i="12"/>
  <c r="CN51" i="12"/>
  <c r="CM51" i="12"/>
  <c r="CO50" i="12"/>
  <c r="CN50" i="12"/>
  <c r="CM50" i="12"/>
  <c r="CO49" i="12"/>
  <c r="CN49" i="12"/>
  <c r="CM49" i="12"/>
  <c r="CO48" i="12"/>
  <c r="CN48" i="12"/>
  <c r="CM48" i="12"/>
  <c r="CO47" i="12"/>
  <c r="CN47" i="12"/>
  <c r="CM47" i="12"/>
  <c r="CO46" i="12"/>
  <c r="CN46" i="12"/>
  <c r="CM46" i="12"/>
  <c r="CO45" i="12"/>
  <c r="CN45" i="12"/>
  <c r="CM45" i="12"/>
  <c r="CO44" i="12"/>
  <c r="CN44" i="12"/>
  <c r="CM44" i="12"/>
  <c r="CO43" i="12"/>
  <c r="CN43" i="12"/>
  <c r="CM43" i="12"/>
  <c r="CO42" i="12"/>
  <c r="CN42" i="12"/>
  <c r="CM42" i="12"/>
  <c r="CO41" i="12"/>
  <c r="CN41" i="12"/>
  <c r="CM41" i="12"/>
  <c r="CO40" i="12"/>
  <c r="CN40" i="12"/>
  <c r="CM40" i="12"/>
  <c r="CO39" i="12"/>
  <c r="CN39" i="12"/>
  <c r="CM39" i="12"/>
  <c r="CO38" i="12"/>
  <c r="CN38" i="12"/>
  <c r="CM38" i="12"/>
  <c r="CO37" i="12"/>
  <c r="CN37" i="12"/>
  <c r="CM37" i="12"/>
  <c r="CO36" i="12"/>
  <c r="CN36" i="12"/>
  <c r="CM36" i="12"/>
  <c r="CO35" i="12"/>
  <c r="CN35" i="12"/>
  <c r="CM35" i="12"/>
  <c r="CO34" i="12"/>
  <c r="CN34" i="12"/>
  <c r="CM34" i="12"/>
  <c r="CO33" i="12"/>
  <c r="CN33" i="12"/>
  <c r="CM33" i="12"/>
  <c r="CO32" i="12"/>
  <c r="CN32" i="12"/>
  <c r="CM32" i="12"/>
  <c r="CO31" i="12"/>
  <c r="CN31" i="12"/>
  <c r="CM31" i="12"/>
  <c r="CO30" i="12"/>
  <c r="CN30" i="12"/>
  <c r="CM30" i="12"/>
  <c r="CO29" i="12"/>
  <c r="CN29" i="12"/>
  <c r="CM29" i="12"/>
  <c r="CO28" i="12"/>
  <c r="CN28" i="12"/>
  <c r="CM28" i="12"/>
  <c r="CO27" i="12"/>
  <c r="CN27" i="12"/>
  <c r="CM27" i="12"/>
  <c r="CO26" i="12"/>
  <c r="CN26" i="12"/>
  <c r="CM26" i="12"/>
  <c r="CO25" i="12"/>
  <c r="CN25" i="12"/>
  <c r="CM25" i="12"/>
  <c r="CO24" i="12"/>
  <c r="CN24" i="12"/>
  <c r="CM24" i="12"/>
  <c r="CO23" i="12"/>
  <c r="CN23" i="12"/>
  <c r="CM23" i="12"/>
  <c r="CO22" i="12"/>
  <c r="CN22" i="12"/>
  <c r="CM22" i="12"/>
  <c r="CO21" i="12"/>
  <c r="CN21" i="12"/>
  <c r="CM21" i="12"/>
  <c r="CO20" i="12"/>
  <c r="CN20" i="12"/>
  <c r="CM20" i="12"/>
  <c r="CO19" i="12"/>
  <c r="CN19" i="12"/>
  <c r="CM19" i="12"/>
  <c r="CO18" i="12"/>
  <c r="CN18" i="12"/>
  <c r="CM18" i="12"/>
  <c r="CO17" i="12"/>
  <c r="CN17" i="12"/>
  <c r="CM17" i="12"/>
  <c r="CO16" i="12"/>
  <c r="CN16" i="12"/>
  <c r="CM16" i="12"/>
  <c r="CO15" i="12"/>
  <c r="CN15" i="12"/>
  <c r="CM15" i="12"/>
  <c r="CO14" i="12"/>
  <c r="CN14" i="12"/>
  <c r="CM14" i="12"/>
  <c r="CO13" i="12"/>
  <c r="CN13" i="12"/>
  <c r="CM13" i="12"/>
  <c r="CO12" i="12"/>
  <c r="CN12" i="12"/>
  <c r="CM12" i="12"/>
  <c r="CO11" i="12"/>
  <c r="CN11" i="12"/>
  <c r="CM11" i="12"/>
  <c r="CO10" i="12"/>
  <c r="CN10" i="12"/>
  <c r="CM10" i="12"/>
  <c r="CO9" i="12"/>
  <c r="CN9" i="12"/>
  <c r="CM9" i="12"/>
  <c r="CO8" i="12"/>
  <c r="CN8" i="12"/>
  <c r="CM8" i="12"/>
  <c r="CO7" i="12"/>
  <c r="CN7" i="12"/>
  <c r="CM7" i="12"/>
  <c r="CO6" i="12"/>
  <c r="CN6" i="12"/>
  <c r="CM6" i="12"/>
  <c r="CO5" i="12"/>
  <c r="CN5" i="12"/>
  <c r="CM5" i="12"/>
  <c r="CO4" i="12"/>
  <c r="CN4" i="12"/>
  <c r="CM4" i="12"/>
  <c r="CO3" i="12"/>
  <c r="CN3" i="12"/>
  <c r="CM3" i="12"/>
  <c r="N17" i="21"/>
  <c r="M17" i="21"/>
  <c r="C61" i="12"/>
  <c r="B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3" i="12"/>
  <c r="CJ22" i="12"/>
  <c r="CJ21" i="12"/>
  <c r="CJ20" i="12"/>
  <c r="CJ19" i="12"/>
  <c r="CJ18" i="12"/>
  <c r="CJ17" i="12"/>
  <c r="CJ16" i="12"/>
  <c r="CJ15" i="12"/>
  <c r="CJ14" i="12"/>
  <c r="CJ13" i="12"/>
  <c r="CJ12" i="12"/>
  <c r="CJ11" i="12"/>
  <c r="CJ10" i="12"/>
  <c r="CJ9" i="12"/>
  <c r="CJ8" i="12"/>
  <c r="CJ7" i="12"/>
  <c r="CJ6" i="12"/>
  <c r="CJ5" i="12"/>
  <c r="CJ4" i="12"/>
  <c r="CJ3" i="12"/>
  <c r="CG61" i="11"/>
  <c r="CF61" i="11"/>
  <c r="CE61" i="11"/>
  <c r="CW60" i="11"/>
  <c r="CV60" i="11"/>
  <c r="CW59" i="11"/>
  <c r="CV59" i="11"/>
  <c r="CW58" i="11"/>
  <c r="CV58" i="11"/>
  <c r="CT54" i="11"/>
  <c r="CR54" i="11"/>
  <c r="CT53" i="11"/>
  <c r="CR53" i="11"/>
  <c r="CT52" i="11"/>
  <c r="CR52" i="11"/>
  <c r="CT51" i="11"/>
  <c r="CR51" i="11"/>
  <c r="CT50" i="11"/>
  <c r="CR50" i="11"/>
  <c r="CT49" i="11"/>
  <c r="CR49" i="11"/>
  <c r="CT48" i="11"/>
  <c r="CR48" i="11"/>
  <c r="CT47" i="11"/>
  <c r="CR47" i="11"/>
  <c r="CT46" i="11"/>
  <c r="CR46" i="11"/>
  <c r="CT45" i="11"/>
  <c r="CR45" i="11"/>
  <c r="CT44" i="11"/>
  <c r="CR44" i="11"/>
  <c r="CT43" i="11"/>
  <c r="CR43" i="11"/>
  <c r="CT42" i="11"/>
  <c r="CR42" i="11"/>
  <c r="CT41" i="11"/>
  <c r="CR41" i="11"/>
  <c r="CT40" i="11"/>
  <c r="CR40" i="11"/>
  <c r="CT39" i="11"/>
  <c r="CR39" i="11"/>
  <c r="CT38" i="11"/>
  <c r="CR38" i="11"/>
  <c r="CT37" i="11"/>
  <c r="CR37" i="11"/>
  <c r="CT36" i="11"/>
  <c r="CR36" i="11"/>
  <c r="CT35" i="11"/>
  <c r="CR35" i="11"/>
  <c r="CT34" i="11"/>
  <c r="CR34" i="11"/>
  <c r="CT33" i="11"/>
  <c r="CR33" i="11"/>
  <c r="CT32" i="11"/>
  <c r="CR32" i="11"/>
  <c r="CT31" i="11"/>
  <c r="CR31" i="11"/>
  <c r="CT30" i="11"/>
  <c r="CR30" i="11"/>
  <c r="CT29" i="11"/>
  <c r="CR29" i="11"/>
  <c r="CT28" i="11"/>
  <c r="CR28" i="11"/>
  <c r="CT27" i="11"/>
  <c r="CR27" i="11"/>
  <c r="CT26" i="11"/>
  <c r="CR26" i="11"/>
  <c r="CT25" i="11"/>
  <c r="CR25" i="11"/>
  <c r="CT24" i="11"/>
  <c r="CR24" i="11"/>
  <c r="CT23" i="11"/>
  <c r="CR23" i="11"/>
  <c r="CT22" i="11"/>
  <c r="CR22" i="11"/>
  <c r="CT21" i="11"/>
  <c r="CR21" i="11"/>
  <c r="CT20" i="11"/>
  <c r="CR20" i="11"/>
  <c r="CT19" i="11"/>
  <c r="CR19" i="11"/>
  <c r="CT18" i="11"/>
  <c r="CR18" i="11"/>
  <c r="CT17" i="11"/>
  <c r="CR17" i="11"/>
  <c r="CT16" i="11"/>
  <c r="CR16" i="11"/>
  <c r="CT15" i="11"/>
  <c r="CR15" i="11"/>
  <c r="CT14" i="11"/>
  <c r="CR14" i="11"/>
  <c r="CT13" i="11"/>
  <c r="CR13" i="11"/>
  <c r="CT12" i="11"/>
  <c r="CR12" i="11"/>
  <c r="CT11" i="11"/>
  <c r="CR11" i="11"/>
  <c r="CT10" i="11"/>
  <c r="CR10" i="11"/>
  <c r="CT9" i="11"/>
  <c r="CR9" i="11"/>
  <c r="CT8" i="11"/>
  <c r="CR8" i="11"/>
  <c r="CT7" i="11"/>
  <c r="CR7" i="11"/>
  <c r="CT6" i="11"/>
  <c r="CR6" i="11"/>
  <c r="CT5" i="11"/>
  <c r="CR5" i="11"/>
  <c r="CT4" i="11"/>
  <c r="CR4" i="11"/>
  <c r="CT3" i="11"/>
  <c r="CR3" i="11"/>
  <c r="CO60" i="11"/>
  <c r="CN60" i="11"/>
  <c r="CO59" i="11"/>
  <c r="CN59" i="11"/>
  <c r="CO58" i="11"/>
  <c r="CN58" i="11"/>
  <c r="CO57" i="11"/>
  <c r="CN57" i="11"/>
  <c r="CO56" i="11"/>
  <c r="CN56" i="11"/>
  <c r="CO55" i="11"/>
  <c r="CN55" i="11"/>
  <c r="CO54" i="11"/>
  <c r="CN54" i="11"/>
  <c r="CO53" i="11"/>
  <c r="CN53" i="11"/>
  <c r="CO52" i="11"/>
  <c r="CN52" i="11"/>
  <c r="CO51" i="11"/>
  <c r="CN51" i="11"/>
  <c r="CO50" i="11"/>
  <c r="CN50" i="11"/>
  <c r="CO49" i="11"/>
  <c r="CN49" i="11"/>
  <c r="CO48" i="11"/>
  <c r="CN48" i="11"/>
  <c r="CO47" i="11"/>
  <c r="CN47" i="11"/>
  <c r="CO46" i="11"/>
  <c r="CN46" i="11"/>
  <c r="CO45" i="11"/>
  <c r="CN45" i="11"/>
  <c r="CO44" i="11"/>
  <c r="CN44" i="11"/>
  <c r="CO43" i="11"/>
  <c r="CN43" i="11"/>
  <c r="CO42" i="11"/>
  <c r="CN42" i="11"/>
  <c r="CO41" i="11"/>
  <c r="CN41" i="11"/>
  <c r="CO40" i="11"/>
  <c r="CN40" i="11"/>
  <c r="CO39" i="11"/>
  <c r="CN39" i="11"/>
  <c r="CO38" i="11"/>
  <c r="CN38" i="11"/>
  <c r="CO37" i="11"/>
  <c r="CN37" i="11"/>
  <c r="CO36" i="11"/>
  <c r="CN36" i="11"/>
  <c r="CO35" i="11"/>
  <c r="CN35" i="11"/>
  <c r="CO34" i="11"/>
  <c r="CN34" i="11"/>
  <c r="CO33" i="11"/>
  <c r="CN33" i="11"/>
  <c r="CO32" i="11"/>
  <c r="CN32" i="11"/>
  <c r="CO31" i="11"/>
  <c r="CN31" i="11"/>
  <c r="CO30" i="11"/>
  <c r="CN30" i="11"/>
  <c r="CO29" i="11"/>
  <c r="CN29" i="11"/>
  <c r="CO28" i="11"/>
  <c r="CN28" i="11"/>
  <c r="CO27" i="11"/>
  <c r="CN27" i="11"/>
  <c r="CO26" i="11"/>
  <c r="CN26" i="11"/>
  <c r="CO25" i="11"/>
  <c r="CN25" i="11"/>
  <c r="CO24" i="11"/>
  <c r="CN24" i="11"/>
  <c r="CO23" i="11"/>
  <c r="CN23" i="11"/>
  <c r="CO22" i="11"/>
  <c r="CN22" i="11"/>
  <c r="CO21" i="11"/>
  <c r="CN21" i="11"/>
  <c r="CO20" i="11"/>
  <c r="CN20" i="11"/>
  <c r="CO19" i="11"/>
  <c r="CN19" i="11"/>
  <c r="CO18" i="11"/>
  <c r="CN18" i="11"/>
  <c r="CO17" i="11"/>
  <c r="CN17" i="11"/>
  <c r="CO16" i="11"/>
  <c r="CN16" i="11"/>
  <c r="CO15" i="11"/>
  <c r="CN15" i="11"/>
  <c r="CO14" i="11"/>
  <c r="CN14" i="11"/>
  <c r="CO13" i="11"/>
  <c r="CN13" i="11"/>
  <c r="CO12" i="11"/>
  <c r="CN12" i="11"/>
  <c r="CO11" i="11"/>
  <c r="CN11" i="11"/>
  <c r="CO10" i="11"/>
  <c r="CN10" i="11"/>
  <c r="CO9" i="11"/>
  <c r="CN9" i="11"/>
  <c r="CO8" i="11"/>
  <c r="CN8" i="11"/>
  <c r="CO7" i="11"/>
  <c r="CN7" i="11"/>
  <c r="CO6" i="11"/>
  <c r="CN6" i="11"/>
  <c r="CO5" i="11"/>
  <c r="CN5" i="11"/>
  <c r="CO4" i="11"/>
  <c r="CN4" i="11"/>
  <c r="CO3" i="11"/>
  <c r="CN3" i="11"/>
  <c r="CM60" i="11"/>
  <c r="CL60" i="11"/>
  <c r="CM59" i="11"/>
  <c r="CL59" i="11"/>
  <c r="CM58" i="11"/>
  <c r="CL58" i="11"/>
  <c r="CM57" i="11"/>
  <c r="CL57" i="11"/>
  <c r="CM56" i="11"/>
  <c r="CL56" i="11"/>
  <c r="CM55" i="11"/>
  <c r="CL55" i="11"/>
  <c r="CM54" i="11"/>
  <c r="CL54" i="11"/>
  <c r="CM53" i="11"/>
  <c r="CL53" i="11"/>
  <c r="CM52" i="11"/>
  <c r="CL52" i="11"/>
  <c r="CM51" i="11"/>
  <c r="CL51" i="11"/>
  <c r="CM50" i="11"/>
  <c r="CL50" i="11"/>
  <c r="CM49" i="11"/>
  <c r="CL49" i="11"/>
  <c r="CM48" i="11"/>
  <c r="CL48" i="11"/>
  <c r="CM47" i="11"/>
  <c r="CL47" i="11"/>
  <c r="CM46" i="11"/>
  <c r="CL46" i="11"/>
  <c r="CM45" i="11"/>
  <c r="CL45" i="11"/>
  <c r="CM44" i="11"/>
  <c r="CL44" i="11"/>
  <c r="CM43" i="11"/>
  <c r="CL43" i="11"/>
  <c r="CM42" i="11"/>
  <c r="CL42" i="11"/>
  <c r="CM41" i="11"/>
  <c r="CL41" i="11"/>
  <c r="CM40" i="11"/>
  <c r="CL40" i="11"/>
  <c r="CM39" i="11"/>
  <c r="CL39" i="11"/>
  <c r="CM38" i="11"/>
  <c r="CL38" i="11"/>
  <c r="CM37" i="11"/>
  <c r="CL37" i="11"/>
  <c r="CM36" i="11"/>
  <c r="CL36" i="11"/>
  <c r="CM35" i="11"/>
  <c r="CL35" i="11"/>
  <c r="CM34" i="11"/>
  <c r="CL34" i="11"/>
  <c r="CM33" i="11"/>
  <c r="CL33" i="11"/>
  <c r="CM32" i="11"/>
  <c r="CL32" i="11"/>
  <c r="CM31" i="11"/>
  <c r="CL31" i="11"/>
  <c r="CM30" i="11"/>
  <c r="CL30" i="11"/>
  <c r="CM29" i="11"/>
  <c r="CL29" i="11"/>
  <c r="CM28" i="11"/>
  <c r="CL28" i="11"/>
  <c r="CM27" i="11"/>
  <c r="CL27" i="11"/>
  <c r="CM26" i="11"/>
  <c r="CL26" i="11"/>
  <c r="CM25" i="11"/>
  <c r="CL25" i="11"/>
  <c r="CM24" i="11"/>
  <c r="CL24" i="11"/>
  <c r="CM23" i="11"/>
  <c r="CL23" i="11"/>
  <c r="CM22" i="11"/>
  <c r="CL22" i="11"/>
  <c r="CM21" i="11"/>
  <c r="CL21" i="11"/>
  <c r="CM20" i="11"/>
  <c r="CL20" i="11"/>
  <c r="CM19" i="11"/>
  <c r="CL19" i="11"/>
  <c r="CM18" i="11"/>
  <c r="CL18" i="11"/>
  <c r="CM17" i="11"/>
  <c r="CL17" i="11"/>
  <c r="CM16" i="11"/>
  <c r="CL16" i="11"/>
  <c r="CM15" i="11"/>
  <c r="CL15" i="11"/>
  <c r="CM14" i="11"/>
  <c r="CL14" i="11"/>
  <c r="CM13" i="11"/>
  <c r="CL13" i="11"/>
  <c r="CM12" i="11"/>
  <c r="CL12" i="11"/>
  <c r="CM11" i="11"/>
  <c r="CL11" i="11"/>
  <c r="CM10" i="11"/>
  <c r="CL10" i="11"/>
  <c r="CM9" i="11"/>
  <c r="CL9" i="11"/>
  <c r="CM8" i="11"/>
  <c r="CL8" i="11"/>
  <c r="CM7" i="11"/>
  <c r="CL7" i="11"/>
  <c r="CM6" i="11"/>
  <c r="CL6" i="11"/>
  <c r="CM5" i="11"/>
  <c r="CL5" i="11"/>
  <c r="CM4" i="11"/>
  <c r="CL4" i="11"/>
  <c r="CM3" i="11"/>
  <c r="CL3" i="11"/>
  <c r="CK60" i="11"/>
  <c r="CJ60" i="11"/>
  <c r="CK59" i="11"/>
  <c r="CJ59" i="11"/>
  <c r="CK58" i="11"/>
  <c r="CJ58" i="11"/>
  <c r="CK57" i="11"/>
  <c r="CJ57" i="11"/>
  <c r="CK56" i="11"/>
  <c r="CJ56" i="11"/>
  <c r="CK55" i="11"/>
  <c r="CJ55" i="11"/>
  <c r="CK54" i="11"/>
  <c r="CJ54" i="11"/>
  <c r="CK53" i="11"/>
  <c r="CJ53" i="11"/>
  <c r="CK52" i="11"/>
  <c r="CJ52" i="11"/>
  <c r="CK51" i="11"/>
  <c r="CJ51" i="11"/>
  <c r="CK50" i="11"/>
  <c r="CJ50" i="11"/>
  <c r="CK49" i="11"/>
  <c r="CJ49" i="11"/>
  <c r="CK48" i="11"/>
  <c r="CJ48" i="11"/>
  <c r="CK47" i="11"/>
  <c r="CJ47" i="11"/>
  <c r="CK46" i="11"/>
  <c r="CJ46" i="11"/>
  <c r="CK45" i="11"/>
  <c r="CJ45" i="11"/>
  <c r="CK44" i="11"/>
  <c r="CJ44" i="11"/>
  <c r="CK43" i="11"/>
  <c r="CJ43" i="11"/>
  <c r="CK42" i="11"/>
  <c r="CJ42" i="11"/>
  <c r="CK41" i="11"/>
  <c r="CJ41" i="11"/>
  <c r="CK40" i="11"/>
  <c r="CJ40" i="11"/>
  <c r="CK39" i="11"/>
  <c r="CJ39" i="11"/>
  <c r="CK38" i="11"/>
  <c r="CJ38" i="11"/>
  <c r="CK37" i="11"/>
  <c r="CJ37" i="11"/>
  <c r="CK36" i="11"/>
  <c r="CJ36" i="11"/>
  <c r="CK35" i="11"/>
  <c r="CJ35" i="11"/>
  <c r="CK34" i="11"/>
  <c r="CJ34" i="11"/>
  <c r="CK33" i="11"/>
  <c r="CJ33" i="11"/>
  <c r="CK32" i="11"/>
  <c r="CJ32" i="11"/>
  <c r="CK31" i="11"/>
  <c r="CJ31" i="11"/>
  <c r="CK30" i="11"/>
  <c r="CJ30" i="11"/>
  <c r="CK29" i="11"/>
  <c r="CJ29" i="11"/>
  <c r="CK28" i="11"/>
  <c r="CJ28" i="11"/>
  <c r="CK27" i="11"/>
  <c r="CJ27" i="11"/>
  <c r="CK26" i="11"/>
  <c r="CJ26" i="11"/>
  <c r="CK25" i="11"/>
  <c r="CJ25" i="11"/>
  <c r="CK24" i="11"/>
  <c r="CJ24" i="11"/>
  <c r="CK23" i="11"/>
  <c r="CJ23" i="11"/>
  <c r="CK22" i="11"/>
  <c r="CJ22" i="11"/>
  <c r="CK21" i="11"/>
  <c r="CJ21" i="11"/>
  <c r="CK20" i="11"/>
  <c r="CJ20" i="11"/>
  <c r="CK19" i="11"/>
  <c r="CJ19" i="11"/>
  <c r="CK18" i="11"/>
  <c r="CJ18" i="11"/>
  <c r="CK17" i="11"/>
  <c r="CJ17" i="11"/>
  <c r="CK16" i="11"/>
  <c r="CJ16" i="11"/>
  <c r="CK15" i="11"/>
  <c r="CJ15" i="11"/>
  <c r="CK14" i="11"/>
  <c r="CJ14" i="11"/>
  <c r="CK13" i="11"/>
  <c r="CJ13" i="11"/>
  <c r="CK12" i="11"/>
  <c r="CJ12" i="11"/>
  <c r="CK11" i="11"/>
  <c r="CJ11" i="11"/>
  <c r="CK10" i="11"/>
  <c r="CJ10" i="11"/>
  <c r="CK9" i="11"/>
  <c r="CJ9" i="11"/>
  <c r="CK8" i="11"/>
  <c r="CJ8" i="11"/>
  <c r="CK7" i="11"/>
  <c r="CJ7" i="11"/>
  <c r="CK6" i="11"/>
  <c r="CJ6" i="11"/>
  <c r="CK5" i="11"/>
  <c r="CJ5" i="11"/>
  <c r="CK4" i="11"/>
  <c r="CJ4" i="11"/>
  <c r="CK3" i="11"/>
  <c r="CJ3" i="11"/>
  <c r="CI60" i="11"/>
  <c r="CI59" i="11"/>
  <c r="CI58" i="11"/>
  <c r="CI57" i="11"/>
  <c r="CI56" i="11"/>
  <c r="CI55" i="11"/>
  <c r="CI54" i="11"/>
  <c r="CI53" i="11"/>
  <c r="CI52" i="11"/>
  <c r="CI51" i="11"/>
  <c r="CI50" i="11"/>
  <c r="CI49" i="11"/>
  <c r="CI48" i="11"/>
  <c r="CI47" i="11"/>
  <c r="CI46" i="11"/>
  <c r="CI45" i="11"/>
  <c r="CI44" i="11"/>
  <c r="CI43" i="11"/>
  <c r="CI42" i="11"/>
  <c r="CI41" i="11"/>
  <c r="CI40" i="11"/>
  <c r="CI39" i="11"/>
  <c r="CI38" i="11"/>
  <c r="CI37" i="11"/>
  <c r="CI36" i="11"/>
  <c r="CI35" i="11"/>
  <c r="CI34" i="11"/>
  <c r="CI33" i="11"/>
  <c r="CI32" i="11"/>
  <c r="CI31" i="11"/>
  <c r="CI30" i="11"/>
  <c r="CI29" i="11"/>
  <c r="CI28" i="11"/>
  <c r="CI27" i="11"/>
  <c r="CI26" i="11"/>
  <c r="CI25" i="11"/>
  <c r="CI24" i="11"/>
  <c r="CI23" i="11"/>
  <c r="CI22" i="11"/>
  <c r="CI21" i="11"/>
  <c r="CI20" i="11"/>
  <c r="CI19" i="11"/>
  <c r="CI18" i="11"/>
  <c r="CI17" i="11"/>
  <c r="CI16" i="11"/>
  <c r="CI15" i="11"/>
  <c r="CI14" i="11"/>
  <c r="CI13" i="11"/>
  <c r="CI12" i="11"/>
  <c r="CI11" i="11"/>
  <c r="CI10" i="11"/>
  <c r="CI9" i="11"/>
  <c r="CI8" i="11"/>
  <c r="CI7" i="11"/>
  <c r="CI6" i="11"/>
  <c r="CI5" i="11"/>
  <c r="CI4" i="11"/>
  <c r="CI3" i="11"/>
  <c r="CR60" i="27"/>
  <c r="CR59" i="27"/>
  <c r="CR58" i="27"/>
  <c r="CR57" i="27"/>
  <c r="CR56" i="27"/>
  <c r="CQ60" i="27"/>
  <c r="CQ59" i="27"/>
  <c r="CQ58" i="27"/>
  <c r="CQ57" i="27"/>
  <c r="CQ56" i="27"/>
  <c r="CP60" i="27"/>
  <c r="CP59" i="27"/>
  <c r="CP58" i="27"/>
  <c r="CP57" i="27"/>
  <c r="CP56" i="27"/>
  <c r="CN60" i="27"/>
  <c r="CN59" i="27"/>
  <c r="CN58" i="27"/>
  <c r="CN57" i="27"/>
  <c r="CN56" i="27"/>
  <c r="CM60" i="27"/>
  <c r="CL60" i="27"/>
  <c r="CM59" i="27"/>
  <c r="CL59" i="27"/>
  <c r="CM58" i="27"/>
  <c r="CL58" i="27"/>
  <c r="CM57" i="27"/>
  <c r="CL57" i="27"/>
  <c r="CM56" i="27"/>
  <c r="CL56" i="27"/>
  <c r="CK60" i="27"/>
  <c r="CJ60" i="27"/>
  <c r="CI60" i="27"/>
  <c r="CK59" i="27"/>
  <c r="CJ59" i="27"/>
  <c r="CI59" i="27"/>
  <c r="CK58" i="27"/>
  <c r="CJ58" i="27"/>
  <c r="CI58" i="27"/>
  <c r="CK57" i="27"/>
  <c r="CJ57" i="27"/>
  <c r="CI57" i="27"/>
  <c r="CK56" i="27"/>
  <c r="CJ56" i="27"/>
  <c r="CI56" i="27"/>
  <c r="CG60" i="27"/>
  <c r="CG59" i="27"/>
  <c r="CG58" i="27"/>
  <c r="CG57" i="27"/>
  <c r="CG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L51" i="34"/>
  <c r="CK51" i="34"/>
  <c r="CL50" i="34"/>
  <c r="CK50" i="34"/>
  <c r="CL49" i="34"/>
  <c r="CK49" i="34"/>
  <c r="CL48" i="34"/>
  <c r="CK48" i="34"/>
  <c r="CL47" i="34"/>
  <c r="CK47" i="34"/>
  <c r="CL46" i="34"/>
  <c r="CK46" i="34"/>
  <c r="CL45" i="34"/>
  <c r="CK45" i="34"/>
  <c r="CL44" i="34"/>
  <c r="CK44" i="34"/>
  <c r="CL43" i="34"/>
  <c r="CK43" i="34"/>
  <c r="CL42" i="34"/>
  <c r="CK42" i="34"/>
  <c r="CL41" i="34"/>
  <c r="CK41" i="34"/>
  <c r="CL40" i="34"/>
  <c r="CK40" i="34"/>
  <c r="CL39" i="34"/>
  <c r="CK39" i="34"/>
  <c r="CL38" i="34"/>
  <c r="CK38" i="34"/>
  <c r="CL37" i="34"/>
  <c r="CK37" i="34"/>
  <c r="CL36" i="34"/>
  <c r="CK36" i="34"/>
  <c r="CL35" i="34"/>
  <c r="CK35" i="34"/>
  <c r="CL34" i="34"/>
  <c r="CK34" i="34"/>
  <c r="CL33" i="34"/>
  <c r="CK33" i="34"/>
  <c r="CL32" i="34"/>
  <c r="CK32" i="34"/>
  <c r="CL31" i="34"/>
  <c r="CK31" i="34"/>
  <c r="CL30" i="34"/>
  <c r="CK30" i="34"/>
  <c r="CL29" i="34"/>
  <c r="CK29" i="34"/>
  <c r="CL28" i="34"/>
  <c r="CK28" i="34"/>
  <c r="CL27" i="34"/>
  <c r="CK27" i="34"/>
  <c r="CL26" i="34"/>
  <c r="CK26" i="34"/>
  <c r="CL25" i="34"/>
  <c r="CK25" i="34"/>
  <c r="CL24" i="34"/>
  <c r="CK24" i="34"/>
  <c r="CL23" i="34"/>
  <c r="CK23" i="34"/>
  <c r="CL22" i="34"/>
  <c r="CK22" i="34"/>
  <c r="CL21" i="34"/>
  <c r="CK21" i="34"/>
  <c r="CL20" i="34"/>
  <c r="CK20" i="34"/>
  <c r="CL19" i="34"/>
  <c r="CK19" i="34"/>
  <c r="CL18" i="34"/>
  <c r="CK18" i="34"/>
  <c r="CL17" i="34"/>
  <c r="CK17" i="34"/>
  <c r="CL16" i="34"/>
  <c r="CK16" i="34"/>
  <c r="CL15" i="34"/>
  <c r="CK15" i="34"/>
  <c r="CL14" i="34"/>
  <c r="CK14" i="34"/>
  <c r="CL13" i="34"/>
  <c r="CK13" i="34"/>
  <c r="CL12" i="34"/>
  <c r="CK12" i="34"/>
  <c r="CL11" i="34"/>
  <c r="CK11" i="34"/>
  <c r="CL10" i="34"/>
  <c r="CK10" i="34"/>
  <c r="CL9" i="34"/>
  <c r="CK9" i="34"/>
  <c r="CL8" i="34"/>
  <c r="CK8" i="34"/>
  <c r="CL7" i="34"/>
  <c r="CK7" i="34"/>
  <c r="CL6" i="34"/>
  <c r="CK6" i="34"/>
  <c r="CL5" i="34"/>
  <c r="CK5" i="34"/>
  <c r="CL4" i="34"/>
  <c r="CK4" i="34"/>
  <c r="CL3" i="34"/>
  <c r="CK3" i="34"/>
  <c r="CJ51" i="34"/>
  <c r="CI51" i="34"/>
  <c r="CJ50" i="34"/>
  <c r="CI50" i="34"/>
  <c r="CJ49" i="34"/>
  <c r="CI49" i="34"/>
  <c r="CJ48" i="34"/>
  <c r="CI48" i="34"/>
  <c r="CJ47" i="34"/>
  <c r="CI47" i="34"/>
  <c r="CJ46" i="34"/>
  <c r="CI46" i="34"/>
  <c r="CJ45" i="34"/>
  <c r="CI45" i="34"/>
  <c r="CJ44" i="34"/>
  <c r="CI44" i="34"/>
  <c r="CJ43" i="34"/>
  <c r="CI43" i="34"/>
  <c r="CJ42" i="34"/>
  <c r="CI42" i="34"/>
  <c r="CJ41" i="34"/>
  <c r="CI41" i="34"/>
  <c r="CJ40" i="34"/>
  <c r="CI40" i="34"/>
  <c r="CJ39" i="34"/>
  <c r="CI39" i="34"/>
  <c r="CJ38" i="34"/>
  <c r="CI38" i="34"/>
  <c r="CJ37" i="34"/>
  <c r="CI37" i="34"/>
  <c r="CJ36" i="34"/>
  <c r="CI36" i="34"/>
  <c r="CJ35" i="34"/>
  <c r="CI35" i="34"/>
  <c r="CJ34" i="34"/>
  <c r="CI34" i="34"/>
  <c r="CJ33" i="34"/>
  <c r="CI33" i="34"/>
  <c r="CJ32" i="34"/>
  <c r="CI32" i="34"/>
  <c r="CJ31" i="34"/>
  <c r="CI31" i="34"/>
  <c r="CJ30" i="34"/>
  <c r="CI30" i="34"/>
  <c r="CJ29" i="34"/>
  <c r="CI29" i="34"/>
  <c r="CJ28" i="34"/>
  <c r="CI28" i="34"/>
  <c r="CJ27" i="34"/>
  <c r="CI27" i="34"/>
  <c r="CJ26" i="34"/>
  <c r="CI26" i="34"/>
  <c r="CJ25" i="34"/>
  <c r="CI25" i="34"/>
  <c r="CJ24" i="34"/>
  <c r="CI24" i="34"/>
  <c r="CJ23" i="34"/>
  <c r="CI23" i="34"/>
  <c r="CJ22" i="34"/>
  <c r="CI22" i="34"/>
  <c r="CJ21" i="34"/>
  <c r="CI21" i="34"/>
  <c r="CJ20" i="34"/>
  <c r="CI20" i="34"/>
  <c r="CJ19" i="34"/>
  <c r="CI19" i="34"/>
  <c r="CJ18" i="34"/>
  <c r="CI18" i="34"/>
  <c r="CJ17" i="34"/>
  <c r="CI17" i="34"/>
  <c r="CJ16" i="34"/>
  <c r="CI16" i="34"/>
  <c r="CJ15" i="34"/>
  <c r="CI15" i="34"/>
  <c r="CJ14" i="34"/>
  <c r="CI14" i="34"/>
  <c r="CJ13" i="34"/>
  <c r="CI13" i="34"/>
  <c r="CJ12" i="34"/>
  <c r="CI12" i="34"/>
  <c r="CJ11" i="34"/>
  <c r="CI11" i="34"/>
  <c r="CJ10" i="34"/>
  <c r="CI10" i="34"/>
  <c r="CJ9" i="34"/>
  <c r="CI9" i="34"/>
  <c r="CJ8" i="34"/>
  <c r="CI8" i="34"/>
  <c r="CJ7" i="34"/>
  <c r="CI7" i="34"/>
  <c r="CJ6" i="34"/>
  <c r="CI6" i="34"/>
  <c r="CJ5" i="34"/>
  <c r="CI5" i="34"/>
  <c r="CJ4" i="34"/>
  <c r="CI4" i="34"/>
  <c r="CJ3" i="34"/>
  <c r="CI3" i="34"/>
  <c r="CH51" i="34"/>
  <c r="CG51" i="34"/>
  <c r="CH50" i="34"/>
  <c r="CG50" i="34"/>
  <c r="CH49" i="34"/>
  <c r="CG49" i="34"/>
  <c r="CH48" i="34"/>
  <c r="CG48" i="34"/>
  <c r="CH47" i="34"/>
  <c r="CG47" i="34"/>
  <c r="CH46" i="34"/>
  <c r="CG46" i="34"/>
  <c r="CH45" i="34"/>
  <c r="CG45" i="34"/>
  <c r="CH44" i="34"/>
  <c r="CG44" i="34"/>
  <c r="CH43" i="34"/>
  <c r="CG43" i="34"/>
  <c r="CH42" i="34"/>
  <c r="CG42" i="34"/>
  <c r="CH41" i="34"/>
  <c r="CG41" i="34"/>
  <c r="CH40" i="34"/>
  <c r="CG40" i="34"/>
  <c r="CH39" i="34"/>
  <c r="CG39" i="34"/>
  <c r="CH38" i="34"/>
  <c r="CG38" i="34"/>
  <c r="CH37" i="34"/>
  <c r="CG37" i="34"/>
  <c r="CH36" i="34"/>
  <c r="CG36" i="34"/>
  <c r="CH35" i="34"/>
  <c r="CG35" i="34"/>
  <c r="CH34" i="34"/>
  <c r="CG34" i="34"/>
  <c r="CH33" i="34"/>
  <c r="CG33" i="34"/>
  <c r="CH32" i="34"/>
  <c r="CG32" i="34"/>
  <c r="CH31" i="34"/>
  <c r="CG31" i="34"/>
  <c r="CH30" i="34"/>
  <c r="CG30" i="34"/>
  <c r="CH29" i="34"/>
  <c r="CG29" i="34"/>
  <c r="CH28" i="34"/>
  <c r="CG28" i="34"/>
  <c r="CH27" i="34"/>
  <c r="CG27" i="34"/>
  <c r="CH26" i="34"/>
  <c r="CG26" i="34"/>
  <c r="CH25" i="34"/>
  <c r="CG25" i="34"/>
  <c r="CH24" i="34"/>
  <c r="CG24" i="34"/>
  <c r="CH23" i="34"/>
  <c r="CG23" i="34"/>
  <c r="CH22" i="34"/>
  <c r="CG22" i="34"/>
  <c r="CH21" i="34"/>
  <c r="CG21" i="34"/>
  <c r="CH20" i="34"/>
  <c r="CG20" i="34"/>
  <c r="CH19" i="34"/>
  <c r="CG19" i="34"/>
  <c r="CH18" i="34"/>
  <c r="CG18" i="34"/>
  <c r="CH17" i="34"/>
  <c r="CG17" i="34"/>
  <c r="CH16" i="34"/>
  <c r="CG16" i="34"/>
  <c r="CH15" i="34"/>
  <c r="CG15" i="34"/>
  <c r="CH14" i="34"/>
  <c r="CG14" i="34"/>
  <c r="CH13" i="34"/>
  <c r="CG13" i="34"/>
  <c r="CH12" i="34"/>
  <c r="CG12" i="34"/>
  <c r="CH11" i="34"/>
  <c r="CG11" i="34"/>
  <c r="CH10" i="34"/>
  <c r="CG10" i="34"/>
  <c r="CH9" i="34"/>
  <c r="CG9" i="34"/>
  <c r="CH8" i="34"/>
  <c r="CG8" i="34"/>
  <c r="CH7" i="34"/>
  <c r="CG7" i="34"/>
  <c r="CH6" i="34"/>
  <c r="CG6" i="34"/>
  <c r="CH5" i="34"/>
  <c r="CG5" i="34"/>
  <c r="CH4" i="34"/>
  <c r="CG4" i="34"/>
  <c r="CH3" i="34"/>
  <c r="CG3" i="34"/>
  <c r="CF51" i="34"/>
  <c r="CF50" i="34"/>
  <c r="CF49" i="34"/>
  <c r="CF48" i="34"/>
  <c r="CF47" i="34"/>
  <c r="CF46" i="34"/>
  <c r="CF45" i="34"/>
  <c r="CF44" i="34"/>
  <c r="CF43" i="34"/>
  <c r="CF42" i="34"/>
  <c r="CF41" i="34"/>
  <c r="CF40" i="34"/>
  <c r="CF39" i="34"/>
  <c r="CF38" i="34"/>
  <c r="CF37" i="34"/>
  <c r="CF36" i="34"/>
  <c r="CF35" i="34"/>
  <c r="CF34" i="34"/>
  <c r="CF33" i="34"/>
  <c r="CF32" i="34"/>
  <c r="CF31" i="34"/>
  <c r="CF30" i="34"/>
  <c r="CF29" i="34"/>
  <c r="CF28" i="34"/>
  <c r="CF27" i="34"/>
  <c r="CF26" i="34"/>
  <c r="CF25" i="34"/>
  <c r="CF24" i="34"/>
  <c r="CF23" i="34"/>
  <c r="CF22" i="34"/>
  <c r="CF21" i="34"/>
  <c r="CF20" i="34"/>
  <c r="CF19" i="34"/>
  <c r="CF18" i="34"/>
  <c r="CF17" i="34"/>
  <c r="CF16" i="34"/>
  <c r="CF15" i="34"/>
  <c r="CF14" i="34"/>
  <c r="CF13" i="34"/>
  <c r="CF12" i="34"/>
  <c r="CF11" i="34"/>
  <c r="CF10" i="34"/>
  <c r="CF9" i="34"/>
  <c r="CF8" i="34"/>
  <c r="CF7" i="34"/>
  <c r="CF6" i="34"/>
  <c r="CF5" i="34"/>
  <c r="CF4" i="34"/>
  <c r="CF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Q13" i="21"/>
  <c r="P13" i="21"/>
  <c r="N13" i="21"/>
  <c r="N62" i="5"/>
  <c r="M62" i="5"/>
  <c r="L62" i="5"/>
  <c r="K62" i="5"/>
  <c r="J62" i="5"/>
  <c r="I62" i="5"/>
  <c r="H62" i="5"/>
  <c r="H13" i="21" s="1"/>
  <c r="G62" i="5"/>
  <c r="G13" i="21" s="1"/>
  <c r="F62" i="5"/>
  <c r="F13" i="21" s="1"/>
  <c r="E62" i="5"/>
  <c r="E13" i="21" s="1"/>
  <c r="D62" i="5"/>
  <c r="D13" i="21" s="1"/>
  <c r="C62" i="5"/>
  <c r="C13" i="21" s="1"/>
  <c r="B62" i="5"/>
  <c r="B13" i="21" s="1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CE48" i="7"/>
  <c r="CD48" i="7"/>
  <c r="CE15" i="7"/>
  <c r="CD15" i="7"/>
  <c r="CE14" i="7"/>
  <c r="CD14" i="7"/>
  <c r="CE13" i="7"/>
  <c r="CD13" i="7"/>
  <c r="CE12" i="7"/>
  <c r="CD12" i="7"/>
  <c r="CE11" i="7"/>
  <c r="CD11" i="7"/>
  <c r="CE10" i="7"/>
  <c r="CD10" i="7"/>
  <c r="CE9" i="7"/>
  <c r="CD9" i="7"/>
  <c r="CE8" i="7"/>
  <c r="CD8" i="7"/>
  <c r="CE7" i="7"/>
  <c r="CD7" i="7"/>
  <c r="CE6" i="7"/>
  <c r="CD6" i="7"/>
  <c r="CE5" i="7"/>
  <c r="CD5" i="7"/>
  <c r="CE4" i="7"/>
  <c r="CD4" i="7"/>
  <c r="CE3" i="7"/>
  <c r="CD3" i="7"/>
  <c r="CC48" i="7"/>
  <c r="CB48" i="7"/>
  <c r="CC15" i="7"/>
  <c r="CB15" i="7"/>
  <c r="CC14" i="7"/>
  <c r="CB14" i="7"/>
  <c r="CC13" i="7"/>
  <c r="CB13" i="7"/>
  <c r="CC12" i="7"/>
  <c r="CB12" i="7"/>
  <c r="CC11" i="7"/>
  <c r="CB11" i="7"/>
  <c r="CC10" i="7"/>
  <c r="CB10" i="7"/>
  <c r="CC9" i="7"/>
  <c r="CB9" i="7"/>
  <c r="CC8" i="7"/>
  <c r="CB8" i="7"/>
  <c r="CC7" i="7"/>
  <c r="CB7" i="7"/>
  <c r="CC6" i="7"/>
  <c r="CB6" i="7"/>
  <c r="CC5" i="7"/>
  <c r="CB5" i="7"/>
  <c r="CC4" i="7"/>
  <c r="CB4" i="7"/>
  <c r="CC3" i="7"/>
  <c r="CB3" i="7"/>
  <c r="CA48" i="7"/>
  <c r="BZ48" i="7"/>
  <c r="CA15" i="7"/>
  <c r="BZ15" i="7"/>
  <c r="CA14" i="7"/>
  <c r="BZ14" i="7"/>
  <c r="CA13" i="7"/>
  <c r="BZ13" i="7"/>
  <c r="CA12" i="7"/>
  <c r="BZ12" i="7"/>
  <c r="CA11" i="7"/>
  <c r="BZ11" i="7"/>
  <c r="CA10" i="7"/>
  <c r="BZ10" i="7"/>
  <c r="CA9" i="7"/>
  <c r="BZ9" i="7"/>
  <c r="CA8" i="7"/>
  <c r="BZ8" i="7"/>
  <c r="CA7" i="7"/>
  <c r="BZ7" i="7"/>
  <c r="CA6" i="7"/>
  <c r="BZ6" i="7"/>
  <c r="CA5" i="7"/>
  <c r="BZ5" i="7"/>
  <c r="CA4" i="7"/>
  <c r="BZ4" i="7"/>
  <c r="CA3" i="7"/>
  <c r="BZ3" i="7"/>
  <c r="BY15" i="7"/>
  <c r="BY14" i="7"/>
  <c r="BY13" i="7"/>
  <c r="BY12" i="7"/>
  <c r="BY11" i="7"/>
  <c r="BY10" i="7"/>
  <c r="BY9" i="7"/>
  <c r="BY8" i="7"/>
  <c r="BY7" i="7"/>
  <c r="BY6" i="7"/>
  <c r="BY5" i="7"/>
  <c r="BY4" i="7"/>
  <c r="BY3" i="7"/>
  <c r="BX15" i="7"/>
  <c r="BX12" i="7"/>
  <c r="BX11" i="7"/>
  <c r="BX10" i="7"/>
  <c r="BX9" i="7"/>
  <c r="BX8" i="7"/>
  <c r="BX7" i="7"/>
  <c r="BX6" i="7"/>
  <c r="BX5" i="7"/>
  <c r="BX4" i="7"/>
  <c r="BX3" i="7"/>
  <c r="CD48" i="6"/>
  <c r="CC48" i="6"/>
  <c r="CD6" i="6"/>
  <c r="CC6" i="6"/>
  <c r="CB48" i="6"/>
  <c r="CA48" i="6"/>
  <c r="BZ48" i="6"/>
  <c r="CB6" i="6"/>
  <c r="CA6" i="6"/>
  <c r="BZ6" i="6"/>
  <c r="BY48" i="6"/>
  <c r="BY6" i="6"/>
  <c r="BX6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3" i="6"/>
  <c r="CR51" i="13"/>
  <c r="CQ51" i="13"/>
  <c r="CP51" i="13"/>
  <c r="CR50" i="13"/>
  <c r="CQ50" i="13"/>
  <c r="CP50" i="13"/>
  <c r="CR49" i="13"/>
  <c r="CQ49" i="13"/>
  <c r="CP49" i="13"/>
  <c r="CR48" i="13"/>
  <c r="CQ48" i="13"/>
  <c r="CP48" i="13"/>
  <c r="CR47" i="13"/>
  <c r="CQ47" i="13"/>
  <c r="CP47" i="13"/>
  <c r="CR46" i="13"/>
  <c r="CQ46" i="13"/>
  <c r="CP46" i="13"/>
  <c r="CR45" i="13"/>
  <c r="CQ45" i="13"/>
  <c r="CP45" i="13"/>
  <c r="CR44" i="13"/>
  <c r="CQ44" i="13"/>
  <c r="CP44" i="13"/>
  <c r="CR43" i="13"/>
  <c r="CQ43" i="13"/>
  <c r="CP43" i="13"/>
  <c r="CR42" i="13"/>
  <c r="CQ42" i="13"/>
  <c r="CP42" i="13"/>
  <c r="CR41" i="13"/>
  <c r="CQ41" i="13"/>
  <c r="CP41" i="13"/>
  <c r="CR40" i="13"/>
  <c r="CQ40" i="13"/>
  <c r="CP40" i="13"/>
  <c r="CR39" i="13"/>
  <c r="CQ39" i="13"/>
  <c r="CP39" i="13"/>
  <c r="CR38" i="13"/>
  <c r="CQ38" i="13"/>
  <c r="CP38" i="13"/>
  <c r="CR37" i="13"/>
  <c r="CQ37" i="13"/>
  <c r="CP37" i="13"/>
  <c r="CR36" i="13"/>
  <c r="CQ36" i="13"/>
  <c r="CP36" i="13"/>
  <c r="CR35" i="13"/>
  <c r="CQ35" i="13"/>
  <c r="CP35" i="13"/>
  <c r="CR34" i="13"/>
  <c r="CQ34" i="13"/>
  <c r="CP34" i="13"/>
  <c r="CR33" i="13"/>
  <c r="CQ33" i="13"/>
  <c r="CP33" i="13"/>
  <c r="CR32" i="13"/>
  <c r="CQ32" i="13"/>
  <c r="CP32" i="13"/>
  <c r="CR31" i="13"/>
  <c r="CQ31" i="13"/>
  <c r="CP31" i="13"/>
  <c r="CR30" i="13"/>
  <c r="CQ30" i="13"/>
  <c r="CP30" i="13"/>
  <c r="CR29" i="13"/>
  <c r="CQ29" i="13"/>
  <c r="CP29" i="13"/>
  <c r="CR28" i="13"/>
  <c r="CQ28" i="13"/>
  <c r="CP28" i="13"/>
  <c r="CR27" i="13"/>
  <c r="CQ27" i="13"/>
  <c r="CP27" i="13"/>
  <c r="CR26" i="13"/>
  <c r="CQ26" i="13"/>
  <c r="CP26" i="13"/>
  <c r="CR25" i="13"/>
  <c r="CQ25" i="13"/>
  <c r="CP25" i="13"/>
  <c r="CR24" i="13"/>
  <c r="CQ24" i="13"/>
  <c r="CP24" i="13"/>
  <c r="CR23" i="13"/>
  <c r="CQ23" i="13"/>
  <c r="CP23" i="13"/>
  <c r="CR22" i="13"/>
  <c r="CQ22" i="13"/>
  <c r="CP22" i="13"/>
  <c r="CR21" i="13"/>
  <c r="CQ21" i="13"/>
  <c r="CP21" i="13"/>
  <c r="CR20" i="13"/>
  <c r="CQ20" i="13"/>
  <c r="CP20" i="13"/>
  <c r="CR19" i="13"/>
  <c r="CQ19" i="13"/>
  <c r="CP19" i="13"/>
  <c r="CR18" i="13"/>
  <c r="CQ18" i="13"/>
  <c r="CP18" i="13"/>
  <c r="CR17" i="13"/>
  <c r="CQ17" i="13"/>
  <c r="CP17" i="13"/>
  <c r="CR16" i="13"/>
  <c r="CQ16" i="13"/>
  <c r="CP16" i="13"/>
  <c r="CR15" i="13"/>
  <c r="CQ15" i="13"/>
  <c r="CP15" i="13"/>
  <c r="CR14" i="13"/>
  <c r="CQ14" i="13"/>
  <c r="CP14" i="13"/>
  <c r="CR13" i="13"/>
  <c r="CQ13" i="13"/>
  <c r="CP13" i="13"/>
  <c r="CR12" i="13"/>
  <c r="CQ12" i="13"/>
  <c r="CP12" i="13"/>
  <c r="CR11" i="13"/>
  <c r="CQ11" i="13"/>
  <c r="CP11" i="13"/>
  <c r="CR10" i="13"/>
  <c r="CQ10" i="13"/>
  <c r="CP10" i="13"/>
  <c r="CR9" i="13"/>
  <c r="CQ9" i="13"/>
  <c r="CP9" i="13"/>
  <c r="CR8" i="13"/>
  <c r="CQ8" i="13"/>
  <c r="CP8" i="13"/>
  <c r="CR7" i="13"/>
  <c r="CQ7" i="13"/>
  <c r="CP7" i="13"/>
  <c r="CR5" i="13"/>
  <c r="CQ5" i="13"/>
  <c r="CP5" i="13"/>
  <c r="CR4" i="13"/>
  <c r="CQ4" i="13"/>
  <c r="CP4" i="13"/>
  <c r="CR3" i="13"/>
  <c r="CQ3" i="13"/>
  <c r="CP3" i="13"/>
  <c r="CO51" i="13"/>
  <c r="CO50" i="13"/>
  <c r="CO49" i="13"/>
  <c r="CO48" i="13"/>
  <c r="CO47" i="13"/>
  <c r="CO46" i="13"/>
  <c r="CO45" i="13"/>
  <c r="CO44" i="13"/>
  <c r="CO43" i="13"/>
  <c r="CO42" i="13"/>
  <c r="CO41" i="13"/>
  <c r="CO40" i="13"/>
  <c r="CO39" i="13"/>
  <c r="CO38" i="13"/>
  <c r="CO37" i="13"/>
  <c r="CO36" i="13"/>
  <c r="CO35" i="13"/>
  <c r="CO34" i="13"/>
  <c r="CO33" i="13"/>
  <c r="CO32" i="13"/>
  <c r="CO31" i="13"/>
  <c r="CO30" i="13"/>
  <c r="CO29" i="13"/>
  <c r="CO28" i="13"/>
  <c r="CO27" i="13"/>
  <c r="CO26" i="13"/>
  <c r="CO25" i="13"/>
  <c r="CO24" i="13"/>
  <c r="CO23" i="13"/>
  <c r="CO22" i="13"/>
  <c r="CO21" i="13"/>
  <c r="CO20" i="13"/>
  <c r="CO19" i="13"/>
  <c r="CO18" i="13"/>
  <c r="CO17" i="13"/>
  <c r="CO16" i="13"/>
  <c r="CO15" i="13"/>
  <c r="CO14" i="13"/>
  <c r="CO13" i="13"/>
  <c r="CO12" i="13"/>
  <c r="CO11" i="13"/>
  <c r="CO10" i="13"/>
  <c r="CO9" i="13"/>
  <c r="CO8" i="13"/>
  <c r="CO7" i="13"/>
  <c r="CO5" i="13"/>
  <c r="CO4" i="13"/>
  <c r="CO3" i="13"/>
  <c r="CM51" i="13"/>
  <c r="CL51" i="13"/>
  <c r="CM50" i="13"/>
  <c r="CL50" i="13"/>
  <c r="CM49" i="13"/>
  <c r="CL49" i="13"/>
  <c r="CM48" i="13"/>
  <c r="CL48" i="13"/>
  <c r="CM47" i="13"/>
  <c r="CL47" i="13"/>
  <c r="CM46" i="13"/>
  <c r="CL46" i="13"/>
  <c r="CM45" i="13"/>
  <c r="CL45" i="13"/>
  <c r="CM44" i="13"/>
  <c r="CL44" i="13"/>
  <c r="CM43" i="13"/>
  <c r="CL43" i="13"/>
  <c r="CM42" i="13"/>
  <c r="CL42" i="13"/>
  <c r="CM41" i="13"/>
  <c r="CL41" i="13"/>
  <c r="CM40" i="13"/>
  <c r="CL40" i="13"/>
  <c r="CM39" i="13"/>
  <c r="CL39" i="13"/>
  <c r="CM38" i="13"/>
  <c r="CL38" i="13"/>
  <c r="CM37" i="13"/>
  <c r="CL37" i="13"/>
  <c r="CM36" i="13"/>
  <c r="CL36" i="13"/>
  <c r="CM35" i="13"/>
  <c r="CL35" i="13"/>
  <c r="CM34" i="13"/>
  <c r="CL34" i="13"/>
  <c r="CM33" i="13"/>
  <c r="CL33" i="13"/>
  <c r="CM32" i="13"/>
  <c r="CL32" i="13"/>
  <c r="CM31" i="13"/>
  <c r="CL31" i="13"/>
  <c r="CM30" i="13"/>
  <c r="CL30" i="13"/>
  <c r="CM29" i="13"/>
  <c r="CL29" i="13"/>
  <c r="CM28" i="13"/>
  <c r="CL28" i="13"/>
  <c r="CM27" i="13"/>
  <c r="CL27" i="13"/>
  <c r="CM26" i="13"/>
  <c r="CL26" i="13"/>
  <c r="CM25" i="13"/>
  <c r="CL25" i="13"/>
  <c r="CM24" i="13"/>
  <c r="CL24" i="13"/>
  <c r="CM23" i="13"/>
  <c r="CL23" i="13"/>
  <c r="CM22" i="13"/>
  <c r="CL22" i="13"/>
  <c r="CM21" i="13"/>
  <c r="CL21" i="13"/>
  <c r="CM20" i="13"/>
  <c r="CL20" i="13"/>
  <c r="CM19" i="13"/>
  <c r="CL19" i="13"/>
  <c r="CM18" i="13"/>
  <c r="CL18" i="13"/>
  <c r="CM17" i="13"/>
  <c r="CL17" i="13"/>
  <c r="CM16" i="13"/>
  <c r="CL16" i="13"/>
  <c r="CM15" i="13"/>
  <c r="CL15" i="13"/>
  <c r="CM14" i="13"/>
  <c r="CL14" i="13"/>
  <c r="CM13" i="13"/>
  <c r="CL13" i="13"/>
  <c r="CM12" i="13"/>
  <c r="CL12" i="13"/>
  <c r="CM11" i="13"/>
  <c r="CL11" i="13"/>
  <c r="CM10" i="13"/>
  <c r="CL10" i="13"/>
  <c r="CM9" i="13"/>
  <c r="CL9" i="13"/>
  <c r="CM8" i="13"/>
  <c r="CL8" i="13"/>
  <c r="CM7" i="13"/>
  <c r="CL7" i="13"/>
  <c r="CM5" i="13"/>
  <c r="CL5" i="13"/>
  <c r="CM4" i="13"/>
  <c r="CL4" i="13"/>
  <c r="CM3" i="13"/>
  <c r="CL3" i="13"/>
  <c r="CK56" i="13"/>
  <c r="CJ56" i="13"/>
  <c r="CK55" i="13"/>
  <c r="CJ55" i="13"/>
  <c r="CK54" i="13"/>
  <c r="CJ54" i="13"/>
  <c r="CK51" i="13"/>
  <c r="CJ51" i="13"/>
  <c r="CK50" i="13"/>
  <c r="CJ50" i="13"/>
  <c r="CK49" i="13"/>
  <c r="CJ49" i="13"/>
  <c r="CK48" i="13"/>
  <c r="CJ48" i="13"/>
  <c r="CK47" i="13"/>
  <c r="CJ47" i="13"/>
  <c r="CK46" i="13"/>
  <c r="CJ46" i="13"/>
  <c r="CK45" i="13"/>
  <c r="CJ45" i="13"/>
  <c r="CK44" i="13"/>
  <c r="CJ44" i="13"/>
  <c r="CK43" i="13"/>
  <c r="CJ43" i="13"/>
  <c r="CK42" i="13"/>
  <c r="CJ42" i="13"/>
  <c r="CK41" i="13"/>
  <c r="CJ41" i="13"/>
  <c r="CK40" i="13"/>
  <c r="CJ40" i="13"/>
  <c r="CK39" i="13"/>
  <c r="CJ39" i="13"/>
  <c r="CK38" i="13"/>
  <c r="CJ38" i="13"/>
  <c r="CK37" i="13"/>
  <c r="CJ37" i="13"/>
  <c r="CK36" i="13"/>
  <c r="CJ36" i="13"/>
  <c r="CK35" i="13"/>
  <c r="CJ35" i="13"/>
  <c r="CK34" i="13"/>
  <c r="CJ34" i="13"/>
  <c r="CK33" i="13"/>
  <c r="CJ33" i="13"/>
  <c r="CK32" i="13"/>
  <c r="CJ32" i="13"/>
  <c r="CK31" i="13"/>
  <c r="CJ31" i="13"/>
  <c r="CK30" i="13"/>
  <c r="CJ30" i="13"/>
  <c r="CK29" i="13"/>
  <c r="CJ29" i="13"/>
  <c r="CK28" i="13"/>
  <c r="CJ28" i="13"/>
  <c r="CK27" i="13"/>
  <c r="CJ27" i="13"/>
  <c r="CK26" i="13"/>
  <c r="CJ26" i="13"/>
  <c r="CK25" i="13"/>
  <c r="CJ25" i="13"/>
  <c r="CK24" i="13"/>
  <c r="CJ24" i="13"/>
  <c r="CK23" i="13"/>
  <c r="CJ23" i="13"/>
  <c r="CK22" i="13"/>
  <c r="CJ22" i="13"/>
  <c r="CK21" i="13"/>
  <c r="CJ21" i="13"/>
  <c r="CK20" i="13"/>
  <c r="CJ20" i="13"/>
  <c r="CK19" i="13"/>
  <c r="CJ19" i="13"/>
  <c r="CK18" i="13"/>
  <c r="CJ18" i="13"/>
  <c r="CK17" i="13"/>
  <c r="CJ17" i="13"/>
  <c r="CK16" i="13"/>
  <c r="CJ16" i="13"/>
  <c r="CK15" i="13"/>
  <c r="CJ15" i="13"/>
  <c r="CK14" i="13"/>
  <c r="CJ14" i="13"/>
  <c r="CK13" i="13"/>
  <c r="CJ13" i="13"/>
  <c r="CK12" i="13"/>
  <c r="CJ12" i="13"/>
  <c r="CK11" i="13"/>
  <c r="CJ11" i="13"/>
  <c r="CK10" i="13"/>
  <c r="CJ10" i="13"/>
  <c r="CK9" i="13"/>
  <c r="CJ9" i="13"/>
  <c r="CK8" i="13"/>
  <c r="CJ8" i="13"/>
  <c r="CK7" i="13"/>
  <c r="CJ7" i="13"/>
  <c r="CK6" i="13"/>
  <c r="CJ6" i="13"/>
  <c r="CK5" i="13"/>
  <c r="CJ5" i="13"/>
  <c r="CK4" i="13"/>
  <c r="CJ4" i="13"/>
  <c r="CK3" i="13"/>
  <c r="CJ3" i="13"/>
  <c r="CI56" i="13"/>
  <c r="CH56" i="13"/>
  <c r="CI55" i="13"/>
  <c r="CH55" i="13"/>
  <c r="CI54" i="13"/>
  <c r="CH54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E55" i="13"/>
  <c r="CE54" i="13"/>
  <c r="CE51" i="13"/>
  <c r="CE50" i="13"/>
  <c r="CE49" i="13"/>
  <c r="CE48" i="13"/>
  <c r="CE47" i="13"/>
  <c r="CE46" i="13"/>
  <c r="CE45" i="13"/>
  <c r="CE44" i="13"/>
  <c r="CE43" i="13"/>
  <c r="CE42" i="13"/>
  <c r="CE41" i="13"/>
  <c r="CE40" i="13"/>
  <c r="CE39" i="13"/>
  <c r="CE38" i="13"/>
  <c r="CE37" i="13"/>
  <c r="CE36" i="13"/>
  <c r="CE35" i="13"/>
  <c r="CE34" i="13"/>
  <c r="CE33" i="13"/>
  <c r="CE32" i="13"/>
  <c r="CE31" i="13"/>
  <c r="CE30" i="13"/>
  <c r="CE29" i="13"/>
  <c r="CE28" i="13"/>
  <c r="CE27" i="13"/>
  <c r="CE26" i="13"/>
  <c r="CE25" i="13"/>
  <c r="CE24" i="13"/>
  <c r="CE23" i="13"/>
  <c r="CE22" i="13"/>
  <c r="CE21" i="13"/>
  <c r="CE20" i="13"/>
  <c r="CE19" i="13"/>
  <c r="CE18" i="13"/>
  <c r="CE17" i="13"/>
  <c r="CE16" i="13"/>
  <c r="CE15" i="13"/>
  <c r="CE14" i="13"/>
  <c r="CE13" i="13"/>
  <c r="CE12" i="13"/>
  <c r="CE11" i="13"/>
  <c r="CE10" i="13"/>
  <c r="CE9" i="13"/>
  <c r="CE8" i="13"/>
  <c r="CE7" i="13"/>
  <c r="CE6" i="13"/>
  <c r="CE5" i="13"/>
  <c r="CE4" i="13"/>
  <c r="CE3" i="13"/>
  <c r="CX55" i="25"/>
  <c r="CX54" i="25"/>
  <c r="CX52" i="25"/>
  <c r="CX51" i="25"/>
  <c r="CX50" i="25"/>
  <c r="CX49" i="25"/>
  <c r="CX48" i="25"/>
  <c r="CX47" i="25"/>
  <c r="CX46" i="25"/>
  <c r="CX45" i="25"/>
  <c r="CX44" i="25"/>
  <c r="CX43" i="25"/>
  <c r="CX42" i="25"/>
  <c r="CX41" i="25"/>
  <c r="CX40" i="25"/>
  <c r="CX39" i="25"/>
  <c r="CX38" i="25"/>
  <c r="CX37" i="25"/>
  <c r="CX36" i="25"/>
  <c r="CX35" i="25"/>
  <c r="CX34" i="25"/>
  <c r="CX33" i="25"/>
  <c r="CX32" i="25"/>
  <c r="CX31" i="25"/>
  <c r="CX30" i="25"/>
  <c r="CX29" i="25"/>
  <c r="CX28" i="25"/>
  <c r="CX27" i="25"/>
  <c r="CX26" i="25"/>
  <c r="CX25" i="25"/>
  <c r="CX24" i="25"/>
  <c r="CX23" i="25"/>
  <c r="CX22" i="25"/>
  <c r="CX21" i="25"/>
  <c r="CX20" i="25"/>
  <c r="CX19" i="25"/>
  <c r="CX18" i="25"/>
  <c r="CX17" i="25"/>
  <c r="CX16" i="25"/>
  <c r="CX15" i="25"/>
  <c r="CX14" i="25"/>
  <c r="CX13" i="25"/>
  <c r="CX12" i="25"/>
  <c r="CX11" i="25"/>
  <c r="CX10" i="25"/>
  <c r="CX9" i="25"/>
  <c r="CX8" i="25"/>
  <c r="CX7" i="25"/>
  <c r="CX6" i="25"/>
  <c r="CX5" i="25"/>
  <c r="CX4" i="25"/>
  <c r="CX3" i="25"/>
  <c r="CU55" i="25"/>
  <c r="CU54" i="25"/>
  <c r="CU52" i="25"/>
  <c r="CU51" i="25"/>
  <c r="CU50" i="25"/>
  <c r="CU49" i="25"/>
  <c r="CU48" i="25"/>
  <c r="CU47" i="25"/>
  <c r="CU46" i="25"/>
  <c r="CU45" i="25"/>
  <c r="CU44" i="25"/>
  <c r="CU43" i="25"/>
  <c r="CU42" i="25"/>
  <c r="CU41" i="25"/>
  <c r="CU40" i="25"/>
  <c r="CU39" i="25"/>
  <c r="CU38" i="25"/>
  <c r="CU37" i="25"/>
  <c r="CU36" i="25"/>
  <c r="CU35" i="25"/>
  <c r="CU34" i="25"/>
  <c r="CU33" i="25"/>
  <c r="CU32" i="25"/>
  <c r="CU31" i="25"/>
  <c r="CU30" i="25"/>
  <c r="CU29" i="25"/>
  <c r="CU28" i="25"/>
  <c r="CU27" i="25"/>
  <c r="CU26" i="25"/>
  <c r="CU25" i="25"/>
  <c r="CU24" i="25"/>
  <c r="CU23" i="25"/>
  <c r="CU22" i="25"/>
  <c r="CU21" i="25"/>
  <c r="CU20" i="25"/>
  <c r="CU19" i="25"/>
  <c r="CU18" i="25"/>
  <c r="CU17" i="25"/>
  <c r="CU16" i="25"/>
  <c r="CU15" i="25"/>
  <c r="CU14" i="25"/>
  <c r="CU13" i="25"/>
  <c r="CU12" i="25"/>
  <c r="CU11" i="25"/>
  <c r="CU10" i="25"/>
  <c r="CU9" i="25"/>
  <c r="CU8" i="25"/>
  <c r="CU7" i="25"/>
  <c r="CU6" i="25"/>
  <c r="CU5" i="25"/>
  <c r="CU4" i="25"/>
  <c r="CU3" i="25"/>
  <c r="CT55" i="25"/>
  <c r="CT54" i="25"/>
  <c r="CT52" i="25"/>
  <c r="CT51" i="25"/>
  <c r="CT50" i="25"/>
  <c r="CT49" i="25"/>
  <c r="CT48" i="25"/>
  <c r="CT47" i="25"/>
  <c r="CT46" i="25"/>
  <c r="CT45" i="25"/>
  <c r="CT44" i="25"/>
  <c r="CT43" i="25"/>
  <c r="CT42" i="25"/>
  <c r="CT41" i="25"/>
  <c r="CT40" i="25"/>
  <c r="CT39" i="25"/>
  <c r="CT38" i="25"/>
  <c r="CT37" i="25"/>
  <c r="CT36" i="25"/>
  <c r="CT35" i="25"/>
  <c r="CT34" i="25"/>
  <c r="CT33" i="25"/>
  <c r="CT32" i="25"/>
  <c r="CT31" i="25"/>
  <c r="CT30" i="25"/>
  <c r="CT29" i="25"/>
  <c r="CT28" i="25"/>
  <c r="CT27" i="25"/>
  <c r="CT26" i="25"/>
  <c r="CT25" i="25"/>
  <c r="CT24" i="25"/>
  <c r="CT23" i="25"/>
  <c r="CT22" i="25"/>
  <c r="CT21" i="25"/>
  <c r="CT20" i="25"/>
  <c r="CT19" i="25"/>
  <c r="CT18" i="25"/>
  <c r="CT17" i="25"/>
  <c r="CT16" i="25"/>
  <c r="CT15" i="25"/>
  <c r="CT14" i="25"/>
  <c r="CT13" i="25"/>
  <c r="CT12" i="25"/>
  <c r="CT11" i="25"/>
  <c r="CT10" i="25"/>
  <c r="CT9" i="25"/>
  <c r="CT8" i="25"/>
  <c r="CT7" i="25"/>
  <c r="CT6" i="25"/>
  <c r="CT5" i="25"/>
  <c r="CT4" i="25"/>
  <c r="CT3" i="25"/>
  <c r="CR3" i="25"/>
  <c r="CS55" i="25"/>
  <c r="CS54" i="25"/>
  <c r="CS52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R55" i="25"/>
  <c r="CR54" i="25"/>
  <c r="CR52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Q55" i="25"/>
  <c r="CQ54" i="25"/>
  <c r="CQ52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2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2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N55" i="25"/>
  <c r="CN54" i="25"/>
  <c r="CN52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L55" i="25"/>
  <c r="CK55" i="25"/>
  <c r="CM54" i="25"/>
  <c r="CL54" i="25"/>
  <c r="CK54" i="25"/>
  <c r="CM52" i="25"/>
  <c r="CL52" i="25"/>
  <c r="CK52" i="25"/>
  <c r="CM51" i="25"/>
  <c r="CL51" i="25"/>
  <c r="CK51" i="25"/>
  <c r="CM50" i="25"/>
  <c r="CL50" i="25"/>
  <c r="CK50" i="25"/>
  <c r="CM49" i="25"/>
  <c r="CL49" i="25"/>
  <c r="CK49" i="25"/>
  <c r="CM48" i="25"/>
  <c r="CL48" i="25"/>
  <c r="CK48" i="25"/>
  <c r="CM47" i="25"/>
  <c r="CL47" i="25"/>
  <c r="CK47" i="25"/>
  <c r="CM46" i="25"/>
  <c r="CL46" i="25"/>
  <c r="CK46" i="25"/>
  <c r="CM45" i="25"/>
  <c r="CL45" i="25"/>
  <c r="CK45" i="25"/>
  <c r="CM44" i="25"/>
  <c r="CL44" i="25"/>
  <c r="CK44" i="25"/>
  <c r="CM43" i="25"/>
  <c r="CL43" i="25"/>
  <c r="CK43" i="25"/>
  <c r="CM42" i="25"/>
  <c r="CL42" i="25"/>
  <c r="CK42" i="25"/>
  <c r="CM41" i="25"/>
  <c r="CL41" i="25"/>
  <c r="CK41" i="25"/>
  <c r="CM40" i="25"/>
  <c r="CL40" i="25"/>
  <c r="CK40" i="25"/>
  <c r="CM39" i="25"/>
  <c r="CL39" i="25"/>
  <c r="CK39" i="25"/>
  <c r="CM38" i="25"/>
  <c r="CL38" i="25"/>
  <c r="CK38" i="25"/>
  <c r="CM37" i="25"/>
  <c r="CL37" i="25"/>
  <c r="CK37" i="25"/>
  <c r="CM36" i="25"/>
  <c r="CL36" i="25"/>
  <c r="CK36" i="25"/>
  <c r="CM35" i="25"/>
  <c r="CL35" i="25"/>
  <c r="CK35" i="25"/>
  <c r="CM34" i="25"/>
  <c r="CL34" i="25"/>
  <c r="CK34" i="25"/>
  <c r="CM33" i="25"/>
  <c r="CL33" i="25"/>
  <c r="CK33" i="25"/>
  <c r="CM32" i="25"/>
  <c r="CL32" i="25"/>
  <c r="CK32" i="25"/>
  <c r="CM31" i="25"/>
  <c r="CL31" i="25"/>
  <c r="CK31" i="25"/>
  <c r="CM30" i="25"/>
  <c r="CL30" i="25"/>
  <c r="CK30" i="25"/>
  <c r="CM29" i="25"/>
  <c r="CL29" i="25"/>
  <c r="CK29" i="25"/>
  <c r="CM28" i="25"/>
  <c r="CL28" i="25"/>
  <c r="CK28" i="25"/>
  <c r="CM27" i="25"/>
  <c r="CL27" i="25"/>
  <c r="CK27" i="25"/>
  <c r="CM26" i="25"/>
  <c r="CL26" i="25"/>
  <c r="CK26" i="25"/>
  <c r="CM25" i="25"/>
  <c r="CL25" i="25"/>
  <c r="CK25" i="25"/>
  <c r="CM24" i="25"/>
  <c r="CL24" i="25"/>
  <c r="CK24" i="25"/>
  <c r="CM23" i="25"/>
  <c r="CL23" i="25"/>
  <c r="CK23" i="25"/>
  <c r="CM22" i="25"/>
  <c r="CL22" i="25"/>
  <c r="CK22" i="25"/>
  <c r="CM21" i="25"/>
  <c r="CL21" i="25"/>
  <c r="CK21" i="25"/>
  <c r="CM20" i="25"/>
  <c r="CL20" i="25"/>
  <c r="CK20" i="25"/>
  <c r="CM19" i="25"/>
  <c r="CL19" i="25"/>
  <c r="CK19" i="25"/>
  <c r="CM18" i="25"/>
  <c r="CL18" i="25"/>
  <c r="CK18" i="25"/>
  <c r="CM17" i="25"/>
  <c r="CL17" i="25"/>
  <c r="CK17" i="25"/>
  <c r="CM16" i="25"/>
  <c r="CL16" i="25"/>
  <c r="CK16" i="25"/>
  <c r="CM15" i="25"/>
  <c r="CL15" i="25"/>
  <c r="CK15" i="25"/>
  <c r="CM14" i="25"/>
  <c r="CL14" i="25"/>
  <c r="CK14" i="25"/>
  <c r="CM13" i="25"/>
  <c r="CL13" i="25"/>
  <c r="CK13" i="25"/>
  <c r="CM12" i="25"/>
  <c r="CL12" i="25"/>
  <c r="CK12" i="25"/>
  <c r="CM11" i="25"/>
  <c r="CL11" i="25"/>
  <c r="CK11" i="25"/>
  <c r="CM10" i="25"/>
  <c r="CL10" i="25"/>
  <c r="CK10" i="25"/>
  <c r="CM9" i="25"/>
  <c r="CL9" i="25"/>
  <c r="CK9" i="25"/>
  <c r="CM8" i="25"/>
  <c r="CL8" i="25"/>
  <c r="CK8" i="25"/>
  <c r="CM7" i="25"/>
  <c r="CL7" i="25"/>
  <c r="CK7" i="25"/>
  <c r="CM6" i="25"/>
  <c r="CL6" i="25"/>
  <c r="CK6" i="25"/>
  <c r="CM5" i="25"/>
  <c r="CL5" i="25"/>
  <c r="CK5" i="25"/>
  <c r="CM4" i="25"/>
  <c r="CL4" i="25"/>
  <c r="CK4" i="25"/>
  <c r="CM3" i="25"/>
  <c r="CL3" i="25"/>
  <c r="CK3" i="25"/>
  <c r="CJ55" i="25"/>
  <c r="CJ54" i="25"/>
  <c r="CJ52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4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G61" i="9"/>
  <c r="CF61" i="9"/>
  <c r="CE61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X60" i="9"/>
  <c r="CX59" i="9"/>
  <c r="CX58" i="9"/>
  <c r="CX57" i="9"/>
  <c r="CX56" i="9"/>
  <c r="CX55" i="9"/>
  <c r="CX54" i="9"/>
  <c r="CX53" i="9"/>
  <c r="CX52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7" i="9"/>
  <c r="CU56" i="9"/>
  <c r="CU55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7" i="9"/>
  <c r="CT56" i="9"/>
  <c r="CT55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60" i="9"/>
  <c r="CR59" i="9"/>
  <c r="CR58" i="9"/>
  <c r="CR57" i="9"/>
  <c r="CR56" i="9"/>
  <c r="CR55" i="9"/>
  <c r="CR54" i="9"/>
  <c r="CR53" i="9"/>
  <c r="CR52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L60" i="9"/>
  <c r="CM59" i="9"/>
  <c r="CL59" i="9"/>
  <c r="CM58" i="9"/>
  <c r="CL58" i="9"/>
  <c r="CM57" i="9"/>
  <c r="CL57" i="9"/>
  <c r="CM56" i="9"/>
  <c r="CL56" i="9"/>
  <c r="CM55" i="9"/>
  <c r="CL55" i="9"/>
  <c r="CM54" i="9"/>
  <c r="CL54" i="9"/>
  <c r="CM53" i="9"/>
  <c r="CL53" i="9"/>
  <c r="CM52" i="9"/>
  <c r="CL52" i="9"/>
  <c r="CM51" i="9"/>
  <c r="CL51" i="9"/>
  <c r="CM50" i="9"/>
  <c r="CL50" i="9"/>
  <c r="CM49" i="9"/>
  <c r="CL49" i="9"/>
  <c r="CM48" i="9"/>
  <c r="CL48" i="9"/>
  <c r="CM47" i="9"/>
  <c r="CL47" i="9"/>
  <c r="CM46" i="9"/>
  <c r="CL46" i="9"/>
  <c r="CM45" i="9"/>
  <c r="CL45" i="9"/>
  <c r="CM44" i="9"/>
  <c r="CL44" i="9"/>
  <c r="CM43" i="9"/>
  <c r="CL43" i="9"/>
  <c r="CM42" i="9"/>
  <c r="CL42" i="9"/>
  <c r="CM41" i="9"/>
  <c r="CL41" i="9"/>
  <c r="CM40" i="9"/>
  <c r="CL40" i="9"/>
  <c r="CM39" i="9"/>
  <c r="CL39" i="9"/>
  <c r="CM38" i="9"/>
  <c r="CL38" i="9"/>
  <c r="CM37" i="9"/>
  <c r="CL37" i="9"/>
  <c r="CM36" i="9"/>
  <c r="CL36" i="9"/>
  <c r="CM35" i="9"/>
  <c r="CL35" i="9"/>
  <c r="CM34" i="9"/>
  <c r="CL34" i="9"/>
  <c r="CM33" i="9"/>
  <c r="CL33" i="9"/>
  <c r="CM32" i="9"/>
  <c r="CL32" i="9"/>
  <c r="CM31" i="9"/>
  <c r="CL31" i="9"/>
  <c r="CM30" i="9"/>
  <c r="CL30" i="9"/>
  <c r="CM29" i="9"/>
  <c r="CL29" i="9"/>
  <c r="CM28" i="9"/>
  <c r="CL28" i="9"/>
  <c r="CM27" i="9"/>
  <c r="CL27" i="9"/>
  <c r="CM26" i="9"/>
  <c r="CL26" i="9"/>
  <c r="CM25" i="9"/>
  <c r="CL25" i="9"/>
  <c r="CM24" i="9"/>
  <c r="CL24" i="9"/>
  <c r="CM23" i="9"/>
  <c r="CL23" i="9"/>
  <c r="CM22" i="9"/>
  <c r="CL22" i="9"/>
  <c r="CM21" i="9"/>
  <c r="CL21" i="9"/>
  <c r="CM20" i="9"/>
  <c r="CL20" i="9"/>
  <c r="CM19" i="9"/>
  <c r="CL19" i="9"/>
  <c r="CM18" i="9"/>
  <c r="CL18" i="9"/>
  <c r="CM17" i="9"/>
  <c r="CL17" i="9"/>
  <c r="CM16" i="9"/>
  <c r="CL16" i="9"/>
  <c r="CM15" i="9"/>
  <c r="CL15" i="9"/>
  <c r="CM14" i="9"/>
  <c r="CL14" i="9"/>
  <c r="CM13" i="9"/>
  <c r="CL13" i="9"/>
  <c r="CM12" i="9"/>
  <c r="CL12" i="9"/>
  <c r="CM11" i="9"/>
  <c r="CL11" i="9"/>
  <c r="CM10" i="9"/>
  <c r="CL10" i="9"/>
  <c r="CM9" i="9"/>
  <c r="CL9" i="9"/>
  <c r="CM8" i="9"/>
  <c r="CL8" i="9"/>
  <c r="CM7" i="9"/>
  <c r="CL7" i="9"/>
  <c r="CM6" i="9"/>
  <c r="CL6" i="9"/>
  <c r="CM5" i="9"/>
  <c r="CL5" i="9"/>
  <c r="CM4" i="9"/>
  <c r="CL4" i="9"/>
  <c r="CM3" i="9"/>
  <c r="CL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5" i="5"/>
  <c r="CJ14" i="5"/>
  <c r="CJ13" i="5"/>
  <c r="CJ12" i="5"/>
  <c r="CJ11" i="5"/>
  <c r="CJ10" i="5"/>
  <c r="CJ9" i="5"/>
  <c r="CJ8" i="5"/>
  <c r="CJ7" i="5"/>
  <c r="CJ6" i="5"/>
  <c r="CJ5" i="5"/>
  <c r="CJ4" i="5"/>
  <c r="CJ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Y51" i="5"/>
  <c r="BY50" i="5"/>
  <c r="BY49" i="5"/>
  <c r="BY48" i="5"/>
  <c r="BY47" i="5"/>
  <c r="BY46" i="5"/>
  <c r="BY45" i="5"/>
  <c r="BY44" i="5"/>
  <c r="BY43" i="5"/>
  <c r="BY42" i="5"/>
  <c r="BY41" i="5"/>
  <c r="BY40" i="5"/>
  <c r="BY39" i="5"/>
  <c r="BY38" i="5"/>
  <c r="BY37" i="5"/>
  <c r="BY36" i="5"/>
  <c r="BY35" i="5"/>
  <c r="BY34" i="5"/>
  <c r="BY33" i="5"/>
  <c r="BY32" i="5"/>
  <c r="BY31" i="5"/>
  <c r="BY30" i="5"/>
  <c r="BY29" i="5"/>
  <c r="BY28" i="5"/>
  <c r="BY27" i="5"/>
  <c r="BY26" i="5"/>
  <c r="BY25" i="5"/>
  <c r="BY24" i="5"/>
  <c r="BY23" i="5"/>
  <c r="BY22" i="5"/>
  <c r="BY21" i="5"/>
  <c r="BY20" i="5"/>
  <c r="BY19" i="5"/>
  <c r="BY18" i="5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X51" i="5"/>
  <c r="BX50" i="5"/>
  <c r="BX49" i="5"/>
  <c r="BX48" i="5"/>
  <c r="BX47" i="5"/>
  <c r="BX46" i="5"/>
  <c r="BX45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2" i="5"/>
  <c r="BX21" i="5"/>
  <c r="BX20" i="5"/>
  <c r="BX19" i="5"/>
  <c r="BX18" i="5"/>
  <c r="BX17" i="5"/>
  <c r="BX16" i="5"/>
  <c r="BX15" i="5"/>
  <c r="BX14" i="5"/>
  <c r="BX13" i="5"/>
  <c r="BX12" i="5"/>
  <c r="BX11" i="5"/>
  <c r="BX10" i="5"/>
  <c r="BX9" i="5"/>
  <c r="BX8" i="5"/>
  <c r="BX7" i="5"/>
  <c r="BX6" i="5"/>
  <c r="BX5" i="5"/>
  <c r="BX4" i="5"/>
  <c r="BX3" i="5"/>
  <c r="BV51" i="5"/>
  <c r="BV50" i="5"/>
  <c r="BV49" i="5"/>
  <c r="BV48" i="5"/>
  <c r="BV47" i="5"/>
  <c r="BV46" i="5"/>
  <c r="BV45" i="5"/>
  <c r="BV44" i="5"/>
  <c r="BV43" i="5"/>
  <c r="BV42" i="5"/>
  <c r="BV41" i="5"/>
  <c r="BV40" i="5"/>
  <c r="BV39" i="5"/>
  <c r="BV38" i="5"/>
  <c r="BV37" i="5"/>
  <c r="BV36" i="5"/>
  <c r="BV35" i="5"/>
  <c r="BV34" i="5"/>
  <c r="BV33" i="5"/>
  <c r="BV32" i="5"/>
  <c r="BV31" i="5"/>
  <c r="BV30" i="5"/>
  <c r="BV29" i="5"/>
  <c r="BV28" i="5"/>
  <c r="BV27" i="5"/>
  <c r="BV26" i="5"/>
  <c r="BV25" i="5"/>
  <c r="BV24" i="5"/>
  <c r="BV23" i="5"/>
  <c r="BV22" i="5"/>
  <c r="BV21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V8" i="5"/>
  <c r="BV7" i="5"/>
  <c r="BV6" i="5"/>
  <c r="BV5" i="5"/>
  <c r="BV4" i="5"/>
  <c r="BV3" i="5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CJ51" i="33"/>
  <c r="CJ50" i="33"/>
  <c r="CJ49" i="33"/>
  <c r="CJ48" i="33"/>
  <c r="CJ47" i="33"/>
  <c r="CJ46" i="33"/>
  <c r="CJ45" i="33"/>
  <c r="CJ44" i="33"/>
  <c r="CJ43" i="33"/>
  <c r="CJ42" i="33"/>
  <c r="CJ41" i="33"/>
  <c r="CJ40" i="33"/>
  <c r="CJ39" i="33"/>
  <c r="CJ38" i="33"/>
  <c r="CJ37" i="33"/>
  <c r="CJ36" i="33"/>
  <c r="CJ35" i="33"/>
  <c r="CJ34" i="33"/>
  <c r="CJ33" i="33"/>
  <c r="CJ32" i="33"/>
  <c r="CJ31" i="33"/>
  <c r="CJ30" i="33"/>
  <c r="CJ29" i="33"/>
  <c r="CJ28" i="33"/>
  <c r="CJ27" i="33"/>
  <c r="CJ26" i="33"/>
  <c r="CJ25" i="33"/>
  <c r="CJ24" i="33"/>
  <c r="CJ23" i="33"/>
  <c r="CJ22" i="33"/>
  <c r="CJ21" i="33"/>
  <c r="CJ20" i="33"/>
  <c r="CJ19" i="33"/>
  <c r="CJ18" i="33"/>
  <c r="CJ17" i="33"/>
  <c r="CJ16" i="33"/>
  <c r="CJ15" i="33"/>
  <c r="CJ14" i="33"/>
  <c r="CJ13" i="33"/>
  <c r="CJ12" i="33"/>
  <c r="CJ11" i="33"/>
  <c r="CJ10" i="33"/>
  <c r="CJ9" i="33"/>
  <c r="CJ8" i="33"/>
  <c r="CJ7" i="33"/>
  <c r="CJ6" i="33"/>
  <c r="CJ5" i="33"/>
  <c r="CJ4" i="33"/>
  <c r="CJ3" i="33"/>
  <c r="CH51" i="33"/>
  <c r="CH50" i="33"/>
  <c r="CH49" i="33"/>
  <c r="CH48" i="33"/>
  <c r="CH47" i="33"/>
  <c r="CH46" i="33"/>
  <c r="CH45" i="33"/>
  <c r="CH44" i="33"/>
  <c r="CH43" i="33"/>
  <c r="CH42" i="33"/>
  <c r="CH41" i="33"/>
  <c r="CH40" i="33"/>
  <c r="CH39" i="33"/>
  <c r="CH38" i="33"/>
  <c r="CH37" i="33"/>
  <c r="CH36" i="33"/>
  <c r="CH35" i="33"/>
  <c r="CH34" i="33"/>
  <c r="CH33" i="33"/>
  <c r="CH32" i="33"/>
  <c r="CH31" i="33"/>
  <c r="CH30" i="33"/>
  <c r="CH29" i="33"/>
  <c r="CH28" i="33"/>
  <c r="CH27" i="33"/>
  <c r="CH26" i="33"/>
  <c r="CH25" i="33"/>
  <c r="CH24" i="33"/>
  <c r="CH23" i="33"/>
  <c r="CH22" i="33"/>
  <c r="CH21" i="33"/>
  <c r="CH20" i="33"/>
  <c r="CH19" i="33"/>
  <c r="CH18" i="33"/>
  <c r="CH17" i="33"/>
  <c r="CH16" i="33"/>
  <c r="CH15" i="33"/>
  <c r="CH14" i="33"/>
  <c r="CH13" i="33"/>
  <c r="CH12" i="33"/>
  <c r="CH11" i="33"/>
  <c r="CH10" i="33"/>
  <c r="CH9" i="33"/>
  <c r="CH8" i="33"/>
  <c r="CH7" i="33"/>
  <c r="CH6" i="33"/>
  <c r="CH5" i="33"/>
  <c r="CH4" i="33"/>
  <c r="CH3" i="33"/>
  <c r="CG51" i="33"/>
  <c r="CG50" i="33"/>
  <c r="CG49" i="33"/>
  <c r="CG48" i="33"/>
  <c r="CG47" i="33"/>
  <c r="CG46" i="33"/>
  <c r="CG45" i="33"/>
  <c r="CG44" i="33"/>
  <c r="CG43" i="33"/>
  <c r="CG42" i="33"/>
  <c r="CG41" i="33"/>
  <c r="CG40" i="33"/>
  <c r="CG39" i="33"/>
  <c r="CG38" i="33"/>
  <c r="CG37" i="33"/>
  <c r="CG36" i="33"/>
  <c r="CG35" i="33"/>
  <c r="CG34" i="33"/>
  <c r="CG33" i="33"/>
  <c r="CG32" i="33"/>
  <c r="CG31" i="33"/>
  <c r="CG30" i="33"/>
  <c r="CG29" i="33"/>
  <c r="CG28" i="33"/>
  <c r="CG27" i="33"/>
  <c r="CG26" i="33"/>
  <c r="CG25" i="33"/>
  <c r="CG24" i="33"/>
  <c r="CG23" i="33"/>
  <c r="CG22" i="33"/>
  <c r="CG21" i="33"/>
  <c r="CG20" i="33"/>
  <c r="CG19" i="33"/>
  <c r="CG18" i="33"/>
  <c r="CG17" i="33"/>
  <c r="CG16" i="33"/>
  <c r="CG15" i="33"/>
  <c r="CG14" i="33"/>
  <c r="CG13" i="33"/>
  <c r="CG12" i="33"/>
  <c r="CG11" i="33"/>
  <c r="CG10" i="33"/>
  <c r="CG9" i="33"/>
  <c r="CG8" i="33"/>
  <c r="CG7" i="33"/>
  <c r="CG6" i="33"/>
  <c r="CG5" i="33"/>
  <c r="CG4" i="33"/>
  <c r="CG3" i="33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D51" i="33"/>
  <c r="CD50" i="33"/>
  <c r="CD49" i="33"/>
  <c r="CD48" i="33"/>
  <c r="CD47" i="33"/>
  <c r="CD46" i="33"/>
  <c r="CD45" i="33"/>
  <c r="CD44" i="33"/>
  <c r="CD43" i="33"/>
  <c r="CD42" i="33"/>
  <c r="CD41" i="33"/>
  <c r="CD40" i="33"/>
  <c r="CD39" i="33"/>
  <c r="CD38" i="33"/>
  <c r="CD37" i="33"/>
  <c r="CD36" i="33"/>
  <c r="CD35" i="33"/>
  <c r="CD34" i="33"/>
  <c r="CD33" i="33"/>
  <c r="CD32" i="33"/>
  <c r="CD31" i="33"/>
  <c r="CD30" i="33"/>
  <c r="CD29" i="33"/>
  <c r="CD28" i="33"/>
  <c r="CD27" i="33"/>
  <c r="CD26" i="33"/>
  <c r="CD25" i="33"/>
  <c r="CD24" i="33"/>
  <c r="CD23" i="33"/>
  <c r="CD22" i="33"/>
  <c r="CD21" i="33"/>
  <c r="CD20" i="33"/>
  <c r="CD19" i="33"/>
  <c r="CD18" i="33"/>
  <c r="CD17" i="33"/>
  <c r="CD16" i="33"/>
  <c r="CD15" i="33"/>
  <c r="CD14" i="33"/>
  <c r="CD13" i="33"/>
  <c r="CD12" i="33"/>
  <c r="CD11" i="33"/>
  <c r="CD10" i="33"/>
  <c r="CD9" i="33"/>
  <c r="CD8" i="33"/>
  <c r="CD7" i="33"/>
  <c r="CD6" i="33"/>
  <c r="CD5" i="33"/>
  <c r="CD4" i="33"/>
  <c r="CD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BV61" i="12"/>
  <c r="CF57" i="4"/>
  <c r="CF58" i="4"/>
  <c r="CF59" i="4"/>
  <c r="CL57" i="4"/>
  <c r="CM57" i="4"/>
  <c r="CS57" i="4"/>
  <c r="CL58" i="4"/>
  <c r="CM58" i="4"/>
  <c r="CS58" i="4"/>
  <c r="CL59" i="4"/>
  <c r="CM59" i="4"/>
  <c r="CS59" i="4"/>
  <c r="CQ3" i="4"/>
  <c r="CC59" i="4"/>
  <c r="J66" i="9"/>
  <c r="R16" i="20"/>
  <c r="B12" i="20"/>
  <c r="C12" i="20"/>
  <c r="E12" i="20"/>
  <c r="C14" i="21"/>
  <c r="AZ66" i="14"/>
  <c r="E14" i="21"/>
  <c r="F14" i="21"/>
  <c r="H14" i="21"/>
  <c r="N14" i="21"/>
  <c r="P14" i="21"/>
  <c r="Q14" i="21"/>
  <c r="S14" i="21"/>
  <c r="CT3" i="14"/>
  <c r="CU3" i="14"/>
  <c r="CV3" i="14"/>
  <c r="CW3" i="14"/>
  <c r="CT4" i="14"/>
  <c r="CU4" i="14"/>
  <c r="CV4" i="14"/>
  <c r="CW4" i="14"/>
  <c r="CT5" i="14"/>
  <c r="CU5" i="14"/>
  <c r="CV5" i="14"/>
  <c r="CW5" i="14"/>
  <c r="CT6" i="14"/>
  <c r="CU6" i="14"/>
  <c r="CV6" i="14"/>
  <c r="CW6" i="14"/>
  <c r="CT7" i="14"/>
  <c r="CU7" i="14"/>
  <c r="CV7" i="14"/>
  <c r="CW7" i="14"/>
  <c r="CT8" i="14"/>
  <c r="CU8" i="14"/>
  <c r="CV8" i="14"/>
  <c r="CW8" i="14"/>
  <c r="CT9" i="14"/>
  <c r="CU9" i="14"/>
  <c r="CV9" i="14"/>
  <c r="CW9" i="14"/>
  <c r="CT10" i="14"/>
  <c r="CU10" i="14"/>
  <c r="CV10" i="14"/>
  <c r="CW10" i="14"/>
  <c r="CT11" i="14"/>
  <c r="CU11" i="14"/>
  <c r="CV11" i="14"/>
  <c r="CW11" i="14"/>
  <c r="CT12" i="14"/>
  <c r="CU12" i="14"/>
  <c r="CV12" i="14"/>
  <c r="CW12" i="14"/>
  <c r="CT13" i="14"/>
  <c r="CU13" i="14"/>
  <c r="CV13" i="14"/>
  <c r="CW13" i="14"/>
  <c r="CT14" i="14"/>
  <c r="CU14" i="14"/>
  <c r="CV14" i="14"/>
  <c r="CW14" i="14"/>
  <c r="CT15" i="14"/>
  <c r="CU15" i="14"/>
  <c r="CV15" i="14"/>
  <c r="CW15" i="14"/>
  <c r="CT16" i="14"/>
  <c r="CU16" i="14"/>
  <c r="CV16" i="14"/>
  <c r="CW16" i="14"/>
  <c r="CT17" i="14"/>
  <c r="CU17" i="14"/>
  <c r="CV17" i="14"/>
  <c r="CW17" i="14"/>
  <c r="CT18" i="14"/>
  <c r="CU18" i="14"/>
  <c r="CV18" i="14"/>
  <c r="CW18" i="14"/>
  <c r="CT19" i="14"/>
  <c r="CU19" i="14"/>
  <c r="CV19" i="14"/>
  <c r="CW19" i="14"/>
  <c r="CT20" i="14"/>
  <c r="CU20" i="14"/>
  <c r="CV20" i="14"/>
  <c r="CW20" i="14"/>
  <c r="CT21" i="14"/>
  <c r="CU21" i="14"/>
  <c r="CV21" i="14"/>
  <c r="CW21" i="14"/>
  <c r="CT22" i="14"/>
  <c r="CU22" i="14"/>
  <c r="CV22" i="14"/>
  <c r="CW22" i="14"/>
  <c r="CT23" i="14"/>
  <c r="CU23" i="14"/>
  <c r="CV23" i="14"/>
  <c r="CW23" i="14"/>
  <c r="CT24" i="14"/>
  <c r="CU24" i="14"/>
  <c r="CV24" i="14"/>
  <c r="CW24" i="14"/>
  <c r="CT25" i="14"/>
  <c r="CU25" i="14"/>
  <c r="CV25" i="14"/>
  <c r="CW25" i="14"/>
  <c r="CT26" i="14"/>
  <c r="CU26" i="14"/>
  <c r="CV26" i="14"/>
  <c r="CW26" i="14"/>
  <c r="CT27" i="14"/>
  <c r="CU27" i="14"/>
  <c r="CV27" i="14"/>
  <c r="CW27" i="14"/>
  <c r="CT28" i="14"/>
  <c r="CU28" i="14"/>
  <c r="CV28" i="14"/>
  <c r="CW28" i="14"/>
  <c r="CT29" i="14"/>
  <c r="CU29" i="14"/>
  <c r="CV29" i="14"/>
  <c r="CW29" i="14"/>
  <c r="CT30" i="14"/>
  <c r="CU30" i="14"/>
  <c r="CV30" i="14"/>
  <c r="CW30" i="14"/>
  <c r="CT31" i="14"/>
  <c r="CU31" i="14"/>
  <c r="CV31" i="14"/>
  <c r="CW31" i="14"/>
  <c r="CT32" i="14"/>
  <c r="CU32" i="14"/>
  <c r="CV32" i="14"/>
  <c r="CW32" i="14"/>
  <c r="CT33" i="14"/>
  <c r="CU33" i="14"/>
  <c r="CV33" i="14"/>
  <c r="CW33" i="14"/>
  <c r="CT34" i="14"/>
  <c r="CU34" i="14"/>
  <c r="CV34" i="14"/>
  <c r="CW34" i="14"/>
  <c r="CT35" i="14"/>
  <c r="CU35" i="14"/>
  <c r="CV35" i="14"/>
  <c r="CW35" i="14"/>
  <c r="CT36" i="14"/>
  <c r="CU36" i="14"/>
  <c r="CV36" i="14"/>
  <c r="CW36" i="14"/>
  <c r="CT37" i="14"/>
  <c r="CU37" i="14"/>
  <c r="CV37" i="14"/>
  <c r="CW37" i="14"/>
  <c r="CT38" i="14"/>
  <c r="CU38" i="14"/>
  <c r="CV38" i="14"/>
  <c r="CW38" i="14"/>
  <c r="CT39" i="14"/>
  <c r="CU39" i="14"/>
  <c r="CV39" i="14"/>
  <c r="CW39" i="14"/>
  <c r="CT40" i="14"/>
  <c r="CU40" i="14"/>
  <c r="CV40" i="14"/>
  <c r="CW40" i="14"/>
  <c r="CT41" i="14"/>
  <c r="CU41" i="14"/>
  <c r="CV41" i="14"/>
  <c r="CW41" i="14"/>
  <c r="CT42" i="14"/>
  <c r="CU42" i="14"/>
  <c r="CV42" i="14"/>
  <c r="CW42" i="14"/>
  <c r="CT43" i="14"/>
  <c r="CU43" i="14"/>
  <c r="CV43" i="14"/>
  <c r="CW43" i="14"/>
  <c r="CT44" i="14"/>
  <c r="CU44" i="14"/>
  <c r="CV44" i="14"/>
  <c r="CW44" i="14"/>
  <c r="CT45" i="14"/>
  <c r="CU45" i="14"/>
  <c r="CV45" i="14"/>
  <c r="CW45" i="14"/>
  <c r="CT46" i="14"/>
  <c r="CU46" i="14"/>
  <c r="CV46" i="14"/>
  <c r="CW46" i="14"/>
  <c r="CT47" i="14"/>
  <c r="CU47" i="14"/>
  <c r="CV47" i="14"/>
  <c r="CW47" i="14"/>
  <c r="CT48" i="14"/>
  <c r="CU48" i="14"/>
  <c r="CV48" i="14"/>
  <c r="CW48" i="14"/>
  <c r="CT49" i="14"/>
  <c r="CU49" i="14"/>
  <c r="CV49" i="14"/>
  <c r="CW49" i="14"/>
  <c r="CT50" i="14"/>
  <c r="CU50" i="14"/>
  <c r="CV50" i="14"/>
  <c r="CW50" i="14"/>
  <c r="CT51" i="14"/>
  <c r="CU51" i="14"/>
  <c r="CV51" i="14"/>
  <c r="CW51" i="14"/>
  <c r="CX63" i="12"/>
  <c r="CU63" i="12"/>
  <c r="CK63" i="12"/>
  <c r="AA5" i="30"/>
  <c r="AA6" i="30"/>
  <c r="AA7" i="30"/>
  <c r="AA8" i="30"/>
  <c r="AA9" i="30"/>
  <c r="AA11" i="30"/>
  <c r="AA12" i="30"/>
  <c r="R13" i="30"/>
  <c r="AA14" i="30"/>
  <c r="R15" i="30"/>
  <c r="AA16" i="30"/>
  <c r="AA17" i="30"/>
  <c r="R18" i="30"/>
  <c r="AA19" i="30"/>
  <c r="AA20" i="30"/>
  <c r="AA21" i="30"/>
  <c r="AA22" i="30"/>
  <c r="AA23" i="30"/>
  <c r="AA25" i="30"/>
  <c r="AA26" i="30"/>
  <c r="AA28" i="30"/>
  <c r="AA31" i="30"/>
  <c r="AA34" i="30"/>
  <c r="AA36" i="30"/>
  <c r="AA37" i="30"/>
  <c r="AA38" i="30"/>
  <c r="AA41" i="30"/>
  <c r="AA42" i="30"/>
  <c r="AA43" i="30"/>
  <c r="AA44" i="30"/>
  <c r="AA45" i="30"/>
  <c r="AA46" i="30"/>
  <c r="R47" i="30"/>
  <c r="AA48" i="30"/>
  <c r="R49" i="30"/>
  <c r="AA51" i="30"/>
  <c r="AA52" i="30"/>
  <c r="S61" i="34"/>
  <c r="U61" i="12"/>
  <c r="S61" i="13"/>
  <c r="Y61" i="13"/>
  <c r="C26" i="47" s="1"/>
  <c r="Q61" i="33"/>
  <c r="M62" i="33"/>
  <c r="L62" i="33"/>
  <c r="M61" i="33"/>
  <c r="L61" i="33"/>
  <c r="AN62" i="27"/>
  <c r="T62" i="27"/>
  <c r="N62" i="27"/>
  <c r="O62" i="27"/>
  <c r="P62" i="27"/>
  <c r="U61" i="9"/>
  <c r="Q62" i="9"/>
  <c r="P62" i="9"/>
  <c r="O62" i="9"/>
  <c r="Q61" i="9"/>
  <c r="P61" i="9"/>
  <c r="O61" i="9"/>
  <c r="CV61" i="9" s="1"/>
  <c r="U61" i="11"/>
  <c r="AP61" i="12"/>
  <c r="CH4" i="5"/>
  <c r="CI4" i="5"/>
  <c r="CH5" i="5"/>
  <c r="CI5" i="5"/>
  <c r="CH6" i="5"/>
  <c r="CI6" i="5"/>
  <c r="CH7" i="5"/>
  <c r="CI7" i="5"/>
  <c r="CH8" i="5"/>
  <c r="CI8" i="5"/>
  <c r="CH9" i="5"/>
  <c r="CI9" i="5"/>
  <c r="CH10" i="5"/>
  <c r="CI10" i="5"/>
  <c r="CH11" i="5"/>
  <c r="CI11" i="5"/>
  <c r="CH12" i="5"/>
  <c r="CI12" i="5"/>
  <c r="CH13" i="5"/>
  <c r="CI13" i="5"/>
  <c r="CH14" i="5"/>
  <c r="CI14" i="5"/>
  <c r="CH15" i="5"/>
  <c r="CI15" i="5"/>
  <c r="CH16" i="5"/>
  <c r="CI16" i="5"/>
  <c r="CH17" i="5"/>
  <c r="CI17" i="5"/>
  <c r="CH18" i="5"/>
  <c r="CI18" i="5"/>
  <c r="CH19" i="5"/>
  <c r="CI19" i="5"/>
  <c r="CH20" i="5"/>
  <c r="CI20" i="5"/>
  <c r="CH21" i="5"/>
  <c r="CI21" i="5"/>
  <c r="CH22" i="5"/>
  <c r="CI22" i="5"/>
  <c r="CH23" i="5"/>
  <c r="CI23" i="5"/>
  <c r="CH24" i="5"/>
  <c r="CI24" i="5"/>
  <c r="CH25" i="5"/>
  <c r="CI25" i="5"/>
  <c r="CH26" i="5"/>
  <c r="CI26" i="5"/>
  <c r="CH27" i="5"/>
  <c r="CI27" i="5"/>
  <c r="CH28" i="5"/>
  <c r="CI28" i="5"/>
  <c r="CH29" i="5"/>
  <c r="CI29" i="5"/>
  <c r="CH30" i="5"/>
  <c r="CI30" i="5"/>
  <c r="CH31" i="5"/>
  <c r="CI31" i="5"/>
  <c r="CH32" i="5"/>
  <c r="CI32" i="5"/>
  <c r="CH33" i="5"/>
  <c r="CI33" i="5"/>
  <c r="CH34" i="5"/>
  <c r="CI34" i="5"/>
  <c r="CH35" i="5"/>
  <c r="CI35" i="5"/>
  <c r="CH36" i="5"/>
  <c r="CI36" i="5"/>
  <c r="CH37" i="5"/>
  <c r="CI37" i="5"/>
  <c r="CH38" i="5"/>
  <c r="CI38" i="5"/>
  <c r="CH39" i="5"/>
  <c r="CI39" i="5"/>
  <c r="CH40" i="5"/>
  <c r="CI40" i="5"/>
  <c r="CH41" i="5"/>
  <c r="CI41" i="5"/>
  <c r="CH42" i="5"/>
  <c r="CI42" i="5"/>
  <c r="CH43" i="5"/>
  <c r="CI43" i="5"/>
  <c r="CH44" i="5"/>
  <c r="CI44" i="5"/>
  <c r="CH45" i="5"/>
  <c r="CI45" i="5"/>
  <c r="CH46" i="5"/>
  <c r="CI46" i="5"/>
  <c r="CH47" i="5"/>
  <c r="CI47" i="5"/>
  <c r="CH48" i="5"/>
  <c r="CI48" i="5"/>
  <c r="CH49" i="5"/>
  <c r="CI49" i="5"/>
  <c r="CH50" i="5"/>
  <c r="CI50" i="5"/>
  <c r="CH51" i="5"/>
  <c r="CI51" i="5"/>
  <c r="CI3" i="5"/>
  <c r="CH3" i="5"/>
  <c r="CS56" i="4"/>
  <c r="CS55" i="4"/>
  <c r="CS54" i="4"/>
  <c r="CS53" i="4"/>
  <c r="CS4" i="4"/>
  <c r="CS5" i="4"/>
  <c r="CS6" i="4"/>
  <c r="CS7" i="4"/>
  <c r="CS8" i="4"/>
  <c r="CS9" i="4"/>
  <c r="CS10" i="4"/>
  <c r="CS11" i="4"/>
  <c r="CS12" i="4"/>
  <c r="CS13" i="4"/>
  <c r="CS14" i="4"/>
  <c r="CS15" i="4"/>
  <c r="CS16" i="4"/>
  <c r="CS17" i="4"/>
  <c r="CS18" i="4"/>
  <c r="CS19" i="4"/>
  <c r="CS20" i="4"/>
  <c r="CS21" i="4"/>
  <c r="CS22" i="4"/>
  <c r="CS23" i="4"/>
  <c r="CS24" i="4"/>
  <c r="CS25" i="4"/>
  <c r="CS26" i="4"/>
  <c r="CS27" i="4"/>
  <c r="CS28" i="4"/>
  <c r="CS29" i="4"/>
  <c r="CS30" i="4"/>
  <c r="CS31" i="4"/>
  <c r="CS32" i="4"/>
  <c r="CS33" i="4"/>
  <c r="CS34" i="4"/>
  <c r="CS35" i="4"/>
  <c r="CS36" i="4"/>
  <c r="CS37" i="4"/>
  <c r="CS38" i="4"/>
  <c r="CS39" i="4"/>
  <c r="CS40" i="4"/>
  <c r="CS41" i="4"/>
  <c r="CS42" i="4"/>
  <c r="CS43" i="4"/>
  <c r="CS44" i="4"/>
  <c r="CS45" i="4"/>
  <c r="CS46" i="4"/>
  <c r="CS47" i="4"/>
  <c r="CS48" i="4"/>
  <c r="CS49" i="4"/>
  <c r="CS50" i="4"/>
  <c r="CS51" i="4"/>
  <c r="CS52" i="4"/>
  <c r="CR60" i="4"/>
  <c r="CS60" i="4"/>
  <c r="CS3" i="4"/>
  <c r="L62" i="4"/>
  <c r="M62" i="4"/>
  <c r="N62" i="4"/>
  <c r="O62" i="4"/>
  <c r="CP4" i="3"/>
  <c r="CQ4" i="3"/>
  <c r="CR4" i="3"/>
  <c r="CP5" i="3"/>
  <c r="CQ5" i="3"/>
  <c r="CR5" i="3"/>
  <c r="CP6" i="3"/>
  <c r="CQ6" i="3"/>
  <c r="CR6" i="3"/>
  <c r="CP7" i="3"/>
  <c r="CQ7" i="3"/>
  <c r="CR7" i="3"/>
  <c r="CP8" i="3"/>
  <c r="CQ8" i="3"/>
  <c r="CR8" i="3"/>
  <c r="CP9" i="3"/>
  <c r="CQ9" i="3"/>
  <c r="CR9" i="3"/>
  <c r="CP10" i="3"/>
  <c r="CQ10" i="3"/>
  <c r="CR10" i="3"/>
  <c r="CP11" i="3"/>
  <c r="CQ11" i="3"/>
  <c r="CR11" i="3"/>
  <c r="CP12" i="3"/>
  <c r="CQ12" i="3"/>
  <c r="CR12" i="3"/>
  <c r="CP13" i="3"/>
  <c r="CQ13" i="3"/>
  <c r="CR13" i="3"/>
  <c r="CP14" i="3"/>
  <c r="CQ14" i="3"/>
  <c r="CR14" i="3"/>
  <c r="CP15" i="3"/>
  <c r="CQ15" i="3"/>
  <c r="CR15" i="3"/>
  <c r="CP16" i="3"/>
  <c r="CQ16" i="3"/>
  <c r="CR16" i="3"/>
  <c r="CP17" i="3"/>
  <c r="CQ17" i="3"/>
  <c r="CR17" i="3"/>
  <c r="CP18" i="3"/>
  <c r="CQ18" i="3"/>
  <c r="CR18" i="3"/>
  <c r="CP19" i="3"/>
  <c r="CQ19" i="3"/>
  <c r="CR19" i="3"/>
  <c r="CP20" i="3"/>
  <c r="CQ20" i="3"/>
  <c r="CR20" i="3"/>
  <c r="CP21" i="3"/>
  <c r="CQ21" i="3"/>
  <c r="CR21" i="3"/>
  <c r="CP22" i="3"/>
  <c r="CQ22" i="3"/>
  <c r="CR22" i="3"/>
  <c r="CP23" i="3"/>
  <c r="CQ23" i="3"/>
  <c r="CR23" i="3"/>
  <c r="CP24" i="3"/>
  <c r="CQ24" i="3"/>
  <c r="CR24" i="3"/>
  <c r="CP25" i="3"/>
  <c r="CQ25" i="3"/>
  <c r="CR25" i="3"/>
  <c r="CP26" i="3"/>
  <c r="CQ26" i="3"/>
  <c r="CR26" i="3"/>
  <c r="CP27" i="3"/>
  <c r="CQ27" i="3"/>
  <c r="CR27" i="3"/>
  <c r="CP28" i="3"/>
  <c r="CQ28" i="3"/>
  <c r="CR28" i="3"/>
  <c r="CP29" i="3"/>
  <c r="CQ29" i="3"/>
  <c r="CR29" i="3"/>
  <c r="CP30" i="3"/>
  <c r="CQ30" i="3"/>
  <c r="CR30" i="3"/>
  <c r="CP31" i="3"/>
  <c r="CQ31" i="3"/>
  <c r="CR31" i="3"/>
  <c r="CP32" i="3"/>
  <c r="CQ32" i="3"/>
  <c r="CR32" i="3"/>
  <c r="CP33" i="3"/>
  <c r="CQ33" i="3"/>
  <c r="CR33" i="3"/>
  <c r="CP34" i="3"/>
  <c r="CQ34" i="3"/>
  <c r="CR34" i="3"/>
  <c r="CP35" i="3"/>
  <c r="CQ35" i="3"/>
  <c r="CR35" i="3"/>
  <c r="CP36" i="3"/>
  <c r="CQ36" i="3"/>
  <c r="CR36" i="3"/>
  <c r="CP37" i="3"/>
  <c r="CQ37" i="3"/>
  <c r="CR37" i="3"/>
  <c r="CP38" i="3"/>
  <c r="CQ38" i="3"/>
  <c r="CR38" i="3"/>
  <c r="CP39" i="3"/>
  <c r="CQ39" i="3"/>
  <c r="CR39" i="3"/>
  <c r="CP40" i="3"/>
  <c r="CQ40" i="3"/>
  <c r="CR40" i="3"/>
  <c r="CP41" i="3"/>
  <c r="CQ41" i="3"/>
  <c r="CR41" i="3"/>
  <c r="CP42" i="3"/>
  <c r="CQ42" i="3"/>
  <c r="CR42" i="3"/>
  <c r="CP43" i="3"/>
  <c r="CQ43" i="3"/>
  <c r="CR43" i="3"/>
  <c r="CP44" i="3"/>
  <c r="CQ44" i="3"/>
  <c r="CR44" i="3"/>
  <c r="CP45" i="3"/>
  <c r="CQ45" i="3"/>
  <c r="CR45" i="3"/>
  <c r="CP46" i="3"/>
  <c r="CQ46" i="3"/>
  <c r="CR46" i="3"/>
  <c r="CP47" i="3"/>
  <c r="CQ47" i="3"/>
  <c r="CR47" i="3"/>
  <c r="CP48" i="3"/>
  <c r="CQ48" i="3"/>
  <c r="CR48" i="3"/>
  <c r="CP49" i="3"/>
  <c r="CQ49" i="3"/>
  <c r="CR49" i="3"/>
  <c r="CP50" i="3"/>
  <c r="CQ50" i="3"/>
  <c r="CR50" i="3"/>
  <c r="CP51" i="3"/>
  <c r="CQ51" i="3"/>
  <c r="CR51" i="3"/>
  <c r="CP52" i="3"/>
  <c r="CQ52" i="3"/>
  <c r="CR52" i="3"/>
  <c r="CP53" i="3"/>
  <c r="CQ53" i="3"/>
  <c r="CR53" i="3"/>
  <c r="CP54" i="3"/>
  <c r="CQ54" i="3"/>
  <c r="CR54" i="3"/>
  <c r="CP55" i="3"/>
  <c r="CQ55" i="3"/>
  <c r="CR55" i="3"/>
  <c r="CP56" i="3"/>
  <c r="CQ56" i="3"/>
  <c r="CR56" i="3"/>
  <c r="CP57" i="3"/>
  <c r="CQ57" i="3"/>
  <c r="CR57" i="3"/>
  <c r="CP58" i="3"/>
  <c r="CQ58" i="3"/>
  <c r="CR58" i="3"/>
  <c r="CR3" i="3"/>
  <c r="CQ3" i="3"/>
  <c r="CP3" i="3"/>
  <c r="L60" i="3"/>
  <c r="M60" i="3"/>
  <c r="N60" i="3"/>
  <c r="W5" i="30"/>
  <c r="X5" i="30"/>
  <c r="W6" i="30"/>
  <c r="X6" i="30"/>
  <c r="X7" i="30"/>
  <c r="AC7" i="30"/>
  <c r="X8" i="30"/>
  <c r="W9" i="30"/>
  <c r="X9" i="30"/>
  <c r="X10" i="30"/>
  <c r="X11" i="30"/>
  <c r="X12" i="30"/>
  <c r="W13" i="30"/>
  <c r="X13" i="30"/>
  <c r="X14" i="30"/>
  <c r="X15" i="30"/>
  <c r="X16" i="30"/>
  <c r="W17" i="30"/>
  <c r="X17" i="30"/>
  <c r="W18" i="30"/>
  <c r="X18" i="30"/>
  <c r="X19" i="30"/>
  <c r="AC19" i="30"/>
  <c r="W20" i="30"/>
  <c r="X20" i="30"/>
  <c r="W21" i="30"/>
  <c r="W22" i="30"/>
  <c r="X22" i="30"/>
  <c r="X23" i="30"/>
  <c r="X24" i="30"/>
  <c r="W25" i="30"/>
  <c r="W26" i="30"/>
  <c r="X26" i="30"/>
  <c r="X27" i="30"/>
  <c r="AC27" i="30"/>
  <c r="X28" i="30"/>
  <c r="W29" i="30"/>
  <c r="X29" i="30"/>
  <c r="W30" i="30"/>
  <c r="X30" i="30"/>
  <c r="X31" i="30"/>
  <c r="X32" i="30"/>
  <c r="X33" i="30"/>
  <c r="X34" i="30"/>
  <c r="X35" i="30"/>
  <c r="AC35" i="30"/>
  <c r="W36" i="30"/>
  <c r="X36" i="30"/>
  <c r="X37" i="30"/>
  <c r="X38" i="30"/>
  <c r="X39" i="30"/>
  <c r="X40" i="30"/>
  <c r="W41" i="30"/>
  <c r="W42" i="30"/>
  <c r="X42" i="30"/>
  <c r="X43" i="30"/>
  <c r="AC43" i="30"/>
  <c r="X44" i="30"/>
  <c r="X45" i="30"/>
  <c r="AC45" i="30"/>
  <c r="W46" i="30"/>
  <c r="X46" i="30"/>
  <c r="X47" i="30"/>
  <c r="X48" i="30"/>
  <c r="X49" i="30"/>
  <c r="AC49" i="30"/>
  <c r="X50" i="30"/>
  <c r="X51" i="30"/>
  <c r="AC4" i="30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S15" i="21"/>
  <c r="R15" i="21"/>
  <c r="Q15" i="21"/>
  <c r="P15" i="21"/>
  <c r="O15" i="21"/>
  <c r="N15" i="21"/>
  <c r="M15" i="21"/>
  <c r="H62" i="34"/>
  <c r="H15" i="21" s="1"/>
  <c r="G62" i="34"/>
  <c r="G15" i="21" s="1"/>
  <c r="F62" i="34"/>
  <c r="F15" i="21" s="1"/>
  <c r="E62" i="34"/>
  <c r="E15" i="21" s="1"/>
  <c r="D62" i="34"/>
  <c r="D15" i="21" s="1"/>
  <c r="C62" i="34"/>
  <c r="C15" i="21" s="1"/>
  <c r="B62" i="34"/>
  <c r="B15" i="21" s="1"/>
  <c r="H61" i="34"/>
  <c r="G61" i="34"/>
  <c r="F61" i="34"/>
  <c r="E61" i="34"/>
  <c r="D61" i="34"/>
  <c r="C61" i="34"/>
  <c r="B61" i="34"/>
  <c r="S8" i="21"/>
  <c r="R8" i="21"/>
  <c r="Q8" i="21"/>
  <c r="P8" i="21"/>
  <c r="O8" i="21"/>
  <c r="N8" i="21"/>
  <c r="M8" i="21"/>
  <c r="K62" i="33"/>
  <c r="J62" i="33"/>
  <c r="I62" i="33"/>
  <c r="H62" i="33"/>
  <c r="H8" i="21" s="1"/>
  <c r="G62" i="33"/>
  <c r="G8" i="21" s="1"/>
  <c r="F62" i="33"/>
  <c r="F8" i="21" s="1"/>
  <c r="E62" i="33"/>
  <c r="E8" i="21" s="1"/>
  <c r="D62" i="33"/>
  <c r="D8" i="21" s="1"/>
  <c r="C62" i="33"/>
  <c r="C8" i="21" s="1"/>
  <c r="B62" i="33"/>
  <c r="B8" i="21" s="1"/>
  <c r="BX61" i="33"/>
  <c r="BV61" i="33"/>
  <c r="BU61" i="33"/>
  <c r="BT61" i="33"/>
  <c r="K61" i="33"/>
  <c r="J61" i="33"/>
  <c r="I61" i="33"/>
  <c r="H61" i="33"/>
  <c r="G61" i="33"/>
  <c r="F61" i="33"/>
  <c r="E61" i="33"/>
  <c r="D61" i="33"/>
  <c r="C61" i="33"/>
  <c r="B61" i="33"/>
  <c r="CK60" i="33"/>
  <c r="CK59" i="33"/>
  <c r="CK58" i="33"/>
  <c r="CK57" i="33"/>
  <c r="CK56" i="33"/>
  <c r="CK55" i="33"/>
  <c r="CK54" i="33"/>
  <c r="CK53" i="33"/>
  <c r="CK52" i="33"/>
  <c r="CC61" i="12"/>
  <c r="CB61" i="12"/>
  <c r="CA61" i="12"/>
  <c r="BY61" i="12"/>
  <c r="BX61" i="12"/>
  <c r="BW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O61" i="12"/>
  <c r="AN61" i="12"/>
  <c r="AM61" i="12"/>
  <c r="AL61" i="12"/>
  <c r="AK61" i="12"/>
  <c r="AI61" i="12"/>
  <c r="AH61" i="12"/>
  <c r="AG61" i="12"/>
  <c r="AF61" i="12"/>
  <c r="AE61" i="12"/>
  <c r="AD61" i="12"/>
  <c r="CC61" i="11"/>
  <c r="R16" i="21"/>
  <c r="O16" i="21"/>
  <c r="C62" i="4"/>
  <c r="C9" i="21" s="1"/>
  <c r="N9" i="21"/>
  <c r="CT60" i="11"/>
  <c r="CT59" i="11"/>
  <c r="CT58" i="11"/>
  <c r="CT57" i="11"/>
  <c r="CT56" i="11"/>
  <c r="CT55" i="11"/>
  <c r="AY18" i="32"/>
  <c r="S14" i="20" s="1"/>
  <c r="AX18" i="32"/>
  <c r="R14" i="20" s="1"/>
  <c r="AW18" i="32"/>
  <c r="Q14" i="20" s="1"/>
  <c r="AV18" i="32"/>
  <c r="AU18" i="32"/>
  <c r="AT18" i="32"/>
  <c r="AS18" i="32"/>
  <c r="AR18" i="32"/>
  <c r="AQ18" i="32"/>
  <c r="AP18" i="32"/>
  <c r="AO18" i="32"/>
  <c r="AN18" i="32"/>
  <c r="P14" i="20" s="1"/>
  <c r="AM18" i="32"/>
  <c r="AL18" i="32"/>
  <c r="AK18" i="32"/>
  <c r="O14" i="20" s="1"/>
  <c r="AJ18" i="32"/>
  <c r="N14" i="20" s="1"/>
  <c r="AI18" i="32"/>
  <c r="M14" i="20" s="1"/>
  <c r="AH18" i="32"/>
  <c r="AG18" i="32"/>
  <c r="C18" i="32"/>
  <c r="B18" i="32"/>
  <c r="CF48" i="8"/>
  <c r="CE48" i="8"/>
  <c r="CD48" i="8"/>
  <c r="CC48" i="8"/>
  <c r="CB48" i="8"/>
  <c r="CA48" i="8"/>
  <c r="BZ48" i="8"/>
  <c r="CF47" i="8"/>
  <c r="CE47" i="8"/>
  <c r="CD47" i="8"/>
  <c r="CC47" i="8"/>
  <c r="CB47" i="8"/>
  <c r="CA47" i="8"/>
  <c r="BZ47" i="8"/>
  <c r="BY47" i="8"/>
  <c r="CF46" i="8"/>
  <c r="CE46" i="8"/>
  <c r="CD46" i="8"/>
  <c r="CC46" i="8"/>
  <c r="CB46" i="8"/>
  <c r="CA46" i="8"/>
  <c r="BZ46" i="8"/>
  <c r="BY46" i="8"/>
  <c r="CF45" i="8"/>
  <c r="CE45" i="8"/>
  <c r="CD45" i="8"/>
  <c r="CC45" i="8"/>
  <c r="CB45" i="8"/>
  <c r="CA45" i="8"/>
  <c r="BZ45" i="8"/>
  <c r="BY45" i="8"/>
  <c r="CF44" i="8"/>
  <c r="CE44" i="8"/>
  <c r="CD44" i="8"/>
  <c r="CC44" i="8"/>
  <c r="CB44" i="8"/>
  <c r="CA44" i="8"/>
  <c r="BZ44" i="8"/>
  <c r="BY44" i="8"/>
  <c r="CF43" i="8"/>
  <c r="CE43" i="8"/>
  <c r="CD43" i="8"/>
  <c r="CC43" i="8"/>
  <c r="CB43" i="8"/>
  <c r="CA43" i="8"/>
  <c r="BZ43" i="8"/>
  <c r="BY43" i="8"/>
  <c r="CF42" i="8"/>
  <c r="CE42" i="8"/>
  <c r="CD42" i="8"/>
  <c r="CC42" i="8"/>
  <c r="CB42" i="8"/>
  <c r="CA42" i="8"/>
  <c r="BZ42" i="8"/>
  <c r="BY42" i="8"/>
  <c r="CF41" i="8"/>
  <c r="CE41" i="8"/>
  <c r="CD41" i="8"/>
  <c r="CC41" i="8"/>
  <c r="CB41" i="8"/>
  <c r="CA41" i="8"/>
  <c r="BZ41" i="8"/>
  <c r="BY41" i="8"/>
  <c r="CF40" i="8"/>
  <c r="CE40" i="8"/>
  <c r="CD40" i="8"/>
  <c r="CC40" i="8"/>
  <c r="CB40" i="8"/>
  <c r="CA40" i="8"/>
  <c r="BZ40" i="8"/>
  <c r="BY40" i="8"/>
  <c r="CF39" i="8"/>
  <c r="CE39" i="8"/>
  <c r="CD39" i="8"/>
  <c r="CC39" i="8"/>
  <c r="CB39" i="8"/>
  <c r="CA39" i="8"/>
  <c r="BZ39" i="8"/>
  <c r="BY39" i="8"/>
  <c r="CF38" i="8"/>
  <c r="CE38" i="8"/>
  <c r="CD38" i="8"/>
  <c r="CC38" i="8"/>
  <c r="CB38" i="8"/>
  <c r="CA38" i="8"/>
  <c r="BZ38" i="8"/>
  <c r="BY38" i="8"/>
  <c r="CF37" i="8"/>
  <c r="CE37" i="8"/>
  <c r="CD37" i="8"/>
  <c r="CC37" i="8"/>
  <c r="CB37" i="8"/>
  <c r="CA37" i="8"/>
  <c r="BZ37" i="8"/>
  <c r="BY37" i="8"/>
  <c r="CF36" i="8"/>
  <c r="CE36" i="8"/>
  <c r="CD36" i="8"/>
  <c r="CC36" i="8"/>
  <c r="CB36" i="8"/>
  <c r="CA36" i="8"/>
  <c r="BZ36" i="8"/>
  <c r="BY36" i="8"/>
  <c r="CF35" i="8"/>
  <c r="CE35" i="8"/>
  <c r="CD35" i="8"/>
  <c r="CC35" i="8"/>
  <c r="CB35" i="8"/>
  <c r="CA35" i="8"/>
  <c r="BZ35" i="8"/>
  <c r="BY35" i="8"/>
  <c r="CF34" i="8"/>
  <c r="CE34" i="8"/>
  <c r="CD34" i="8"/>
  <c r="CC34" i="8"/>
  <c r="CB34" i="8"/>
  <c r="CA34" i="8"/>
  <c r="BZ34" i="8"/>
  <c r="BY34" i="8"/>
  <c r="CF33" i="8"/>
  <c r="CE33" i="8"/>
  <c r="CD33" i="8"/>
  <c r="CC33" i="8"/>
  <c r="CB33" i="8"/>
  <c r="CA33" i="8"/>
  <c r="BZ33" i="8"/>
  <c r="BY33" i="8"/>
  <c r="CF32" i="8"/>
  <c r="CE32" i="8"/>
  <c r="CD32" i="8"/>
  <c r="CC32" i="8"/>
  <c r="CB32" i="8"/>
  <c r="CA32" i="8"/>
  <c r="BZ32" i="8"/>
  <c r="BY32" i="8"/>
  <c r="CF31" i="8"/>
  <c r="CE31" i="8"/>
  <c r="CD31" i="8"/>
  <c r="CC31" i="8"/>
  <c r="CB31" i="8"/>
  <c r="CA31" i="8"/>
  <c r="BZ31" i="8"/>
  <c r="BY31" i="8"/>
  <c r="CF30" i="8"/>
  <c r="CE30" i="8"/>
  <c r="CD30" i="8"/>
  <c r="CC30" i="8"/>
  <c r="CB30" i="8"/>
  <c r="CA30" i="8"/>
  <c r="BZ30" i="8"/>
  <c r="BY30" i="8"/>
  <c r="CF29" i="8"/>
  <c r="CE29" i="8"/>
  <c r="CD29" i="8"/>
  <c r="CC29" i="8"/>
  <c r="CB29" i="8"/>
  <c r="CA29" i="8"/>
  <c r="BZ29" i="8"/>
  <c r="BY29" i="8"/>
  <c r="CF28" i="8"/>
  <c r="CE28" i="8"/>
  <c r="CD28" i="8"/>
  <c r="CC28" i="8"/>
  <c r="CB28" i="8"/>
  <c r="CA28" i="8"/>
  <c r="BZ28" i="8"/>
  <c r="BY28" i="8"/>
  <c r="CF27" i="8"/>
  <c r="CE27" i="8"/>
  <c r="CD27" i="8"/>
  <c r="CC27" i="8"/>
  <c r="CB27" i="8"/>
  <c r="CA27" i="8"/>
  <c r="BZ27" i="8"/>
  <c r="BY27" i="8"/>
  <c r="CF26" i="8"/>
  <c r="CE26" i="8"/>
  <c r="CD26" i="8"/>
  <c r="CC26" i="8"/>
  <c r="CB26" i="8"/>
  <c r="CA26" i="8"/>
  <c r="BZ26" i="8"/>
  <c r="BY26" i="8"/>
  <c r="CF25" i="8"/>
  <c r="CE25" i="8"/>
  <c r="CD25" i="8"/>
  <c r="CC25" i="8"/>
  <c r="CB25" i="8"/>
  <c r="CA25" i="8"/>
  <c r="BZ25" i="8"/>
  <c r="BY25" i="8"/>
  <c r="CF24" i="8"/>
  <c r="CE24" i="8"/>
  <c r="CD24" i="8"/>
  <c r="CC24" i="8"/>
  <c r="CB24" i="8"/>
  <c r="CA24" i="8"/>
  <c r="BZ24" i="8"/>
  <c r="BY24" i="8"/>
  <c r="CF23" i="8"/>
  <c r="CE23" i="8"/>
  <c r="CD23" i="8"/>
  <c r="CC23" i="8"/>
  <c r="CB23" i="8"/>
  <c r="CA23" i="8"/>
  <c r="BZ23" i="8"/>
  <c r="BY23" i="8"/>
  <c r="CF22" i="8"/>
  <c r="CE22" i="8"/>
  <c r="CD22" i="8"/>
  <c r="CC22" i="8"/>
  <c r="CB22" i="8"/>
  <c r="CA22" i="8"/>
  <c r="BZ22" i="8"/>
  <c r="BY22" i="8"/>
  <c r="CF21" i="8"/>
  <c r="CE21" i="8"/>
  <c r="CD21" i="8"/>
  <c r="CC21" i="8"/>
  <c r="CB21" i="8"/>
  <c r="CA21" i="8"/>
  <c r="BZ21" i="8"/>
  <c r="BY21" i="8"/>
  <c r="CF20" i="8"/>
  <c r="CE20" i="8"/>
  <c r="CD20" i="8"/>
  <c r="CC20" i="8"/>
  <c r="CB20" i="8"/>
  <c r="CA20" i="8"/>
  <c r="BZ20" i="8"/>
  <c r="BY20" i="8"/>
  <c r="CF19" i="8"/>
  <c r="CE19" i="8"/>
  <c r="CD19" i="8"/>
  <c r="CC19" i="8"/>
  <c r="CB19" i="8"/>
  <c r="CA19" i="8"/>
  <c r="BZ19" i="8"/>
  <c r="BY19" i="8"/>
  <c r="CF18" i="8"/>
  <c r="CE18" i="8"/>
  <c r="CD18" i="8"/>
  <c r="CC18" i="8"/>
  <c r="CB18" i="8"/>
  <c r="CA18" i="8"/>
  <c r="BZ18" i="8"/>
  <c r="BY18" i="8"/>
  <c r="CF17" i="8"/>
  <c r="CE17" i="8"/>
  <c r="CD17" i="8"/>
  <c r="CC17" i="8"/>
  <c r="CB17" i="8"/>
  <c r="CA17" i="8"/>
  <c r="BZ17" i="8"/>
  <c r="BY17" i="8"/>
  <c r="CF16" i="8"/>
  <c r="CE16" i="8"/>
  <c r="CD16" i="8"/>
  <c r="CC16" i="8"/>
  <c r="CB16" i="8"/>
  <c r="CA16" i="8"/>
  <c r="BZ16" i="8"/>
  <c r="BY16" i="8"/>
  <c r="CF15" i="8"/>
  <c r="CE15" i="8"/>
  <c r="CD15" i="8"/>
  <c r="CC15" i="8"/>
  <c r="CB15" i="8"/>
  <c r="CA15" i="8"/>
  <c r="BZ15" i="8"/>
  <c r="BY15" i="8"/>
  <c r="CF14" i="8"/>
  <c r="CE14" i="8"/>
  <c r="CD14" i="8"/>
  <c r="CC14" i="8"/>
  <c r="CB14" i="8"/>
  <c r="CA14" i="8"/>
  <c r="BZ14" i="8"/>
  <c r="BY14" i="8"/>
  <c r="CF13" i="8"/>
  <c r="CE13" i="8"/>
  <c r="CD13" i="8"/>
  <c r="CC13" i="8"/>
  <c r="CB13" i="8"/>
  <c r="CA13" i="8"/>
  <c r="BZ13" i="8"/>
  <c r="BY13" i="8"/>
  <c r="CF12" i="8"/>
  <c r="CE12" i="8"/>
  <c r="CD12" i="8"/>
  <c r="CC12" i="8"/>
  <c r="CB12" i="8"/>
  <c r="CA12" i="8"/>
  <c r="BZ12" i="8"/>
  <c r="BY12" i="8"/>
  <c r="CF11" i="8"/>
  <c r="CE11" i="8"/>
  <c r="CD11" i="8"/>
  <c r="CC11" i="8"/>
  <c r="CB11" i="8"/>
  <c r="CA11" i="8"/>
  <c r="BZ11" i="8"/>
  <c r="BY11" i="8"/>
  <c r="CF10" i="8"/>
  <c r="CE10" i="8"/>
  <c r="CD10" i="8"/>
  <c r="CC10" i="8"/>
  <c r="CB10" i="8"/>
  <c r="CA10" i="8"/>
  <c r="BZ10" i="8"/>
  <c r="BY10" i="8"/>
  <c r="CF9" i="8"/>
  <c r="CE9" i="8"/>
  <c r="CD9" i="8"/>
  <c r="CC9" i="8"/>
  <c r="CB9" i="8"/>
  <c r="CA9" i="8"/>
  <c r="BZ9" i="8"/>
  <c r="BY9" i="8"/>
  <c r="CF8" i="8"/>
  <c r="CE8" i="8"/>
  <c r="CD8" i="8"/>
  <c r="CC8" i="8"/>
  <c r="CB8" i="8"/>
  <c r="CA8" i="8"/>
  <c r="BZ8" i="8"/>
  <c r="BY8" i="8"/>
  <c r="CF7" i="8"/>
  <c r="CE7" i="8"/>
  <c r="CD7" i="8"/>
  <c r="CC7" i="8"/>
  <c r="CB7" i="8"/>
  <c r="CA7" i="8"/>
  <c r="BZ7" i="8"/>
  <c r="BY7" i="8"/>
  <c r="CF6" i="8"/>
  <c r="CE6" i="8"/>
  <c r="CD6" i="8"/>
  <c r="CC6" i="8"/>
  <c r="CB6" i="8"/>
  <c r="CA6" i="8"/>
  <c r="BZ6" i="8"/>
  <c r="BY6" i="8"/>
  <c r="CF5" i="8"/>
  <c r="CE5" i="8"/>
  <c r="CD5" i="8"/>
  <c r="CC5" i="8"/>
  <c r="CB5" i="8"/>
  <c r="CA5" i="8"/>
  <c r="BZ5" i="8"/>
  <c r="BY5" i="8"/>
  <c r="CF4" i="8"/>
  <c r="CE4" i="8"/>
  <c r="CD4" i="8"/>
  <c r="CC4" i="8"/>
  <c r="CB4" i="8"/>
  <c r="CA4" i="8"/>
  <c r="BZ4" i="8"/>
  <c r="BY4" i="8"/>
  <c r="CF3" i="8"/>
  <c r="CE3" i="8"/>
  <c r="CD3" i="8"/>
  <c r="CC3" i="8"/>
  <c r="CB3" i="8"/>
  <c r="CA3" i="8"/>
  <c r="BZ3" i="8"/>
  <c r="BY3" i="8"/>
  <c r="CM56" i="13"/>
  <c r="CL56" i="13"/>
  <c r="CM55" i="13"/>
  <c r="CL55" i="13"/>
  <c r="CM54" i="13"/>
  <c r="CL54" i="13"/>
  <c r="CI60" i="9"/>
  <c r="CI59" i="9"/>
  <c r="CI58" i="9"/>
  <c r="CI57" i="9"/>
  <c r="CI56" i="9"/>
  <c r="CI55" i="9"/>
  <c r="CI54" i="9"/>
  <c r="CC51" i="4"/>
  <c r="CC50" i="4"/>
  <c r="CC49" i="4"/>
  <c r="CC48" i="4"/>
  <c r="CC47" i="4"/>
  <c r="CC46" i="4"/>
  <c r="CC45" i="4"/>
  <c r="CC44" i="4"/>
  <c r="CC43" i="4"/>
  <c r="CC42" i="4"/>
  <c r="CC41" i="4"/>
  <c r="CC40" i="4"/>
  <c r="CC39" i="4"/>
  <c r="CC38" i="4"/>
  <c r="CC37" i="4"/>
  <c r="CC36" i="4"/>
  <c r="CC35" i="4"/>
  <c r="CC34" i="4"/>
  <c r="CC33" i="4"/>
  <c r="CC32" i="4"/>
  <c r="CC31" i="4"/>
  <c r="CC30" i="4"/>
  <c r="CC29" i="4"/>
  <c r="CC28" i="4"/>
  <c r="CC27" i="4"/>
  <c r="CC26" i="4"/>
  <c r="CC25" i="4"/>
  <c r="CC24" i="4"/>
  <c r="CC23" i="4"/>
  <c r="CC22" i="4"/>
  <c r="CC21" i="4"/>
  <c r="CC20" i="4"/>
  <c r="CC19" i="4"/>
  <c r="CC18" i="4"/>
  <c r="CC17" i="4"/>
  <c r="CC16" i="4"/>
  <c r="CC15" i="4"/>
  <c r="CC14" i="4"/>
  <c r="CC13" i="4"/>
  <c r="CC12" i="4"/>
  <c r="CC11" i="4"/>
  <c r="CC10" i="4"/>
  <c r="CC9" i="4"/>
  <c r="CC8" i="4"/>
  <c r="CC7" i="4"/>
  <c r="CC6" i="4"/>
  <c r="CC5" i="4"/>
  <c r="CC4" i="4"/>
  <c r="CF4" i="4"/>
  <c r="CF5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3" i="4"/>
  <c r="CG51" i="5"/>
  <c r="CF51" i="5"/>
  <c r="CG50" i="5"/>
  <c r="CF50" i="5"/>
  <c r="CG49" i="5"/>
  <c r="CF49" i="5"/>
  <c r="CG48" i="5"/>
  <c r="CF48" i="5"/>
  <c r="CG47" i="5"/>
  <c r="CF47" i="5"/>
  <c r="CG46" i="5"/>
  <c r="CF46" i="5"/>
  <c r="CG45" i="5"/>
  <c r="CF45" i="5"/>
  <c r="CG44" i="5"/>
  <c r="CF44" i="5"/>
  <c r="CG43" i="5"/>
  <c r="CF43" i="5"/>
  <c r="CG42" i="5"/>
  <c r="CF42" i="5"/>
  <c r="CG41" i="5"/>
  <c r="CF41" i="5"/>
  <c r="CG40" i="5"/>
  <c r="CF40" i="5"/>
  <c r="CG39" i="5"/>
  <c r="CF39" i="5"/>
  <c r="CG38" i="5"/>
  <c r="CF38" i="5"/>
  <c r="CG37" i="5"/>
  <c r="CF37" i="5"/>
  <c r="CG36" i="5"/>
  <c r="CF36" i="5"/>
  <c r="CG35" i="5"/>
  <c r="CF35" i="5"/>
  <c r="CG34" i="5"/>
  <c r="CF34" i="5"/>
  <c r="CG33" i="5"/>
  <c r="CF33" i="5"/>
  <c r="CG32" i="5"/>
  <c r="CF32" i="5"/>
  <c r="CG31" i="5"/>
  <c r="CF31" i="5"/>
  <c r="CG30" i="5"/>
  <c r="CF30" i="5"/>
  <c r="CG29" i="5"/>
  <c r="CF29" i="5"/>
  <c r="CG28" i="5"/>
  <c r="CF28" i="5"/>
  <c r="CG27" i="5"/>
  <c r="CF27" i="5"/>
  <c r="CG26" i="5"/>
  <c r="CF26" i="5"/>
  <c r="CG25" i="5"/>
  <c r="CF25" i="5"/>
  <c r="CG24" i="5"/>
  <c r="CF24" i="5"/>
  <c r="CG23" i="5"/>
  <c r="CF23" i="5"/>
  <c r="CG22" i="5"/>
  <c r="CF22" i="5"/>
  <c r="CG21" i="5"/>
  <c r="CF21" i="5"/>
  <c r="CG20" i="5"/>
  <c r="CF20" i="5"/>
  <c r="CG19" i="5"/>
  <c r="CF19" i="5"/>
  <c r="CG18" i="5"/>
  <c r="CF18" i="5"/>
  <c r="CG17" i="5"/>
  <c r="CF17" i="5"/>
  <c r="CG16" i="5"/>
  <c r="CF16" i="5"/>
  <c r="CG15" i="5"/>
  <c r="CF15" i="5"/>
  <c r="CG14" i="5"/>
  <c r="CF14" i="5"/>
  <c r="CG13" i="5"/>
  <c r="CF13" i="5"/>
  <c r="CG12" i="5"/>
  <c r="CF12" i="5"/>
  <c r="CG11" i="5"/>
  <c r="CF11" i="5"/>
  <c r="CG10" i="5"/>
  <c r="CF10" i="5"/>
  <c r="CG9" i="5"/>
  <c r="CF9" i="5"/>
  <c r="CG8" i="5"/>
  <c r="CF8" i="5"/>
  <c r="CG7" i="5"/>
  <c r="CF7" i="5"/>
  <c r="CG6" i="5"/>
  <c r="CF6" i="5"/>
  <c r="CG5" i="5"/>
  <c r="CF5" i="5"/>
  <c r="CG4" i="5"/>
  <c r="CF4" i="5"/>
  <c r="CG3" i="5"/>
  <c r="CF3" i="5"/>
  <c r="CM56" i="4"/>
  <c r="CL56" i="4"/>
  <c r="CM55" i="4"/>
  <c r="CL55" i="4"/>
  <c r="CM54" i="4"/>
  <c r="CL54" i="4"/>
  <c r="CM53" i="4"/>
  <c r="CL53" i="4"/>
  <c r="CM52" i="4"/>
  <c r="CL52" i="4"/>
  <c r="CM51" i="4"/>
  <c r="CL51" i="4"/>
  <c r="CM50" i="4"/>
  <c r="CL50" i="4"/>
  <c r="CM49" i="4"/>
  <c r="CL49" i="4"/>
  <c r="CM48" i="4"/>
  <c r="CL48" i="4"/>
  <c r="CM47" i="4"/>
  <c r="CL47" i="4"/>
  <c r="CM46" i="4"/>
  <c r="CL46" i="4"/>
  <c r="CM45" i="4"/>
  <c r="CL45" i="4"/>
  <c r="CM44" i="4"/>
  <c r="CL44" i="4"/>
  <c r="CM43" i="4"/>
  <c r="CL43" i="4"/>
  <c r="CM42" i="4"/>
  <c r="CL42" i="4"/>
  <c r="CM41" i="4"/>
  <c r="CL41" i="4"/>
  <c r="CM40" i="4"/>
  <c r="CL40" i="4"/>
  <c r="CM39" i="4"/>
  <c r="CL39" i="4"/>
  <c r="CM38" i="4"/>
  <c r="CL38" i="4"/>
  <c r="CM37" i="4"/>
  <c r="CL37" i="4"/>
  <c r="CM36" i="4"/>
  <c r="CL36" i="4"/>
  <c r="CM35" i="4"/>
  <c r="CL35" i="4"/>
  <c r="CM34" i="4"/>
  <c r="CL34" i="4"/>
  <c r="CM33" i="4"/>
  <c r="CL33" i="4"/>
  <c r="CM32" i="4"/>
  <c r="CL32" i="4"/>
  <c r="CM31" i="4"/>
  <c r="CL31" i="4"/>
  <c r="CM30" i="4"/>
  <c r="CL30" i="4"/>
  <c r="CM29" i="4"/>
  <c r="CL29" i="4"/>
  <c r="CM28" i="4"/>
  <c r="CL28" i="4"/>
  <c r="CM27" i="4"/>
  <c r="CL27" i="4"/>
  <c r="CM26" i="4"/>
  <c r="CL26" i="4"/>
  <c r="CM25" i="4"/>
  <c r="CL25" i="4"/>
  <c r="CM24" i="4"/>
  <c r="CL24" i="4"/>
  <c r="CM23" i="4"/>
  <c r="CL23" i="4"/>
  <c r="CM22" i="4"/>
  <c r="CL22" i="4"/>
  <c r="CM21" i="4"/>
  <c r="CL21" i="4"/>
  <c r="CM20" i="4"/>
  <c r="CL20" i="4"/>
  <c r="CM19" i="4"/>
  <c r="CL19" i="4"/>
  <c r="CM18" i="4"/>
  <c r="CL18" i="4"/>
  <c r="CM17" i="4"/>
  <c r="CL17" i="4"/>
  <c r="CM16" i="4"/>
  <c r="CL16" i="4"/>
  <c r="CM15" i="4"/>
  <c r="CL15" i="4"/>
  <c r="CM14" i="4"/>
  <c r="CL14" i="4"/>
  <c r="CM13" i="4"/>
  <c r="CL13" i="4"/>
  <c r="CM12" i="4"/>
  <c r="CL12" i="4"/>
  <c r="CM11" i="4"/>
  <c r="CL11" i="4"/>
  <c r="CM10" i="4"/>
  <c r="CL10" i="4"/>
  <c r="CM9" i="4"/>
  <c r="CL9" i="4"/>
  <c r="CM8" i="4"/>
  <c r="CL8" i="4"/>
  <c r="CM7" i="4"/>
  <c r="CL7" i="4"/>
  <c r="CM6" i="4"/>
  <c r="CL6" i="4"/>
  <c r="CM5" i="4"/>
  <c r="CL5" i="4"/>
  <c r="CM4" i="4"/>
  <c r="CL4" i="4"/>
  <c r="CO3" i="4"/>
  <c r="CM3" i="4"/>
  <c r="CL3" i="4"/>
  <c r="CK60" i="4"/>
  <c r="CJ60" i="4"/>
  <c r="CI60" i="4"/>
  <c r="CH60" i="4"/>
  <c r="CG60" i="4"/>
  <c r="CE60" i="4"/>
  <c r="CK59" i="4"/>
  <c r="CJ59" i="4"/>
  <c r="CI59" i="4"/>
  <c r="CH59" i="4"/>
  <c r="CG59" i="4"/>
  <c r="CE59" i="4"/>
  <c r="CK58" i="4"/>
  <c r="CJ58" i="4"/>
  <c r="CI58" i="4"/>
  <c r="CH58" i="4"/>
  <c r="CG58" i="4"/>
  <c r="CE58" i="4"/>
  <c r="CK57" i="4"/>
  <c r="CJ57" i="4"/>
  <c r="CI57" i="4"/>
  <c r="CH57" i="4"/>
  <c r="CG57" i="4"/>
  <c r="CE57" i="4"/>
  <c r="CK56" i="4"/>
  <c r="CJ56" i="4"/>
  <c r="CI56" i="4"/>
  <c r="CH56" i="4"/>
  <c r="CG56" i="4"/>
  <c r="CE56" i="4"/>
  <c r="CK55" i="4"/>
  <c r="CJ55" i="4"/>
  <c r="CI55" i="4"/>
  <c r="CH55" i="4"/>
  <c r="CG55" i="4"/>
  <c r="CE55" i="4"/>
  <c r="CK54" i="4"/>
  <c r="CJ54" i="4"/>
  <c r="CI54" i="4"/>
  <c r="CH54" i="4"/>
  <c r="CG54" i="4"/>
  <c r="CE54" i="4"/>
  <c r="CK53" i="4"/>
  <c r="CJ53" i="4"/>
  <c r="CI53" i="4"/>
  <c r="CH53" i="4"/>
  <c r="CG53" i="4"/>
  <c r="CE53" i="4"/>
  <c r="CK52" i="4"/>
  <c r="CJ52" i="4"/>
  <c r="CI52" i="4"/>
  <c r="CH52" i="4"/>
  <c r="CG52" i="4"/>
  <c r="CE52" i="4"/>
  <c r="CK51" i="4"/>
  <c r="CJ51" i="4"/>
  <c r="CI51" i="4"/>
  <c r="CH51" i="4"/>
  <c r="CG51" i="4"/>
  <c r="CE51" i="4"/>
  <c r="CK50" i="4"/>
  <c r="CJ50" i="4"/>
  <c r="CI50" i="4"/>
  <c r="CH50" i="4"/>
  <c r="CG50" i="4"/>
  <c r="CE50" i="4"/>
  <c r="CK49" i="4"/>
  <c r="CJ49" i="4"/>
  <c r="CI49" i="4"/>
  <c r="CH49" i="4"/>
  <c r="CG49" i="4"/>
  <c r="CE49" i="4"/>
  <c r="CK48" i="4"/>
  <c r="CJ48" i="4"/>
  <c r="CI48" i="4"/>
  <c r="CH48" i="4"/>
  <c r="CG48" i="4"/>
  <c r="CE48" i="4"/>
  <c r="CK47" i="4"/>
  <c r="CJ47" i="4"/>
  <c r="CI47" i="4"/>
  <c r="CH47" i="4"/>
  <c r="CG47" i="4"/>
  <c r="CE47" i="4"/>
  <c r="CK46" i="4"/>
  <c r="CJ46" i="4"/>
  <c r="CI46" i="4"/>
  <c r="CH46" i="4"/>
  <c r="CG46" i="4"/>
  <c r="CE46" i="4"/>
  <c r="CK45" i="4"/>
  <c r="CJ45" i="4"/>
  <c r="CI45" i="4"/>
  <c r="CH45" i="4"/>
  <c r="CG45" i="4"/>
  <c r="CE45" i="4"/>
  <c r="CK44" i="4"/>
  <c r="CJ44" i="4"/>
  <c r="CI44" i="4"/>
  <c r="CH44" i="4"/>
  <c r="CG44" i="4"/>
  <c r="CE44" i="4"/>
  <c r="CK43" i="4"/>
  <c r="CJ43" i="4"/>
  <c r="CI43" i="4"/>
  <c r="CH43" i="4"/>
  <c r="CG43" i="4"/>
  <c r="CE43" i="4"/>
  <c r="CK42" i="4"/>
  <c r="CJ42" i="4"/>
  <c r="CI42" i="4"/>
  <c r="CH42" i="4"/>
  <c r="CG42" i="4"/>
  <c r="CE42" i="4"/>
  <c r="CK41" i="4"/>
  <c r="CJ41" i="4"/>
  <c r="CI41" i="4"/>
  <c r="CH41" i="4"/>
  <c r="CG41" i="4"/>
  <c r="CE41" i="4"/>
  <c r="CK40" i="4"/>
  <c r="CJ40" i="4"/>
  <c r="CI40" i="4"/>
  <c r="CH40" i="4"/>
  <c r="CG40" i="4"/>
  <c r="CE40" i="4"/>
  <c r="CK39" i="4"/>
  <c r="CJ39" i="4"/>
  <c r="CI39" i="4"/>
  <c r="CH39" i="4"/>
  <c r="CG39" i="4"/>
  <c r="CE39" i="4"/>
  <c r="CK38" i="4"/>
  <c r="CJ38" i="4"/>
  <c r="CI38" i="4"/>
  <c r="CH38" i="4"/>
  <c r="CG38" i="4"/>
  <c r="CE38" i="4"/>
  <c r="CK37" i="4"/>
  <c r="CJ37" i="4"/>
  <c r="CI37" i="4"/>
  <c r="CH37" i="4"/>
  <c r="CG37" i="4"/>
  <c r="CE37" i="4"/>
  <c r="CK36" i="4"/>
  <c r="CJ36" i="4"/>
  <c r="CI36" i="4"/>
  <c r="CH36" i="4"/>
  <c r="CG36" i="4"/>
  <c r="CE36" i="4"/>
  <c r="CK35" i="4"/>
  <c r="CJ35" i="4"/>
  <c r="CI35" i="4"/>
  <c r="CH35" i="4"/>
  <c r="CG35" i="4"/>
  <c r="CE35" i="4"/>
  <c r="CK34" i="4"/>
  <c r="CJ34" i="4"/>
  <c r="CI34" i="4"/>
  <c r="CH34" i="4"/>
  <c r="CG34" i="4"/>
  <c r="CE34" i="4"/>
  <c r="CK33" i="4"/>
  <c r="CJ33" i="4"/>
  <c r="CI33" i="4"/>
  <c r="CH33" i="4"/>
  <c r="CG33" i="4"/>
  <c r="CE33" i="4"/>
  <c r="CK32" i="4"/>
  <c r="CJ32" i="4"/>
  <c r="CI32" i="4"/>
  <c r="CH32" i="4"/>
  <c r="CG32" i="4"/>
  <c r="CE32" i="4"/>
  <c r="CK31" i="4"/>
  <c r="CJ31" i="4"/>
  <c r="CI31" i="4"/>
  <c r="CH31" i="4"/>
  <c r="CG31" i="4"/>
  <c r="CE31" i="4"/>
  <c r="CK30" i="4"/>
  <c r="CJ30" i="4"/>
  <c r="CI30" i="4"/>
  <c r="CH30" i="4"/>
  <c r="CG30" i="4"/>
  <c r="CE30" i="4"/>
  <c r="CK29" i="4"/>
  <c r="CJ29" i="4"/>
  <c r="CI29" i="4"/>
  <c r="CH29" i="4"/>
  <c r="CG29" i="4"/>
  <c r="CE29" i="4"/>
  <c r="CK28" i="4"/>
  <c r="CJ28" i="4"/>
  <c r="CI28" i="4"/>
  <c r="CH28" i="4"/>
  <c r="CG28" i="4"/>
  <c r="CE28" i="4"/>
  <c r="CK27" i="4"/>
  <c r="CJ27" i="4"/>
  <c r="CI27" i="4"/>
  <c r="CH27" i="4"/>
  <c r="CG27" i="4"/>
  <c r="CE27" i="4"/>
  <c r="CK26" i="4"/>
  <c r="CJ26" i="4"/>
  <c r="CI26" i="4"/>
  <c r="CH26" i="4"/>
  <c r="CG26" i="4"/>
  <c r="CE26" i="4"/>
  <c r="CK25" i="4"/>
  <c r="CJ25" i="4"/>
  <c r="CI25" i="4"/>
  <c r="CH25" i="4"/>
  <c r="CG25" i="4"/>
  <c r="CE25" i="4"/>
  <c r="CK24" i="4"/>
  <c r="CJ24" i="4"/>
  <c r="CI24" i="4"/>
  <c r="CH24" i="4"/>
  <c r="CG24" i="4"/>
  <c r="CE24" i="4"/>
  <c r="CK23" i="4"/>
  <c r="CJ23" i="4"/>
  <c r="CI23" i="4"/>
  <c r="CH23" i="4"/>
  <c r="CG23" i="4"/>
  <c r="CE23" i="4"/>
  <c r="CK22" i="4"/>
  <c r="CJ22" i="4"/>
  <c r="CI22" i="4"/>
  <c r="CH22" i="4"/>
  <c r="CG22" i="4"/>
  <c r="CE22" i="4"/>
  <c r="CK21" i="4"/>
  <c r="CJ21" i="4"/>
  <c r="CI21" i="4"/>
  <c r="CH21" i="4"/>
  <c r="CG21" i="4"/>
  <c r="CE21" i="4"/>
  <c r="CK20" i="4"/>
  <c r="CJ20" i="4"/>
  <c r="CI20" i="4"/>
  <c r="CH20" i="4"/>
  <c r="CG20" i="4"/>
  <c r="CE20" i="4"/>
  <c r="CK19" i="4"/>
  <c r="CJ19" i="4"/>
  <c r="CI19" i="4"/>
  <c r="CH19" i="4"/>
  <c r="CG19" i="4"/>
  <c r="CE19" i="4"/>
  <c r="CK18" i="4"/>
  <c r="CJ18" i="4"/>
  <c r="CI18" i="4"/>
  <c r="CH18" i="4"/>
  <c r="CG18" i="4"/>
  <c r="CE18" i="4"/>
  <c r="CK17" i="4"/>
  <c r="CJ17" i="4"/>
  <c r="CI17" i="4"/>
  <c r="CH17" i="4"/>
  <c r="CG17" i="4"/>
  <c r="CE17" i="4"/>
  <c r="CK16" i="4"/>
  <c r="CJ16" i="4"/>
  <c r="CI16" i="4"/>
  <c r="CH16" i="4"/>
  <c r="CG16" i="4"/>
  <c r="CE16" i="4"/>
  <c r="CK15" i="4"/>
  <c r="CJ15" i="4"/>
  <c r="CI15" i="4"/>
  <c r="CH15" i="4"/>
  <c r="CG15" i="4"/>
  <c r="CE15" i="4"/>
  <c r="CK14" i="4"/>
  <c r="CJ14" i="4"/>
  <c r="CI14" i="4"/>
  <c r="CH14" i="4"/>
  <c r="CG14" i="4"/>
  <c r="CE14" i="4"/>
  <c r="CK13" i="4"/>
  <c r="CJ13" i="4"/>
  <c r="CI13" i="4"/>
  <c r="CH13" i="4"/>
  <c r="CG13" i="4"/>
  <c r="CE13" i="4"/>
  <c r="CK12" i="4"/>
  <c r="CJ12" i="4"/>
  <c r="CI12" i="4"/>
  <c r="CH12" i="4"/>
  <c r="CG12" i="4"/>
  <c r="CE12" i="4"/>
  <c r="CK11" i="4"/>
  <c r="CJ11" i="4"/>
  <c r="CI11" i="4"/>
  <c r="CH11" i="4"/>
  <c r="CG11" i="4"/>
  <c r="CE11" i="4"/>
  <c r="CK10" i="4"/>
  <c r="CJ10" i="4"/>
  <c r="CI10" i="4"/>
  <c r="CH10" i="4"/>
  <c r="CG10" i="4"/>
  <c r="CE10" i="4"/>
  <c r="CK9" i="4"/>
  <c r="CJ9" i="4"/>
  <c r="CI9" i="4"/>
  <c r="CH9" i="4"/>
  <c r="CG9" i="4"/>
  <c r="CE9" i="4"/>
  <c r="CK8" i="4"/>
  <c r="CJ8" i="4"/>
  <c r="CI8" i="4"/>
  <c r="CH8" i="4"/>
  <c r="CG8" i="4"/>
  <c r="CE8" i="4"/>
  <c r="CK7" i="4"/>
  <c r="CJ7" i="4"/>
  <c r="CI7" i="4"/>
  <c r="CH7" i="4"/>
  <c r="CG7" i="4"/>
  <c r="CE7" i="4"/>
  <c r="CK6" i="4"/>
  <c r="CJ6" i="4"/>
  <c r="CI6" i="4"/>
  <c r="CH6" i="4"/>
  <c r="CG6" i="4"/>
  <c r="CE6" i="4"/>
  <c r="CK5" i="4"/>
  <c r="CJ5" i="4"/>
  <c r="CI5" i="4"/>
  <c r="CH5" i="4"/>
  <c r="CG5" i="4"/>
  <c r="CE5" i="4"/>
  <c r="CK4" i="4"/>
  <c r="CJ4" i="4"/>
  <c r="CI4" i="4"/>
  <c r="CH4" i="4"/>
  <c r="CG4" i="4"/>
  <c r="CE4" i="4"/>
  <c r="CK3" i="4"/>
  <c r="CJ3" i="4"/>
  <c r="CI3" i="4"/>
  <c r="CH3" i="4"/>
  <c r="CG3" i="4"/>
  <c r="CE3" i="4"/>
  <c r="CL59" i="3"/>
  <c r="CK59" i="3"/>
  <c r="CJ59" i="3"/>
  <c r="CI59" i="3"/>
  <c r="CH59" i="3"/>
  <c r="CG59" i="3"/>
  <c r="CF59" i="3"/>
  <c r="CL58" i="3"/>
  <c r="CK58" i="3"/>
  <c r="CJ58" i="3"/>
  <c r="CI58" i="3"/>
  <c r="CH58" i="3"/>
  <c r="CG58" i="3"/>
  <c r="CF58" i="3"/>
  <c r="CO57" i="3"/>
  <c r="CN57" i="3"/>
  <c r="CM57" i="3"/>
  <c r="CL57" i="3"/>
  <c r="CK57" i="3"/>
  <c r="CJ57" i="3"/>
  <c r="CI57" i="3"/>
  <c r="CH57" i="3"/>
  <c r="CG57" i="3"/>
  <c r="CF57" i="3"/>
  <c r="CO56" i="3"/>
  <c r="CN56" i="3"/>
  <c r="CM56" i="3"/>
  <c r="CL56" i="3"/>
  <c r="CK56" i="3"/>
  <c r="CJ56" i="3"/>
  <c r="CI56" i="3"/>
  <c r="CH56" i="3"/>
  <c r="CG56" i="3"/>
  <c r="CF56" i="3"/>
  <c r="CO55" i="3"/>
  <c r="CN55" i="3"/>
  <c r="CM55" i="3"/>
  <c r="CL55" i="3"/>
  <c r="CK55" i="3"/>
  <c r="CJ55" i="3"/>
  <c r="CI55" i="3"/>
  <c r="CH55" i="3"/>
  <c r="CG55" i="3"/>
  <c r="CF55" i="3"/>
  <c r="CO54" i="3"/>
  <c r="CN54" i="3"/>
  <c r="CM54" i="3"/>
  <c r="CL54" i="3"/>
  <c r="CK54" i="3"/>
  <c r="CJ54" i="3"/>
  <c r="CI54" i="3"/>
  <c r="CH54" i="3"/>
  <c r="CG54" i="3"/>
  <c r="CF54" i="3"/>
  <c r="CL53" i="3"/>
  <c r="CK53" i="3"/>
  <c r="CJ53" i="3"/>
  <c r="CI53" i="3"/>
  <c r="CH53" i="3"/>
  <c r="CG53" i="3"/>
  <c r="CF53" i="3"/>
  <c r="CL52" i="3"/>
  <c r="CK52" i="3"/>
  <c r="CJ52" i="3"/>
  <c r="CI52" i="3"/>
  <c r="CH52" i="3"/>
  <c r="CG52" i="3"/>
  <c r="CF52" i="3"/>
  <c r="CO51" i="3"/>
  <c r="CN51" i="3"/>
  <c r="CM51" i="3"/>
  <c r="CL51" i="3"/>
  <c r="CK51" i="3"/>
  <c r="CJ51" i="3"/>
  <c r="CI51" i="3"/>
  <c r="CH51" i="3"/>
  <c r="CG51" i="3"/>
  <c r="CF51" i="3"/>
  <c r="CO50" i="3"/>
  <c r="CN50" i="3"/>
  <c r="CM50" i="3"/>
  <c r="CL50" i="3"/>
  <c r="CK50" i="3"/>
  <c r="CJ50" i="3"/>
  <c r="CI50" i="3"/>
  <c r="CH50" i="3"/>
  <c r="CG50" i="3"/>
  <c r="CF50" i="3"/>
  <c r="CO49" i="3"/>
  <c r="CN49" i="3"/>
  <c r="CM49" i="3"/>
  <c r="CL49" i="3"/>
  <c r="CK49" i="3"/>
  <c r="CJ49" i="3"/>
  <c r="CI49" i="3"/>
  <c r="CH49" i="3"/>
  <c r="CG49" i="3"/>
  <c r="CF49" i="3"/>
  <c r="CO48" i="3"/>
  <c r="CN48" i="3"/>
  <c r="CM48" i="3"/>
  <c r="CL48" i="3"/>
  <c r="CK48" i="3"/>
  <c r="CJ48" i="3"/>
  <c r="CI48" i="3"/>
  <c r="CH48" i="3"/>
  <c r="CG48" i="3"/>
  <c r="CF48" i="3"/>
  <c r="CO47" i="3"/>
  <c r="CN47" i="3"/>
  <c r="CM47" i="3"/>
  <c r="CL47" i="3"/>
  <c r="CK47" i="3"/>
  <c r="CJ47" i="3"/>
  <c r="CI47" i="3"/>
  <c r="CH47" i="3"/>
  <c r="CG47" i="3"/>
  <c r="CF47" i="3"/>
  <c r="CO46" i="3"/>
  <c r="CN46" i="3"/>
  <c r="CM46" i="3"/>
  <c r="CL46" i="3"/>
  <c r="CK46" i="3"/>
  <c r="CJ46" i="3"/>
  <c r="CI46" i="3"/>
  <c r="CH46" i="3"/>
  <c r="CG46" i="3"/>
  <c r="CF46" i="3"/>
  <c r="CO45" i="3"/>
  <c r="CN45" i="3"/>
  <c r="CM45" i="3"/>
  <c r="CL45" i="3"/>
  <c r="CK45" i="3"/>
  <c r="CJ45" i="3"/>
  <c r="CI45" i="3"/>
  <c r="CH45" i="3"/>
  <c r="CG45" i="3"/>
  <c r="CF45" i="3"/>
  <c r="CO44" i="3"/>
  <c r="CN44" i="3"/>
  <c r="CM44" i="3"/>
  <c r="CL44" i="3"/>
  <c r="CK44" i="3"/>
  <c r="CJ44" i="3"/>
  <c r="CI44" i="3"/>
  <c r="CH44" i="3"/>
  <c r="CG44" i="3"/>
  <c r="CF44" i="3"/>
  <c r="CO43" i="3"/>
  <c r="CN43" i="3"/>
  <c r="CM43" i="3"/>
  <c r="CL43" i="3"/>
  <c r="CK43" i="3"/>
  <c r="CJ43" i="3"/>
  <c r="CI43" i="3"/>
  <c r="CH43" i="3"/>
  <c r="CG43" i="3"/>
  <c r="CF43" i="3"/>
  <c r="CO42" i="3"/>
  <c r="CN42" i="3"/>
  <c r="CM42" i="3"/>
  <c r="CL42" i="3"/>
  <c r="CK42" i="3"/>
  <c r="CJ42" i="3"/>
  <c r="CI42" i="3"/>
  <c r="CH42" i="3"/>
  <c r="CG42" i="3"/>
  <c r="CF42" i="3"/>
  <c r="CO41" i="3"/>
  <c r="CN41" i="3"/>
  <c r="CM41" i="3"/>
  <c r="CL41" i="3"/>
  <c r="CK41" i="3"/>
  <c r="CJ41" i="3"/>
  <c r="CI41" i="3"/>
  <c r="CH41" i="3"/>
  <c r="CG41" i="3"/>
  <c r="CF41" i="3"/>
  <c r="CO40" i="3"/>
  <c r="CN40" i="3"/>
  <c r="CM40" i="3"/>
  <c r="CL40" i="3"/>
  <c r="CK40" i="3"/>
  <c r="CJ40" i="3"/>
  <c r="CI40" i="3"/>
  <c r="CH40" i="3"/>
  <c r="CG40" i="3"/>
  <c r="CF40" i="3"/>
  <c r="CO39" i="3"/>
  <c r="CN39" i="3"/>
  <c r="CM39" i="3"/>
  <c r="CL39" i="3"/>
  <c r="CK39" i="3"/>
  <c r="CJ39" i="3"/>
  <c r="CI39" i="3"/>
  <c r="CH39" i="3"/>
  <c r="CG39" i="3"/>
  <c r="CF39" i="3"/>
  <c r="CO38" i="3"/>
  <c r="CN38" i="3"/>
  <c r="CM38" i="3"/>
  <c r="CL38" i="3"/>
  <c r="CK38" i="3"/>
  <c r="CJ38" i="3"/>
  <c r="CI38" i="3"/>
  <c r="CH38" i="3"/>
  <c r="CG38" i="3"/>
  <c r="CF38" i="3"/>
  <c r="CO37" i="3"/>
  <c r="CN37" i="3"/>
  <c r="CM37" i="3"/>
  <c r="CL37" i="3"/>
  <c r="CK37" i="3"/>
  <c r="CJ37" i="3"/>
  <c r="CI37" i="3"/>
  <c r="CH37" i="3"/>
  <c r="CG37" i="3"/>
  <c r="CF37" i="3"/>
  <c r="CO36" i="3"/>
  <c r="CN36" i="3"/>
  <c r="CM36" i="3"/>
  <c r="CL36" i="3"/>
  <c r="CK36" i="3"/>
  <c r="CJ36" i="3"/>
  <c r="CI36" i="3"/>
  <c r="CH36" i="3"/>
  <c r="CG36" i="3"/>
  <c r="CF36" i="3"/>
  <c r="CO35" i="3"/>
  <c r="CN35" i="3"/>
  <c r="CM35" i="3"/>
  <c r="CL35" i="3"/>
  <c r="CK35" i="3"/>
  <c r="CJ35" i="3"/>
  <c r="CI35" i="3"/>
  <c r="CH35" i="3"/>
  <c r="CG35" i="3"/>
  <c r="CF35" i="3"/>
  <c r="CO34" i="3"/>
  <c r="CN34" i="3"/>
  <c r="CM34" i="3"/>
  <c r="CL34" i="3"/>
  <c r="CK34" i="3"/>
  <c r="CJ34" i="3"/>
  <c r="CI34" i="3"/>
  <c r="CH34" i="3"/>
  <c r="CG34" i="3"/>
  <c r="CF34" i="3"/>
  <c r="CO33" i="3"/>
  <c r="CN33" i="3"/>
  <c r="CM33" i="3"/>
  <c r="CL33" i="3"/>
  <c r="CK33" i="3"/>
  <c r="CJ33" i="3"/>
  <c r="CI33" i="3"/>
  <c r="CH33" i="3"/>
  <c r="CG33" i="3"/>
  <c r="CF33" i="3"/>
  <c r="CO32" i="3"/>
  <c r="CN32" i="3"/>
  <c r="CM32" i="3"/>
  <c r="CL32" i="3"/>
  <c r="CK32" i="3"/>
  <c r="CJ32" i="3"/>
  <c r="CI32" i="3"/>
  <c r="CH32" i="3"/>
  <c r="CG32" i="3"/>
  <c r="CF32" i="3"/>
  <c r="CO31" i="3"/>
  <c r="CN31" i="3"/>
  <c r="CM31" i="3"/>
  <c r="CL31" i="3"/>
  <c r="CK31" i="3"/>
  <c r="CJ31" i="3"/>
  <c r="CI31" i="3"/>
  <c r="CH31" i="3"/>
  <c r="CG31" i="3"/>
  <c r="CF31" i="3"/>
  <c r="CO30" i="3"/>
  <c r="CN30" i="3"/>
  <c r="CM30" i="3"/>
  <c r="CL30" i="3"/>
  <c r="CK30" i="3"/>
  <c r="CJ30" i="3"/>
  <c r="CI30" i="3"/>
  <c r="CH30" i="3"/>
  <c r="CG30" i="3"/>
  <c r="CF30" i="3"/>
  <c r="CO29" i="3"/>
  <c r="CN29" i="3"/>
  <c r="CM29" i="3"/>
  <c r="CL29" i="3"/>
  <c r="CK29" i="3"/>
  <c r="CJ29" i="3"/>
  <c r="CI29" i="3"/>
  <c r="CH29" i="3"/>
  <c r="CG29" i="3"/>
  <c r="CF29" i="3"/>
  <c r="CO28" i="3"/>
  <c r="CN28" i="3"/>
  <c r="CM28" i="3"/>
  <c r="CL28" i="3"/>
  <c r="CK28" i="3"/>
  <c r="CJ28" i="3"/>
  <c r="CI28" i="3"/>
  <c r="CH28" i="3"/>
  <c r="CG28" i="3"/>
  <c r="CF28" i="3"/>
  <c r="CO27" i="3"/>
  <c r="CN27" i="3"/>
  <c r="CM27" i="3"/>
  <c r="CL27" i="3"/>
  <c r="CK27" i="3"/>
  <c r="CJ27" i="3"/>
  <c r="CI27" i="3"/>
  <c r="CH27" i="3"/>
  <c r="CG27" i="3"/>
  <c r="CF27" i="3"/>
  <c r="CO26" i="3"/>
  <c r="CN26" i="3"/>
  <c r="CM26" i="3"/>
  <c r="CL26" i="3"/>
  <c r="CK26" i="3"/>
  <c r="CJ26" i="3"/>
  <c r="CI26" i="3"/>
  <c r="CH26" i="3"/>
  <c r="CG26" i="3"/>
  <c r="CF26" i="3"/>
  <c r="CO25" i="3"/>
  <c r="CN25" i="3"/>
  <c r="CM25" i="3"/>
  <c r="CL25" i="3"/>
  <c r="CK25" i="3"/>
  <c r="CJ25" i="3"/>
  <c r="CI25" i="3"/>
  <c r="CH25" i="3"/>
  <c r="CG25" i="3"/>
  <c r="CF25" i="3"/>
  <c r="CO24" i="3"/>
  <c r="CN24" i="3"/>
  <c r="CM24" i="3"/>
  <c r="CL24" i="3"/>
  <c r="CK24" i="3"/>
  <c r="CJ24" i="3"/>
  <c r="CI24" i="3"/>
  <c r="CH24" i="3"/>
  <c r="CG24" i="3"/>
  <c r="CF24" i="3"/>
  <c r="CO23" i="3"/>
  <c r="CN23" i="3"/>
  <c r="CM23" i="3"/>
  <c r="CL23" i="3"/>
  <c r="CK23" i="3"/>
  <c r="CJ23" i="3"/>
  <c r="CI23" i="3"/>
  <c r="CH23" i="3"/>
  <c r="CG23" i="3"/>
  <c r="CF23" i="3"/>
  <c r="CO22" i="3"/>
  <c r="CN22" i="3"/>
  <c r="CM22" i="3"/>
  <c r="CL22" i="3"/>
  <c r="CK22" i="3"/>
  <c r="CJ22" i="3"/>
  <c r="CI22" i="3"/>
  <c r="CH22" i="3"/>
  <c r="CG22" i="3"/>
  <c r="CF22" i="3"/>
  <c r="CO21" i="3"/>
  <c r="CN21" i="3"/>
  <c r="CM21" i="3"/>
  <c r="CL21" i="3"/>
  <c r="CK21" i="3"/>
  <c r="CJ21" i="3"/>
  <c r="CI21" i="3"/>
  <c r="CH21" i="3"/>
  <c r="CG21" i="3"/>
  <c r="CF21" i="3"/>
  <c r="CO20" i="3"/>
  <c r="CN20" i="3"/>
  <c r="CM20" i="3"/>
  <c r="CL20" i="3"/>
  <c r="CK20" i="3"/>
  <c r="CJ20" i="3"/>
  <c r="CI20" i="3"/>
  <c r="CH20" i="3"/>
  <c r="CG20" i="3"/>
  <c r="CF20" i="3"/>
  <c r="CO19" i="3"/>
  <c r="CN19" i="3"/>
  <c r="CM19" i="3"/>
  <c r="CL19" i="3"/>
  <c r="CK19" i="3"/>
  <c r="CJ19" i="3"/>
  <c r="CI19" i="3"/>
  <c r="CH19" i="3"/>
  <c r="CG19" i="3"/>
  <c r="CF19" i="3"/>
  <c r="CO18" i="3"/>
  <c r="CN18" i="3"/>
  <c r="CM18" i="3"/>
  <c r="CL18" i="3"/>
  <c r="CK18" i="3"/>
  <c r="CJ18" i="3"/>
  <c r="CI18" i="3"/>
  <c r="CH18" i="3"/>
  <c r="CG18" i="3"/>
  <c r="CF18" i="3"/>
  <c r="CO17" i="3"/>
  <c r="CN17" i="3"/>
  <c r="CM17" i="3"/>
  <c r="CL17" i="3"/>
  <c r="CK17" i="3"/>
  <c r="CJ17" i="3"/>
  <c r="CI17" i="3"/>
  <c r="CH17" i="3"/>
  <c r="CG17" i="3"/>
  <c r="CF17" i="3"/>
  <c r="CO16" i="3"/>
  <c r="CN16" i="3"/>
  <c r="CM16" i="3"/>
  <c r="CL16" i="3"/>
  <c r="CK16" i="3"/>
  <c r="CJ16" i="3"/>
  <c r="CI16" i="3"/>
  <c r="CH16" i="3"/>
  <c r="CG16" i="3"/>
  <c r="CF16" i="3"/>
  <c r="CO15" i="3"/>
  <c r="CN15" i="3"/>
  <c r="CM15" i="3"/>
  <c r="CL15" i="3"/>
  <c r="CK15" i="3"/>
  <c r="CJ15" i="3"/>
  <c r="CI15" i="3"/>
  <c r="CH15" i="3"/>
  <c r="CG15" i="3"/>
  <c r="CF15" i="3"/>
  <c r="CO14" i="3"/>
  <c r="CN14" i="3"/>
  <c r="CM14" i="3"/>
  <c r="CL14" i="3"/>
  <c r="CK14" i="3"/>
  <c r="CJ14" i="3"/>
  <c r="CI14" i="3"/>
  <c r="CH14" i="3"/>
  <c r="CG14" i="3"/>
  <c r="CF14" i="3"/>
  <c r="CO13" i="3"/>
  <c r="CN13" i="3"/>
  <c r="CM13" i="3"/>
  <c r="CL13" i="3"/>
  <c r="CK13" i="3"/>
  <c r="CJ13" i="3"/>
  <c r="CI13" i="3"/>
  <c r="CH13" i="3"/>
  <c r="CG13" i="3"/>
  <c r="CF13" i="3"/>
  <c r="CO12" i="3"/>
  <c r="CN12" i="3"/>
  <c r="CM12" i="3"/>
  <c r="CL12" i="3"/>
  <c r="CK12" i="3"/>
  <c r="CJ12" i="3"/>
  <c r="CI12" i="3"/>
  <c r="CH12" i="3"/>
  <c r="CG12" i="3"/>
  <c r="CF12" i="3"/>
  <c r="CO11" i="3"/>
  <c r="CN11" i="3"/>
  <c r="CM11" i="3"/>
  <c r="CL11" i="3"/>
  <c r="CK11" i="3"/>
  <c r="CJ11" i="3"/>
  <c r="CI11" i="3"/>
  <c r="CH11" i="3"/>
  <c r="CG11" i="3"/>
  <c r="CF11" i="3"/>
  <c r="CO10" i="3"/>
  <c r="CN10" i="3"/>
  <c r="CM10" i="3"/>
  <c r="CL10" i="3"/>
  <c r="CK10" i="3"/>
  <c r="CJ10" i="3"/>
  <c r="CI10" i="3"/>
  <c r="CH10" i="3"/>
  <c r="CG10" i="3"/>
  <c r="CF10" i="3"/>
  <c r="CO9" i="3"/>
  <c r="CN9" i="3"/>
  <c r="CM9" i="3"/>
  <c r="CL9" i="3"/>
  <c r="CK9" i="3"/>
  <c r="CJ9" i="3"/>
  <c r="CI9" i="3"/>
  <c r="CH9" i="3"/>
  <c r="CG9" i="3"/>
  <c r="CF9" i="3"/>
  <c r="CO8" i="3"/>
  <c r="CN8" i="3"/>
  <c r="CM8" i="3"/>
  <c r="CL8" i="3"/>
  <c r="CK8" i="3"/>
  <c r="CJ8" i="3"/>
  <c r="CI8" i="3"/>
  <c r="CH8" i="3"/>
  <c r="CG8" i="3"/>
  <c r="CF8" i="3"/>
  <c r="CO7" i="3"/>
  <c r="CN7" i="3"/>
  <c r="CM7" i="3"/>
  <c r="CL7" i="3"/>
  <c r="CK7" i="3"/>
  <c r="CJ7" i="3"/>
  <c r="CI7" i="3"/>
  <c r="CH7" i="3"/>
  <c r="CG7" i="3"/>
  <c r="CF7" i="3"/>
  <c r="CO6" i="3"/>
  <c r="CN6" i="3"/>
  <c r="CM6" i="3"/>
  <c r="CL6" i="3"/>
  <c r="CK6" i="3"/>
  <c r="CJ6" i="3"/>
  <c r="CI6" i="3"/>
  <c r="CH6" i="3"/>
  <c r="CG6" i="3"/>
  <c r="CF6" i="3"/>
  <c r="CO5" i="3"/>
  <c r="CN5" i="3"/>
  <c r="CM5" i="3"/>
  <c r="CL5" i="3"/>
  <c r="CK5" i="3"/>
  <c r="CJ5" i="3"/>
  <c r="CI5" i="3"/>
  <c r="CH5" i="3"/>
  <c r="CG5" i="3"/>
  <c r="CF5" i="3"/>
  <c r="CO4" i="3"/>
  <c r="CN4" i="3"/>
  <c r="CM4" i="3"/>
  <c r="CL4" i="3"/>
  <c r="CK4" i="3"/>
  <c r="CJ4" i="3"/>
  <c r="CI4" i="3"/>
  <c r="CH4" i="3"/>
  <c r="CG4" i="3"/>
  <c r="CF4" i="3"/>
  <c r="CO3" i="3"/>
  <c r="CN3" i="3"/>
  <c r="CM3" i="3"/>
  <c r="CL3" i="3"/>
  <c r="CK3" i="3"/>
  <c r="CJ3" i="3"/>
  <c r="CI3" i="3"/>
  <c r="CH3" i="3"/>
  <c r="CG3" i="3"/>
  <c r="CF3" i="3"/>
  <c r="T61" i="13"/>
  <c r="U61" i="13"/>
  <c r="V61" i="13"/>
  <c r="W61" i="13"/>
  <c r="Z61" i="13"/>
  <c r="AA61" i="13"/>
  <c r="S20" i="21"/>
  <c r="R20" i="21"/>
  <c r="Q20" i="21"/>
  <c r="P20" i="21"/>
  <c r="O20" i="21"/>
  <c r="N20" i="21"/>
  <c r="M20" i="21"/>
  <c r="CR63" i="27"/>
  <c r="CQ63" i="27"/>
  <c r="CP63" i="27"/>
  <c r="CN63" i="27"/>
  <c r="CM63" i="27"/>
  <c r="CL63" i="27"/>
  <c r="Q12" i="21"/>
  <c r="CJ63" i="27"/>
  <c r="O12" i="21"/>
  <c r="N12" i="21"/>
  <c r="CG63" i="27"/>
  <c r="S18" i="21"/>
  <c r="R18" i="21"/>
  <c r="Q18" i="21"/>
  <c r="P18" i="21"/>
  <c r="O18" i="21"/>
  <c r="N18" i="21"/>
  <c r="M18" i="21"/>
  <c r="S16" i="21"/>
  <c r="Q16" i="21"/>
  <c r="P16" i="21"/>
  <c r="N16" i="21"/>
  <c r="M16" i="21"/>
  <c r="S9" i="21"/>
  <c r="R9" i="21"/>
  <c r="Q9" i="21"/>
  <c r="P9" i="21"/>
  <c r="O9" i="21"/>
  <c r="M9" i="21"/>
  <c r="R14" i="21"/>
  <c r="M14" i="21"/>
  <c r="S13" i="21"/>
  <c r="R13" i="21"/>
  <c r="O13" i="21"/>
  <c r="M13" i="21"/>
  <c r="S11" i="21"/>
  <c r="R11" i="21"/>
  <c r="Q11" i="21"/>
  <c r="P11" i="21"/>
  <c r="O11" i="21"/>
  <c r="N11" i="21"/>
  <c r="M11" i="21"/>
  <c r="S19" i="21"/>
  <c r="R19" i="21"/>
  <c r="Q19" i="21"/>
  <c r="P19" i="21"/>
  <c r="O19" i="21"/>
  <c r="N19" i="21"/>
  <c r="M19" i="21"/>
  <c r="R12" i="21"/>
  <c r="CI63" i="27"/>
  <c r="Q34" i="30"/>
  <c r="Z19" i="30"/>
  <c r="CF61" i="13"/>
  <c r="D17" i="21"/>
  <c r="H20" i="21"/>
  <c r="G20" i="21"/>
  <c r="F20" i="21"/>
  <c r="E20" i="21"/>
  <c r="D20" i="21"/>
  <c r="C20" i="21"/>
  <c r="B20" i="21"/>
  <c r="M62" i="27"/>
  <c r="L62" i="27"/>
  <c r="K62" i="27"/>
  <c r="J62" i="27"/>
  <c r="I62" i="27"/>
  <c r="H62" i="27"/>
  <c r="H12" i="21" s="1"/>
  <c r="G62" i="27"/>
  <c r="G12" i="21" s="1"/>
  <c r="F62" i="27"/>
  <c r="F12" i="21" s="1"/>
  <c r="E62" i="27"/>
  <c r="E12" i="21" s="1"/>
  <c r="D62" i="27"/>
  <c r="D12" i="21" s="1"/>
  <c r="C62" i="27"/>
  <c r="C12" i="21" s="1"/>
  <c r="B62" i="27"/>
  <c r="B12" i="21" s="1"/>
  <c r="N62" i="9"/>
  <c r="M62" i="9"/>
  <c r="L62" i="9"/>
  <c r="K62" i="9"/>
  <c r="J62" i="9"/>
  <c r="I62" i="9"/>
  <c r="H62" i="9"/>
  <c r="H11" i="21" s="1"/>
  <c r="G62" i="9"/>
  <c r="G11" i="21" s="1"/>
  <c r="F62" i="9"/>
  <c r="F11" i="21" s="1"/>
  <c r="E62" i="9"/>
  <c r="E11" i="21" s="1"/>
  <c r="D62" i="9"/>
  <c r="D11" i="21" s="1"/>
  <c r="C62" i="9"/>
  <c r="C11" i="21" s="1"/>
  <c r="B62" i="9"/>
  <c r="B11" i="21" s="1"/>
  <c r="B61" i="3"/>
  <c r="B19" i="21" s="1"/>
  <c r="K62" i="4"/>
  <c r="J62" i="4"/>
  <c r="I62" i="4"/>
  <c r="H62" i="4"/>
  <c r="H9" i="21" s="1"/>
  <c r="G62" i="4"/>
  <c r="G9" i="21" s="1"/>
  <c r="F62" i="4"/>
  <c r="F9" i="21" s="1"/>
  <c r="E62" i="4"/>
  <c r="E9" i="21" s="1"/>
  <c r="D62" i="4"/>
  <c r="D9" i="21" s="1"/>
  <c r="B62" i="4"/>
  <c r="B9" i="21" s="1"/>
  <c r="U62" i="27"/>
  <c r="V62" i="27"/>
  <c r="AA62" i="27"/>
  <c r="AB62" i="27"/>
  <c r="AE62" i="27"/>
  <c r="AF62" i="27"/>
  <c r="AG62" i="27"/>
  <c r="AH62" i="27"/>
  <c r="AJ62" i="27"/>
  <c r="AM62" i="27"/>
  <c r="AP62" i="27"/>
  <c r="AW62" i="27"/>
  <c r="AX62" i="27"/>
  <c r="AY62" i="27"/>
  <c r="AZ62" i="27"/>
  <c r="BA62" i="27"/>
  <c r="BB62" i="27"/>
  <c r="BF62" i="27"/>
  <c r="BG62" i="27"/>
  <c r="BH62" i="27"/>
  <c r="BK62" i="27"/>
  <c r="BL62" i="27"/>
  <c r="BM62" i="27"/>
  <c r="BN62" i="27"/>
  <c r="BO62" i="27"/>
  <c r="BP62" i="27"/>
  <c r="BQ62" i="27"/>
  <c r="BR62" i="27"/>
  <c r="BS62" i="27"/>
  <c r="BZ62" i="27"/>
  <c r="CA62" i="27"/>
  <c r="B60" i="3"/>
  <c r="J61" i="12"/>
  <c r="I61" i="12"/>
  <c r="CC61" i="9"/>
  <c r="CB61" i="9"/>
  <c r="CA61" i="9"/>
  <c r="N61" i="9"/>
  <c r="CU61" i="9" s="1"/>
  <c r="M61" i="9"/>
  <c r="L61" i="9"/>
  <c r="K61" i="9"/>
  <c r="J61" i="9"/>
  <c r="CQ61" i="9" s="1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CD4" i="3"/>
  <c r="CD5" i="3"/>
  <c r="CD6" i="3"/>
  <c r="CD7" i="3"/>
  <c r="CD8" i="3"/>
  <c r="CD9" i="3"/>
  <c r="CD10" i="3"/>
  <c r="CD11" i="3"/>
  <c r="CD12" i="3"/>
  <c r="CD13" i="3"/>
  <c r="CD14" i="3"/>
  <c r="CD15" i="3"/>
  <c r="CD16" i="3"/>
  <c r="CD17" i="3"/>
  <c r="CD18" i="3"/>
  <c r="CD19" i="3"/>
  <c r="CD20" i="3"/>
  <c r="CD21" i="3"/>
  <c r="CD22" i="3"/>
  <c r="CD23" i="3"/>
  <c r="CD24" i="3"/>
  <c r="CD25" i="3"/>
  <c r="CD26" i="3"/>
  <c r="CD27" i="3"/>
  <c r="CD28" i="3"/>
  <c r="CD29" i="3"/>
  <c r="CD30" i="3"/>
  <c r="CD31" i="3"/>
  <c r="CD32" i="3"/>
  <c r="CD33" i="3"/>
  <c r="CD34" i="3"/>
  <c r="CD35" i="3"/>
  <c r="CD36" i="3"/>
  <c r="CD37" i="3"/>
  <c r="CD38" i="3"/>
  <c r="CD39" i="3"/>
  <c r="CD40" i="3"/>
  <c r="CD41" i="3"/>
  <c r="CD42" i="3"/>
  <c r="CD43" i="3"/>
  <c r="CD44" i="3"/>
  <c r="CD45" i="3"/>
  <c r="CD46" i="3"/>
  <c r="CD47" i="3"/>
  <c r="CD48" i="3"/>
  <c r="CD49" i="3"/>
  <c r="CD50" i="3"/>
  <c r="CD51" i="3"/>
  <c r="CD3" i="3"/>
  <c r="S3" i="20"/>
  <c r="R3" i="20"/>
  <c r="Q3" i="20"/>
  <c r="P3" i="20"/>
  <c r="O3" i="20"/>
  <c r="N3" i="20"/>
  <c r="M3" i="20"/>
  <c r="CB61" i="11"/>
  <c r="CA61" i="11"/>
  <c r="L51" i="7"/>
  <c r="L50" i="7"/>
  <c r="L49" i="7"/>
  <c r="BR51" i="6"/>
  <c r="BP51" i="6"/>
  <c r="BO51" i="6"/>
  <c r="BN51" i="6"/>
  <c r="G41" i="21"/>
  <c r="E41" i="21"/>
  <c r="D41" i="21"/>
  <c r="C41" i="21"/>
  <c r="S51" i="6"/>
  <c r="B41" i="21" s="1"/>
  <c r="R51" i="6"/>
  <c r="Q51" i="6"/>
  <c r="O51" i="6"/>
  <c r="N51" i="6"/>
  <c r="M51" i="6"/>
  <c r="L51" i="6"/>
  <c r="BR50" i="6"/>
  <c r="BP50" i="6"/>
  <c r="BO50" i="6"/>
  <c r="BN50" i="6"/>
  <c r="F34" i="21"/>
  <c r="E34" i="21"/>
  <c r="D34" i="21"/>
  <c r="C34" i="21"/>
  <c r="S50" i="6"/>
  <c r="B34" i="21" s="1"/>
  <c r="R50" i="6"/>
  <c r="Q50" i="6"/>
  <c r="O50" i="6"/>
  <c r="N50" i="6"/>
  <c r="M50" i="6"/>
  <c r="L50" i="6"/>
  <c r="BR49" i="6"/>
  <c r="BP49" i="6"/>
  <c r="BO49" i="6"/>
  <c r="BN49" i="6"/>
  <c r="V16" i="20" s="1"/>
  <c r="P16" i="20"/>
  <c r="L16" i="20"/>
  <c r="K16" i="20"/>
  <c r="J16" i="20"/>
  <c r="H16" i="20"/>
  <c r="F16" i="20"/>
  <c r="S49" i="6"/>
  <c r="E16" i="20" s="1"/>
  <c r="R49" i="6"/>
  <c r="Q49" i="6"/>
  <c r="C16" i="20" s="1"/>
  <c r="O49" i="6"/>
  <c r="B16" i="20" s="1"/>
  <c r="N49" i="6"/>
  <c r="M49" i="6"/>
  <c r="L49" i="6"/>
  <c r="CJ61" i="11"/>
  <c r="B61" i="11"/>
  <c r="CI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F49" i="8" s="1"/>
  <c r="G49" i="8"/>
  <c r="E49" i="8"/>
  <c r="F49" i="8"/>
  <c r="D49" i="8"/>
  <c r="C49" i="8"/>
  <c r="B49" i="8"/>
  <c r="H51" i="7"/>
  <c r="CE51" i="7" s="1"/>
  <c r="G51" i="7"/>
  <c r="CD51" i="7" s="1"/>
  <c r="E51" i="7"/>
  <c r="CB51" i="7" s="1"/>
  <c r="F51" i="7"/>
  <c r="CC51" i="7" s="1"/>
  <c r="D51" i="7"/>
  <c r="CA51" i="7" s="1"/>
  <c r="C51" i="7"/>
  <c r="BZ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CB51" i="6" s="1"/>
  <c r="D51" i="6"/>
  <c r="C51" i="6"/>
  <c r="H50" i="6"/>
  <c r="G50" i="6"/>
  <c r="CC50" i="6" s="1"/>
  <c r="E50" i="6"/>
  <c r="F50" i="6"/>
  <c r="D50" i="6"/>
  <c r="C50" i="6"/>
  <c r="H49" i="6"/>
  <c r="G49" i="6"/>
  <c r="CC49" i="6" s="1"/>
  <c r="E49" i="6"/>
  <c r="F49" i="6"/>
  <c r="D49" i="6"/>
  <c r="C49" i="6"/>
  <c r="B49" i="6"/>
  <c r="B51" i="6"/>
  <c r="B50" i="6"/>
  <c r="CK51" i="7"/>
  <c r="CK49" i="7"/>
  <c r="CI51" i="7"/>
  <c r="CI49" i="7"/>
  <c r="BX61" i="5" l="1"/>
  <c r="CD61" i="5"/>
  <c r="CQ61" i="13"/>
  <c r="CK61" i="33"/>
  <c r="CD50" i="8"/>
  <c r="CB61" i="5"/>
  <c r="CP61" i="13"/>
  <c r="CT61" i="9"/>
  <c r="CK38" i="37"/>
  <c r="CJ36" i="37"/>
  <c r="CI38" i="37"/>
  <c r="CI36" i="37"/>
  <c r="CR61" i="13"/>
  <c r="S25" i="20"/>
  <c r="CK61" i="27"/>
  <c r="BZ61" i="5"/>
  <c r="CH61" i="5"/>
  <c r="V10" i="47"/>
  <c r="B26" i="47"/>
  <c r="B23" i="47"/>
  <c r="B48" i="47" s="1"/>
  <c r="E23" i="47"/>
  <c r="E48" i="47" s="1"/>
  <c r="H23" i="47"/>
  <c r="H48" i="47" s="1"/>
  <c r="I23" i="47"/>
  <c r="I48" i="47" s="1"/>
  <c r="L23" i="47"/>
  <c r="L48" i="47" s="1"/>
  <c r="N23" i="47"/>
  <c r="N48" i="47" s="1"/>
  <c r="R23" i="47"/>
  <c r="R48" i="47" s="1"/>
  <c r="Q13" i="20"/>
  <c r="Q13" i="47"/>
  <c r="H25" i="20"/>
  <c r="H25" i="47"/>
  <c r="P25" i="20"/>
  <c r="P25" i="47"/>
  <c r="S10" i="47"/>
  <c r="P10" i="47"/>
  <c r="G10" i="47"/>
  <c r="B10" i="47"/>
  <c r="U11" i="47"/>
  <c r="Q11" i="47"/>
  <c r="N11" i="47"/>
  <c r="K11" i="47"/>
  <c r="H11" i="47"/>
  <c r="U6" i="20"/>
  <c r="U35" i="20" s="1"/>
  <c r="U6" i="47"/>
  <c r="U35" i="47" s="1"/>
  <c r="U42" i="47" s="1"/>
  <c r="Q6" i="20"/>
  <c r="Q35" i="20" s="1"/>
  <c r="Q6" i="47"/>
  <c r="Q35" i="47" s="1"/>
  <c r="Q42" i="47" s="1"/>
  <c r="N6" i="20"/>
  <c r="N35" i="20" s="1"/>
  <c r="N6" i="47"/>
  <c r="N35" i="47" s="1"/>
  <c r="N42" i="47" s="1"/>
  <c r="L6" i="20"/>
  <c r="L35" i="20" s="1"/>
  <c r="L6" i="47"/>
  <c r="L35" i="47" s="1"/>
  <c r="L42" i="47" s="1"/>
  <c r="I35" i="20"/>
  <c r="I6" i="47"/>
  <c r="I35" i="47" s="1"/>
  <c r="I42" i="47" s="1"/>
  <c r="U26" i="47"/>
  <c r="Q26" i="47"/>
  <c r="N26" i="47"/>
  <c r="L26" i="47"/>
  <c r="I26" i="47"/>
  <c r="E26" i="47"/>
  <c r="S13" i="20"/>
  <c r="S13" i="47"/>
  <c r="BE62" i="27"/>
  <c r="O13" i="47"/>
  <c r="CQ61" i="27"/>
  <c r="F13" i="47"/>
  <c r="R13" i="20"/>
  <c r="R13" i="47"/>
  <c r="BD62" i="27"/>
  <c r="N13" i="47"/>
  <c r="L13" i="20"/>
  <c r="L13" i="47"/>
  <c r="CL61" i="13"/>
  <c r="J23" i="47"/>
  <c r="J48" i="47" s="1"/>
  <c r="O23" i="47"/>
  <c r="O48" i="47" s="1"/>
  <c r="S23" i="47"/>
  <c r="S48" i="47" s="1"/>
  <c r="C20" i="20"/>
  <c r="C36" i="20" s="1"/>
  <c r="C20" i="47"/>
  <c r="C36" i="47" s="1"/>
  <c r="Z62" i="27"/>
  <c r="C13" i="47"/>
  <c r="Q23" i="47"/>
  <c r="Q48" i="47" s="1"/>
  <c r="B25" i="20"/>
  <c r="B25" i="47"/>
  <c r="E25" i="20"/>
  <c r="E25" i="47"/>
  <c r="I25" i="20"/>
  <c r="K25" i="20"/>
  <c r="K25" i="47"/>
  <c r="M25" i="20"/>
  <c r="M25" i="47"/>
  <c r="U25" i="20"/>
  <c r="U25" i="47"/>
  <c r="R10" i="47"/>
  <c r="O10" i="47"/>
  <c r="J10" i="47"/>
  <c r="F10" i="47"/>
  <c r="T11" i="47"/>
  <c r="M11" i="47"/>
  <c r="F11" i="47"/>
  <c r="M6" i="20"/>
  <c r="M35" i="20" s="1"/>
  <c r="M6" i="47"/>
  <c r="M35" i="47" s="1"/>
  <c r="M42" i="47" s="1"/>
  <c r="K6" i="20"/>
  <c r="K35" i="20" s="1"/>
  <c r="K6" i="47"/>
  <c r="K35" i="47" s="1"/>
  <c r="K42" i="47" s="1"/>
  <c r="H6" i="20"/>
  <c r="H35" i="20" s="1"/>
  <c r="H6" i="47"/>
  <c r="H35" i="47" s="1"/>
  <c r="H42" i="47" s="1"/>
  <c r="T26" i="47"/>
  <c r="M26" i="47"/>
  <c r="K26" i="47"/>
  <c r="H26" i="47"/>
  <c r="D26" i="47"/>
  <c r="CM36" i="37"/>
  <c r="V13" i="20"/>
  <c r="V13" i="47"/>
  <c r="M13" i="20"/>
  <c r="M13" i="47"/>
  <c r="AU62" i="27"/>
  <c r="K13" i="47"/>
  <c r="E13" i="20"/>
  <c r="E13" i="47"/>
  <c r="X62" i="27"/>
  <c r="B13" i="47"/>
  <c r="F23" i="47"/>
  <c r="F48" i="47" s="1"/>
  <c r="P23" i="47"/>
  <c r="P48" i="47" s="1"/>
  <c r="T23" i="47"/>
  <c r="T48" i="47" s="1"/>
  <c r="V6" i="20"/>
  <c r="V35" i="20" s="1"/>
  <c r="V6" i="47"/>
  <c r="V35" i="47" s="1"/>
  <c r="C23" i="47"/>
  <c r="C48" i="47" s="1"/>
  <c r="C25" i="20"/>
  <c r="C25" i="47"/>
  <c r="L25" i="20"/>
  <c r="L25" i="47"/>
  <c r="N25" i="20"/>
  <c r="N25" i="47"/>
  <c r="Q25" i="20"/>
  <c r="Q25" i="47"/>
  <c r="T25" i="20"/>
  <c r="T25" i="47"/>
  <c r="U10" i="47"/>
  <c r="Q10" i="47"/>
  <c r="N10" i="47"/>
  <c r="L10" i="47"/>
  <c r="I10" i="47"/>
  <c r="S11" i="47"/>
  <c r="P11" i="47"/>
  <c r="J11" i="47"/>
  <c r="C11" i="47"/>
  <c r="S6" i="20"/>
  <c r="S35" i="20" s="1"/>
  <c r="S6" i="47"/>
  <c r="S35" i="47" s="1"/>
  <c r="S42" i="47" s="1"/>
  <c r="P6" i="20"/>
  <c r="P35" i="20" s="1"/>
  <c r="P6" i="47"/>
  <c r="P35" i="47" s="1"/>
  <c r="P42" i="47" s="1"/>
  <c r="F6" i="20"/>
  <c r="F35" i="20" s="1"/>
  <c r="F6" i="47"/>
  <c r="F35" i="47" s="1"/>
  <c r="F42" i="47" s="1"/>
  <c r="C6" i="20"/>
  <c r="C35" i="20" s="1"/>
  <c r="C6" i="47"/>
  <c r="C35" i="47" s="1"/>
  <c r="S26" i="47"/>
  <c r="P26" i="47"/>
  <c r="AS62" i="27"/>
  <c r="J13" i="47"/>
  <c r="V20" i="20"/>
  <c r="V36" i="20" s="1"/>
  <c r="V20" i="47"/>
  <c r="V36" i="47" s="1"/>
  <c r="B20" i="20"/>
  <c r="B36" i="20" s="1"/>
  <c r="B20" i="47"/>
  <c r="B36" i="47" s="1"/>
  <c r="BW62" i="27"/>
  <c r="CL62" i="27" s="1"/>
  <c r="T13" i="47"/>
  <c r="BJ62" i="27"/>
  <c r="P13" i="47"/>
  <c r="AR62" i="27"/>
  <c r="I13" i="47"/>
  <c r="AL62" i="27"/>
  <c r="H13" i="47"/>
  <c r="CP61" i="27"/>
  <c r="D13" i="47"/>
  <c r="D23" i="47"/>
  <c r="D48" i="47" s="1"/>
  <c r="G23" i="47"/>
  <c r="G48" i="47" s="1"/>
  <c r="K23" i="47"/>
  <c r="K48" i="47" s="1"/>
  <c r="M23" i="47"/>
  <c r="M48" i="47" s="1"/>
  <c r="V23" i="47"/>
  <c r="V48" i="47" s="1"/>
  <c r="F25" i="20"/>
  <c r="F25" i="47"/>
  <c r="J25" i="20"/>
  <c r="J25" i="47"/>
  <c r="O25" i="20"/>
  <c r="O25" i="47"/>
  <c r="R25" i="20"/>
  <c r="R25" i="47"/>
  <c r="V25" i="20"/>
  <c r="V25" i="47"/>
  <c r="V11" i="47"/>
  <c r="T10" i="47"/>
  <c r="M10" i="47"/>
  <c r="K10" i="47"/>
  <c r="H10" i="47"/>
  <c r="E10" i="47"/>
  <c r="C10" i="47"/>
  <c r="R11" i="47"/>
  <c r="O11" i="47"/>
  <c r="L11" i="47"/>
  <c r="I11" i="47"/>
  <c r="E11" i="47"/>
  <c r="B11" i="47"/>
  <c r="R6" i="20"/>
  <c r="R35" i="20" s="1"/>
  <c r="R6" i="47"/>
  <c r="R35" i="47" s="1"/>
  <c r="R42" i="47" s="1"/>
  <c r="O6" i="20"/>
  <c r="O35" i="20" s="1"/>
  <c r="O6" i="47"/>
  <c r="O35" i="47" s="1"/>
  <c r="O42" i="47" s="1"/>
  <c r="B6" i="20"/>
  <c r="B35" i="20" s="1"/>
  <c r="B6" i="47"/>
  <c r="B35" i="47" s="1"/>
  <c r="V26" i="47"/>
  <c r="R26" i="47"/>
  <c r="O26" i="47"/>
  <c r="J26" i="47"/>
  <c r="BX62" i="27"/>
  <c r="U13" i="47"/>
  <c r="CQ61" i="25"/>
  <c r="T24" i="20"/>
  <c r="T24" i="47"/>
  <c r="B24" i="20"/>
  <c r="B24" i="47"/>
  <c r="B49" i="47" s="1"/>
  <c r="U24" i="20"/>
  <c r="U24" i="47"/>
  <c r="Q24" i="20"/>
  <c r="Q24" i="47"/>
  <c r="N24" i="20"/>
  <c r="N24" i="47"/>
  <c r="L24" i="20"/>
  <c r="L24" i="47"/>
  <c r="I24" i="20"/>
  <c r="I24" i="47"/>
  <c r="C24" i="20"/>
  <c r="C24" i="47"/>
  <c r="M24" i="20"/>
  <c r="M24" i="47"/>
  <c r="H24" i="20"/>
  <c r="H24" i="47"/>
  <c r="E24" i="20"/>
  <c r="E24" i="47"/>
  <c r="E49" i="47" s="1"/>
  <c r="S24" i="20"/>
  <c r="S24" i="47"/>
  <c r="P24" i="20"/>
  <c r="P24" i="47"/>
  <c r="G24" i="20"/>
  <c r="G24" i="47"/>
  <c r="D24" i="20"/>
  <c r="D24" i="47"/>
  <c r="K24" i="20"/>
  <c r="K24" i="47"/>
  <c r="CI61" i="25"/>
  <c r="V24" i="20"/>
  <c r="V24" i="47"/>
  <c r="R24" i="20"/>
  <c r="R24" i="47"/>
  <c r="O24" i="20"/>
  <c r="O24" i="47"/>
  <c r="J24" i="20"/>
  <c r="J24" i="47"/>
  <c r="F24" i="20"/>
  <c r="F24" i="47"/>
  <c r="F49" i="47" s="1"/>
  <c r="F56" i="30"/>
  <c r="CG61" i="5"/>
  <c r="CF61" i="5"/>
  <c r="BY61" i="5"/>
  <c r="CJ61" i="5"/>
  <c r="CA61" i="5"/>
  <c r="CE61" i="5"/>
  <c r="CI61" i="5"/>
  <c r="BV61" i="5"/>
  <c r="CC61" i="5"/>
  <c r="B14" i="21"/>
  <c r="B22" i="21" s="1"/>
  <c r="B25" i="21" s="1"/>
  <c r="CD50" i="6"/>
  <c r="CD51" i="6"/>
  <c r="CO61" i="9"/>
  <c r="CJ61" i="13"/>
  <c r="T13" i="20"/>
  <c r="CJ61" i="27"/>
  <c r="BY62" i="27"/>
  <c r="CJ61" i="25"/>
  <c r="CD49" i="8"/>
  <c r="CK36" i="37"/>
  <c r="CG36" i="37"/>
  <c r="BV36" i="37"/>
  <c r="U18" i="20" s="1"/>
  <c r="CK63" i="27"/>
  <c r="M12" i="21"/>
  <c r="M22" i="21" s="1"/>
  <c r="CJ62" i="27"/>
  <c r="S12" i="21"/>
  <c r="S22" i="21" s="1"/>
  <c r="AV62" i="27"/>
  <c r="CX62" i="25"/>
  <c r="CD36" i="37"/>
  <c r="BX50" i="6"/>
  <c r="BX51" i="6"/>
  <c r="CN61" i="27"/>
  <c r="P12" i="21"/>
  <c r="CM61" i="13"/>
  <c r="CM62" i="27"/>
  <c r="CR61" i="9"/>
  <c r="CO61" i="13"/>
  <c r="CN38" i="37"/>
  <c r="CM61" i="25"/>
  <c r="CI62" i="27"/>
  <c r="CR61" i="27"/>
  <c r="CM61" i="9"/>
  <c r="CK61" i="9"/>
  <c r="CP61" i="9"/>
  <c r="CF61" i="33"/>
  <c r="CD61" i="33"/>
  <c r="CK61" i="13"/>
  <c r="CI61" i="13"/>
  <c r="CG61" i="13"/>
  <c r="CE36" i="37"/>
  <c r="CH36" i="37"/>
  <c r="CL38" i="37"/>
  <c r="CJ38" i="37"/>
  <c r="BW36" i="37"/>
  <c r="CL61" i="9"/>
  <c r="CW61" i="9"/>
  <c r="CE61" i="33"/>
  <c r="CB61" i="33"/>
  <c r="CH61" i="13"/>
  <c r="CB36" i="37"/>
  <c r="CF36" i="37"/>
  <c r="CM38" i="37"/>
  <c r="CO61" i="11"/>
  <c r="G45" i="21"/>
  <c r="CH38" i="37"/>
  <c r="CC36" i="37"/>
  <c r="CE38" i="37"/>
  <c r="C18" i="20"/>
  <c r="CG38" i="37"/>
  <c r="BV38" i="37"/>
  <c r="BW38" i="37"/>
  <c r="CD38" i="37"/>
  <c r="C45" i="21"/>
  <c r="CB38" i="37"/>
  <c r="CN36" i="37"/>
  <c r="E18" i="20"/>
  <c r="D45" i="21"/>
  <c r="CC38" i="37"/>
  <c r="CF38" i="37"/>
  <c r="Z22" i="30"/>
  <c r="Z6" i="30"/>
  <c r="Q10" i="30"/>
  <c r="Q26" i="30"/>
  <c r="Z40" i="30"/>
  <c r="Z13" i="30"/>
  <c r="AZ13" i="32"/>
  <c r="BC13" i="32" s="1"/>
  <c r="BD13" i="32"/>
  <c r="CN61" i="9"/>
  <c r="CE61" i="13"/>
  <c r="CG61" i="33"/>
  <c r="T6" i="20"/>
  <c r="T35" i="20" s="1"/>
  <c r="CC61" i="33"/>
  <c r="CH61" i="33"/>
  <c r="J6" i="20"/>
  <c r="J35" i="20" s="1"/>
  <c r="E6" i="20"/>
  <c r="E35" i="20" s="1"/>
  <c r="CT62" i="12"/>
  <c r="CS62" i="25"/>
  <c r="CP61" i="25"/>
  <c r="CU61" i="25"/>
  <c r="CN61" i="25"/>
  <c r="CO62" i="25"/>
  <c r="CL61" i="25"/>
  <c r="CT61" i="25"/>
  <c r="CX61" i="25"/>
  <c r="CL62" i="25"/>
  <c r="CR61" i="25"/>
  <c r="CU62" i="25"/>
  <c r="CQ62" i="25"/>
  <c r="CT62" i="25"/>
  <c r="CP62" i="25"/>
  <c r="CK61" i="25"/>
  <c r="CO61" i="25"/>
  <c r="CS61" i="25"/>
  <c r="CM62" i="25"/>
  <c r="CJ62" i="25"/>
  <c r="CK62" i="25"/>
  <c r="H18" i="21"/>
  <c r="H22" i="21" s="1"/>
  <c r="H25" i="21" s="1"/>
  <c r="CI62" i="25"/>
  <c r="F18" i="21"/>
  <c r="E18" i="21"/>
  <c r="CN62" i="25"/>
  <c r="R22" i="21"/>
  <c r="N22" i="21"/>
  <c r="CT61" i="12"/>
  <c r="CN61" i="12"/>
  <c r="CL63" i="12"/>
  <c r="CO63" i="12"/>
  <c r="CQ61" i="12"/>
  <c r="CM61" i="12"/>
  <c r="CM63" i="12"/>
  <c r="CS63" i="12"/>
  <c r="CQ63" i="12"/>
  <c r="CP62" i="12"/>
  <c r="CU62" i="12"/>
  <c r="CK62" i="12"/>
  <c r="CR63" i="12"/>
  <c r="CT63" i="12"/>
  <c r="CP61" i="12"/>
  <c r="CL61" i="12"/>
  <c r="CK61" i="12"/>
  <c r="CM62" i="12"/>
  <c r="CO61" i="12"/>
  <c r="CP63" i="12"/>
  <c r="CS61" i="12"/>
  <c r="CO62" i="12"/>
  <c r="CL62" i="12"/>
  <c r="CS62" i="12"/>
  <c r="C22" i="21"/>
  <c r="C25" i="21" s="1"/>
  <c r="CR61" i="12"/>
  <c r="CU61" i="12"/>
  <c r="CN63" i="12"/>
  <c r="CQ62" i="12"/>
  <c r="CX62" i="12"/>
  <c r="Z29" i="30"/>
  <c r="Z20" i="30"/>
  <c r="Z8" i="30"/>
  <c r="Z45" i="30"/>
  <c r="Z28" i="30"/>
  <c r="Z31" i="30"/>
  <c r="Q12" i="30"/>
  <c r="F5" i="21"/>
  <c r="Q5" i="21"/>
  <c r="Q22" i="21" s="1"/>
  <c r="BX49" i="6"/>
  <c r="BZ49" i="6"/>
  <c r="CB49" i="6"/>
  <c r="BY51" i="6"/>
  <c r="G34" i="21"/>
  <c r="CA49" i="6"/>
  <c r="BZ50" i="6"/>
  <c r="CB50" i="6"/>
  <c r="F41" i="21"/>
  <c r="F45" i="21" s="1"/>
  <c r="BZ51" i="6"/>
  <c r="CC51" i="6"/>
  <c r="BY49" i="6"/>
  <c r="CD49" i="6"/>
  <c r="CA50" i="6"/>
  <c r="CA51" i="6"/>
  <c r="BY50" i="6"/>
  <c r="BZ50" i="7"/>
  <c r="CE50" i="7"/>
  <c r="CD49" i="7"/>
  <c r="CA50" i="7"/>
  <c r="CC50" i="7"/>
  <c r="BY51" i="7"/>
  <c r="CC49" i="7"/>
  <c r="BY50" i="7"/>
  <c r="CB50" i="7"/>
  <c r="CB49" i="7"/>
  <c r="CD50" i="7"/>
  <c r="BY49" i="7"/>
  <c r="BZ49" i="7"/>
  <c r="CA49" i="7"/>
  <c r="CE49" i="7"/>
  <c r="G14" i="21"/>
  <c r="G22" i="21" s="1"/>
  <c r="G25" i="21" s="1"/>
  <c r="O14" i="21"/>
  <c r="O22" i="21" s="1"/>
  <c r="O26" i="21" s="1"/>
  <c r="D14" i="21"/>
  <c r="D22" i="21" s="1"/>
  <c r="CT62" i="14"/>
  <c r="BD6" i="32"/>
  <c r="BC6" i="32"/>
  <c r="BA18" i="32"/>
  <c r="F33" i="21" s="1"/>
  <c r="CC59" i="36"/>
  <c r="BY59" i="36"/>
  <c r="CA59" i="36"/>
  <c r="BX58" i="36"/>
  <c r="BY60" i="36"/>
  <c r="CA60" i="36"/>
  <c r="BX60" i="36"/>
  <c r="CB59" i="36"/>
  <c r="CC60" i="36"/>
  <c r="BZ60" i="36"/>
  <c r="E44" i="21"/>
  <c r="E45" i="21" s="1"/>
  <c r="CC58" i="36"/>
  <c r="E38" i="21"/>
  <c r="CB60" i="36"/>
  <c r="BX59" i="36"/>
  <c r="H44" i="21"/>
  <c r="H45" i="21" s="1"/>
  <c r="B45" i="21"/>
  <c r="S48" i="30"/>
  <c r="CT61" i="11"/>
  <c r="CN61" i="11"/>
  <c r="CK61" i="11"/>
  <c r="CX61" i="11"/>
  <c r="S29" i="30"/>
  <c r="S33" i="30"/>
  <c r="S17" i="30"/>
  <c r="AC12" i="30"/>
  <c r="S51" i="30"/>
  <c r="R14" i="30"/>
  <c r="CW61" i="11"/>
  <c r="CL61" i="11"/>
  <c r="CV61" i="11"/>
  <c r="CM61" i="11"/>
  <c r="R52" i="30"/>
  <c r="O19" i="30"/>
  <c r="AC36" i="30"/>
  <c r="AB22" i="30"/>
  <c r="R42" i="30"/>
  <c r="S7" i="30"/>
  <c r="R12" i="30"/>
  <c r="S42" i="30"/>
  <c r="O27" i="30"/>
  <c r="O47" i="30"/>
  <c r="R37" i="30"/>
  <c r="O15" i="30"/>
  <c r="W10" i="30"/>
  <c r="W34" i="30"/>
  <c r="W50" i="30"/>
  <c r="AA47" i="30"/>
  <c r="R16" i="30"/>
  <c r="O7" i="30"/>
  <c r="O31" i="30"/>
  <c r="S52" i="30"/>
  <c r="W14" i="30"/>
  <c r="AC20" i="30"/>
  <c r="W38" i="30"/>
  <c r="AC52" i="30"/>
  <c r="R5" i="30"/>
  <c r="O35" i="30"/>
  <c r="O39" i="30"/>
  <c r="O51" i="30"/>
  <c r="AC8" i="30"/>
  <c r="AC32" i="30"/>
  <c r="AA49" i="30"/>
  <c r="Y5" i="30"/>
  <c r="R45" i="30"/>
  <c r="T53" i="30"/>
  <c r="P53" i="30"/>
  <c r="S26" i="30"/>
  <c r="S20" i="30"/>
  <c r="O50" i="30"/>
  <c r="S47" i="30"/>
  <c r="W49" i="30"/>
  <c r="S10" i="30"/>
  <c r="O14" i="30"/>
  <c r="O30" i="30"/>
  <c r="S35" i="30"/>
  <c r="S4" i="30"/>
  <c r="W33" i="30"/>
  <c r="AB6" i="30"/>
  <c r="AB34" i="30"/>
  <c r="Y21" i="30"/>
  <c r="R34" i="30"/>
  <c r="O42" i="30"/>
  <c r="AC47" i="30"/>
  <c r="AA18" i="30"/>
  <c r="AA15" i="30"/>
  <c r="AA27" i="30"/>
  <c r="R27" i="30"/>
  <c r="AA35" i="30"/>
  <c r="R35" i="30"/>
  <c r="Y17" i="30"/>
  <c r="Y27" i="30"/>
  <c r="Y34" i="30"/>
  <c r="W48" i="30"/>
  <c r="W44" i="30"/>
  <c r="X41" i="30"/>
  <c r="O41" i="30"/>
  <c r="W28" i="30"/>
  <c r="AA33" i="30"/>
  <c r="R33" i="30"/>
  <c r="W32" i="30"/>
  <c r="AA24" i="30"/>
  <c r="R24" i="30"/>
  <c r="AA32" i="30"/>
  <c r="R32" i="30"/>
  <c r="AB11" i="30"/>
  <c r="S11" i="30"/>
  <c r="Y37" i="30"/>
  <c r="Y48" i="30"/>
  <c r="Y52" i="30"/>
  <c r="W16" i="30"/>
  <c r="W12" i="30"/>
  <c r="AA4" i="30"/>
  <c r="R4" i="30"/>
  <c r="S38" i="30"/>
  <c r="AB38" i="30"/>
  <c r="AB49" i="30"/>
  <c r="S49" i="30"/>
  <c r="Y14" i="30"/>
  <c r="R7" i="30"/>
  <c r="R25" i="30"/>
  <c r="R43" i="30"/>
  <c r="O5" i="30"/>
  <c r="S45" i="30"/>
  <c r="S18" i="30"/>
  <c r="AB18" i="30"/>
  <c r="AB32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AC16" i="30"/>
  <c r="AC48" i="30"/>
  <c r="W37" i="30"/>
  <c r="X52" i="30"/>
  <c r="O52" i="30"/>
  <c r="W43" i="30"/>
  <c r="AC29" i="30"/>
  <c r="W23" i="30"/>
  <c r="W19" i="30"/>
  <c r="AC17" i="30"/>
  <c r="R50" i="30"/>
  <c r="AA50" i="30"/>
  <c r="AA39" i="30"/>
  <c r="R39" i="30"/>
  <c r="AB40" i="30"/>
  <c r="S40" i="30"/>
  <c r="AB43" i="30"/>
  <c r="S43" i="30"/>
  <c r="Y8" i="30"/>
  <c r="R28" i="30"/>
  <c r="R31" i="30"/>
  <c r="S30" i="30"/>
  <c r="S50" i="30"/>
  <c r="W7" i="30"/>
  <c r="W52" i="30"/>
  <c r="X25" i="30"/>
  <c r="O25" i="30"/>
  <c r="X21" i="30"/>
  <c r="O21" i="30"/>
  <c r="AA30" i="30"/>
  <c r="R30" i="30"/>
  <c r="AB21" i="30"/>
  <c r="S21" i="30"/>
  <c r="AB41" i="30"/>
  <c r="S41" i="30"/>
  <c r="Y39" i="30"/>
  <c r="Y42" i="30"/>
  <c r="N53" i="30"/>
  <c r="Z53" i="30"/>
  <c r="Q53" i="30"/>
  <c r="R19" i="30"/>
  <c r="S14" i="30"/>
  <c r="O33" i="30"/>
  <c r="O9" i="30"/>
  <c r="O16" i="30"/>
  <c r="O12" i="30"/>
  <c r="S27" i="30"/>
  <c r="W51" i="30"/>
  <c r="W11" i="30"/>
  <c r="AA10" i="30"/>
  <c r="R10" i="30"/>
  <c r="AA40" i="30"/>
  <c r="R40" i="30"/>
  <c r="AB8" i="30"/>
  <c r="S8" i="30"/>
  <c r="AB25" i="30"/>
  <c r="S25" i="30"/>
  <c r="AB28" i="30"/>
  <c r="S28" i="30"/>
  <c r="Y43" i="30"/>
  <c r="O20" i="30"/>
  <c r="S24" i="30"/>
  <c r="S44" i="30"/>
  <c r="S37" i="30"/>
  <c r="W8" i="30"/>
  <c r="W24" i="30"/>
  <c r="W40" i="30"/>
  <c r="AA13" i="30"/>
  <c r="Y4" i="30"/>
  <c r="Y7" i="30"/>
  <c r="Y10" i="30"/>
  <c r="Y24" i="30"/>
  <c r="H55" i="30"/>
  <c r="R44" i="30"/>
  <c r="R9" i="30"/>
  <c r="O38" i="30"/>
  <c r="O46" i="30"/>
  <c r="S16" i="30"/>
  <c r="O34" i="30"/>
  <c r="O22" i="30"/>
  <c r="S19" i="30"/>
  <c r="S13" i="30"/>
  <c r="W45" i="30"/>
  <c r="CB50" i="8"/>
  <c r="CE51" i="8"/>
  <c r="BZ49" i="8"/>
  <c r="CB51" i="8"/>
  <c r="CA49" i="8"/>
  <c r="BZ50" i="8"/>
  <c r="CD51" i="8"/>
  <c r="CC49" i="8"/>
  <c r="BZ51" i="8"/>
  <c r="CC50" i="8"/>
  <c r="CF51" i="8"/>
  <c r="CE49" i="8"/>
  <c r="CE50" i="8"/>
  <c r="CA50" i="8"/>
  <c r="CF50" i="8"/>
  <c r="CB49" i="8"/>
  <c r="CC51" i="8"/>
  <c r="CA51" i="8"/>
  <c r="CI61" i="9"/>
  <c r="CX61" i="9"/>
  <c r="CJ61" i="9"/>
  <c r="CS61" i="9"/>
  <c r="CN62" i="12"/>
  <c r="R20" i="30"/>
  <c r="O48" i="30"/>
  <c r="O8" i="30"/>
  <c r="O44" i="30"/>
  <c r="AC5" i="30"/>
  <c r="W31" i="30"/>
  <c r="C55" i="30"/>
  <c r="R36" i="30"/>
  <c r="O24" i="30"/>
  <c r="O45" i="30"/>
  <c r="O36" i="30"/>
  <c r="O40" i="30"/>
  <c r="CX61" i="12"/>
  <c r="W39" i="30"/>
  <c r="W27" i="30"/>
  <c r="W47" i="30"/>
  <c r="AC6" i="30"/>
  <c r="AC10" i="30"/>
  <c r="AC14" i="30"/>
  <c r="AC18" i="30"/>
  <c r="AC22" i="30"/>
  <c r="AC26" i="30"/>
  <c r="AC30" i="30"/>
  <c r="AC34" i="30"/>
  <c r="AC38" i="30"/>
  <c r="AC42" i="30"/>
  <c r="AC46" i="30"/>
  <c r="AC50" i="30"/>
  <c r="W15" i="30"/>
  <c r="W35" i="30"/>
  <c r="X4" i="30"/>
  <c r="R29" i="30"/>
  <c r="AA29" i="30"/>
  <c r="O32" i="30"/>
  <c r="AC25" i="30"/>
  <c r="AC37" i="30"/>
  <c r="AC13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C23" i="30"/>
  <c r="AA53" i="30"/>
  <c r="Q19" i="30"/>
  <c r="R22" i="30"/>
  <c r="R17" i="30"/>
  <c r="S15" i="30"/>
  <c r="S31" i="30"/>
  <c r="AC28" i="30"/>
  <c r="AC44" i="30"/>
  <c r="AC11" i="30"/>
  <c r="AC15" i="30"/>
  <c r="AC31" i="30"/>
  <c r="AC39" i="30"/>
  <c r="AC51" i="30"/>
  <c r="AC9" i="30"/>
  <c r="AC21" i="30"/>
  <c r="B55" i="30"/>
  <c r="W4" i="30"/>
  <c r="F55" i="30"/>
  <c r="AB5" i="30"/>
  <c r="G55" i="30"/>
  <c r="Z34" i="30"/>
  <c r="R38" i="30"/>
  <c r="S39" i="30"/>
  <c r="AC24" i="30"/>
  <c r="AC40" i="30"/>
  <c r="AC33" i="30"/>
  <c r="AC41" i="30"/>
  <c r="S53" i="30"/>
  <c r="O53" i="30"/>
  <c r="D55" i="30"/>
  <c r="CI61" i="27"/>
  <c r="BV62" i="27"/>
  <c r="F13" i="20"/>
  <c r="B13" i="20"/>
  <c r="BT62" i="27"/>
  <c r="AK62" i="27"/>
  <c r="CQ62" i="27" s="1"/>
  <c r="AC62" i="27"/>
  <c r="CP62" i="27" s="1"/>
  <c r="I13" i="20"/>
  <c r="K13" i="20"/>
  <c r="CG61" i="27"/>
  <c r="D13" i="20"/>
  <c r="U13" i="20"/>
  <c r="J13" i="20"/>
  <c r="CL61" i="27"/>
  <c r="BI62" i="27"/>
  <c r="CK62" i="27" s="1"/>
  <c r="O13" i="20"/>
  <c r="W62" i="27"/>
  <c r="CN62" i="27" s="1"/>
  <c r="AQ62" i="27"/>
  <c r="CR62" i="27" s="1"/>
  <c r="BC62" i="27"/>
  <c r="N13" i="20"/>
  <c r="H13" i="20"/>
  <c r="P13" i="20"/>
  <c r="BU62" i="27"/>
  <c r="AD62" i="27"/>
  <c r="CG62" i="27" s="1"/>
  <c r="C13" i="20"/>
  <c r="CM61" i="27"/>
  <c r="C42" i="47" l="1"/>
  <c r="B42" i="47"/>
  <c r="V42" i="47"/>
  <c r="S31" i="47"/>
  <c r="P31" i="47"/>
  <c r="D31" i="47"/>
  <c r="G31" i="47"/>
  <c r="C31" i="47"/>
  <c r="O31" i="47"/>
  <c r="V31" i="47"/>
  <c r="J31" i="47"/>
  <c r="R31" i="47"/>
  <c r="F31" i="47"/>
  <c r="K31" i="47"/>
  <c r="T31" i="47"/>
  <c r="E31" i="47"/>
  <c r="L31" i="47"/>
  <c r="Q31" i="47"/>
  <c r="H31" i="47"/>
  <c r="M31" i="47"/>
  <c r="I31" i="47"/>
  <c r="N31" i="47"/>
  <c r="U31" i="47"/>
  <c r="B31" i="47"/>
  <c r="V30" i="20"/>
  <c r="R30" i="20"/>
  <c r="R46" i="20" s="1"/>
  <c r="M31" i="20"/>
  <c r="T31" i="20"/>
  <c r="V31" i="20"/>
  <c r="S31" i="20"/>
  <c r="L31" i="20"/>
  <c r="Q31" i="20"/>
  <c r="G31" i="20"/>
  <c r="Q30" i="20"/>
  <c r="Q46" i="20" s="1"/>
  <c r="S30" i="20"/>
  <c r="S44" i="20" s="1"/>
  <c r="G30" i="20"/>
  <c r="G46" i="20" s="1"/>
  <c r="L30" i="20"/>
  <c r="L44" i="20" s="1"/>
  <c r="M30" i="20"/>
  <c r="M46" i="20" s="1"/>
  <c r="K49" i="47"/>
  <c r="G49" i="47"/>
  <c r="G30" i="47"/>
  <c r="S49" i="47"/>
  <c r="S30" i="47"/>
  <c r="H49" i="47"/>
  <c r="H30" i="47"/>
  <c r="C49" i="47"/>
  <c r="C30" i="47"/>
  <c r="L49" i="47"/>
  <c r="L30" i="47"/>
  <c r="R31" i="20"/>
  <c r="O49" i="47"/>
  <c r="O30" i="47"/>
  <c r="V49" i="47"/>
  <c r="V30" i="47"/>
  <c r="D49" i="47"/>
  <c r="D30" i="47"/>
  <c r="P49" i="47"/>
  <c r="P30" i="47"/>
  <c r="M49" i="47"/>
  <c r="M30" i="47"/>
  <c r="I49" i="47"/>
  <c r="I30" i="47"/>
  <c r="N49" i="47"/>
  <c r="N30" i="47"/>
  <c r="U49" i="47"/>
  <c r="U30" i="47"/>
  <c r="T49" i="47"/>
  <c r="T30" i="47"/>
  <c r="Q49" i="47"/>
  <c r="Q30" i="47"/>
  <c r="J49" i="47"/>
  <c r="J30" i="47"/>
  <c r="R49" i="47"/>
  <c r="R30" i="47"/>
  <c r="Y56" i="30"/>
  <c r="AB56" i="30"/>
  <c r="O56" i="30"/>
  <c r="AC56" i="30"/>
  <c r="AA56" i="30"/>
  <c r="S56" i="30"/>
  <c r="W56" i="30"/>
  <c r="X56" i="30"/>
  <c r="R56" i="30"/>
  <c r="M25" i="21"/>
  <c r="M26" i="21"/>
  <c r="N25" i="21"/>
  <c r="N26" i="21"/>
  <c r="Q25" i="21"/>
  <c r="Q26" i="21"/>
  <c r="R25" i="21"/>
  <c r="R26" i="21"/>
  <c r="S25" i="21"/>
  <c r="S26" i="21"/>
  <c r="T30" i="20"/>
  <c r="T44" i="20" s="1"/>
  <c r="U30" i="20"/>
  <c r="U44" i="20" s="1"/>
  <c r="Q40" i="30"/>
  <c r="Z26" i="30"/>
  <c r="Q13" i="30"/>
  <c r="Z10" i="30"/>
  <c r="Q22" i="30"/>
  <c r="Q6" i="30"/>
  <c r="F22" i="21"/>
  <c r="F25" i="21" s="1"/>
  <c r="D25" i="21"/>
  <c r="O25" i="21"/>
  <c r="Z12" i="30"/>
  <c r="Q8" i="30"/>
  <c r="Q28" i="30"/>
  <c r="Q45" i="30"/>
  <c r="Q20" i="30"/>
  <c r="Q29" i="30"/>
  <c r="Q31" i="30"/>
  <c r="P5" i="21"/>
  <c r="P22" i="21" s="1"/>
  <c r="E5" i="21"/>
  <c r="E22" i="21" s="1"/>
  <c r="E25" i="21" s="1"/>
  <c r="U31" i="20"/>
  <c r="D31" i="20"/>
  <c r="AZ18" i="32"/>
  <c r="E33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30" i="20"/>
  <c r="D44" i="20" s="1"/>
  <c r="I30" i="20"/>
  <c r="I31" i="20"/>
  <c r="J31" i="20"/>
  <c r="J30" i="20"/>
  <c r="O31" i="20"/>
  <c r="O30" i="20"/>
  <c r="N31" i="20"/>
  <c r="N30" i="20"/>
  <c r="P30" i="20"/>
  <c r="P31" i="20"/>
  <c r="C30" i="20"/>
  <c r="C31" i="20"/>
  <c r="H31" i="20"/>
  <c r="H30" i="20"/>
  <c r="V44" i="20" l="1"/>
  <c r="V46" i="20"/>
  <c r="R44" i="20"/>
  <c r="G44" i="20"/>
  <c r="S46" i="20"/>
  <c r="Q44" i="20"/>
  <c r="M44" i="20"/>
  <c r="L46" i="20"/>
  <c r="T46" i="20"/>
  <c r="N44" i="47"/>
  <c r="N46" i="47"/>
  <c r="J44" i="47"/>
  <c r="J46" i="47"/>
  <c r="Q46" i="47"/>
  <c r="Q44" i="47"/>
  <c r="M44" i="47"/>
  <c r="M46" i="47"/>
  <c r="V44" i="47"/>
  <c r="V46" i="47"/>
  <c r="S46" i="47"/>
  <c r="S44" i="47"/>
  <c r="I46" i="47"/>
  <c r="I44" i="47"/>
  <c r="H44" i="47"/>
  <c r="H46" i="47"/>
  <c r="R44" i="47"/>
  <c r="R46" i="47"/>
  <c r="P44" i="47"/>
  <c r="P46" i="47"/>
  <c r="D46" i="47"/>
  <c r="D44" i="47"/>
  <c r="C44" i="47"/>
  <c r="C46" i="47"/>
  <c r="T46" i="47"/>
  <c r="T44" i="47"/>
  <c r="U44" i="47"/>
  <c r="U46" i="47"/>
  <c r="O46" i="47"/>
  <c r="O44" i="47"/>
  <c r="L46" i="47"/>
  <c r="L44" i="47"/>
  <c r="G44" i="47"/>
  <c r="G46" i="47"/>
  <c r="E56" i="30"/>
  <c r="P25" i="21"/>
  <c r="P26" i="21"/>
  <c r="U46" i="20"/>
  <c r="Z38" i="30"/>
  <c r="Q38" i="30"/>
  <c r="Z36" i="30"/>
  <c r="Q36" i="30"/>
  <c r="Z24" i="30"/>
  <c r="Q24" i="30"/>
  <c r="Q16" i="30"/>
  <c r="Z16" i="30"/>
  <c r="Z48" i="30"/>
  <c r="Q48" i="30"/>
  <c r="Q9" i="30"/>
  <c r="Z9" i="30"/>
  <c r="Z32" i="30"/>
  <c r="Q32" i="30"/>
  <c r="Q25" i="30"/>
  <c r="Z25" i="30"/>
  <c r="Z21" i="30"/>
  <c r="Q21" i="30"/>
  <c r="Q44" i="30"/>
  <c r="Z44" i="30"/>
  <c r="Z49" i="30"/>
  <c r="Q49" i="30"/>
  <c r="Z37" i="30"/>
  <c r="Q37" i="30"/>
  <c r="Z41" i="30"/>
  <c r="Q41" i="30"/>
  <c r="Z52" i="30"/>
  <c r="Q52" i="30"/>
  <c r="Z5" i="30"/>
  <c r="Q5" i="30"/>
  <c r="Q33" i="30"/>
  <c r="Z33" i="30"/>
  <c r="Z4" i="30"/>
  <c r="Q4" i="30"/>
  <c r="Z17" i="30"/>
  <c r="Q17" i="30"/>
  <c r="Q7" i="30"/>
  <c r="Z7" i="30"/>
  <c r="E55" i="30"/>
  <c r="Q23" i="30"/>
  <c r="Z23" i="30"/>
  <c r="Q27" i="30"/>
  <c r="Z27" i="30"/>
  <c r="Q46" i="30"/>
  <c r="Z46" i="30"/>
  <c r="Z50" i="30"/>
  <c r="Q50" i="30"/>
  <c r="Q11" i="30"/>
  <c r="Z11" i="30"/>
  <c r="Z14" i="30"/>
  <c r="Q14" i="30"/>
  <c r="Z42" i="30"/>
  <c r="Q42" i="30"/>
  <c r="Q18" i="30"/>
  <c r="Z18" i="30"/>
  <c r="Z15" i="30"/>
  <c r="Q15" i="30"/>
  <c r="Z35" i="30"/>
  <c r="Q35" i="30"/>
  <c r="Z51" i="30"/>
  <c r="Q51" i="30"/>
  <c r="Z43" i="30"/>
  <c r="Q43" i="30"/>
  <c r="Z30" i="30"/>
  <c r="Q30" i="30"/>
  <c r="Q39" i="30"/>
  <c r="Z39" i="30"/>
  <c r="Q47" i="30"/>
  <c r="Z47" i="30"/>
  <c r="D46" i="20"/>
  <c r="I44" i="20"/>
  <c r="I46" i="20"/>
  <c r="J44" i="20"/>
  <c r="J46" i="20"/>
  <c r="N46" i="20"/>
  <c r="N44" i="20"/>
  <c r="O44" i="20"/>
  <c r="O46" i="20"/>
  <c r="C44" i="20"/>
  <c r="C46" i="20"/>
  <c r="H46" i="20"/>
  <c r="H44" i="20"/>
  <c r="P44" i="20"/>
  <c r="P46" i="20"/>
  <c r="Q56" i="30" l="1"/>
  <c r="Z56" i="30"/>
  <c r="Z55" i="30"/>
  <c r="Q55" i="30"/>
  <c r="F30" i="47" l="1"/>
  <c r="F44" i="47" s="1"/>
  <c r="F46" i="47" l="1"/>
  <c r="K30" i="47"/>
  <c r="K46" i="47" s="1"/>
  <c r="K44" i="47" l="1"/>
  <c r="B31" i="20" l="1"/>
  <c r="B30" i="20"/>
  <c r="B44" i="20" s="1"/>
  <c r="E30" i="20"/>
  <c r="E44" i="20" s="1"/>
  <c r="E31" i="20"/>
  <c r="E46" i="20" l="1"/>
  <c r="B46" i="20"/>
  <c r="F30" i="20"/>
  <c r="F46" i="20" s="1"/>
  <c r="F31" i="20"/>
  <c r="F44" i="20" l="1"/>
  <c r="K30" i="20"/>
  <c r="K44" i="20" s="1"/>
  <c r="K31" i="20"/>
  <c r="K46" i="20" l="1"/>
  <c r="B30" i="47"/>
  <c r="B44" i="47" s="1"/>
  <c r="E30" i="47"/>
  <c r="E44" i="47" s="1"/>
  <c r="E46" i="47" l="1"/>
  <c r="B46" i="4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73D029E6-6A5F-4C9B-8E4D-20BCEE0C2CD4}" name="annual_2011ea_v6_11f_c3marine_12US2_cbo5_soa_state1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E54D52D6-F63D-448B-881E-5B1DEDF1690A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<sst xmlns="http://schemas.openxmlformats.org/spreadsheetml/2006/main" count="6537" uniqueCount="541">
  <si>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</si>
  <si>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</si>
  <si>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</si>
  <si>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</si>
  <si>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</si>
  <si>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</si>
  <si>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</si>
  <si>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</si>
  <si>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</si>
  <si>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</si>
  <si>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</si>
  <si>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</si>
  <si>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</si>
  <si>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</si>
  <si>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</si>
  <si>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</si>
  <si>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</si>
  <si>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</si>
  <si>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</si>
  <si>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</si>
  <si>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</si>
  <si>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</si>
  <si>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</si>
  <si>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</si>
  <si>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</si>
  <si>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</si>
  <si>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</si>
  <si>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</si>
  <si>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</si>
  <si>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</si>
  <si>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</si>
  <si>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</si>
  <si>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</si>
  <si>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</si>
  <si>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</si>
  <si>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</si>
  <si>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</si>
  <si>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</si>
  <si>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</si>
  <si>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</si>
  <si>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</si>
  <si>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</si>
  <si>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</si>
  <si>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</si>
  <si>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</si>
  <si>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</si>
  <si>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</si>
  <si>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</si>
  <si>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</si>
  <si>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</si>
  <si>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</si>
  <si>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</si>
  <si>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</si>
  <si>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</si>
  <si>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</si>
  <si>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</si>
  <si>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</si>
  <si>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</si>
  <si>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</si>
  <si>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</si>
  <si>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</si>
  <si>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</si>
  <si>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</si>
  <si>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</si>
  <si>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</si>
  <si>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</si>
  <si>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</si>
  <si>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</si>
  <si>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</si>
  <si>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</si>
  <si>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</si>
  <si>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</si>
  <si>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</si>
  <si>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</si>
  <si>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</si>
  <si>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</si>
  <si>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</si>
  <si>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</si>
  <si>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</si>
  <si>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</si>
  <si>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</si>
  <si>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</si>
  <si>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</si>
  <si>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</si>
  <si>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</si>
  <si>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</si>
  <si>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</si>
  <si>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</si>
  <si>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</si>
  <si>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</si>
  <si>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</si>
  <si>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</si>
  <si>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</si>
  <si>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</si>
  <si>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</si>
  <si>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</si>
  <si>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</si>
  <si>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</si>
  <si>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</si>
  <si>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</si>
  <si>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</si>
  <si>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</si>
  <si>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</si>
  <si>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</si>
  <si>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</si>
  <si>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</si>
  <si>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</si>
  <si>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</si>
  <si>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</si>
  <si>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</si>
  <si>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</si>
  <si>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</si>
  <si>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</si>
  <si>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</si>
  <si>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</si>
  <si>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</si>
  <si>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</si>
  <si>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</si>
  <si>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</si>
  <si>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</si>
  <si>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</si>
  <si>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</si>
  <si>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</si>
  <si>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</si>
  <si>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</si>
  <si>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</si>
  <si>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</si>
  <si>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</si>
  <si>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</si>
  <si>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</si>
  <si>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</si>
  <si>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</si>
  <si>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</si>
  <si>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</si>
  <si>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</si>
  <si>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</si>
  <si>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</si>
  <si>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</si>
  <si>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</si>
  <si>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</si>
  <si>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</si>
  <si>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</si>
  <si>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</si>
  <si>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</si>
  <si>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</si>
  <si>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</si>
  <si>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</si>
  <si>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</si>
  <si>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</si>
  <si>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</si>
  <si>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</si>
  <si>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</si>
  <si>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</si>
  <si>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</si>
  <si>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</si>
  <si>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</si>
  <si>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</si>
  <si>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</si>
  <si>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</si>
  <si>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</si>
  <si>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</si>
  <si>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</si>
  <si>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</si>
  <si>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</si>
  <si>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</si>
  <si>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</si>
  <si>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</si>
  <si>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</si>
  <si>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</si>
  <si>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</si>
  <si>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</si>
  <si>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</si>
  <si>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</si>
  <si>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</si>
  <si>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</si>
  <si>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</si>
  <si>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</si>
  <si>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</si>
  <si>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</si>
  <si>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</si>
  <si>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</si>
  <si>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</si>
  <si>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</si>
  <si>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</si>
  <si>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</si>
  <si>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</si>
  <si>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</si>
  <si>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</si>
  <si>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</si>
  <si>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</si>
  <si>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</si>
  <si>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</si>
  <si>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</si>
  <si>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</si>
  <si>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</si>
  <si>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</si>
  <si>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</si>
  <si>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</si>
  <si>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</si>
  <si>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</si>
  <si>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</si>
  <si>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</si>
  <si>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</si>
  <si>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</si>
  <si>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</si>
  <si>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</si>
  <si>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</si>
  <si>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</si>
  <si>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</si>
  <si>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</si>
  <si>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</si>
  <si>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</si>
  <si>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</si>
  <si>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</si>
  <si>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</si>
  <si>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</si>
  <si>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</si>
  <si>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</si>
  <si>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</si>
  <si>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</si>
  <si>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</si>
  <si>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</si>
  <si>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</si>
  <si>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</si>
  <si>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</si>
  <si>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</si>
  <si>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</si>
  <si>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</si>
  <si>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</si>
  <si>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</si>
  <si>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</si>
  <si>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</si>
  <si>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</si>
  <si>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</si>
  <si>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</si>
  <si>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</si>
  <si>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</si>
  <si>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</si>
  <si>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</si>
  <si>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</si>
  <si>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</si>
  <si>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</si>
  <si>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</si>
  <si>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</si>
  <si>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</si>
  <si>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</si>
  <si>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</si>
  <si>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</si>
  <si>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</si>
  <si>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</si>
  <si>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</si>
  <si>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</si>
  <si>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</si>
  <si>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</si>
  <si>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</si>
  <si>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</si>
  <si>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</si>
  <si>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</si>
  <si>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</si>
  <si>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</si>
  <si>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</si>
  <si>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</si>
  <si>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</si>
  <si>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</si>
  <si>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</si>
  <si>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</si>
  <si>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</si>
  <si>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</si>
  <si>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</si>
  <si>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</si>
  <si>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</si>
  <si>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</si>
  <si>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</si>
  <si>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</si>
  <si>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</si>
  <si>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</si>
  <si>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</si>
  <si>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</si>
  <si>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</si>
  <si>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</si>
  <si>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</si>
  <si>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</si>
  <si>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</si>
  <si>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</si>
  <si>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</si>
  <si>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</si>
  <si>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</si>
  <si>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</si>
  <si>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</si>
  <si>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</si>
  <si>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</si>
  <si>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</si>
  <si>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</si>
  <si>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</si>
  <si>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</si>
  <si>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</si>
  <si>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</si>
  <si>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</si>
  <si>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</si>
  <si>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</si>
  <si>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</si>
  <si>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</si>
  <si>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</si>
  <si>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</si>
  <si>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</si>
  <si>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</si>
  <si>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</si>
  <si>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</si>
  <si>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</si>
  <si>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</si>
  <si>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</si>
  <si>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</si>
  <si>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</si>
  <si>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</si>
  <si>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</si>
  <si>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</si>
  <si>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</si>
  <si>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</si>
  <si>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</si>
  <si>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</si>
  <si>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</si>
  <si>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</si>
  <si>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</si>
  <si>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</si>
  <si>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</si>
  <si>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</si>
  <si>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</si>
  <si>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</si>
  <si>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</si>
  <si>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</si>
  <si>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</si>
  <si>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</si>
  <si>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</si>
  <si>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</si>
  <si>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</si>
  <si>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</si>
  <si>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</si>
  <si>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</si>
  <si>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</si>
  <si>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</si>
  <si>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</si>
  <si>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</si>
  <si>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</si>
  <si>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</si>
  <si>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</si>
  <si>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</si>
  <si>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</si>
  <si>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</si>
  <si>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</si>
  <si>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</si>
  <si>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</si>
  <si>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</si>
  <si>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</si>
  <si>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</si>
  <si>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</si>
  <si>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</si>
  <si>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</si>
  <si>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</si>
  <si>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</si>
  <si>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</si>
  <si>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</si>
  <si>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</si>
  <si>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</si>
  <si>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</si>
  <si>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</si>
  <si>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</si>
  <si>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</si>
  <si>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</si>
  <si>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</si>
  <si>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</si>
  <si>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</si>
  <si>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</si>
  <si>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</si>
  <si>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</si>
  <si>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</si>
  <si>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</si>
  <si>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</si>
  <si>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</si>
  <si>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</si>
  <si>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</si>
  <si>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</si>
  <si>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</si>
  <si>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</si>
  <si>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</si>
  <si>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</si>
  <si>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</si>
  <si>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</si>
  <si>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</si>
  <si>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</si>
  <si>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</si>
  <si>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</si>
  <si>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</si>
  <si>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</si>
  <si>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</si>
  <si>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</si>
  <si>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</si>
  <si>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</si>
  <si>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</si>
  <si>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</si>
  <si>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</si>
  <si>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</si>
  <si>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</si>
  <si>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</si>
  <si>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</si>
  <si>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</si>
  <si>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</si>
  <si>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</si>
  <si>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</si>
  <si>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</si>
  <si>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</si>
  <si>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</si>
  <si>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</si>
  <si>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</si>
  <si>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</si>
  <si>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</si>
  <si>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</si>
  <si>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</si>
  <si>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</si>
  <si>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</si>
  <si>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</si>
  <si>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</si>
  <si>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</si>
  <si>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</si>
  <si>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</si>
  <si>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</si>
  <si>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</si>
  <si>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</si>
  <si>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</si>
  <si>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</si>
  <si>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</si>
  <si>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</si>
  <si>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</si>
  <si>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</si>
  <si>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</si>
  <si>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</si>
  <si>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</si>
  <si>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</si>
  <si>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</si>
  <si>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ptegu - Point source EGU emissions</t>
  </si>
  <si>
    <t>Xylenes (mixed isomers) minus naphthalene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</si>
  <si>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</si>
  <si>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</si>
  <si>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</si>
  <si>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</si>
  <si>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</si>
  <si>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</si>
  <si>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</si>
  <si>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</si>
  <si>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</si>
  <si>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</si>
  <si>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</si>
  <si>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</si>
  <si>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</si>
  <si>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</si>
  <si>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</si>
  <si>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</si>
  <si>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RFL_NHTOG</t>
  </si>
  <si>
    <t>othafdust 12US1</t>
  </si>
  <si>
    <t>othar 36US3</t>
  </si>
  <si>
    <t>othafdust 36US3</t>
  </si>
  <si>
    <t>onroad_can 36US3</t>
  </si>
  <si>
    <t>onroad_mex 36US3</t>
  </si>
  <si>
    <t>othpt 36US3</t>
  </si>
  <si>
    <t>ocean_cl2 36US3 leap yr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</si>
  <si>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</si>
  <si>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</si>
  <si>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</si>
  <si>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</si>
  <si>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Inventory (2016fd)</t>
  </si>
  <si>
    <t>Unknown</t>
  </si>
  <si>
    <t>Inventory (2016ff)</t>
  </si>
  <si>
    <t>voc sum</t>
  </si>
  <si>
    <t>36US3 Total</t>
  </si>
  <si>
    <t>onroad 36US3</t>
  </si>
  <si>
    <t>othptdust 36US3</t>
  </si>
  <si>
    <t>othptdust 12US1</t>
  </si>
  <si>
    <t>ptagfire elevated</t>
  </si>
  <si>
    <t>ptfire_othna 36US3</t>
  </si>
  <si>
    <t>ptfire elevated (inc. othna)</t>
  </si>
  <si>
    <t>Canada othptdust</t>
  </si>
  <si>
    <t>Canada ptfire_othna</t>
  </si>
  <si>
    <t>Mexico ptfire_othna</t>
  </si>
  <si>
    <t>ptfire_othna 12US1</t>
  </si>
  <si>
    <t>cmv_c3 36US3</t>
  </si>
  <si>
    <t>Inventory (2016fg)</t>
  </si>
  <si>
    <t>adj/unadj from 2016ff</t>
  </si>
  <si>
    <t>2016fh 36US3</t>
  </si>
  <si>
    <t>Inventory (2016fh)</t>
  </si>
  <si>
    <t>beis 36US3 2016fh</t>
  </si>
  <si>
    <t>adj/unadj 2016ff</t>
  </si>
  <si>
    <t>airports</t>
  </si>
  <si>
    <t>Non-US CMV FIPS 98</t>
  </si>
  <si>
    <t>Overall Total</t>
  </si>
  <si>
    <t>Mexico total</t>
  </si>
  <si>
    <t>&lt;--PA has particularly high emissions on 2/28, and 2/28 was copied to 2/29, so that explains these diffs</t>
  </si>
  <si>
    <t>SMOKE adjusted (2016fh 36US3)</t>
  </si>
  <si>
    <t>SMOKE unadjusted (2016fh 36US3)</t>
  </si>
  <si>
    <t>SMOKE (2016fh 36US3)</t>
  </si>
  <si>
    <t>36US3 total</t>
  </si>
  <si>
    <t>SMOKE (2016fh 12US1 + 36US3 Alaska)</t>
  </si>
  <si>
    <t>NH3/PM2.5</t>
  </si>
  <si>
    <t>cmv_c1c2 elevated</t>
  </si>
  <si>
    <t>Overall total</t>
  </si>
  <si>
    <t>Inventory (2016fh jan2020; notice Canada below the total rows)</t>
  </si>
  <si>
    <t>Inventory (2016fh jan2020)</t>
  </si>
  <si>
    <t>SMOKE (2016fh jan2020)</t>
  </si>
  <si>
    <t>AACD</t>
  </si>
  <si>
    <t>Inventory (2017gb)</t>
  </si>
  <si>
    <t>FACD</t>
  </si>
  <si>
    <t>IVOC</t>
  </si>
  <si>
    <t>SMOKE (2017gb 12US1)</t>
  </si>
  <si>
    <t>SMOKE (2017gb)</t>
  </si>
  <si>
    <t>SMOKE unadjusted (2017gb 12US1)</t>
  </si>
  <si>
    <t>SMOKE adjusted (2017gb 12US1)</t>
  </si>
  <si>
    <t>SMOKE adjusted (2017gb_nata 12US1)</t>
  </si>
  <si>
    <t>SMOKE unadjusted (2017gb_nata)</t>
  </si>
  <si>
    <t>Inventory (2017gb 12US1)</t>
  </si>
  <si>
    <t>Inventory (2017gb no Mex CMV)</t>
  </si>
  <si>
    <t>ocean_cl2 12US1 no leap</t>
  </si>
  <si>
    <t>Mrggrid nobeis norwc</t>
  </si>
  <si>
    <r>
      <rPr>
        <b/>
        <sz val="11"/>
        <color theme="1"/>
        <rFont val="Calibri"/>
        <family val="2"/>
        <scheme val="minor"/>
      </rPr>
      <t xml:space="preserve">2017gb </t>
    </r>
    <r>
      <rPr>
        <sz val="11"/>
        <color theme="1"/>
        <rFont val="Calibri"/>
        <family val="2"/>
        <scheme val="minor"/>
      </rPr>
      <t>Anthropogenic state totals. 
Everything is inventory-level except onroad (SMOKE-MOVES), afdust (post-adjusted), and ptegu NOX/SO2 (CEM).</t>
    </r>
  </si>
  <si>
    <r>
      <rPr>
        <b/>
        <sz val="11"/>
        <color theme="1"/>
        <rFont val="Calibri"/>
        <family val="2"/>
        <scheme val="minor"/>
      </rPr>
      <t>2017gb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</si>
  <si>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CMV</t>
  </si>
  <si>
    <t>airports - emissions from airports (point sources)</t>
  </si>
  <si>
    <t>ptfire_othna - Point source wild and prescribed fire emissions, Canada and Mexico, and (for larger domains) other parts of North America</t>
  </si>
  <si>
    <t>ptnonipm - Point source emissions not included in ptegu, pt_oilgas, or airports</t>
  </si>
  <si>
    <t>pt_oilgas - oil and gas emissions from point sources, also includes offshore oil platform emissions</t>
  </si>
  <si>
    <t>ptagfire - agricultural burning emissions</t>
  </si>
  <si>
    <t>cmv_c1c2 - C1 and C2 commercial marine emissions for US states and offshore areas (excluding Canada/Mexico offshore areas); emissions totals vary by domain</t>
  </si>
  <si>
    <t>cmv_c3 - C3 commercial marine emissions for US states and offshore areas (excluding Canada/Mexico offshore areas); emissions totals vary by domain</t>
  </si>
  <si>
    <t>Emissions are computed for each modeling sector and summarized for the 12US1 and 36US3 grids</t>
  </si>
  <si>
    <t>2017gb was not run for 36US3, so those tabs are colored in red to indicate they have not been updated</t>
  </si>
  <si>
    <t>Offshore to EEZ CMV</t>
  </si>
  <si>
    <t>Offshore to EEZ o&amp;g</t>
  </si>
  <si>
    <t>Non-ECA CMV</t>
  </si>
  <si>
    <t>Model-ready domain ttls
(for nobeis norwc)</t>
  </si>
  <si>
    <t>2017gb 12US1</t>
  </si>
  <si>
    <r>
      <t>Canada/Mexico/offshore (</t>
    </r>
    <r>
      <rPr>
        <b/>
        <u/>
        <sz val="11"/>
        <color theme="1"/>
        <rFont val="Calibri"/>
        <family val="2"/>
        <scheme val="minor"/>
      </rPr>
      <t>2017gb 12US2</t>
    </r>
    <r>
      <rPr>
        <u/>
        <sz val="11"/>
        <color theme="1"/>
        <rFont val="Calibri"/>
        <family val="2"/>
        <scheme val="minor"/>
      </rPr>
      <t>) - includes pre-adjusted dust; totals computed manually for TSD</t>
    </r>
  </si>
  <si>
    <t>beis - left blank (not merged)</t>
  </si>
  <si>
    <t>NOT UPDATED to reflect the post-CDC rerun</t>
  </si>
  <si>
    <t>SMOKE (2017gb with 2016v1 SPDIST - SPDIST was corrected for HAPCAP run)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</si>
</sst>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0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164" fontId="29" fillId="0" borderId="0" xfId="0" applyNumberFormat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164" fontId="22" fillId="0" borderId="0" xfId="74" applyNumberFormat="1" applyFont="1" applyFill="1"/>
    <xf numFmtId="3" fontId="34" fillId="0" borderId="0" xfId="0" applyNumberFormat="1" applyFont="1"/>
    <xf numFmtId="0" fontId="0" fillId="0" borderId="11" xfId="0" applyBorder="1"/>
    <xf numFmtId="3" fontId="0" fillId="0" borderId="11" xfId="0" applyNumberFormat="1" applyBorder="1"/>
    <xf numFmtId="164" fontId="0" fillId="0" borderId="11" xfId="0" applyNumberFormat="1" applyBorder="1"/>
    <xf numFmtId="0" fontId="22" fillId="0" borderId="0" xfId="0" applyFont="1" applyFill="1"/>
    <xf numFmtId="164" fontId="22" fillId="0" borderId="0" xfId="0" applyNumberFormat="1" applyFont="1" applyFill="1"/>
    <xf numFmtId="3" fontId="34" fillId="0" borderId="0" xfId="0" applyNumberFormat="1" applyFont="1" applyBorder="1"/>
    <xf numFmtId="3" fontId="18" fillId="0" borderId="0" xfId="42" applyNumberFormat="1" applyFont="1" applyFill="1" applyBorder="1"/>
    <xf numFmtId="0" fontId="33" fillId="0" borderId="0" xfId="0" applyFont="1"/>
    <xf numFmtId="3" fontId="0" fillId="34" borderId="0" xfId="0" applyNumberFormat="1" applyFont="1" applyFill="1"/>
    <xf numFmtId="3" fontId="20" fillId="34" borderId="0" xfId="0" applyNumberFormat="1" applyFont="1" applyFill="1" applyAlignment="1">
      <alignment wrapText="1"/>
    </xf>
    <xf numFmtId="0" fontId="16" fillId="0" borderId="0" xfId="0" applyFont="1" applyBorder="1"/>
    <xf numFmtId="3" fontId="16" fillId="0" borderId="0" xfId="0" applyNumberFormat="1" applyFont="1" applyBorder="1"/>
    <xf numFmtId="0" fontId="34" fillId="0" borderId="0" xfId="0" applyFont="1"/>
    <xf numFmtId="0" fontId="33" fillId="34" borderId="0" xfId="0" applyFont="1" applyFill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9" xr16:uid="{3C35AE91-33B3-469C-9771-23B249A2A2EE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AF1A5A94-0C03-4688-96BF-D2ECD0CDBC0F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C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4" xr16:uid="{00000000-0016-0000-0D00-000007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5" xr16:uid="{00000000-0016-0000-0E00-000008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00000000-0016-0000-1F00-000014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7" xr16:uid="{00000000-0016-0000-2000-000015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8" xr16:uid="{00000000-0016-0000-2100-000016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0" xr16:uid="{00000000-0016-0000-2300-000017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000-000009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9" xr16:uid="{00000000-0016-0000-1100-00000A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200-00000B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300-00000C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2" xr16:uid="{00000000-0016-0000-1400-00000D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3" xr16:uid="{00000000-0016-0000-1500-00000E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4" xr16:uid="{00000000-0016-0000-1600-00000F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5" xr16:uid="{00000000-0016-0000-17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1D00-000012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8" xr16:uid="{00000000-0016-0000-1E00-000013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2" xr16:uid="{758EAA26-31D8-4F31-80AC-1E420355FA16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1" xr16:uid="{CC90BD1F-135B-43E2-8C2B-0AAA766B569F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00000000-0016-0000-0B00-000005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95"/>
  <sheetViews>
    <sheetView workbookViewId="0">
      <selection activeCell="J6" sqref="J6"/>
    </sheetView>
  </sheetViews>
  <sheetFormatPr defaultColWidth="9.140625" defaultRowHeight="15" x14ac:dyDescent="0.25"/>
  <cols>
    <col min="1" max="1" width="16" style="33" customWidth="1"/>
    <col min="2" max="16384" width="9.140625" style="33"/>
  </cols>
  <sheetData>
    <row r="1" spans="1:1" x14ac:dyDescent="0.25">
      <c r="A1" s="33" t="s">
        <v>255</v>
      </c>
    </row>
    <row r="2" spans="1:1" x14ac:dyDescent="0.25">
      <c r="A2" s="33" t="s">
        <v>247</v>
      </c>
    </row>
    <row r="3" spans="1:1" x14ac:dyDescent="0.25">
      <c r="A3" s="33" t="s">
        <v>530</v>
      </c>
    </row>
    <row r="4" spans="1:1" x14ac:dyDescent="0.25">
      <c r="A4" s="112" t="s">
        <v>531</v>
      </c>
    </row>
    <row r="6" spans="1:1" x14ac:dyDescent="0.25">
      <c r="A6" s="2" t="s">
        <v>256</v>
      </c>
    </row>
    <row r="7" spans="1:1" x14ac:dyDescent="0.25">
      <c r="A7" s="33" t="s">
        <v>248</v>
      </c>
    </row>
    <row r="8" spans="1:1" x14ac:dyDescent="0.25">
      <c r="A8" s="33" t="s">
        <v>527</v>
      </c>
    </row>
    <row r="9" spans="1:1" x14ac:dyDescent="0.25">
      <c r="A9" s="33" t="s">
        <v>423</v>
      </c>
    </row>
    <row r="10" spans="1:1" x14ac:dyDescent="0.25">
      <c r="A10" s="33" t="s">
        <v>523</v>
      </c>
    </row>
    <row r="11" spans="1:1" x14ac:dyDescent="0.25">
      <c r="A11" s="33" t="s">
        <v>249</v>
      </c>
    </row>
    <row r="12" spans="1:1" x14ac:dyDescent="0.25">
      <c r="A12" s="33" t="s">
        <v>528</v>
      </c>
    </row>
    <row r="13" spans="1:1" x14ac:dyDescent="0.25">
      <c r="A13" s="33" t="s">
        <v>529</v>
      </c>
    </row>
    <row r="14" spans="1:1" x14ac:dyDescent="0.25">
      <c r="A14" s="33" t="s">
        <v>250</v>
      </c>
    </row>
    <row r="15" spans="1:1" x14ac:dyDescent="0.25">
      <c r="A15" s="33" t="s">
        <v>251</v>
      </c>
    </row>
    <row r="16" spans="1:1" x14ac:dyDescent="0.25">
      <c r="A16" s="33" t="s">
        <v>424</v>
      </c>
    </row>
    <row r="17" spans="1:1" x14ac:dyDescent="0.25">
      <c r="A17" s="73" t="s">
        <v>428</v>
      </c>
    </row>
    <row r="18" spans="1:1" x14ac:dyDescent="0.25">
      <c r="A18" s="33" t="s">
        <v>429</v>
      </c>
    </row>
    <row r="19" spans="1:1" x14ac:dyDescent="0.25">
      <c r="A19" s="33" t="s">
        <v>252</v>
      </c>
    </row>
    <row r="20" spans="1:1" x14ac:dyDescent="0.25">
      <c r="A20" s="33" t="s">
        <v>425</v>
      </c>
    </row>
    <row r="21" spans="1:1" x14ac:dyDescent="0.25">
      <c r="A21" s="33" t="s">
        <v>426</v>
      </c>
    </row>
    <row r="22" spans="1:1" x14ac:dyDescent="0.25">
      <c r="A22" s="33" t="s">
        <v>430</v>
      </c>
    </row>
    <row r="23" spans="1:1" x14ac:dyDescent="0.25">
      <c r="A23" s="33" t="s">
        <v>427</v>
      </c>
    </row>
    <row r="24" spans="1:1" x14ac:dyDescent="0.25">
      <c r="A24" s="33" t="s">
        <v>524</v>
      </c>
    </row>
    <row r="25" spans="1:1" x14ac:dyDescent="0.25">
      <c r="A25" s="33" t="s">
        <v>438</v>
      </c>
    </row>
    <row r="26" spans="1:1" x14ac:dyDescent="0.25">
      <c r="A26" s="33" t="s">
        <v>525</v>
      </c>
    </row>
    <row r="27" spans="1:1" x14ac:dyDescent="0.25">
      <c r="A27" s="33" t="s">
        <v>526</v>
      </c>
    </row>
    <row r="28" spans="1:1" x14ac:dyDescent="0.25">
      <c r="A28" s="33" t="s">
        <v>253</v>
      </c>
    </row>
    <row r="29" spans="1:1" x14ac:dyDescent="0.25">
      <c r="A29" s="33" t="s">
        <v>397</v>
      </c>
    </row>
    <row r="30" spans="1:1" x14ac:dyDescent="0.25">
      <c r="A30" s="33" t="s">
        <v>254</v>
      </c>
    </row>
    <row r="34" spans="1:2" x14ac:dyDescent="0.25">
      <c r="A34" s="71" t="s">
        <v>310</v>
      </c>
    </row>
    <row r="35" spans="1:2" x14ac:dyDescent="0.25">
      <c r="A35" s="64" t="s">
        <v>391</v>
      </c>
      <c r="B35" s="33" t="s">
        <v>431</v>
      </c>
    </row>
    <row r="36" spans="1:2" x14ac:dyDescent="0.25">
      <c r="A36" s="64" t="s">
        <v>178</v>
      </c>
      <c r="B36" s="64" t="s">
        <v>308</v>
      </c>
    </row>
    <row r="37" spans="1:2" x14ac:dyDescent="0.25">
      <c r="A37" s="33" t="s">
        <v>131</v>
      </c>
      <c r="B37" s="72" t="s">
        <v>285</v>
      </c>
    </row>
    <row r="38" spans="1:2" x14ac:dyDescent="0.25">
      <c r="A38" s="33" t="s">
        <v>132</v>
      </c>
      <c r="B38" s="33" t="s">
        <v>307</v>
      </c>
    </row>
    <row r="39" spans="1:2" x14ac:dyDescent="0.25">
      <c r="A39" s="33" t="s">
        <v>133</v>
      </c>
      <c r="B39" s="33" t="s">
        <v>284</v>
      </c>
    </row>
    <row r="40" spans="1:2" x14ac:dyDescent="0.25">
      <c r="A40" s="33" t="s">
        <v>392</v>
      </c>
      <c r="B40" s="33" t="s">
        <v>275</v>
      </c>
    </row>
    <row r="41" spans="1:2" x14ac:dyDescent="0.25">
      <c r="A41" s="33" t="s">
        <v>179</v>
      </c>
      <c r="B41" s="33" t="s">
        <v>299</v>
      </c>
    </row>
    <row r="42" spans="1:2" x14ac:dyDescent="0.25">
      <c r="A42" s="33" t="s">
        <v>134</v>
      </c>
      <c r="B42" s="33" t="s">
        <v>300</v>
      </c>
    </row>
    <row r="43" spans="1:2" x14ac:dyDescent="0.25">
      <c r="A43" s="33" t="s">
        <v>135</v>
      </c>
      <c r="B43" s="33" t="s">
        <v>301</v>
      </c>
    </row>
    <row r="44" spans="1:2" x14ac:dyDescent="0.25">
      <c r="A44" s="33" t="s">
        <v>59</v>
      </c>
      <c r="B44" s="33" t="s">
        <v>276</v>
      </c>
    </row>
    <row r="45" spans="1:2" x14ac:dyDescent="0.25">
      <c r="A45" s="33" t="s">
        <v>136</v>
      </c>
      <c r="B45" s="72" t="s">
        <v>437</v>
      </c>
    </row>
    <row r="46" spans="1:2" x14ac:dyDescent="0.25">
      <c r="A46" s="33" t="s">
        <v>137</v>
      </c>
      <c r="B46" s="33" t="s">
        <v>287</v>
      </c>
    </row>
    <row r="47" spans="1:2" x14ac:dyDescent="0.25">
      <c r="A47" s="33" t="s">
        <v>393</v>
      </c>
      <c r="B47" s="33" t="s">
        <v>433</v>
      </c>
    </row>
    <row r="48" spans="1:2" x14ac:dyDescent="0.25">
      <c r="A48" s="33" t="s">
        <v>138</v>
      </c>
      <c r="B48" s="33" t="s">
        <v>282</v>
      </c>
    </row>
    <row r="49" spans="1:2" x14ac:dyDescent="0.25">
      <c r="A49" s="33" t="s">
        <v>139</v>
      </c>
      <c r="B49" s="72" t="s">
        <v>288</v>
      </c>
    </row>
    <row r="50" spans="1:2" x14ac:dyDescent="0.25">
      <c r="A50" s="33" t="s">
        <v>140</v>
      </c>
      <c r="B50" s="72" t="s">
        <v>289</v>
      </c>
    </row>
    <row r="51" spans="1:2" x14ac:dyDescent="0.25">
      <c r="A51" s="33" t="s">
        <v>67</v>
      </c>
      <c r="B51" s="72" t="s">
        <v>306</v>
      </c>
    </row>
    <row r="52" spans="1:2" x14ac:dyDescent="0.25">
      <c r="A52" s="33" t="s">
        <v>141</v>
      </c>
      <c r="B52" s="33" t="s">
        <v>281</v>
      </c>
    </row>
    <row r="53" spans="1:2" x14ac:dyDescent="0.25">
      <c r="A53" s="33" t="s">
        <v>142</v>
      </c>
      <c r="B53" s="33" t="s">
        <v>286</v>
      </c>
    </row>
    <row r="54" spans="1:2" x14ac:dyDescent="0.25">
      <c r="A54" s="33" t="s">
        <v>143</v>
      </c>
      <c r="B54" s="72" t="s">
        <v>290</v>
      </c>
    </row>
    <row r="55" spans="1:2" x14ac:dyDescent="0.25">
      <c r="A55" s="33" t="s">
        <v>394</v>
      </c>
      <c r="B55" s="72" t="s">
        <v>432</v>
      </c>
    </row>
    <row r="56" spans="1:2" x14ac:dyDescent="0.25">
      <c r="A56" s="33" t="s">
        <v>144</v>
      </c>
      <c r="B56" s="72" t="s">
        <v>291</v>
      </c>
    </row>
    <row r="57" spans="1:2" x14ac:dyDescent="0.25">
      <c r="A57" s="33" t="s">
        <v>400</v>
      </c>
      <c r="B57" s="33" t="s">
        <v>298</v>
      </c>
    </row>
    <row r="58" spans="1:2" x14ac:dyDescent="0.25">
      <c r="A58" s="33" t="s">
        <v>57</v>
      </c>
      <c r="B58" s="33" t="s">
        <v>277</v>
      </c>
    </row>
    <row r="59" spans="1:2" x14ac:dyDescent="0.25">
      <c r="A59" s="33" t="s">
        <v>128</v>
      </c>
      <c r="B59" s="33" t="s">
        <v>278</v>
      </c>
    </row>
    <row r="60" spans="1:2" x14ac:dyDescent="0.25">
      <c r="A60" s="33" t="s">
        <v>145</v>
      </c>
      <c r="B60" s="72" t="s">
        <v>292</v>
      </c>
    </row>
    <row r="61" spans="1:2" x14ac:dyDescent="0.25">
      <c r="A61" s="33" t="s">
        <v>146</v>
      </c>
      <c r="B61" s="72" t="s">
        <v>293</v>
      </c>
    </row>
    <row r="62" spans="1:2" x14ac:dyDescent="0.25">
      <c r="A62" s="33" t="s">
        <v>236</v>
      </c>
      <c r="B62" s="33" t="s">
        <v>302</v>
      </c>
    </row>
    <row r="63" spans="1:2" x14ac:dyDescent="0.25">
      <c r="A63" s="33" t="s">
        <v>147</v>
      </c>
      <c r="B63" s="33" t="s">
        <v>303</v>
      </c>
    </row>
    <row r="64" spans="1:2" x14ac:dyDescent="0.25">
      <c r="A64" s="33" t="s">
        <v>148</v>
      </c>
      <c r="B64" s="72" t="s">
        <v>294</v>
      </c>
    </row>
    <row r="65" spans="1:2" x14ac:dyDescent="0.25">
      <c r="A65" s="33" t="s">
        <v>149</v>
      </c>
      <c r="B65" s="72" t="s">
        <v>264</v>
      </c>
    </row>
    <row r="66" spans="1:2" x14ac:dyDescent="0.25">
      <c r="A66" s="33" t="s">
        <v>150</v>
      </c>
      <c r="B66" s="72" t="s">
        <v>295</v>
      </c>
    </row>
    <row r="67" spans="1:2" x14ac:dyDescent="0.25">
      <c r="A67" s="33" t="s">
        <v>151</v>
      </c>
      <c r="B67" s="72" t="s">
        <v>265</v>
      </c>
    </row>
    <row r="68" spans="1:2" x14ac:dyDescent="0.25">
      <c r="A68" s="33" t="s">
        <v>152</v>
      </c>
      <c r="B68" s="72" t="s">
        <v>262</v>
      </c>
    </row>
    <row r="69" spans="1:2" x14ac:dyDescent="0.25">
      <c r="A69" s="33" t="s">
        <v>153</v>
      </c>
      <c r="B69" s="72" t="s">
        <v>257</v>
      </c>
    </row>
    <row r="70" spans="1:2" x14ac:dyDescent="0.25">
      <c r="A70" s="33" t="s">
        <v>154</v>
      </c>
      <c r="B70" s="72" t="s">
        <v>266</v>
      </c>
    </row>
    <row r="71" spans="1:2" x14ac:dyDescent="0.25">
      <c r="A71" s="33" t="s">
        <v>155</v>
      </c>
      <c r="B71" s="72" t="s">
        <v>272</v>
      </c>
    </row>
    <row r="72" spans="1:2" x14ac:dyDescent="0.25">
      <c r="A72" s="33" t="s">
        <v>156</v>
      </c>
      <c r="B72" s="72" t="s">
        <v>270</v>
      </c>
    </row>
    <row r="73" spans="1:2" x14ac:dyDescent="0.25">
      <c r="A73" s="33" t="s">
        <v>157</v>
      </c>
      <c r="B73" s="72" t="s">
        <v>296</v>
      </c>
    </row>
    <row r="74" spans="1:2" x14ac:dyDescent="0.25">
      <c r="A74" s="33" t="s">
        <v>158</v>
      </c>
      <c r="B74" s="72" t="s">
        <v>269</v>
      </c>
    </row>
    <row r="75" spans="1:2" x14ac:dyDescent="0.25">
      <c r="A75" s="33" t="s">
        <v>159</v>
      </c>
      <c r="B75" s="72" t="s">
        <v>271</v>
      </c>
    </row>
    <row r="76" spans="1:2" x14ac:dyDescent="0.25">
      <c r="A76" s="33" t="s">
        <v>160</v>
      </c>
      <c r="B76" s="72" t="s">
        <v>261</v>
      </c>
    </row>
    <row r="77" spans="1:2" x14ac:dyDescent="0.25">
      <c r="A77" s="33" t="s">
        <v>161</v>
      </c>
      <c r="B77" s="72" t="s">
        <v>273</v>
      </c>
    </row>
    <row r="78" spans="1:2" x14ac:dyDescent="0.25">
      <c r="A78" s="33" t="s">
        <v>162</v>
      </c>
      <c r="B78" s="72" t="s">
        <v>274</v>
      </c>
    </row>
    <row r="79" spans="1:2" x14ac:dyDescent="0.25">
      <c r="A79" s="33" t="s">
        <v>163</v>
      </c>
      <c r="B79" s="72" t="s">
        <v>263</v>
      </c>
    </row>
    <row r="80" spans="1:2" x14ac:dyDescent="0.25">
      <c r="A80" s="33" t="s">
        <v>164</v>
      </c>
      <c r="B80" s="72" t="s">
        <v>259</v>
      </c>
    </row>
    <row r="81" spans="1:2" x14ac:dyDescent="0.25">
      <c r="A81" s="33" t="s">
        <v>165</v>
      </c>
      <c r="B81" s="72" t="s">
        <v>260</v>
      </c>
    </row>
    <row r="82" spans="1:2" x14ac:dyDescent="0.25">
      <c r="A82" s="33" t="s">
        <v>395</v>
      </c>
      <c r="B82" s="72" t="s">
        <v>436</v>
      </c>
    </row>
    <row r="83" spans="1:2" x14ac:dyDescent="0.25">
      <c r="A83" s="33" t="s">
        <v>166</v>
      </c>
      <c r="B83" s="72" t="s">
        <v>267</v>
      </c>
    </row>
    <row r="84" spans="1:2" x14ac:dyDescent="0.25">
      <c r="A84" s="33" t="s">
        <v>167</v>
      </c>
      <c r="B84" s="72" t="s">
        <v>258</v>
      </c>
    </row>
    <row r="85" spans="1:2" x14ac:dyDescent="0.25">
      <c r="A85" s="33" t="s">
        <v>168</v>
      </c>
      <c r="B85" s="72" t="s">
        <v>268</v>
      </c>
    </row>
    <row r="86" spans="1:2" x14ac:dyDescent="0.25">
      <c r="A86" s="33" t="s">
        <v>235</v>
      </c>
      <c r="B86" s="72" t="s">
        <v>309</v>
      </c>
    </row>
    <row r="87" spans="1:2" x14ac:dyDescent="0.25">
      <c r="A87" s="33" t="s">
        <v>61</v>
      </c>
      <c r="B87" s="33" t="s">
        <v>279</v>
      </c>
    </row>
    <row r="88" spans="1:2" x14ac:dyDescent="0.25">
      <c r="A88" s="33" t="s">
        <v>401</v>
      </c>
      <c r="B88" s="72" t="s">
        <v>434</v>
      </c>
    </row>
    <row r="89" spans="1:2" x14ac:dyDescent="0.25">
      <c r="A89" s="33" t="s">
        <v>169</v>
      </c>
      <c r="B89" s="72" t="s">
        <v>297</v>
      </c>
    </row>
    <row r="90" spans="1:2" x14ac:dyDescent="0.25">
      <c r="A90" s="33" t="s">
        <v>170</v>
      </c>
      <c r="B90" s="33" t="s">
        <v>283</v>
      </c>
    </row>
    <row r="91" spans="1:2" x14ac:dyDescent="0.25">
      <c r="A91" s="33" t="s">
        <v>171</v>
      </c>
      <c r="B91" s="33" t="s">
        <v>280</v>
      </c>
    </row>
    <row r="92" spans="1:2" x14ac:dyDescent="0.25">
      <c r="A92" s="33" t="s">
        <v>172</v>
      </c>
      <c r="B92" s="33" t="s">
        <v>304</v>
      </c>
    </row>
    <row r="93" spans="1:2" x14ac:dyDescent="0.25">
      <c r="A93" s="33" t="s">
        <v>173</v>
      </c>
      <c r="B93" s="33" t="s">
        <v>305</v>
      </c>
    </row>
    <row r="94" spans="1:2" x14ac:dyDescent="0.25">
      <c r="A94" s="33" t="s">
        <v>174</v>
      </c>
      <c r="B94" s="33" t="s">
        <v>435</v>
      </c>
    </row>
    <row r="95" spans="1:2" x14ac:dyDescent="0.25">
      <c r="A95" s="33" t="s">
        <v>402</v>
      </c>
      <c r="B95" s="33" t="s">
        <v>439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Z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XFD1048576"/>
    </sheetView>
  </sheetViews>
  <sheetFormatPr defaultColWidth="9.140625" defaultRowHeight="12.75" x14ac:dyDescent="0.2"/>
  <cols>
    <col min="1" max="1" width="13.42578125" style="59" customWidth="1"/>
    <col min="2" max="4" width="9.5703125" style="59" bestFit="1" customWidth="1"/>
    <col min="5" max="6" width="9.5703125" style="59" customWidth="1"/>
    <col min="7" max="8" width="9.5703125" style="59" bestFit="1" customWidth="1"/>
    <col min="9" max="9" width="10" style="59" bestFit="1" customWidth="1"/>
    <col min="10" max="10" width="10.140625" style="59" bestFit="1" customWidth="1"/>
    <col min="11" max="12" width="10.7109375" style="59" customWidth="1"/>
    <col min="13" max="13" width="9.85546875" style="59" bestFit="1" customWidth="1"/>
    <col min="14" max="16" width="9.5703125" style="59" bestFit="1" customWidth="1"/>
    <col min="17" max="18" width="9.5703125" style="59" customWidth="1"/>
    <col min="19" max="23" width="9.28515625" style="59" bestFit="1" customWidth="1"/>
    <col min="24" max="24" width="9.85546875" style="59" bestFit="1" customWidth="1"/>
    <col min="25" max="25" width="9.140625" style="44"/>
    <col min="26" max="26" width="9.85546875" style="44" bestFit="1" customWidth="1"/>
    <col min="27" max="16384" width="9.140625" style="59"/>
  </cols>
  <sheetData>
    <row r="1" spans="1:26" x14ac:dyDescent="0.2">
      <c r="B1" s="59" t="s">
        <v>536</v>
      </c>
    </row>
    <row r="2" spans="1:26" x14ac:dyDescent="0.2">
      <c r="A2" s="44" t="s">
        <v>227</v>
      </c>
      <c r="B2" s="44" t="s">
        <v>506</v>
      </c>
      <c r="C2" s="44" t="s">
        <v>391</v>
      </c>
      <c r="D2" s="44" t="s">
        <v>131</v>
      </c>
      <c r="E2" s="44" t="s">
        <v>132</v>
      </c>
      <c r="F2" s="44" t="s">
        <v>133</v>
      </c>
      <c r="G2" s="44" t="s">
        <v>342</v>
      </c>
      <c r="H2" s="44" t="s">
        <v>59</v>
      </c>
      <c r="I2" s="44" t="s">
        <v>136</v>
      </c>
      <c r="J2" s="44" t="s">
        <v>137</v>
      </c>
      <c r="K2" s="44" t="s">
        <v>138</v>
      </c>
      <c r="L2" s="44" t="s">
        <v>508</v>
      </c>
      <c r="M2" s="44" t="s">
        <v>139</v>
      </c>
      <c r="N2" s="44" t="s">
        <v>140</v>
      </c>
      <c r="O2" s="44" t="s">
        <v>142</v>
      </c>
      <c r="P2" s="44" t="s">
        <v>143</v>
      </c>
      <c r="Q2" s="44" t="s">
        <v>394</v>
      </c>
      <c r="R2" s="44" t="s">
        <v>144</v>
      </c>
      <c r="S2" s="44" t="s">
        <v>145</v>
      </c>
      <c r="T2" s="44" t="s">
        <v>60</v>
      </c>
      <c r="U2" s="44" t="s">
        <v>236</v>
      </c>
      <c r="V2" s="44" t="s">
        <v>148</v>
      </c>
      <c r="W2" s="44" t="s">
        <v>150</v>
      </c>
      <c r="X2" s="59" t="s">
        <v>235</v>
      </c>
      <c r="Y2" s="44" t="s">
        <v>170</v>
      </c>
      <c r="Z2" s="44" t="s">
        <v>389</v>
      </c>
    </row>
    <row r="3" spans="1:26" x14ac:dyDescent="0.2">
      <c r="A3" s="44" t="s">
        <v>0</v>
      </c>
      <c r="B3" s="44">
        <v>9213.9201119999907</v>
      </c>
      <c r="C3" s="44">
        <v>26509.474219999898</v>
      </c>
      <c r="D3" s="44">
        <v>13358.1619359999</v>
      </c>
      <c r="E3" s="44">
        <v>13358.1619359999</v>
      </c>
      <c r="F3" s="44">
        <v>3305.847037</v>
      </c>
      <c r="G3" s="44">
        <v>144222.86278</v>
      </c>
      <c r="H3" s="44">
        <v>127609.057639999</v>
      </c>
      <c r="I3" s="44">
        <v>19197.192789999899</v>
      </c>
      <c r="J3" s="44">
        <v>4606.9646489999996</v>
      </c>
      <c r="K3" s="44">
        <v>31537.900300000001</v>
      </c>
      <c r="L3" s="44">
        <v>14127.885371</v>
      </c>
      <c r="M3" s="44">
        <v>18216.006009999899</v>
      </c>
      <c r="N3" s="44">
        <v>18216.006009999899</v>
      </c>
      <c r="O3" s="44">
        <v>48542.0168999999</v>
      </c>
      <c r="P3" s="44">
        <v>662462.48933000001</v>
      </c>
      <c r="Q3" s="44">
        <v>1346.7065193999999</v>
      </c>
      <c r="R3" s="44">
        <v>67932.362615999999</v>
      </c>
      <c r="S3" s="44">
        <v>22294.8901799999</v>
      </c>
      <c r="T3" s="44">
        <v>22294.8901799999</v>
      </c>
      <c r="U3" s="44">
        <v>5389.0279789999904</v>
      </c>
      <c r="V3" s="44">
        <v>29020.883369999901</v>
      </c>
      <c r="W3" s="44">
        <v>67407.634189999997</v>
      </c>
      <c r="X3" s="44">
        <v>19848.5647732</v>
      </c>
      <c r="Y3" s="44">
        <v>137739.16662</v>
      </c>
      <c r="Z3" s="44">
        <v>1299855.0860999899</v>
      </c>
    </row>
    <row r="4" spans="1:26" x14ac:dyDescent="0.2">
      <c r="A4" s="44" t="s">
        <v>2</v>
      </c>
      <c r="B4" s="44">
        <v>11244.984409999999</v>
      </c>
      <c r="C4" s="44">
        <v>32717.887500000001</v>
      </c>
      <c r="D4" s="44">
        <v>16492.11868</v>
      </c>
      <c r="E4" s="44">
        <v>16492.11868</v>
      </c>
      <c r="F4" s="44">
        <v>4081.4229499999901</v>
      </c>
      <c r="G4" s="44">
        <v>60947.556399999899</v>
      </c>
      <c r="H4" s="44">
        <v>157425.52239999999</v>
      </c>
      <c r="I4" s="44">
        <v>23693.095519999999</v>
      </c>
      <c r="J4" s="44">
        <v>5622.4957299999996</v>
      </c>
      <c r="K4" s="44">
        <v>38923.947899999999</v>
      </c>
      <c r="L4" s="44">
        <v>17242.163749999901</v>
      </c>
      <c r="M4" s="44">
        <v>22489.65468</v>
      </c>
      <c r="N4" s="44">
        <v>22489.65468</v>
      </c>
      <c r="O4" s="44">
        <v>59930.472000000002</v>
      </c>
      <c r="P4" s="44">
        <v>148160.40577000001</v>
      </c>
      <c r="Q4" s="44">
        <v>1643.565861</v>
      </c>
      <c r="R4" s="44">
        <v>95358.244319999998</v>
      </c>
      <c r="S4" s="44">
        <v>12485.0969</v>
      </c>
      <c r="T4" s="44">
        <v>12485.0969</v>
      </c>
      <c r="U4" s="44">
        <v>6653.3438599999999</v>
      </c>
      <c r="V4" s="44">
        <v>32560.130499999999</v>
      </c>
      <c r="W4" s="44">
        <v>81183.859299999895</v>
      </c>
      <c r="X4" s="44">
        <v>22744.427515999902</v>
      </c>
      <c r="Y4" s="44">
        <v>92781.084699999905</v>
      </c>
      <c r="Z4" s="44">
        <v>744945.43559999997</v>
      </c>
    </row>
    <row r="5" spans="1:26" x14ac:dyDescent="0.2">
      <c r="A5" s="44" t="s">
        <v>3</v>
      </c>
      <c r="B5" s="44">
        <v>8105.3456969999897</v>
      </c>
      <c r="C5" s="44">
        <v>23223.513819999898</v>
      </c>
      <c r="D5" s="44">
        <v>11700.6492499999</v>
      </c>
      <c r="E5" s="44">
        <v>11700.6492499999</v>
      </c>
      <c r="F5" s="44">
        <v>2895.6432032999901</v>
      </c>
      <c r="G5" s="44">
        <v>103539.575969999</v>
      </c>
      <c r="H5" s="44">
        <v>111807.42172</v>
      </c>
      <c r="I5" s="44">
        <v>16817.628985999901</v>
      </c>
      <c r="J5" s="44">
        <v>4052.6755080999901</v>
      </c>
      <c r="K5" s="44">
        <v>27628.641830999899</v>
      </c>
      <c r="L5" s="44">
        <v>12428.093199999999</v>
      </c>
      <c r="M5" s="44">
        <v>15955.731788999899</v>
      </c>
      <c r="N5" s="44">
        <v>15955.731788999899</v>
      </c>
      <c r="O5" s="44">
        <v>42518.800851999898</v>
      </c>
      <c r="P5" s="44">
        <v>628437.53452600003</v>
      </c>
      <c r="Q5" s="44">
        <v>1184.6789885999999</v>
      </c>
      <c r="R5" s="44">
        <v>58473.564282899897</v>
      </c>
      <c r="S5" s="44">
        <v>25265.451654299901</v>
      </c>
      <c r="T5" s="44">
        <v>25265.451654299901</v>
      </c>
      <c r="U5" s="44">
        <v>4720.3393189999997</v>
      </c>
      <c r="V5" s="44">
        <v>20299.3571779999</v>
      </c>
      <c r="W5" s="44">
        <v>51836.112880000001</v>
      </c>
      <c r="X5" s="44">
        <v>16108.5562414</v>
      </c>
      <c r="Y5" s="44">
        <v>96928.693050000002</v>
      </c>
      <c r="Z5" s="44">
        <v>1125648.9703799901</v>
      </c>
    </row>
    <row r="6" spans="1:26" x14ac:dyDescent="0.2">
      <c r="A6" s="44" t="s">
        <v>4</v>
      </c>
      <c r="B6" s="44">
        <v>18883.443965999999</v>
      </c>
      <c r="C6" s="44">
        <v>54967.754351999902</v>
      </c>
      <c r="D6" s="44">
        <v>27643.280611999999</v>
      </c>
      <c r="E6" s="44">
        <v>27643.280611999999</v>
      </c>
      <c r="F6" s="44">
        <v>6841.0910180000001</v>
      </c>
      <c r="G6" s="44">
        <v>142110.876426</v>
      </c>
      <c r="H6" s="44">
        <v>263901.73699999898</v>
      </c>
      <c r="I6" s="44">
        <v>39805.653515999897</v>
      </c>
      <c r="J6" s="44">
        <v>9441.7246429999996</v>
      </c>
      <c r="K6" s="44">
        <v>65394.257244</v>
      </c>
      <c r="L6" s="44">
        <v>28954.368066999999</v>
      </c>
      <c r="M6" s="44">
        <v>37696.071849</v>
      </c>
      <c r="N6" s="44">
        <v>37696.071849</v>
      </c>
      <c r="O6" s="44">
        <v>100452.50744</v>
      </c>
      <c r="P6" s="44">
        <v>534895.25784199999</v>
      </c>
      <c r="Q6" s="44">
        <v>2760.0054408000001</v>
      </c>
      <c r="R6" s="44">
        <v>141032.43591129899</v>
      </c>
      <c r="S6" s="44">
        <v>40687.720363999899</v>
      </c>
      <c r="T6" s="44">
        <v>40687.720363999899</v>
      </c>
      <c r="U6" s="44">
        <v>11152.0031329999</v>
      </c>
      <c r="V6" s="44">
        <v>86213.512652999998</v>
      </c>
      <c r="W6" s="44">
        <v>183366.589089999</v>
      </c>
      <c r="X6" s="44">
        <v>29251.0712199999</v>
      </c>
      <c r="Y6" s="44">
        <v>200504.93178999901</v>
      </c>
      <c r="Z6" s="44">
        <v>1671806.74269999</v>
      </c>
    </row>
    <row r="7" spans="1:26" x14ac:dyDescent="0.2">
      <c r="A7" s="44" t="s">
        <v>5</v>
      </c>
      <c r="B7" s="44">
        <v>5133.5727306999897</v>
      </c>
      <c r="C7" s="44">
        <v>14907.712003000001</v>
      </c>
      <c r="D7" s="44">
        <v>7528.3739309999901</v>
      </c>
      <c r="E7" s="44">
        <v>7528.3739309999901</v>
      </c>
      <c r="F7" s="44">
        <v>1863.100479</v>
      </c>
      <c r="G7" s="44">
        <v>24289.444406999999</v>
      </c>
      <c r="H7" s="44">
        <v>71862.451353999902</v>
      </c>
      <c r="I7" s="44">
        <v>10795.624476000001</v>
      </c>
      <c r="J7" s="44">
        <v>2566.7857287000002</v>
      </c>
      <c r="K7" s="44">
        <v>17735.476239</v>
      </c>
      <c r="L7" s="44">
        <v>7871.413184</v>
      </c>
      <c r="M7" s="44">
        <v>10266.146812999999</v>
      </c>
      <c r="N7" s="44">
        <v>10266.146812999999</v>
      </c>
      <c r="O7" s="44">
        <v>27357.229345</v>
      </c>
      <c r="P7" s="44">
        <v>60565.957080940003</v>
      </c>
      <c r="Q7" s="44">
        <v>750.32326119999902</v>
      </c>
      <c r="R7" s="44">
        <v>40335.8160913799</v>
      </c>
      <c r="S7" s="44">
        <v>19472.139951568799</v>
      </c>
      <c r="T7" s="44">
        <v>19472.139951568799</v>
      </c>
      <c r="U7" s="44">
        <v>3037.1364196</v>
      </c>
      <c r="V7" s="44">
        <v>22043.479572</v>
      </c>
      <c r="W7" s="44">
        <v>47849.669326999901</v>
      </c>
      <c r="X7" s="44">
        <v>5576.0089058099902</v>
      </c>
      <c r="Y7" s="44">
        <v>42381.859098999899</v>
      </c>
      <c r="Z7" s="44">
        <v>339376.45736999903</v>
      </c>
    </row>
    <row r="8" spans="1:26" x14ac:dyDescent="0.2">
      <c r="A8" s="44" t="s">
        <v>6</v>
      </c>
      <c r="B8" s="44">
        <v>486.73129399999902</v>
      </c>
      <c r="C8" s="44">
        <v>1371.42028999999</v>
      </c>
      <c r="D8" s="44">
        <v>689.24309300000004</v>
      </c>
      <c r="E8" s="44">
        <v>689.24309300000004</v>
      </c>
      <c r="F8" s="44">
        <v>170.57131639999901</v>
      </c>
      <c r="G8" s="44">
        <v>1663.0110959999899</v>
      </c>
      <c r="H8" s="44">
        <v>6594.8237200000003</v>
      </c>
      <c r="I8" s="44">
        <v>993.13209800000004</v>
      </c>
      <c r="J8" s="44">
        <v>243.36636149999899</v>
      </c>
      <c r="K8" s="44">
        <v>1631.5586289999901</v>
      </c>
      <c r="L8" s="44">
        <v>746.31365300000004</v>
      </c>
      <c r="M8" s="44">
        <v>939.89274299999897</v>
      </c>
      <c r="N8" s="44">
        <v>939.89274299999897</v>
      </c>
      <c r="O8" s="44">
        <v>2504.6270749999999</v>
      </c>
      <c r="P8" s="44">
        <v>45141.998412299901</v>
      </c>
      <c r="Q8" s="44">
        <v>71.140552299999996</v>
      </c>
      <c r="R8" s="44">
        <v>2727.4382326599998</v>
      </c>
      <c r="S8" s="44">
        <v>593.97429780799905</v>
      </c>
      <c r="T8" s="44">
        <v>593.97429780799905</v>
      </c>
      <c r="U8" s="44">
        <v>278.05821150000003</v>
      </c>
      <c r="V8" s="44">
        <v>1216.43500699999</v>
      </c>
      <c r="W8" s="44">
        <v>3167.066726</v>
      </c>
      <c r="X8" s="44">
        <v>505.4477736</v>
      </c>
      <c r="Y8" s="44">
        <v>4096.5001499999998</v>
      </c>
      <c r="Z8" s="44">
        <v>67375.916419999994</v>
      </c>
    </row>
    <row r="9" spans="1:26" x14ac:dyDescent="0.2">
      <c r="A9" s="44" t="s">
        <v>7</v>
      </c>
      <c r="B9" s="44">
        <v>156.16999499999901</v>
      </c>
      <c r="C9" s="44">
        <v>453.553530999999</v>
      </c>
      <c r="D9" s="44">
        <v>227.800127</v>
      </c>
      <c r="E9" s="44">
        <v>227.800127</v>
      </c>
      <c r="F9" s="44">
        <v>56.374523799999999</v>
      </c>
      <c r="G9" s="44">
        <v>713.88665300000002</v>
      </c>
      <c r="H9" s="44">
        <v>2175.2491300000002</v>
      </c>
      <c r="I9" s="44">
        <v>328.447273</v>
      </c>
      <c r="J9" s="44">
        <v>78.084486999999996</v>
      </c>
      <c r="K9" s="44">
        <v>539.583752</v>
      </c>
      <c r="L9" s="44">
        <v>239.457505999999</v>
      </c>
      <c r="M9" s="44">
        <v>310.64036399999901</v>
      </c>
      <c r="N9" s="44">
        <v>310.64036399999901</v>
      </c>
      <c r="O9" s="44">
        <v>827.79733999999905</v>
      </c>
      <c r="P9" s="44">
        <v>5997.0225556999903</v>
      </c>
      <c r="Q9" s="44">
        <v>22.825797900000001</v>
      </c>
      <c r="R9" s="44">
        <v>1115.5399112999901</v>
      </c>
      <c r="S9" s="44">
        <v>1153.0682609999999</v>
      </c>
      <c r="T9" s="44">
        <v>1153.0682609999999</v>
      </c>
      <c r="U9" s="44">
        <v>91.899152000000001</v>
      </c>
      <c r="V9" s="44">
        <v>413.32057999999898</v>
      </c>
      <c r="W9" s="44">
        <v>1058.6712199999999</v>
      </c>
      <c r="X9" s="44">
        <v>219.069340799999</v>
      </c>
      <c r="Y9" s="44">
        <v>845.10950999999898</v>
      </c>
      <c r="Z9" s="44">
        <v>13285.7067399999</v>
      </c>
    </row>
    <row r="10" spans="1:26" x14ac:dyDescent="0.2">
      <c r="A10" s="44" t="s">
        <v>8</v>
      </c>
      <c r="B10" s="44">
        <v>10.4975936</v>
      </c>
      <c r="C10" s="44">
        <v>30.551810999999901</v>
      </c>
      <c r="D10" s="44">
        <v>15.3149569999999</v>
      </c>
      <c r="E10" s="44">
        <v>15.3149569999999</v>
      </c>
      <c r="F10" s="44">
        <v>3.7900835000000002</v>
      </c>
      <c r="G10" s="44">
        <v>44.225326999999901</v>
      </c>
      <c r="H10" s="44">
        <v>146.24069</v>
      </c>
      <c r="I10" s="44">
        <v>22.124609</v>
      </c>
      <c r="J10" s="44">
        <v>5.2488713999999899</v>
      </c>
      <c r="K10" s="44">
        <v>36.347619000000002</v>
      </c>
      <c r="L10" s="44">
        <v>16.096243999999999</v>
      </c>
      <c r="M10" s="44">
        <v>20.8844759999999</v>
      </c>
      <c r="N10" s="44">
        <v>20.8844759999999</v>
      </c>
      <c r="O10" s="44">
        <v>55.653455999999998</v>
      </c>
      <c r="P10" s="44">
        <v>706.50106659999904</v>
      </c>
      <c r="Q10" s="44">
        <v>1.5343233999999899</v>
      </c>
      <c r="R10" s="44">
        <v>69.659962399999998</v>
      </c>
      <c r="S10" s="44">
        <v>24.378000999999902</v>
      </c>
      <c r="T10" s="44">
        <v>24.378000999999902</v>
      </c>
      <c r="U10" s="44">
        <v>6.1784175000000001</v>
      </c>
      <c r="V10" s="44">
        <v>29.219656000000001</v>
      </c>
      <c r="W10" s="44">
        <v>73.583862999999994</v>
      </c>
      <c r="X10" s="44">
        <v>14.7854162599999</v>
      </c>
      <c r="Y10" s="44">
        <v>68.106589999999898</v>
      </c>
      <c r="Z10" s="44">
        <v>1202.7722900000001</v>
      </c>
    </row>
    <row r="11" spans="1:26" x14ac:dyDescent="0.2">
      <c r="A11" s="44" t="s">
        <v>9</v>
      </c>
      <c r="B11" s="44">
        <v>10625.3852999999</v>
      </c>
      <c r="C11" s="44">
        <v>30729.58653</v>
      </c>
      <c r="D11" s="44">
        <v>15494.879789999901</v>
      </c>
      <c r="E11" s="44">
        <v>15494.879789999901</v>
      </c>
      <c r="F11" s="44">
        <v>3834.6233999999999</v>
      </c>
      <c r="G11" s="44">
        <v>118902.0845</v>
      </c>
      <c r="H11" s="44">
        <v>147962.716699999</v>
      </c>
      <c r="I11" s="44">
        <v>22253.25488</v>
      </c>
      <c r="J11" s="44">
        <v>5312.6863400000002</v>
      </c>
      <c r="K11" s="44">
        <v>36558.505769999902</v>
      </c>
      <c r="L11" s="44">
        <v>16292.103800000001</v>
      </c>
      <c r="M11" s="44">
        <v>21129.7631799999</v>
      </c>
      <c r="N11" s="44">
        <v>21129.7631799999</v>
      </c>
      <c r="O11" s="44">
        <v>56306.604699999902</v>
      </c>
      <c r="P11" s="44">
        <v>569480.65645999904</v>
      </c>
      <c r="Q11" s="44">
        <v>1553.0025230000001</v>
      </c>
      <c r="R11" s="44">
        <v>80552.828729999994</v>
      </c>
      <c r="S11" s="44">
        <v>32000.033879999901</v>
      </c>
      <c r="T11" s="44">
        <v>32000.033879999901</v>
      </c>
      <c r="U11" s="44">
        <v>6251.03161</v>
      </c>
      <c r="V11" s="44">
        <v>34819.9923099999</v>
      </c>
      <c r="W11" s="44">
        <v>82179.878499999904</v>
      </c>
      <c r="X11" s="44">
        <v>17055.971353999899</v>
      </c>
      <c r="Y11" s="44">
        <v>129998.31179999901</v>
      </c>
      <c r="Z11" s="44">
        <v>1231468.8477</v>
      </c>
    </row>
    <row r="12" spans="1:26" x14ac:dyDescent="0.2">
      <c r="A12" s="44" t="s">
        <v>10</v>
      </c>
      <c r="B12" s="44">
        <v>10270.847444999899</v>
      </c>
      <c r="C12" s="44">
        <v>29623.136049000001</v>
      </c>
      <c r="D12" s="44">
        <v>14933.082463999999</v>
      </c>
      <c r="E12" s="44">
        <v>14933.082463999999</v>
      </c>
      <c r="F12" s="44">
        <v>3695.6012992999899</v>
      </c>
      <c r="G12" s="44">
        <v>149635.51464999901</v>
      </c>
      <c r="H12" s="44">
        <v>142626.65117999999</v>
      </c>
      <c r="I12" s="44">
        <v>21451.986748999901</v>
      </c>
      <c r="J12" s="44">
        <v>5135.4193669999904</v>
      </c>
      <c r="K12" s="44">
        <v>35242.158695999999</v>
      </c>
      <c r="L12" s="44">
        <v>15748.4781429999</v>
      </c>
      <c r="M12" s="44">
        <v>20363.653219</v>
      </c>
      <c r="N12" s="44">
        <v>20363.653219</v>
      </c>
      <c r="O12" s="44">
        <v>54265.084959999898</v>
      </c>
      <c r="P12" s="44">
        <v>654254.51885299897</v>
      </c>
      <c r="Q12" s="44">
        <v>1501.1861759000001</v>
      </c>
      <c r="R12" s="44">
        <v>76459.401398100003</v>
      </c>
      <c r="S12" s="44">
        <v>29565.828818999998</v>
      </c>
      <c r="T12" s="44">
        <v>29565.828818999998</v>
      </c>
      <c r="U12" s="44">
        <v>6024.385483</v>
      </c>
      <c r="V12" s="44">
        <v>29296.792486999999</v>
      </c>
      <c r="W12" s="44">
        <v>71221.296379999898</v>
      </c>
      <c r="X12" s="44">
        <v>20491.7707195</v>
      </c>
      <c r="Y12" s="44">
        <v>149632.99374999999</v>
      </c>
      <c r="Z12" s="44">
        <v>1342332.3829999999</v>
      </c>
    </row>
    <row r="13" spans="1:26" x14ac:dyDescent="0.2">
      <c r="A13" s="44" t="s">
        <v>12</v>
      </c>
      <c r="B13" s="44">
        <v>6519.4327350000003</v>
      </c>
      <c r="C13" s="44">
        <v>18948.102378</v>
      </c>
      <c r="D13" s="44">
        <v>9558.2339840000004</v>
      </c>
      <c r="E13" s="44">
        <v>9558.2339840000004</v>
      </c>
      <c r="F13" s="44">
        <v>2365.44894659999</v>
      </c>
      <c r="G13" s="44">
        <v>59924.671759999997</v>
      </c>
      <c r="H13" s="44">
        <v>91240.289739999906</v>
      </c>
      <c r="I13" s="44">
        <v>13721.533807</v>
      </c>
      <c r="J13" s="44">
        <v>3259.7104282</v>
      </c>
      <c r="K13" s="44">
        <v>22542.258191999899</v>
      </c>
      <c r="L13" s="44">
        <v>9996.3755070000007</v>
      </c>
      <c r="M13" s="44">
        <v>13034.1971709999</v>
      </c>
      <c r="N13" s="44">
        <v>13034.1971709999</v>
      </c>
      <c r="O13" s="44">
        <v>34733.533889999897</v>
      </c>
      <c r="P13" s="44">
        <v>119021.17918578901</v>
      </c>
      <c r="Q13" s="44">
        <v>952.87991069999998</v>
      </c>
      <c r="R13" s="44">
        <v>45523.123798299901</v>
      </c>
      <c r="S13" s="44">
        <v>14685.344132173601</v>
      </c>
      <c r="T13" s="44">
        <v>14685.344132173601</v>
      </c>
      <c r="U13" s="44">
        <v>3856.0384869999998</v>
      </c>
      <c r="V13" s="44">
        <v>39367.474317999899</v>
      </c>
      <c r="W13" s="44">
        <v>77768.027889999998</v>
      </c>
      <c r="X13" s="44">
        <v>7223.0359232000001</v>
      </c>
      <c r="Y13" s="44">
        <v>95344.018603999997</v>
      </c>
      <c r="Z13" s="44">
        <v>566543.02475999994</v>
      </c>
    </row>
    <row r="14" spans="1:26" x14ac:dyDescent="0.2">
      <c r="A14" s="44" t="s">
        <v>13</v>
      </c>
      <c r="B14" s="44">
        <v>3844.8985382000001</v>
      </c>
      <c r="C14" s="44">
        <v>11156.788277399901</v>
      </c>
      <c r="D14" s="44">
        <v>5624.7046524999896</v>
      </c>
      <c r="E14" s="44">
        <v>5624.7046524999896</v>
      </c>
      <c r="F14" s="44">
        <v>1391.98779299999</v>
      </c>
      <c r="G14" s="44">
        <v>5090.0537159999903</v>
      </c>
      <c r="H14" s="44">
        <v>53699.760053999998</v>
      </c>
      <c r="I14" s="44">
        <v>8079.3353348999999</v>
      </c>
      <c r="J14" s="44">
        <v>1922.45478733</v>
      </c>
      <c r="K14" s="44">
        <v>13273.0447718999</v>
      </c>
      <c r="L14" s="44">
        <v>5895.4609221999999</v>
      </c>
      <c r="M14" s="44">
        <v>7670.2017074999903</v>
      </c>
      <c r="N14" s="44">
        <v>7670.2017074999903</v>
      </c>
      <c r="O14" s="44">
        <v>20439.538852999998</v>
      </c>
      <c r="P14" s="44">
        <v>70857.464202470001</v>
      </c>
      <c r="Q14" s="44">
        <v>561.97043249000001</v>
      </c>
      <c r="R14" s="44">
        <v>28825.094835489901</v>
      </c>
      <c r="S14" s="44">
        <v>42893.595234009998</v>
      </c>
      <c r="T14" s="44">
        <v>42893.595234009998</v>
      </c>
      <c r="U14" s="44">
        <v>2269.1502937999999</v>
      </c>
      <c r="V14" s="44">
        <v>9857.0702976999892</v>
      </c>
      <c r="W14" s="44">
        <v>25819.591152000001</v>
      </c>
      <c r="X14" s="44">
        <v>4900.80754195999</v>
      </c>
      <c r="Y14" s="44">
        <v>8229.9649821999901</v>
      </c>
      <c r="Z14" s="44">
        <v>225620.02707000001</v>
      </c>
    </row>
    <row r="15" spans="1:26" x14ac:dyDescent="0.2">
      <c r="A15" s="44" t="s">
        <v>14</v>
      </c>
      <c r="B15" s="44">
        <v>2564.3565749999998</v>
      </c>
      <c r="C15" s="44">
        <v>7413.0610767999897</v>
      </c>
      <c r="D15" s="44">
        <v>3733.0771033999999</v>
      </c>
      <c r="E15" s="44">
        <v>3733.0771033999999</v>
      </c>
      <c r="F15" s="44">
        <v>923.850815009999</v>
      </c>
      <c r="G15" s="44">
        <v>4299.7619059999997</v>
      </c>
      <c r="H15" s="44">
        <v>35651.817846999998</v>
      </c>
      <c r="I15" s="44">
        <v>5368.2613173999998</v>
      </c>
      <c r="J15" s="44">
        <v>1282.17474124</v>
      </c>
      <c r="K15" s="44">
        <v>8819.1962397000007</v>
      </c>
      <c r="L15" s="44">
        <v>3931.9766151999902</v>
      </c>
      <c r="M15" s="44">
        <v>5090.6448713999998</v>
      </c>
      <c r="N15" s="44">
        <v>5090.6448713999998</v>
      </c>
      <c r="O15" s="44">
        <v>13565.5719477</v>
      </c>
      <c r="P15" s="44">
        <v>74817.464144685902</v>
      </c>
      <c r="Q15" s="44">
        <v>374.805512499999</v>
      </c>
      <c r="R15" s="44">
        <v>18306.3632355999</v>
      </c>
      <c r="S15" s="44">
        <v>25100.539273599901</v>
      </c>
      <c r="T15" s="44">
        <v>25100.539273599901</v>
      </c>
      <c r="U15" s="44">
        <v>1506.01806021999</v>
      </c>
      <c r="V15" s="44">
        <v>6541.4753542999897</v>
      </c>
      <c r="W15" s="44">
        <v>17123.981552000001</v>
      </c>
      <c r="X15" s="44">
        <v>3080.3978544219899</v>
      </c>
      <c r="Y15" s="44">
        <v>8041.9991896000001</v>
      </c>
      <c r="Z15" s="44">
        <v>180062.619741</v>
      </c>
    </row>
    <row r="16" spans="1:26" x14ac:dyDescent="0.2">
      <c r="A16" s="44" t="s">
        <v>15</v>
      </c>
      <c r="B16" s="44">
        <v>3206.8777853000001</v>
      </c>
      <c r="C16" s="44">
        <v>9311.9367081999899</v>
      </c>
      <c r="D16" s="44">
        <v>4701.9369118999903</v>
      </c>
      <c r="E16" s="44">
        <v>4701.9369118999903</v>
      </c>
      <c r="F16" s="44">
        <v>1163.6220219899999</v>
      </c>
      <c r="G16" s="44">
        <v>3193.7299548999899</v>
      </c>
      <c r="H16" s="44">
        <v>44883.231714000001</v>
      </c>
      <c r="I16" s="44">
        <v>6743.3719787999898</v>
      </c>
      <c r="J16" s="44">
        <v>1603.4392566899901</v>
      </c>
      <c r="K16" s="44">
        <v>11078.2606958999</v>
      </c>
      <c r="L16" s="44">
        <v>4917.1663693999999</v>
      </c>
      <c r="M16" s="44">
        <v>6411.8514623999999</v>
      </c>
      <c r="N16" s="44">
        <v>6411.8514623999999</v>
      </c>
      <c r="O16" s="44">
        <v>17086.3088376999</v>
      </c>
      <c r="P16" s="44">
        <v>17667.869458934001</v>
      </c>
      <c r="Q16" s="44">
        <v>468.71727090000002</v>
      </c>
      <c r="R16" s="44">
        <v>23322.987261799899</v>
      </c>
      <c r="S16" s="44">
        <v>42470.2235895224</v>
      </c>
      <c r="T16" s="44">
        <v>42470.2235895224</v>
      </c>
      <c r="U16" s="44">
        <v>1896.8777283100001</v>
      </c>
      <c r="V16" s="44">
        <v>8098.4506259</v>
      </c>
      <c r="W16" s="44">
        <v>21389.424686900002</v>
      </c>
      <c r="X16" s="44">
        <v>3846.6527250580002</v>
      </c>
      <c r="Y16" s="44">
        <v>4806.9846042999998</v>
      </c>
      <c r="Z16" s="44">
        <v>142496.97774199999</v>
      </c>
    </row>
    <row r="17" spans="1:26" x14ac:dyDescent="0.2">
      <c r="A17" s="44" t="s">
        <v>16</v>
      </c>
      <c r="B17" s="44">
        <v>5442.2775346999897</v>
      </c>
      <c r="C17" s="44">
        <v>15788.336965</v>
      </c>
      <c r="D17" s="44">
        <v>7981.5040288999899</v>
      </c>
      <c r="E17" s="44">
        <v>7981.5040288999899</v>
      </c>
      <c r="F17" s="44">
        <v>1975.23874229999</v>
      </c>
      <c r="G17" s="44">
        <v>5454.2458389999902</v>
      </c>
      <c r="H17" s="44">
        <v>76187.648300999994</v>
      </c>
      <c r="I17" s="44">
        <v>11433.3420629999</v>
      </c>
      <c r="J17" s="44">
        <v>2721.1307156999901</v>
      </c>
      <c r="K17" s="44">
        <v>18783.136829999999</v>
      </c>
      <c r="L17" s="44">
        <v>8344.7428588000002</v>
      </c>
      <c r="M17" s="44">
        <v>10884.074440999901</v>
      </c>
      <c r="N17" s="44">
        <v>10884.074440999901</v>
      </c>
      <c r="O17" s="44">
        <v>29003.878471999898</v>
      </c>
      <c r="P17" s="44">
        <v>13781.23537694</v>
      </c>
      <c r="Q17" s="44">
        <v>795.44384308999997</v>
      </c>
      <c r="R17" s="44">
        <v>43790.303452299901</v>
      </c>
      <c r="S17" s="44">
        <v>38769.903261179898</v>
      </c>
      <c r="T17" s="44">
        <v>38769.903261179898</v>
      </c>
      <c r="U17" s="44">
        <v>3219.9511365999901</v>
      </c>
      <c r="V17" s="44">
        <v>13836.4174309999</v>
      </c>
      <c r="W17" s="44">
        <v>36467.581373999899</v>
      </c>
      <c r="X17" s="44">
        <v>7851.05879576999</v>
      </c>
      <c r="Y17" s="44">
        <v>8179.2586679999904</v>
      </c>
      <c r="Z17" s="44">
        <v>231443.83308999901</v>
      </c>
    </row>
    <row r="18" spans="1:26" x14ac:dyDescent="0.2">
      <c r="A18" s="44" t="s">
        <v>17</v>
      </c>
      <c r="B18" s="44">
        <v>4121.9686399000002</v>
      </c>
      <c r="C18" s="44">
        <v>11719.140165999999</v>
      </c>
      <c r="D18" s="44">
        <v>5888.6141871</v>
      </c>
      <c r="E18" s="44">
        <v>5888.6141871</v>
      </c>
      <c r="F18" s="44">
        <v>1457.2994174</v>
      </c>
      <c r="G18" s="44">
        <v>12166.684576</v>
      </c>
      <c r="H18" s="44">
        <v>56309.543549000002</v>
      </c>
      <c r="I18" s="44">
        <v>8486.5751010000004</v>
      </c>
      <c r="J18" s="44">
        <v>2060.9828787000001</v>
      </c>
      <c r="K18" s="44">
        <v>13942.084497</v>
      </c>
      <c r="L18" s="44">
        <v>6320.2879108999896</v>
      </c>
      <c r="M18" s="44">
        <v>8030.0811489999896</v>
      </c>
      <c r="N18" s="44">
        <v>8030.0811489999896</v>
      </c>
      <c r="O18" s="44">
        <v>21398.554444000001</v>
      </c>
      <c r="P18" s="44">
        <v>315312.86647509999</v>
      </c>
      <c r="Q18" s="44">
        <v>602.46595407999996</v>
      </c>
      <c r="R18" s="44">
        <v>28523.1557287</v>
      </c>
      <c r="S18" s="44">
        <v>19378.365942472599</v>
      </c>
      <c r="T18" s="44">
        <v>19378.365942472599</v>
      </c>
      <c r="U18" s="44">
        <v>2375.6187474999901</v>
      </c>
      <c r="V18" s="44">
        <v>10355.5955989999</v>
      </c>
      <c r="W18" s="44">
        <v>27016.332452999999</v>
      </c>
      <c r="X18" s="44">
        <v>5027.0387505399904</v>
      </c>
      <c r="Y18" s="44">
        <v>25335.423026999899</v>
      </c>
      <c r="Z18" s="44">
        <v>499381.23372999998</v>
      </c>
    </row>
    <row r="19" spans="1:26" x14ac:dyDescent="0.2">
      <c r="A19" s="44" t="s">
        <v>18</v>
      </c>
      <c r="B19" s="44">
        <v>8313.2257590000008</v>
      </c>
      <c r="C19" s="44">
        <v>23929.390183</v>
      </c>
      <c r="D19" s="44">
        <v>12064.572998</v>
      </c>
      <c r="E19" s="44">
        <v>12064.572998</v>
      </c>
      <c r="F19" s="44">
        <v>2985.70427229999</v>
      </c>
      <c r="G19" s="44">
        <v>125589.36547</v>
      </c>
      <c r="H19" s="44">
        <v>115243.71208</v>
      </c>
      <c r="I19" s="44">
        <v>17328.798834000001</v>
      </c>
      <c r="J19" s="44">
        <v>4156.6089109999903</v>
      </c>
      <c r="K19" s="44">
        <v>28468.4241899999</v>
      </c>
      <c r="L19" s="44">
        <v>12746.831335999999</v>
      </c>
      <c r="M19" s="44">
        <v>16451.9954799999</v>
      </c>
      <c r="N19" s="44">
        <v>16451.9954799999</v>
      </c>
      <c r="O19" s="44">
        <v>43841.26973</v>
      </c>
      <c r="P19" s="44">
        <v>510953.127665999</v>
      </c>
      <c r="Q19" s="44">
        <v>1215.0585120999899</v>
      </c>
      <c r="R19" s="44">
        <v>61837.930362400002</v>
      </c>
      <c r="S19" s="44">
        <v>21464.434499999901</v>
      </c>
      <c r="T19" s="44">
        <v>21464.434499999901</v>
      </c>
      <c r="U19" s="44">
        <v>4867.1573820000003</v>
      </c>
      <c r="V19" s="44">
        <v>24158.93059</v>
      </c>
      <c r="W19" s="44">
        <v>57994.654919999899</v>
      </c>
      <c r="X19" s="44">
        <v>18549.834542899898</v>
      </c>
      <c r="Y19" s="44">
        <v>111756.24495999901</v>
      </c>
      <c r="Z19" s="44">
        <v>1065433.1237000001</v>
      </c>
    </row>
    <row r="20" spans="1:26" x14ac:dyDescent="0.2">
      <c r="A20" s="44" t="s">
        <v>19</v>
      </c>
      <c r="B20" s="44">
        <v>3410.5673630000001</v>
      </c>
      <c r="C20" s="44">
        <v>9811.2186700000002</v>
      </c>
      <c r="D20" s="44">
        <v>4939.6905859999997</v>
      </c>
      <c r="E20" s="44">
        <v>4939.6905859999997</v>
      </c>
      <c r="F20" s="44">
        <v>1222.4597670000001</v>
      </c>
      <c r="G20" s="44">
        <v>19466.820699999898</v>
      </c>
      <c r="H20" s="44">
        <v>47191.461360000001</v>
      </c>
      <c r="I20" s="44">
        <v>7104.9330019999898</v>
      </c>
      <c r="J20" s="44">
        <v>1705.281338</v>
      </c>
      <c r="K20" s="44">
        <v>11672.24978</v>
      </c>
      <c r="L20" s="44">
        <v>5229.4884860000002</v>
      </c>
      <c r="M20" s="44">
        <v>6736.062003</v>
      </c>
      <c r="N20" s="44">
        <v>6736.062003</v>
      </c>
      <c r="O20" s="44">
        <v>17950.2595799999</v>
      </c>
      <c r="P20" s="44">
        <v>75604.963453899996</v>
      </c>
      <c r="Q20" s="44">
        <v>498.486535</v>
      </c>
      <c r="R20" s="44">
        <v>15238.6501689</v>
      </c>
      <c r="S20" s="44">
        <v>2318.8460241073999</v>
      </c>
      <c r="T20" s="44">
        <v>2318.8460241073999</v>
      </c>
      <c r="U20" s="44">
        <v>1992.800448</v>
      </c>
      <c r="V20" s="44">
        <v>8740.0825879999993</v>
      </c>
      <c r="W20" s="44">
        <v>22745.174360000001</v>
      </c>
      <c r="X20" s="44">
        <v>2848.7784416</v>
      </c>
      <c r="Y20" s="44">
        <v>56688.8108499999</v>
      </c>
      <c r="Z20" s="44">
        <v>264677.00630000001</v>
      </c>
    </row>
    <row r="21" spans="1:26" x14ac:dyDescent="0.2">
      <c r="A21" s="44" t="s">
        <v>20</v>
      </c>
      <c r="B21" s="44">
        <v>982.03597000000002</v>
      </c>
      <c r="C21" s="44">
        <v>2822.2146520000001</v>
      </c>
      <c r="D21" s="44">
        <v>1417.3968849999901</v>
      </c>
      <c r="E21" s="44">
        <v>1417.3968849999901</v>
      </c>
      <c r="F21" s="44">
        <v>350.77402569999998</v>
      </c>
      <c r="G21" s="44">
        <v>5852.6488879999997</v>
      </c>
      <c r="H21" s="44">
        <v>13544.347400000001</v>
      </c>
      <c r="I21" s="44">
        <v>2043.74748799999</v>
      </c>
      <c r="J21" s="44">
        <v>491.016174199999</v>
      </c>
      <c r="K21" s="44">
        <v>3357.5470839999998</v>
      </c>
      <c r="L21" s="44">
        <v>1505.77375799999</v>
      </c>
      <c r="M21" s="44">
        <v>1932.8515459999901</v>
      </c>
      <c r="N21" s="44">
        <v>1932.8515459999901</v>
      </c>
      <c r="O21" s="44">
        <v>5150.6677410000002</v>
      </c>
      <c r="P21" s="44">
        <v>65556.0787843</v>
      </c>
      <c r="Q21" s="44">
        <v>143.5344417</v>
      </c>
      <c r="R21" s="44">
        <v>6701.5745367</v>
      </c>
      <c r="S21" s="44">
        <v>4360.9103318699999</v>
      </c>
      <c r="T21" s="44">
        <v>4360.9103318699999</v>
      </c>
      <c r="U21" s="44">
        <v>571.81575929999894</v>
      </c>
      <c r="V21" s="44">
        <v>2594.4374869999901</v>
      </c>
      <c r="W21" s="44">
        <v>6603.0637909999896</v>
      </c>
      <c r="X21" s="44">
        <v>1373.8844156</v>
      </c>
      <c r="Y21" s="44">
        <v>7778.4144319999996</v>
      </c>
      <c r="Z21" s="44">
        <v>114660.25506</v>
      </c>
    </row>
    <row r="22" spans="1:26" x14ac:dyDescent="0.2">
      <c r="A22" s="44" t="s">
        <v>129</v>
      </c>
      <c r="B22" s="44">
        <v>826.65235640000003</v>
      </c>
      <c r="C22" s="44">
        <v>2359.7320682999898</v>
      </c>
      <c r="D22" s="44">
        <v>1186.12311399999</v>
      </c>
      <c r="E22" s="44">
        <v>1186.12311399999</v>
      </c>
      <c r="F22" s="44">
        <v>293.53794517</v>
      </c>
      <c r="G22" s="44">
        <v>4804.4484569999904</v>
      </c>
      <c r="H22" s="44">
        <v>11338.857303000001</v>
      </c>
      <c r="I22" s="44">
        <v>1708.8330711999999</v>
      </c>
      <c r="J22" s="44">
        <v>413.32547970000002</v>
      </c>
      <c r="K22" s="44">
        <v>2807.3351564999998</v>
      </c>
      <c r="L22" s="44">
        <v>1267.5237307999901</v>
      </c>
      <c r="M22" s="44">
        <v>1617.4693420999999</v>
      </c>
      <c r="N22" s="44">
        <v>1617.4693420999999</v>
      </c>
      <c r="O22" s="44">
        <v>4310.2337639999896</v>
      </c>
      <c r="P22" s="44">
        <v>47604.129679899997</v>
      </c>
      <c r="Q22" s="44">
        <v>120.82343312</v>
      </c>
      <c r="R22" s="44">
        <v>4524.5816279999999</v>
      </c>
      <c r="S22" s="44">
        <v>901.74852784999996</v>
      </c>
      <c r="T22" s="44">
        <v>901.74852784999996</v>
      </c>
      <c r="U22" s="44">
        <v>478.51067760000001</v>
      </c>
      <c r="V22" s="44">
        <v>2120.3950367999901</v>
      </c>
      <c r="W22" s="44">
        <v>5490.3213639999904</v>
      </c>
      <c r="X22" s="44">
        <v>831.32371392000005</v>
      </c>
      <c r="Y22" s="44">
        <v>11667.142553</v>
      </c>
      <c r="Z22" s="44">
        <v>92272.536659999896</v>
      </c>
    </row>
    <row r="23" spans="1:26" x14ac:dyDescent="0.2">
      <c r="A23" s="44" t="s">
        <v>22</v>
      </c>
      <c r="B23" s="44">
        <v>4214.8927369999901</v>
      </c>
      <c r="C23" s="44">
        <v>12147.495274999999</v>
      </c>
      <c r="D23" s="44">
        <v>6106.4254739999997</v>
      </c>
      <c r="E23" s="44">
        <v>6106.4254739999997</v>
      </c>
      <c r="F23" s="44">
        <v>1511.2023911000001</v>
      </c>
      <c r="G23" s="44">
        <v>15731.697200999901</v>
      </c>
      <c r="H23" s="44">
        <v>58336.753510000002</v>
      </c>
      <c r="I23" s="44">
        <v>8796.7723339999993</v>
      </c>
      <c r="J23" s="44">
        <v>2107.4458528</v>
      </c>
      <c r="K23" s="44">
        <v>14451.676540999901</v>
      </c>
      <c r="L23" s="44">
        <v>6462.7748359999896</v>
      </c>
      <c r="M23" s="44">
        <v>8327.0983069999893</v>
      </c>
      <c r="N23" s="44">
        <v>8327.0983069999893</v>
      </c>
      <c r="O23" s="44">
        <v>22190.049618000001</v>
      </c>
      <c r="P23" s="44">
        <v>140983.84555269999</v>
      </c>
      <c r="Q23" s="44">
        <v>616.04890579999903</v>
      </c>
      <c r="R23" s="44">
        <v>23462.674305799999</v>
      </c>
      <c r="S23" s="44">
        <v>17994.563770477202</v>
      </c>
      <c r="T23" s="44">
        <v>17994.563770477202</v>
      </c>
      <c r="U23" s="44">
        <v>2463.4861963999901</v>
      </c>
      <c r="V23" s="44">
        <v>12066.713763</v>
      </c>
      <c r="W23" s="44">
        <v>30014.696837</v>
      </c>
      <c r="X23" s="44">
        <v>3900.79002015999</v>
      </c>
      <c r="Y23" s="44">
        <v>42560.8553399999</v>
      </c>
      <c r="Z23" s="44">
        <v>347080.17266999901</v>
      </c>
    </row>
    <row r="24" spans="1:26" x14ac:dyDescent="0.2">
      <c r="A24" s="44" t="s">
        <v>23</v>
      </c>
      <c r="B24" s="44">
        <v>4665.0420789999998</v>
      </c>
      <c r="C24" s="44">
        <v>13539.4070057999</v>
      </c>
      <c r="D24" s="44">
        <v>6807.4324563999899</v>
      </c>
      <c r="E24" s="44">
        <v>6807.4324563999899</v>
      </c>
      <c r="F24" s="44">
        <v>1684.6837689899901</v>
      </c>
      <c r="G24" s="44">
        <v>12220.667062</v>
      </c>
      <c r="H24" s="44">
        <v>65002.263140999901</v>
      </c>
      <c r="I24" s="44">
        <v>9804.7422377999901</v>
      </c>
      <c r="J24" s="44">
        <v>2332.5196508399999</v>
      </c>
      <c r="K24" s="44">
        <v>16107.6188372</v>
      </c>
      <c r="L24" s="44">
        <v>7153.0058294</v>
      </c>
      <c r="M24" s="44">
        <v>9283.0377062999996</v>
      </c>
      <c r="N24" s="44">
        <v>9283.0377062999996</v>
      </c>
      <c r="O24" s="44">
        <v>24737.430173199999</v>
      </c>
      <c r="P24" s="44">
        <v>136170.09495366499</v>
      </c>
      <c r="Q24" s="44">
        <v>681.84356589000004</v>
      </c>
      <c r="R24" s="44">
        <v>27867.275658040999</v>
      </c>
      <c r="S24" s="44">
        <v>34259.224590188998</v>
      </c>
      <c r="T24" s="44">
        <v>34259.224590188998</v>
      </c>
      <c r="U24" s="44">
        <v>2746.2938165099899</v>
      </c>
      <c r="V24" s="44">
        <v>12931.671739900001</v>
      </c>
      <c r="W24" s="44">
        <v>32701.1908472</v>
      </c>
      <c r="X24" s="44">
        <v>4477.8972851939898</v>
      </c>
      <c r="Y24" s="44">
        <v>24561.522169099899</v>
      </c>
      <c r="Z24" s="44">
        <v>338238.46984399902</v>
      </c>
    </row>
    <row r="25" spans="1:26" x14ac:dyDescent="0.2">
      <c r="A25" s="44" t="s">
        <v>24</v>
      </c>
      <c r="B25" s="44">
        <v>8299.4823749999996</v>
      </c>
      <c r="C25" s="44">
        <v>23867.884083999899</v>
      </c>
      <c r="D25" s="44">
        <v>12032.451488999999</v>
      </c>
      <c r="E25" s="44">
        <v>12032.451488999999</v>
      </c>
      <c r="F25" s="44">
        <v>2977.7587457</v>
      </c>
      <c r="G25" s="44">
        <v>118392.94408299999</v>
      </c>
      <c r="H25" s="44">
        <v>114944.64885</v>
      </c>
      <c r="I25" s="44">
        <v>17284.257742999998</v>
      </c>
      <c r="J25" s="44">
        <v>4149.7351587999901</v>
      </c>
      <c r="K25" s="44">
        <v>28395.247291</v>
      </c>
      <c r="L25" s="44">
        <v>12725.762434</v>
      </c>
      <c r="M25" s="44">
        <v>16408.170093000001</v>
      </c>
      <c r="N25" s="44">
        <v>16408.170093000001</v>
      </c>
      <c r="O25" s="44">
        <v>43724.518501999999</v>
      </c>
      <c r="P25" s="44">
        <v>613123.79341349995</v>
      </c>
      <c r="Q25" s="44">
        <v>1213.0526563999899</v>
      </c>
      <c r="R25" s="44">
        <v>61621.762300900002</v>
      </c>
      <c r="S25" s="44">
        <v>24833.269169999901</v>
      </c>
      <c r="T25" s="44">
        <v>24833.269169999901</v>
      </c>
      <c r="U25" s="44">
        <v>4854.2011396999997</v>
      </c>
      <c r="V25" s="44">
        <v>24502.765789000001</v>
      </c>
      <c r="W25" s="44">
        <v>58506.656455999997</v>
      </c>
      <c r="X25" s="44">
        <v>17313.400196499999</v>
      </c>
      <c r="Y25" s="44">
        <v>111524.898034999</v>
      </c>
      <c r="Z25" s="44">
        <v>1159183.6068599999</v>
      </c>
    </row>
    <row r="26" spans="1:26" x14ac:dyDescent="0.2">
      <c r="A26" s="44" t="s">
        <v>25</v>
      </c>
      <c r="B26" s="44">
        <v>6182.3578430999996</v>
      </c>
      <c r="C26" s="44">
        <v>17788.341719999898</v>
      </c>
      <c r="D26" s="44">
        <v>8947.8604154000004</v>
      </c>
      <c r="E26" s="44">
        <v>8947.8604154000004</v>
      </c>
      <c r="F26" s="44">
        <v>2214.3934294999999</v>
      </c>
      <c r="G26" s="44">
        <v>15285.225693</v>
      </c>
      <c r="H26" s="44">
        <v>85487.676890999894</v>
      </c>
      <c r="I26" s="44">
        <v>12881.674929499901</v>
      </c>
      <c r="J26" s="44">
        <v>3091.1726622000001</v>
      </c>
      <c r="K26" s="44">
        <v>21162.522230999901</v>
      </c>
      <c r="L26" s="44">
        <v>9479.53183609999</v>
      </c>
      <c r="M26" s="44">
        <v>12201.839508999999</v>
      </c>
      <c r="N26" s="44">
        <v>12201.839508999999</v>
      </c>
      <c r="O26" s="44">
        <v>32515.465939999998</v>
      </c>
      <c r="P26" s="44">
        <v>439355.00242079998</v>
      </c>
      <c r="Q26" s="44">
        <v>903.61403828999903</v>
      </c>
      <c r="R26" s="44">
        <v>45591.445653399896</v>
      </c>
      <c r="S26" s="44">
        <v>41232.861080993898</v>
      </c>
      <c r="T26" s="44">
        <v>41232.861080993898</v>
      </c>
      <c r="U26" s="44">
        <v>3609.7961391999902</v>
      </c>
      <c r="V26" s="44">
        <v>15790.4294559999</v>
      </c>
      <c r="W26" s="44">
        <v>41183.688479999997</v>
      </c>
      <c r="X26" s="44">
        <v>8047.4772470099897</v>
      </c>
      <c r="Y26" s="44">
        <v>26620.598710999999</v>
      </c>
      <c r="Z26" s="44">
        <v>706667.94400000002</v>
      </c>
    </row>
    <row r="27" spans="1:26" x14ac:dyDescent="0.2">
      <c r="A27" s="44" t="s">
        <v>26</v>
      </c>
      <c r="B27" s="44">
        <v>8939.0357960000001</v>
      </c>
      <c r="C27" s="44">
        <v>25964.2810519999</v>
      </c>
      <c r="D27" s="44">
        <v>13108.009869</v>
      </c>
      <c r="E27" s="44">
        <v>13108.009869</v>
      </c>
      <c r="F27" s="44">
        <v>3243.9286496</v>
      </c>
      <c r="G27" s="44">
        <v>61792.894404500003</v>
      </c>
      <c r="H27" s="44">
        <v>125123.826269999</v>
      </c>
      <c r="I27" s="44">
        <v>18802.390157000002</v>
      </c>
      <c r="J27" s="44">
        <v>4469.5132105999901</v>
      </c>
      <c r="K27" s="44">
        <v>30889.293280999998</v>
      </c>
      <c r="L27" s="44">
        <v>13706.404109999999</v>
      </c>
      <c r="M27" s="44">
        <v>17874.869026</v>
      </c>
      <c r="N27" s="44">
        <v>17874.869026</v>
      </c>
      <c r="O27" s="44">
        <v>47632.938370999997</v>
      </c>
      <c r="P27" s="44">
        <v>114069.644287363</v>
      </c>
      <c r="Q27" s="44">
        <v>1306.53386659999</v>
      </c>
      <c r="R27" s="44">
        <v>63082.076989280002</v>
      </c>
      <c r="S27" s="44">
        <v>21972.014155650701</v>
      </c>
      <c r="T27" s="44">
        <v>21972.014155650701</v>
      </c>
      <c r="U27" s="44">
        <v>5288.1024082000004</v>
      </c>
      <c r="V27" s="44">
        <v>53464.591510999999</v>
      </c>
      <c r="W27" s="44">
        <v>105909.74593</v>
      </c>
      <c r="X27" s="44">
        <v>10073.219059229899</v>
      </c>
      <c r="Y27" s="44">
        <v>109559.02579499999</v>
      </c>
      <c r="Z27" s="44">
        <v>685706.98103999905</v>
      </c>
    </row>
    <row r="28" spans="1:26" x14ac:dyDescent="0.2">
      <c r="A28" s="44" t="s">
        <v>27</v>
      </c>
      <c r="B28" s="44">
        <v>4152.6816810999999</v>
      </c>
      <c r="C28" s="44">
        <v>12043.950319699899</v>
      </c>
      <c r="D28" s="44">
        <v>6090.3037926999996</v>
      </c>
      <c r="E28" s="44">
        <v>6090.3037926999996</v>
      </c>
      <c r="F28" s="44">
        <v>1507.21546553999</v>
      </c>
      <c r="G28" s="44">
        <v>3627.7318530999901</v>
      </c>
      <c r="H28" s="44">
        <v>58135.131182999998</v>
      </c>
      <c r="I28" s="44">
        <v>8721.7893205999899</v>
      </c>
      <c r="J28" s="44">
        <v>2076.33555539999</v>
      </c>
      <c r="K28" s="44">
        <v>14328.4984003999</v>
      </c>
      <c r="L28" s="44">
        <v>6367.3789167000004</v>
      </c>
      <c r="M28" s="44">
        <v>8305.1237065000005</v>
      </c>
      <c r="N28" s="44">
        <v>8305.1237065000005</v>
      </c>
      <c r="O28" s="44">
        <v>22131.492106999998</v>
      </c>
      <c r="P28" s="44">
        <v>5685.2545350250002</v>
      </c>
      <c r="Q28" s="44">
        <v>606.95509974999902</v>
      </c>
      <c r="R28" s="44">
        <v>33336.649519559898</v>
      </c>
      <c r="S28" s="44">
        <v>35119.611097052497</v>
      </c>
      <c r="T28" s="44">
        <v>35119.611097052497</v>
      </c>
      <c r="U28" s="44">
        <v>2456.9907008999899</v>
      </c>
      <c r="V28" s="44">
        <v>10551.7618604</v>
      </c>
      <c r="W28" s="44">
        <v>27819.113850999998</v>
      </c>
      <c r="X28" s="44">
        <v>5504.7875011319902</v>
      </c>
      <c r="Y28" s="44">
        <v>5389.6969396000004</v>
      </c>
      <c r="Z28" s="44">
        <v>169800.36307200001</v>
      </c>
    </row>
    <row r="29" spans="1:26" x14ac:dyDescent="0.2">
      <c r="A29" s="44" t="s">
        <v>28</v>
      </c>
      <c r="B29" s="44">
        <v>6215.2855479999998</v>
      </c>
      <c r="C29" s="44">
        <v>18091.050184</v>
      </c>
      <c r="D29" s="44">
        <v>9115.5173489999997</v>
      </c>
      <c r="E29" s="44">
        <v>9115.5173489999997</v>
      </c>
      <c r="F29" s="44">
        <v>2255.886876</v>
      </c>
      <c r="G29" s="44">
        <v>19386.396608999999</v>
      </c>
      <c r="H29" s="44">
        <v>87012.194499999998</v>
      </c>
      <c r="I29" s="44">
        <v>13100.876252</v>
      </c>
      <c r="J29" s="44">
        <v>3107.6434859999999</v>
      </c>
      <c r="K29" s="44">
        <v>21522.62702</v>
      </c>
      <c r="L29" s="44">
        <v>9530.01184499999</v>
      </c>
      <c r="M29" s="44">
        <v>12430.4688619999</v>
      </c>
      <c r="N29" s="44">
        <v>12430.4688619999</v>
      </c>
      <c r="O29" s="44">
        <v>33124.743089999902</v>
      </c>
      <c r="P29" s="44">
        <v>51295.741352999903</v>
      </c>
      <c r="Q29" s="44">
        <v>908.42455280000001</v>
      </c>
      <c r="R29" s="44">
        <v>56381.156819999902</v>
      </c>
      <c r="S29" s="44">
        <v>14550.0954</v>
      </c>
      <c r="T29" s="44">
        <v>14550.0954</v>
      </c>
      <c r="U29" s="44">
        <v>3677.4322670000001</v>
      </c>
      <c r="V29" s="44">
        <v>16446.572432999899</v>
      </c>
      <c r="W29" s="44">
        <v>42573.940320000002</v>
      </c>
      <c r="X29" s="44">
        <v>10654.320979100001</v>
      </c>
      <c r="Y29" s="44">
        <v>28884.30485</v>
      </c>
      <c r="Z29" s="44">
        <v>342383.19069999998</v>
      </c>
    </row>
    <row r="30" spans="1:26" x14ac:dyDescent="0.2">
      <c r="A30" s="44" t="s">
        <v>29</v>
      </c>
      <c r="B30" s="44">
        <v>1009.481458</v>
      </c>
      <c r="C30" s="44">
        <v>2883.5994999999898</v>
      </c>
      <c r="D30" s="44">
        <v>1451.2535130000001</v>
      </c>
      <c r="E30" s="44">
        <v>1451.2535130000001</v>
      </c>
      <c r="F30" s="44">
        <v>359.15420499999902</v>
      </c>
      <c r="G30" s="44">
        <v>5522.8053899999904</v>
      </c>
      <c r="H30" s="44">
        <v>13871.565279999901</v>
      </c>
      <c r="I30" s="44">
        <v>2088.1998199999898</v>
      </c>
      <c r="J30" s="44">
        <v>504.73945600000002</v>
      </c>
      <c r="K30" s="44">
        <v>3430.5745999999999</v>
      </c>
      <c r="L30" s="44">
        <v>1547.8571379999901</v>
      </c>
      <c r="M30" s="44">
        <v>1979.0158670000001</v>
      </c>
      <c r="N30" s="44">
        <v>1979.0158670000001</v>
      </c>
      <c r="O30" s="44">
        <v>5273.6846099999902</v>
      </c>
      <c r="P30" s="44">
        <v>32051.027183199902</v>
      </c>
      <c r="Q30" s="44">
        <v>147.54690110000001</v>
      </c>
      <c r="R30" s="44">
        <v>5059.4001915999997</v>
      </c>
      <c r="S30" s="44">
        <v>603.65712652904006</v>
      </c>
      <c r="T30" s="44">
        <v>603.65712652904006</v>
      </c>
      <c r="U30" s="44">
        <v>585.47269700000004</v>
      </c>
      <c r="V30" s="44">
        <v>2545.2864</v>
      </c>
      <c r="W30" s="44">
        <v>6645.6675100000002</v>
      </c>
      <c r="X30" s="44">
        <v>918.78086689999998</v>
      </c>
      <c r="Y30" s="44">
        <v>17262.231899999999</v>
      </c>
      <c r="Z30" s="44">
        <v>88627.0245</v>
      </c>
    </row>
    <row r="31" spans="1:26" x14ac:dyDescent="0.2">
      <c r="A31" s="44" t="s">
        <v>30</v>
      </c>
      <c r="B31" s="44">
        <v>758.57200620000003</v>
      </c>
      <c r="C31" s="44">
        <v>2180.1893660000001</v>
      </c>
      <c r="D31" s="44">
        <v>1094.8511481999999</v>
      </c>
      <c r="E31" s="44">
        <v>1094.8511481999999</v>
      </c>
      <c r="F31" s="44">
        <v>270.95053289999998</v>
      </c>
      <c r="G31" s="44">
        <v>5683.1642379999903</v>
      </c>
      <c r="H31" s="44">
        <v>10462.1613</v>
      </c>
      <c r="I31" s="44">
        <v>1578.81573799999</v>
      </c>
      <c r="J31" s="44">
        <v>379.28689759999997</v>
      </c>
      <c r="K31" s="44">
        <v>2593.7385829999998</v>
      </c>
      <c r="L31" s="44">
        <v>1163.1342462</v>
      </c>
      <c r="M31" s="44">
        <v>1493.0023478000001</v>
      </c>
      <c r="N31" s="44">
        <v>1493.0023478000001</v>
      </c>
      <c r="O31" s="44">
        <v>3978.5657190000002</v>
      </c>
      <c r="P31" s="44">
        <v>50558.957717899902</v>
      </c>
      <c r="Q31" s="44">
        <v>110.87301909999999</v>
      </c>
      <c r="R31" s="44">
        <v>4697.1929387099999</v>
      </c>
      <c r="S31" s="44">
        <v>2037.47716089199</v>
      </c>
      <c r="T31" s="44">
        <v>2037.47716089199</v>
      </c>
      <c r="U31" s="44">
        <v>441.69187249999999</v>
      </c>
      <c r="V31" s="44">
        <v>2024.9265789999999</v>
      </c>
      <c r="W31" s="44">
        <v>5165.628291</v>
      </c>
      <c r="X31" s="44">
        <v>901.99226008999904</v>
      </c>
      <c r="Y31" s="44">
        <v>6188.7932719999999</v>
      </c>
      <c r="Z31" s="44">
        <v>89279.752689999994</v>
      </c>
    </row>
    <row r="32" spans="1:26" x14ac:dyDescent="0.2">
      <c r="A32" s="44" t="s">
        <v>31</v>
      </c>
      <c r="B32" s="44">
        <v>8197.0577579999899</v>
      </c>
      <c r="C32" s="44">
        <v>23791.07719</v>
      </c>
      <c r="D32" s="44">
        <v>12022.0480149999</v>
      </c>
      <c r="E32" s="44">
        <v>12022.0480149999</v>
      </c>
      <c r="F32" s="44">
        <v>2975.1874639999901</v>
      </c>
      <c r="G32" s="44">
        <v>36307.509579999998</v>
      </c>
      <c r="H32" s="44">
        <v>114756.42051</v>
      </c>
      <c r="I32" s="44">
        <v>17228.63423</v>
      </c>
      <c r="J32" s="44">
        <v>4098.52662899999</v>
      </c>
      <c r="K32" s="44">
        <v>28303.871469999998</v>
      </c>
      <c r="L32" s="44">
        <v>12568.714760000001</v>
      </c>
      <c r="M32" s="44">
        <v>16394.00173</v>
      </c>
      <c r="N32" s="44">
        <v>16394.00173</v>
      </c>
      <c r="O32" s="44">
        <v>43686.728159999999</v>
      </c>
      <c r="P32" s="44">
        <v>79842.343247900004</v>
      </c>
      <c r="Q32" s="44">
        <v>1198.0808967</v>
      </c>
      <c r="R32" s="44">
        <v>71877.988278999997</v>
      </c>
      <c r="S32" s="44">
        <v>16662.106017999999</v>
      </c>
      <c r="T32" s="44">
        <v>16662.106017999999</v>
      </c>
      <c r="U32" s="44">
        <v>4849.9966779999904</v>
      </c>
      <c r="V32" s="44">
        <v>24111.42916</v>
      </c>
      <c r="W32" s="44">
        <v>59781.379719999997</v>
      </c>
      <c r="X32" s="44">
        <v>11493.0093911</v>
      </c>
      <c r="Y32" s="44">
        <v>55439.440820000003</v>
      </c>
      <c r="Z32" s="44">
        <v>492644.47869999998</v>
      </c>
    </row>
    <row r="33" spans="1:26" x14ac:dyDescent="0.2">
      <c r="A33" s="44" t="s">
        <v>32</v>
      </c>
      <c r="B33" s="44">
        <v>3754.9959427999902</v>
      </c>
      <c r="C33" s="44">
        <v>10674.720486</v>
      </c>
      <c r="D33" s="44">
        <v>5363.5834293999997</v>
      </c>
      <c r="E33" s="44">
        <v>5363.5834293999997</v>
      </c>
      <c r="F33" s="44">
        <v>1327.3642657</v>
      </c>
      <c r="G33" s="44">
        <v>13627.8802449999</v>
      </c>
      <c r="H33" s="44">
        <v>51289.426838999898</v>
      </c>
      <c r="I33" s="44">
        <v>7730.2448003</v>
      </c>
      <c r="J33" s="44">
        <v>1877.4975208000001</v>
      </c>
      <c r="K33" s="44">
        <v>12699.547085</v>
      </c>
      <c r="L33" s="44">
        <v>5757.6046101000002</v>
      </c>
      <c r="M33" s="44">
        <v>7314.1049815999904</v>
      </c>
      <c r="N33" s="44">
        <v>7314.1049815999904</v>
      </c>
      <c r="O33" s="44">
        <v>19490.627569999899</v>
      </c>
      <c r="P33" s="44">
        <v>146417.22381140001</v>
      </c>
      <c r="Q33" s="44">
        <v>548.83067573999995</v>
      </c>
      <c r="R33" s="44">
        <v>20253.658728909999</v>
      </c>
      <c r="S33" s="44">
        <v>11376.0703177409</v>
      </c>
      <c r="T33" s="44">
        <v>11376.0703177409</v>
      </c>
      <c r="U33" s="44">
        <v>2163.8053313999999</v>
      </c>
      <c r="V33" s="44">
        <v>9489.003487</v>
      </c>
      <c r="W33" s="44">
        <v>24687.161431</v>
      </c>
      <c r="X33" s="44">
        <v>3474.3709692799898</v>
      </c>
      <c r="Y33" s="44">
        <v>35035.649778999898</v>
      </c>
      <c r="Z33" s="44">
        <v>321886.52124999999</v>
      </c>
    </row>
    <row r="34" spans="1:26" x14ac:dyDescent="0.2">
      <c r="A34" s="44" t="s">
        <v>33</v>
      </c>
      <c r="B34" s="44">
        <v>6711.0960869999999</v>
      </c>
      <c r="C34" s="44">
        <v>19283.565332999999</v>
      </c>
      <c r="D34" s="44">
        <v>9707.2068569999992</v>
      </c>
      <c r="E34" s="44">
        <v>9707.2068569999992</v>
      </c>
      <c r="F34" s="44">
        <v>2402.3147267999998</v>
      </c>
      <c r="G34" s="44">
        <v>80003.01182</v>
      </c>
      <c r="H34" s="44">
        <v>92746.329280000005</v>
      </c>
      <c r="I34" s="44">
        <v>13964.456544000001</v>
      </c>
      <c r="J34" s="44">
        <v>3355.5482069</v>
      </c>
      <c r="K34" s="44">
        <v>22941.350007000001</v>
      </c>
      <c r="L34" s="44">
        <v>10290.2492739999</v>
      </c>
      <c r="M34" s="44">
        <v>13237.346965999899</v>
      </c>
      <c r="N34" s="44">
        <v>13237.346965999899</v>
      </c>
      <c r="O34" s="44">
        <v>35274.872863999997</v>
      </c>
      <c r="P34" s="44">
        <v>413406.99076409999</v>
      </c>
      <c r="Q34" s="44">
        <v>980.89308110000002</v>
      </c>
      <c r="R34" s="44">
        <v>47823.032747799902</v>
      </c>
      <c r="S34" s="44">
        <v>22139.934917310002</v>
      </c>
      <c r="T34" s="44">
        <v>22139.934917310002</v>
      </c>
      <c r="U34" s="44">
        <v>3916.1434000999998</v>
      </c>
      <c r="V34" s="44">
        <v>19129.797155999899</v>
      </c>
      <c r="W34" s="44">
        <v>46482.831828999901</v>
      </c>
      <c r="X34" s="44">
        <v>12213.375914099899</v>
      </c>
      <c r="Y34" s="44">
        <v>89231.9246099999</v>
      </c>
      <c r="Z34" s="44">
        <v>832789.76147000003</v>
      </c>
    </row>
    <row r="35" spans="1:26" x14ac:dyDescent="0.2">
      <c r="A35" s="44" t="s">
        <v>34</v>
      </c>
      <c r="B35" s="44">
        <v>2934.1654595</v>
      </c>
      <c r="C35" s="44">
        <v>8508.3590929999991</v>
      </c>
      <c r="D35" s="44">
        <v>4302.0627467000004</v>
      </c>
      <c r="E35" s="44">
        <v>4302.0627467000004</v>
      </c>
      <c r="F35" s="44">
        <v>1064.6599707</v>
      </c>
      <c r="G35" s="44">
        <v>3161.2734301</v>
      </c>
      <c r="H35" s="44">
        <v>41066.151978000002</v>
      </c>
      <c r="I35" s="44">
        <v>6161.4484515000004</v>
      </c>
      <c r="J35" s="44">
        <v>1467.0861823999901</v>
      </c>
      <c r="K35" s="44">
        <v>10122.256332999999</v>
      </c>
      <c r="L35" s="44">
        <v>4499.0090223999996</v>
      </c>
      <c r="M35" s="44">
        <v>5866.5563134000004</v>
      </c>
      <c r="N35" s="44">
        <v>5866.5563134000004</v>
      </c>
      <c r="O35" s="44">
        <v>15633.207842</v>
      </c>
      <c r="P35" s="44">
        <v>6358.0638476491904</v>
      </c>
      <c r="Q35" s="44">
        <v>428.85776526000001</v>
      </c>
      <c r="R35" s="44">
        <v>21263.504371309999</v>
      </c>
      <c r="S35" s="44">
        <v>30257.241094150198</v>
      </c>
      <c r="T35" s="44">
        <v>30257.241094150198</v>
      </c>
      <c r="U35" s="44">
        <v>1735.55690229999</v>
      </c>
      <c r="V35" s="44">
        <v>7379.5422680000001</v>
      </c>
      <c r="W35" s="44">
        <v>19536.847406000001</v>
      </c>
      <c r="X35" s="44">
        <v>3241.2455493499901</v>
      </c>
      <c r="Y35" s="44">
        <v>4751.5819661999903</v>
      </c>
      <c r="Z35" s="44">
        <v>120711.77322</v>
      </c>
    </row>
    <row r="36" spans="1:26" x14ac:dyDescent="0.2">
      <c r="A36" s="44" t="s">
        <v>35</v>
      </c>
      <c r="B36" s="44">
        <v>2986.6618657999902</v>
      </c>
      <c r="C36" s="44">
        <v>8584.0658206000007</v>
      </c>
      <c r="D36" s="44">
        <v>4318.1270990000003</v>
      </c>
      <c r="E36" s="44">
        <v>4318.1270990000003</v>
      </c>
      <c r="F36" s="44">
        <v>1068.6357214</v>
      </c>
      <c r="G36" s="44">
        <v>6316.7511486999902</v>
      </c>
      <c r="H36" s="44">
        <v>41258.178634999997</v>
      </c>
      <c r="I36" s="44">
        <v>6216.2645499999999</v>
      </c>
      <c r="J36" s="44">
        <v>1493.3304642999999</v>
      </c>
      <c r="K36" s="44">
        <v>10212.329672</v>
      </c>
      <c r="L36" s="44">
        <v>4579.5131807999996</v>
      </c>
      <c r="M36" s="44">
        <v>5888.4462106000001</v>
      </c>
      <c r="N36" s="44">
        <v>5888.4462106000001</v>
      </c>
      <c r="O36" s="44">
        <v>15691.537102</v>
      </c>
      <c r="P36" s="44">
        <v>125156.325568859</v>
      </c>
      <c r="Q36" s="44">
        <v>436.53099976999999</v>
      </c>
      <c r="R36" s="44">
        <v>19751.034499809899</v>
      </c>
      <c r="S36" s="44">
        <v>22319.321976701998</v>
      </c>
      <c r="T36" s="44">
        <v>22319.321976701998</v>
      </c>
      <c r="U36" s="44">
        <v>1742.0411741</v>
      </c>
      <c r="V36" s="44">
        <v>7564.2432738999996</v>
      </c>
      <c r="W36" s="44">
        <v>19789.179302999899</v>
      </c>
      <c r="X36" s="44">
        <v>3331.3412467599901</v>
      </c>
      <c r="Y36" s="44">
        <v>13060.781872699999</v>
      </c>
      <c r="Z36" s="44">
        <v>250370.371618</v>
      </c>
    </row>
    <row r="37" spans="1:26" x14ac:dyDescent="0.2">
      <c r="A37" s="44" t="s">
        <v>36</v>
      </c>
      <c r="B37" s="44">
        <v>6095.1471789999996</v>
      </c>
      <c r="C37" s="44">
        <v>17640.603409999901</v>
      </c>
      <c r="D37" s="44">
        <v>8913.2904629999994</v>
      </c>
      <c r="E37" s="44">
        <v>8913.2904629999994</v>
      </c>
      <c r="F37" s="44">
        <v>2205.8347369999901</v>
      </c>
      <c r="G37" s="44">
        <v>20128.678532000002</v>
      </c>
      <c r="H37" s="44">
        <v>85098.323520000005</v>
      </c>
      <c r="I37" s="44">
        <v>12774.687963</v>
      </c>
      <c r="J37" s="44">
        <v>3047.5788169999901</v>
      </c>
      <c r="K37" s="44">
        <v>20986.741730000002</v>
      </c>
      <c r="L37" s="44">
        <v>9345.82546</v>
      </c>
      <c r="M37" s="44">
        <v>12154.707687</v>
      </c>
      <c r="N37" s="44">
        <v>12154.707687</v>
      </c>
      <c r="O37" s="44">
        <v>32389.862440000001</v>
      </c>
      <c r="P37" s="44">
        <v>184205.38650609899</v>
      </c>
      <c r="Q37" s="44">
        <v>890.86664040000005</v>
      </c>
      <c r="R37" s="44">
        <v>47599.909673299902</v>
      </c>
      <c r="S37" s="44">
        <v>26004.482260460001</v>
      </c>
      <c r="T37" s="44">
        <v>26004.482260460001</v>
      </c>
      <c r="U37" s="44">
        <v>3595.8522859999998</v>
      </c>
      <c r="V37" s="44">
        <v>15525.4747789999</v>
      </c>
      <c r="W37" s="44">
        <v>40689.541969999897</v>
      </c>
      <c r="X37" s="44">
        <v>9226.6272499999995</v>
      </c>
      <c r="Y37" s="44">
        <v>24109.630725999901</v>
      </c>
      <c r="Z37" s="44">
        <v>455532.897</v>
      </c>
    </row>
    <row r="38" spans="1:26" x14ac:dyDescent="0.2">
      <c r="A38" s="44" t="s">
        <v>37</v>
      </c>
      <c r="B38" s="44">
        <v>10741.096207999901</v>
      </c>
      <c r="C38" s="44">
        <v>31198.383470000001</v>
      </c>
      <c r="D38" s="44">
        <v>15738.849506</v>
      </c>
      <c r="E38" s="44">
        <v>15738.849506</v>
      </c>
      <c r="F38" s="44">
        <v>3895.0061349999901</v>
      </c>
      <c r="G38" s="44">
        <v>95936.108470000006</v>
      </c>
      <c r="H38" s="44">
        <v>150244.23582</v>
      </c>
      <c r="I38" s="44">
        <v>22592.749459999999</v>
      </c>
      <c r="J38" s="44">
        <v>5370.5512859999999</v>
      </c>
      <c r="K38" s="44">
        <v>37116.232379999899</v>
      </c>
      <c r="L38" s="44">
        <v>16469.536206000001</v>
      </c>
      <c r="M38" s="44">
        <v>21462.4535</v>
      </c>
      <c r="N38" s="44">
        <v>21462.4535</v>
      </c>
      <c r="O38" s="44">
        <v>57193.184879999899</v>
      </c>
      <c r="P38" s="44">
        <v>177568.1997917</v>
      </c>
      <c r="Q38" s="44">
        <v>1569.9185540999899</v>
      </c>
      <c r="R38" s="44">
        <v>66448.010800599994</v>
      </c>
      <c r="S38" s="44">
        <v>14233.82280948</v>
      </c>
      <c r="T38" s="44">
        <v>14233.82280948</v>
      </c>
      <c r="U38" s="44">
        <v>6349.4513020000004</v>
      </c>
      <c r="V38" s="44">
        <v>56569.19182</v>
      </c>
      <c r="W38" s="44">
        <v>115649.61326</v>
      </c>
      <c r="X38" s="44">
        <v>11302.3972674999</v>
      </c>
      <c r="Y38" s="44">
        <v>151457.90411</v>
      </c>
      <c r="Z38" s="44">
        <v>876432.62699999905</v>
      </c>
    </row>
    <row r="39" spans="1:26" x14ac:dyDescent="0.2">
      <c r="A39" s="44" t="s">
        <v>130</v>
      </c>
      <c r="B39" s="44">
        <v>3770.0158683999998</v>
      </c>
      <c r="C39" s="44">
        <v>10675.0904239999</v>
      </c>
      <c r="D39" s="44">
        <v>5363.0455130999999</v>
      </c>
      <c r="E39" s="44">
        <v>5363.0455130999999</v>
      </c>
      <c r="F39" s="44">
        <v>1327.2326501</v>
      </c>
      <c r="G39" s="44">
        <v>10793.753612</v>
      </c>
      <c r="H39" s="44">
        <v>51298.660073999999</v>
      </c>
      <c r="I39" s="44">
        <v>7730.5158309999997</v>
      </c>
      <c r="J39" s="44">
        <v>1885.0027216999999</v>
      </c>
      <c r="K39" s="44">
        <v>12699.982279</v>
      </c>
      <c r="L39" s="44">
        <v>5780.6427459999904</v>
      </c>
      <c r="M39" s="44">
        <v>7313.3747910000002</v>
      </c>
      <c r="N39" s="44">
        <v>7313.3747910000002</v>
      </c>
      <c r="O39" s="44">
        <v>19488.680691000001</v>
      </c>
      <c r="P39" s="44">
        <v>257320.44867149901</v>
      </c>
      <c r="Q39" s="44">
        <v>551.025016109999</v>
      </c>
      <c r="R39" s="44">
        <v>21855.298384720001</v>
      </c>
      <c r="S39" s="44">
        <v>12504.151922395</v>
      </c>
      <c r="T39" s="44">
        <v>12504.151922395</v>
      </c>
      <c r="U39" s="44">
        <v>2163.5909523</v>
      </c>
      <c r="V39" s="44">
        <v>9391.079248</v>
      </c>
      <c r="W39" s="44">
        <v>24539.114664000001</v>
      </c>
      <c r="X39" s="44">
        <v>3784.6357636500002</v>
      </c>
      <c r="Y39" s="44">
        <v>25249.051497</v>
      </c>
      <c r="Z39" s="44">
        <v>421849.79804999998</v>
      </c>
    </row>
    <row r="40" spans="1:26" x14ac:dyDescent="0.2">
      <c r="A40" s="44" t="s">
        <v>39</v>
      </c>
      <c r="B40" s="44">
        <v>115.99300289999999</v>
      </c>
      <c r="C40" s="44">
        <v>328.99598500000002</v>
      </c>
      <c r="D40" s="44">
        <v>165.2514228</v>
      </c>
      <c r="E40" s="44">
        <v>165.2514228</v>
      </c>
      <c r="F40" s="44">
        <v>40.895648799999996</v>
      </c>
      <c r="G40" s="44">
        <v>572.71131000000003</v>
      </c>
      <c r="H40" s="44">
        <v>1580.50980999999</v>
      </c>
      <c r="I40" s="44">
        <v>238.24749499999999</v>
      </c>
      <c r="J40" s="44">
        <v>57.996705999999897</v>
      </c>
      <c r="K40" s="44">
        <v>391.40167100000002</v>
      </c>
      <c r="L40" s="44">
        <v>177.85385819999999</v>
      </c>
      <c r="M40" s="44">
        <v>225.347902</v>
      </c>
      <c r="N40" s="44">
        <v>225.347902</v>
      </c>
      <c r="O40" s="44">
        <v>600.50664500000005</v>
      </c>
      <c r="P40" s="44">
        <v>10510.5801035</v>
      </c>
      <c r="Q40" s="44">
        <v>16.953531859999998</v>
      </c>
      <c r="R40" s="44">
        <v>652.83349341999894</v>
      </c>
      <c r="S40" s="44">
        <v>158.39182289999999</v>
      </c>
      <c r="T40" s="44">
        <v>158.39182289999999</v>
      </c>
      <c r="U40" s="44">
        <v>66.666795399999998</v>
      </c>
      <c r="V40" s="44">
        <v>300.31177100000002</v>
      </c>
      <c r="W40" s="44">
        <v>772.14661099999898</v>
      </c>
      <c r="X40" s="44">
        <v>118.5260389</v>
      </c>
      <c r="Y40" s="44">
        <v>1227.4756199999999</v>
      </c>
      <c r="Z40" s="44">
        <v>16278.098180000001</v>
      </c>
    </row>
    <row r="41" spans="1:26" x14ac:dyDescent="0.2">
      <c r="A41" s="44" t="s">
        <v>40</v>
      </c>
      <c r="B41" s="44">
        <v>5416.4358300000004</v>
      </c>
      <c r="C41" s="44">
        <v>15607.0760899999</v>
      </c>
      <c r="D41" s="44">
        <v>7865.7420300000003</v>
      </c>
      <c r="E41" s="44">
        <v>7865.7420300000003</v>
      </c>
      <c r="F41" s="44">
        <v>1946.5932559999901</v>
      </c>
      <c r="G41" s="44">
        <v>92736.084099999993</v>
      </c>
      <c r="H41" s="44">
        <v>75132.1538</v>
      </c>
      <c r="I41" s="44">
        <v>11302.0655199999</v>
      </c>
      <c r="J41" s="44">
        <v>2708.2156489999902</v>
      </c>
      <c r="K41" s="44">
        <v>18567.48878</v>
      </c>
      <c r="L41" s="44">
        <v>8305.1261099999992</v>
      </c>
      <c r="M41" s="44">
        <v>10726.20629</v>
      </c>
      <c r="N41" s="44">
        <v>10726.20629</v>
      </c>
      <c r="O41" s="44">
        <v>28583.201010000001</v>
      </c>
      <c r="P41" s="44">
        <v>367301.43670800002</v>
      </c>
      <c r="Q41" s="44">
        <v>791.66189399999996</v>
      </c>
      <c r="R41" s="44">
        <v>41018.361541999999</v>
      </c>
      <c r="S41" s="44">
        <v>12541.420599999999</v>
      </c>
      <c r="T41" s="44">
        <v>12541.420599999999</v>
      </c>
      <c r="U41" s="44">
        <v>3173.2403669999999</v>
      </c>
      <c r="V41" s="44">
        <v>16814.644119999899</v>
      </c>
      <c r="W41" s="44">
        <v>39044.958149999999</v>
      </c>
      <c r="X41" s="44">
        <v>12718.421716000001</v>
      </c>
      <c r="Y41" s="44">
        <v>86297.743199999895</v>
      </c>
      <c r="Z41" s="44">
        <v>756734.56669999904</v>
      </c>
    </row>
    <row r="42" spans="1:26" x14ac:dyDescent="0.2">
      <c r="A42" s="44" t="s">
        <v>41</v>
      </c>
      <c r="B42" s="44">
        <v>3786.63008669999</v>
      </c>
      <c r="C42" s="44">
        <v>10983.9750138</v>
      </c>
      <c r="D42" s="44">
        <v>5553.2196626000004</v>
      </c>
      <c r="E42" s="44">
        <v>5553.2196626000004</v>
      </c>
      <c r="F42" s="44">
        <v>1374.2960566700001</v>
      </c>
      <c r="G42" s="44">
        <v>5969.6771896999899</v>
      </c>
      <c r="H42" s="44">
        <v>53008.487034999896</v>
      </c>
      <c r="I42" s="44">
        <v>7954.1909304999999</v>
      </c>
      <c r="J42" s="44">
        <v>1893.3168300999901</v>
      </c>
      <c r="K42" s="44">
        <v>13067.4598272</v>
      </c>
      <c r="L42" s="44">
        <v>5806.1103580999998</v>
      </c>
      <c r="M42" s="44">
        <v>7572.7063691000003</v>
      </c>
      <c r="N42" s="44">
        <v>7572.7063691000003</v>
      </c>
      <c r="O42" s="44">
        <v>20179.766243999999</v>
      </c>
      <c r="P42" s="44">
        <v>9872.5702973109892</v>
      </c>
      <c r="Q42" s="44">
        <v>553.45483444000001</v>
      </c>
      <c r="R42" s="44">
        <v>29612.16677172</v>
      </c>
      <c r="S42" s="44">
        <v>27836.630562127</v>
      </c>
      <c r="T42" s="44">
        <v>27836.630562127</v>
      </c>
      <c r="U42" s="44">
        <v>2240.3125476</v>
      </c>
      <c r="V42" s="44">
        <v>12753.619337299901</v>
      </c>
      <c r="W42" s="44">
        <v>30061.171767</v>
      </c>
      <c r="X42" s="44">
        <v>4959.1603904599997</v>
      </c>
      <c r="Y42" s="44">
        <v>10734.373204</v>
      </c>
      <c r="Z42" s="44">
        <v>174986.036914</v>
      </c>
    </row>
    <row r="43" spans="1:26" x14ac:dyDescent="0.2">
      <c r="A43" s="44" t="s">
        <v>42</v>
      </c>
      <c r="B43" s="44">
        <v>4860.4942616999997</v>
      </c>
      <c r="C43" s="44">
        <v>13843.171053</v>
      </c>
      <c r="D43" s="44">
        <v>6955.285269</v>
      </c>
      <c r="E43" s="44">
        <v>6955.285269</v>
      </c>
      <c r="F43" s="44">
        <v>1721.2733111</v>
      </c>
      <c r="G43" s="44">
        <v>19652.084869999901</v>
      </c>
      <c r="H43" s="44">
        <v>66501.87818</v>
      </c>
      <c r="I43" s="44">
        <v>10024.7203019999</v>
      </c>
      <c r="J43" s="44">
        <v>2430.2512778</v>
      </c>
      <c r="K43" s="44">
        <v>16469.003038999999</v>
      </c>
      <c r="L43" s="44">
        <v>7452.6986499999903</v>
      </c>
      <c r="M43" s="44">
        <v>9484.6469379999908</v>
      </c>
      <c r="N43" s="44">
        <v>9484.6469379999908</v>
      </c>
      <c r="O43" s="44">
        <v>25274.687629</v>
      </c>
      <c r="P43" s="44">
        <v>426765.11382319999</v>
      </c>
      <c r="Q43" s="44">
        <v>710.41029879999996</v>
      </c>
      <c r="R43" s="44">
        <v>34212.953173000002</v>
      </c>
      <c r="S43" s="44">
        <v>19424.947380400001</v>
      </c>
      <c r="T43" s="44">
        <v>19424.947380400001</v>
      </c>
      <c r="U43" s="44">
        <v>2805.9432244</v>
      </c>
      <c r="V43" s="44">
        <v>12350.451424999999</v>
      </c>
      <c r="W43" s="44">
        <v>32048.501695999901</v>
      </c>
      <c r="X43" s="44">
        <v>6203.2754071999998</v>
      </c>
      <c r="Y43" s="44">
        <v>35875.429040999901</v>
      </c>
      <c r="Z43" s="44">
        <v>656448.35490000003</v>
      </c>
    </row>
    <row r="44" spans="1:26" x14ac:dyDescent="0.2">
      <c r="A44" s="44" t="s">
        <v>43</v>
      </c>
      <c r="B44" s="44">
        <v>30433.801555999999</v>
      </c>
      <c r="C44" s="44">
        <v>88246.293829999893</v>
      </c>
      <c r="D44" s="44">
        <v>44590.534129</v>
      </c>
      <c r="E44" s="44">
        <v>44590.534129</v>
      </c>
      <c r="F44" s="44">
        <v>11035.140873</v>
      </c>
      <c r="G44" s="44">
        <v>132331.54931199999</v>
      </c>
      <c r="H44" s="44">
        <v>425667.18443999998</v>
      </c>
      <c r="I44" s="44">
        <v>63904.764559000003</v>
      </c>
      <c r="J44" s="44">
        <v>15216.889832999999</v>
      </c>
      <c r="K44" s="44">
        <v>104985.206029999</v>
      </c>
      <c r="L44" s="44">
        <v>46664.7591179999</v>
      </c>
      <c r="M44" s="44">
        <v>60806.376286999897</v>
      </c>
      <c r="N44" s="44">
        <v>60806.376286999897</v>
      </c>
      <c r="O44" s="44">
        <v>162036.85633000001</v>
      </c>
      <c r="P44" s="44">
        <v>650174.24418100005</v>
      </c>
      <c r="Q44" s="44">
        <v>4448.2025359999898</v>
      </c>
      <c r="R44" s="44">
        <v>249583.82940719899</v>
      </c>
      <c r="S44" s="44">
        <v>102933.24884484</v>
      </c>
      <c r="T44" s="44">
        <v>102933.24884484</v>
      </c>
      <c r="U44" s="44">
        <v>17988.963663999999</v>
      </c>
      <c r="V44" s="44">
        <v>79045.502429</v>
      </c>
      <c r="W44" s="44">
        <v>204913.76764999999</v>
      </c>
      <c r="X44" s="44">
        <v>54401.581429399899</v>
      </c>
      <c r="Y44" s="44">
        <v>152998.91018499999</v>
      </c>
      <c r="Z44" s="44">
        <v>2093917.3987999901</v>
      </c>
    </row>
    <row r="45" spans="1:26" x14ac:dyDescent="0.2">
      <c r="A45" s="44" t="s">
        <v>44</v>
      </c>
      <c r="B45" s="44">
        <v>4517.6249260000004</v>
      </c>
      <c r="C45" s="44">
        <v>13169.6220889999</v>
      </c>
      <c r="D45" s="44">
        <v>6625.1083529999996</v>
      </c>
      <c r="E45" s="44">
        <v>6625.1083529999996</v>
      </c>
      <c r="F45" s="44">
        <v>1639.5626239999999</v>
      </c>
      <c r="G45" s="44">
        <v>15373.071876</v>
      </c>
      <c r="H45" s="44">
        <v>63240.27536</v>
      </c>
      <c r="I45" s="44">
        <v>9536.9650849999907</v>
      </c>
      <c r="J45" s="44">
        <v>2258.8105722999999</v>
      </c>
      <c r="K45" s="44">
        <v>15667.693213</v>
      </c>
      <c r="L45" s="44">
        <v>6926.9650729999903</v>
      </c>
      <c r="M45" s="44">
        <v>9034.3954969999995</v>
      </c>
      <c r="N45" s="44">
        <v>9034.3954969999995</v>
      </c>
      <c r="O45" s="44">
        <v>24074.861201</v>
      </c>
      <c r="P45" s="44">
        <v>45844.641205899999</v>
      </c>
      <c r="Q45" s="44">
        <v>660.29727800000001</v>
      </c>
      <c r="R45" s="44">
        <v>39594.561288199897</v>
      </c>
      <c r="S45" s="44">
        <v>12223.280404179999</v>
      </c>
      <c r="T45" s="44">
        <v>12223.280404179999</v>
      </c>
      <c r="U45" s="44">
        <v>2672.7356150000001</v>
      </c>
      <c r="V45" s="44">
        <v>13696.822657000001</v>
      </c>
      <c r="W45" s="44">
        <v>33548.372079999899</v>
      </c>
      <c r="X45" s="44">
        <v>6781.5780887999999</v>
      </c>
      <c r="Y45" s="44">
        <v>24232.877722000001</v>
      </c>
      <c r="Z45" s="44">
        <v>263995.23707999999</v>
      </c>
    </row>
    <row r="46" spans="1:26" x14ac:dyDescent="0.2">
      <c r="A46" s="44" t="s">
        <v>45</v>
      </c>
      <c r="B46" s="44">
        <v>868.93779099999995</v>
      </c>
      <c r="C46" s="44">
        <v>2460.7935889999999</v>
      </c>
      <c r="D46" s="44">
        <v>1237.6961060000001</v>
      </c>
      <c r="E46" s="44">
        <v>1237.6961060000001</v>
      </c>
      <c r="F46" s="44">
        <v>306.30284529999898</v>
      </c>
      <c r="G46" s="44">
        <v>3628.8987139999999</v>
      </c>
      <c r="H46" s="44">
        <v>11837.782255</v>
      </c>
      <c r="I46" s="44">
        <v>1782.0162379999999</v>
      </c>
      <c r="J46" s="44">
        <v>434.4663754</v>
      </c>
      <c r="K46" s="44">
        <v>2927.5709660000002</v>
      </c>
      <c r="L46" s="44">
        <v>1332.3590323999899</v>
      </c>
      <c r="M46" s="44">
        <v>1687.79712899999</v>
      </c>
      <c r="N46" s="44">
        <v>1687.79712899999</v>
      </c>
      <c r="O46" s="44">
        <v>4497.6453389999997</v>
      </c>
      <c r="P46" s="44">
        <v>22985.639609900001</v>
      </c>
      <c r="Q46" s="44">
        <v>127.00388847999901</v>
      </c>
      <c r="R46" s="44">
        <v>4262.6272509</v>
      </c>
      <c r="S46" s="44">
        <v>1266.0691582219899</v>
      </c>
      <c r="T46" s="44">
        <v>1266.0691582219899</v>
      </c>
      <c r="U46" s="44">
        <v>499.32017930000001</v>
      </c>
      <c r="V46" s="44">
        <v>2156.3068069999999</v>
      </c>
      <c r="W46" s="44">
        <v>5645.8345650000001</v>
      </c>
      <c r="X46" s="44">
        <v>746.70629726999903</v>
      </c>
      <c r="Y46" s="44">
        <v>11144.716114000001</v>
      </c>
      <c r="Z46" s="44">
        <v>66465.907519999993</v>
      </c>
    </row>
    <row r="47" spans="1:26" x14ac:dyDescent="0.2">
      <c r="A47" s="44" t="s">
        <v>46</v>
      </c>
      <c r="B47" s="44">
        <v>4886.1110884</v>
      </c>
      <c r="C47" s="44">
        <v>13883.6563015999</v>
      </c>
      <c r="D47" s="44">
        <v>6978.4120849999999</v>
      </c>
      <c r="E47" s="44">
        <v>6978.4120849999999</v>
      </c>
      <c r="F47" s="44">
        <v>1727.00075932</v>
      </c>
      <c r="G47" s="44">
        <v>41817.962629000001</v>
      </c>
      <c r="H47" s="44">
        <v>66731.954252999902</v>
      </c>
      <c r="I47" s="44">
        <v>10054.0388257</v>
      </c>
      <c r="J47" s="44">
        <v>2443.0667369899902</v>
      </c>
      <c r="K47" s="44">
        <v>16517.166703399998</v>
      </c>
      <c r="L47" s="44">
        <v>7491.9824368</v>
      </c>
      <c r="M47" s="44">
        <v>9516.2012989999894</v>
      </c>
      <c r="N47" s="44">
        <v>9516.2012989999894</v>
      </c>
      <c r="O47" s="44">
        <v>25358.7834344</v>
      </c>
      <c r="P47" s="44">
        <v>435416.69367549999</v>
      </c>
      <c r="Q47" s="44">
        <v>714.15455566999901</v>
      </c>
      <c r="R47" s="44">
        <v>33123.440727840003</v>
      </c>
      <c r="S47" s="44">
        <v>11600.344041271001</v>
      </c>
      <c r="T47" s="44">
        <v>11600.344041271001</v>
      </c>
      <c r="U47" s="44">
        <v>2815.2733056799998</v>
      </c>
      <c r="V47" s="44">
        <v>12267.293338199999</v>
      </c>
      <c r="W47" s="44">
        <v>31443.390457599999</v>
      </c>
      <c r="X47" s="44">
        <v>7579.2548628000004</v>
      </c>
      <c r="Y47" s="44">
        <v>50884.043653999899</v>
      </c>
      <c r="Z47" s="44">
        <v>702164.43693799898</v>
      </c>
    </row>
    <row r="48" spans="1:26" x14ac:dyDescent="0.2">
      <c r="A48" s="44" t="s">
        <v>47</v>
      </c>
      <c r="B48" s="44">
        <v>9070.6095170000008</v>
      </c>
      <c r="C48" s="44">
        <v>26348.29968</v>
      </c>
      <c r="D48" s="44">
        <v>13292.503456999901</v>
      </c>
      <c r="E48" s="44">
        <v>13292.503456999901</v>
      </c>
      <c r="F48" s="44">
        <v>3289.5949609999998</v>
      </c>
      <c r="G48" s="44">
        <v>76576.195806999895</v>
      </c>
      <c r="H48" s="44">
        <v>126890.38563</v>
      </c>
      <c r="I48" s="44">
        <v>19080.476869999999</v>
      </c>
      <c r="J48" s="44">
        <v>4535.3084669999998</v>
      </c>
      <c r="K48" s="44">
        <v>31346.15958</v>
      </c>
      <c r="L48" s="44">
        <v>13908.147880999901</v>
      </c>
      <c r="M48" s="44">
        <v>18126.474190000001</v>
      </c>
      <c r="N48" s="44">
        <v>18126.474190000001</v>
      </c>
      <c r="O48" s="44">
        <v>48303.414649999897</v>
      </c>
      <c r="P48" s="44">
        <v>129299.856843399</v>
      </c>
      <c r="Q48" s="44">
        <v>1325.7593124999901</v>
      </c>
      <c r="R48" s="44">
        <v>47800.021949800001</v>
      </c>
      <c r="S48" s="44">
        <v>11107.6845502209</v>
      </c>
      <c r="T48" s="44">
        <v>11107.6845502209</v>
      </c>
      <c r="U48" s="44">
        <v>5362.5320810000003</v>
      </c>
      <c r="V48" s="44">
        <v>37728.58412</v>
      </c>
      <c r="W48" s="44">
        <v>82590.909310000003</v>
      </c>
      <c r="X48" s="44">
        <v>8753.0030492000005</v>
      </c>
      <c r="Y48" s="44">
        <v>137442.47625999901</v>
      </c>
      <c r="Z48" s="44">
        <v>690368.42310000001</v>
      </c>
    </row>
    <row r="49" spans="1:26" x14ac:dyDescent="0.2">
      <c r="A49" s="44" t="s">
        <v>48</v>
      </c>
      <c r="B49" s="44">
        <v>2691.4869181999902</v>
      </c>
      <c r="C49" s="44">
        <v>7510.6966339999999</v>
      </c>
      <c r="D49" s="44">
        <v>3775.8054317999899</v>
      </c>
      <c r="E49" s="44">
        <v>3775.8054317999899</v>
      </c>
      <c r="F49" s="44">
        <v>934.42634909999902</v>
      </c>
      <c r="G49" s="44">
        <v>8268.8164070000003</v>
      </c>
      <c r="H49" s="44">
        <v>36151.136886</v>
      </c>
      <c r="I49" s="44">
        <v>5438.9679291999901</v>
      </c>
      <c r="J49" s="44">
        <v>1345.7444376000001</v>
      </c>
      <c r="K49" s="44">
        <v>8935.3489199999894</v>
      </c>
      <c r="L49" s="44">
        <v>4126.9139355999996</v>
      </c>
      <c r="M49" s="44">
        <v>5148.92493439999</v>
      </c>
      <c r="N49" s="44">
        <v>5148.92493439999</v>
      </c>
      <c r="O49" s="44">
        <v>13720.8375399999</v>
      </c>
      <c r="P49" s="44">
        <v>286394.57493950002</v>
      </c>
      <c r="Q49" s="44">
        <v>393.38817749999902</v>
      </c>
      <c r="R49" s="44">
        <v>16080.614886719901</v>
      </c>
      <c r="S49" s="44">
        <v>3116.2083790767001</v>
      </c>
      <c r="T49" s="44">
        <v>3116.2083790767001</v>
      </c>
      <c r="U49" s="44">
        <v>1523.2565552999899</v>
      </c>
      <c r="V49" s="44">
        <v>6499.0087979999998</v>
      </c>
      <c r="W49" s="44">
        <v>17099.801099999899</v>
      </c>
      <c r="X49" s="44">
        <v>2844.29287901</v>
      </c>
      <c r="Y49" s="44">
        <v>20133.167904999998</v>
      </c>
      <c r="Z49" s="44">
        <v>405868.33679999999</v>
      </c>
    </row>
    <row r="50" spans="1:26" x14ac:dyDescent="0.2">
      <c r="A50" s="44" t="s">
        <v>49</v>
      </c>
      <c r="B50" s="44">
        <v>3518.0707171999902</v>
      </c>
      <c r="C50" s="44">
        <v>10146.215781999999</v>
      </c>
      <c r="D50" s="44">
        <v>5096.7415595999901</v>
      </c>
      <c r="E50" s="44">
        <v>5096.7415595999901</v>
      </c>
      <c r="F50" s="44">
        <v>1261.3281678999899</v>
      </c>
      <c r="G50" s="44">
        <v>10658.775801</v>
      </c>
      <c r="H50" s="44">
        <v>48690.9965239999</v>
      </c>
      <c r="I50" s="44">
        <v>7347.5153799999898</v>
      </c>
      <c r="J50" s="44">
        <v>1759.0373834</v>
      </c>
      <c r="K50" s="44">
        <v>12070.7856079999</v>
      </c>
      <c r="L50" s="44">
        <v>5394.32603069999</v>
      </c>
      <c r="M50" s="44">
        <v>6950.2293549999904</v>
      </c>
      <c r="N50" s="44">
        <v>6950.2293549999904</v>
      </c>
      <c r="O50" s="44">
        <v>18520.968874999999</v>
      </c>
      <c r="P50" s="44">
        <v>126170.5773359</v>
      </c>
      <c r="Q50" s="44">
        <v>514.2003674</v>
      </c>
      <c r="R50" s="44">
        <v>20867.606928079898</v>
      </c>
      <c r="S50" s="44">
        <v>20749.4710229267</v>
      </c>
      <c r="T50" s="44">
        <v>20749.4710229267</v>
      </c>
      <c r="U50" s="44">
        <v>2056.1610100999901</v>
      </c>
      <c r="V50" s="44">
        <v>9427.5678129999906</v>
      </c>
      <c r="W50" s="44">
        <v>24086.922506999999</v>
      </c>
      <c r="X50" s="44">
        <v>3389.3245940000002</v>
      </c>
      <c r="Y50" s="44">
        <v>26559.988372</v>
      </c>
      <c r="Z50" s="44">
        <v>286584.58632</v>
      </c>
    </row>
    <row r="51" spans="1:26" x14ac:dyDescent="0.2">
      <c r="A51" s="44" t="s">
        <v>50</v>
      </c>
      <c r="B51" s="44">
        <v>3820.6882719999999</v>
      </c>
      <c r="C51" s="44">
        <v>11087.868129999901</v>
      </c>
      <c r="D51" s="44">
        <v>5603.1941500000003</v>
      </c>
      <c r="E51" s="44">
        <v>5603.1941500000003</v>
      </c>
      <c r="F51" s="44">
        <v>1386.662032</v>
      </c>
      <c r="G51" s="44">
        <v>12794.017341999999</v>
      </c>
      <c r="H51" s="44">
        <v>53485.463729999901</v>
      </c>
      <c r="I51" s="44">
        <v>8029.4300499999899</v>
      </c>
      <c r="J51" s="44">
        <v>1910.34427399999</v>
      </c>
      <c r="K51" s="44">
        <v>13191.0579599999</v>
      </c>
      <c r="L51" s="44">
        <v>5858.33679999999</v>
      </c>
      <c r="M51" s="44">
        <v>7640.8507900000004</v>
      </c>
      <c r="N51" s="44">
        <v>7640.8507900000004</v>
      </c>
      <c r="O51" s="44">
        <v>20361.342409999899</v>
      </c>
      <c r="P51" s="44">
        <v>25073.283099799999</v>
      </c>
      <c r="Q51" s="44">
        <v>558.43218799999897</v>
      </c>
      <c r="R51" s="44">
        <v>30903.249226700002</v>
      </c>
      <c r="S51" s="44">
        <v>13534.560337597901</v>
      </c>
      <c r="T51" s="44">
        <v>13534.560337597901</v>
      </c>
      <c r="U51" s="44">
        <v>2260.4675469999902</v>
      </c>
      <c r="V51" s="44">
        <v>17051.86436</v>
      </c>
      <c r="W51" s="44">
        <v>36595.689729999998</v>
      </c>
      <c r="X51" s="44">
        <v>4250.8330400000004</v>
      </c>
      <c r="Y51" s="44">
        <v>23886.333455</v>
      </c>
      <c r="Z51" s="44">
        <v>222232.27900000001</v>
      </c>
    </row>
    <row r="52" spans="1:26" x14ac:dyDescent="0.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1:26" x14ac:dyDescent="0.2">
      <c r="A53" s="44" t="s">
        <v>56</v>
      </c>
      <c r="B53" s="44">
        <f t="shared" ref="B53" si="0">SUM(B3:B51)</f>
        <v>276977.14365879947</v>
      </c>
      <c r="C53" s="44">
        <f t="shared" ref="C53:I53" si="1">SUM(C3:C51)</f>
        <v>800273.23916119849</v>
      </c>
      <c r="D53" s="44">
        <f t="shared" si="1"/>
        <v>403400.57208249939</v>
      </c>
      <c r="E53" s="44">
        <f t="shared" si="1"/>
        <v>403400.57208249939</v>
      </c>
      <c r="F53" s="44">
        <f t="shared" si="1"/>
        <v>99832.475675989845</v>
      </c>
      <c r="G53" s="44">
        <f t="shared" si="1"/>
        <v>1936209.8082049969</v>
      </c>
      <c r="H53" s="44">
        <f t="shared" si="1"/>
        <v>3852454.6963659953</v>
      </c>
      <c r="I53" s="44">
        <f t="shared" si="1"/>
        <v>579528.79244039906</v>
      </c>
      <c r="J53" s="44">
        <f t="shared" ref="J53:T53" si="2">SUM(J3:J51)</f>
        <v>138488.53869738986</v>
      </c>
      <c r="K53" s="44">
        <f t="shared" si="2"/>
        <v>952072.36545519787</v>
      </c>
      <c r="L53" s="44">
        <f t="shared" si="2"/>
        <v>424694.53614679951</v>
      </c>
      <c r="M53" s="44">
        <f t="shared" si="2"/>
        <v>550101.64888109919</v>
      </c>
      <c r="N53" s="44">
        <f t="shared" si="2"/>
        <v>550101.64888109919</v>
      </c>
      <c r="O53" s="44">
        <f t="shared" si="2"/>
        <v>1465911.0723139991</v>
      </c>
      <c r="P53" s="44">
        <f t="shared" si="2"/>
        <v>10130656.275773823</v>
      </c>
      <c r="Q53" s="44">
        <f t="shared" si="2"/>
        <v>40482.970386739922</v>
      </c>
      <c r="R53" s="44">
        <f t="shared" si="2"/>
        <v>2026335.394972547</v>
      </c>
      <c r="S53" s="44">
        <f t="shared" si="2"/>
        <v>980478.65509724675</v>
      </c>
      <c r="T53" s="44">
        <f t="shared" si="2"/>
        <v>980478.65509724675</v>
      </c>
      <c r="U53" s="44">
        <f t="shared" ref="U53:X53" si="3">SUM(U3:U51)</f>
        <v>162742.12046031977</v>
      </c>
      <c r="V53" s="44">
        <f t="shared" si="3"/>
        <v>901159.91033939878</v>
      </c>
      <c r="W53" s="44">
        <f t="shared" si="3"/>
        <v>2127289.9787476975</v>
      </c>
      <c r="X53" s="44">
        <f t="shared" si="3"/>
        <v>419954.11252563511</v>
      </c>
      <c r="Y53" s="44">
        <f t="shared" ref="Y53:Z53" si="4">SUM(Y3:Y51)</f>
        <v>2545110.4460536931</v>
      </c>
      <c r="Z53" s="44">
        <f t="shared" si="4"/>
        <v>25255118.352088954</v>
      </c>
    </row>
    <row r="54" spans="1:26" x14ac:dyDescent="0.2">
      <c r="A54" s="44" t="s">
        <v>378</v>
      </c>
      <c r="B54" s="44">
        <f t="shared" ref="B54" si="5">SUM(B3:B51)-B4-B6-B7-B13-B27-B29-B32-B38-B45-B48-B51</f>
        <v>183694.31179209962</v>
      </c>
      <c r="C54" s="44">
        <f t="shared" ref="C54:W54" si="6">SUM(C3:C51)-C4-C6-C7-C13-C27-C29-C32-C38-C45-C48-C51</f>
        <v>529081.2011331988</v>
      </c>
      <c r="D54" s="44">
        <f t="shared" si="6"/>
        <v>266673.33417649963</v>
      </c>
      <c r="E54" s="44">
        <f t="shared" si="6"/>
        <v>266673.33417649963</v>
      </c>
      <c r="F54" s="44">
        <f t="shared" si="6"/>
        <v>65995.583540789885</v>
      </c>
      <c r="G54" s="44">
        <f t="shared" si="6"/>
        <v>1330771.065123497</v>
      </c>
      <c r="H54" s="44">
        <f t="shared" si="6"/>
        <v>2547271.8940519975</v>
      </c>
      <c r="I54" s="44">
        <f t="shared" si="6"/>
        <v>383141.36301739921</v>
      </c>
      <c r="J54" s="44">
        <f t="shared" ref="J54:T54" si="7">SUM(J3:J51)-J4-J6-J7-J13-J27-J29-J32-J38-J45-J48-J51</f>
        <v>91847.124242589911</v>
      </c>
      <c r="K54" s="44">
        <f t="shared" si="7"/>
        <v>629439.49097619823</v>
      </c>
      <c r="L54" s="44">
        <f t="shared" si="7"/>
        <v>281662.09896379971</v>
      </c>
      <c r="M54" s="44">
        <f t="shared" si="7"/>
        <v>363652.06477309932</v>
      </c>
      <c r="N54" s="44">
        <f t="shared" si="7"/>
        <v>363652.06477309932</v>
      </c>
      <c r="O54" s="44">
        <f t="shared" si="7"/>
        <v>969060.11687699938</v>
      </c>
      <c r="P54" s="44">
        <f t="shared" si="7"/>
        <v>8645019.7660660334</v>
      </c>
      <c r="Q54" s="44">
        <f t="shared" si="7"/>
        <v>26848.749264339953</v>
      </c>
      <c r="R54" s="44">
        <f t="shared" si="7"/>
        <v>1327998.7094979885</v>
      </c>
      <c r="S54" s="44">
        <f t="shared" si="7"/>
        <v>788864.79007437488</v>
      </c>
      <c r="T54" s="44">
        <f t="shared" si="7"/>
        <v>788864.79007437488</v>
      </c>
      <c r="U54" s="44">
        <f t="shared" si="6"/>
        <v>107582.88066251988</v>
      </c>
      <c r="V54" s="44">
        <f t="shared" si="6"/>
        <v>501906.2572353991</v>
      </c>
      <c r="W54" s="44">
        <f t="shared" si="6"/>
        <v>1260472.1827906987</v>
      </c>
      <c r="X54" s="44">
        <f>SUM(X3:X51)-X4-X6-X7-X13-X27-X29-X32-X38-X45-X48-X51</f>
        <v>291851.20808569551</v>
      </c>
      <c r="Y54" s="44">
        <f t="shared" ref="Y54:Z54" si="8">SUM(Y3:Y51)-Y4-Y6-Y7-Y13-Y27-Y29-Y32-Y38-Y45-Y48-Y51</f>
        <v>1583196.1888486955</v>
      </c>
      <c r="Z54" s="44">
        <f t="shared" si="8"/>
        <v>18358683.475038968</v>
      </c>
    </row>
    <row r="55" spans="1:26" x14ac:dyDescent="0.2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CR67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B60" sqref="B60"/>
    </sheetView>
  </sheetViews>
  <sheetFormatPr defaultRowHeight="15" x14ac:dyDescent="0.25"/>
  <cols>
    <col min="1" max="1" width="21.28515625" customWidth="1"/>
    <col min="2" max="11" width="9.140625" customWidth="1"/>
    <col min="12" max="14" width="9.140625" style="28" customWidth="1"/>
    <col min="16" max="16" width="16.5703125" bestFit="1" customWidth="1"/>
    <col min="17" max="17" width="6" style="96" bestFit="1" customWidth="1"/>
    <col min="18" max="18" width="5.42578125" style="28" bestFit="1" customWidth="1"/>
    <col min="19" max="19" width="9.85546875" style="28" bestFit="1" customWidth="1"/>
    <col min="20" max="20" width="5.7109375" style="26" bestFit="1" customWidth="1"/>
    <col min="21" max="21" width="14.5703125" style="26" bestFit="1" customWidth="1"/>
    <col min="22" max="22" width="5.5703125" style="26" bestFit="1" customWidth="1"/>
    <col min="23" max="23" width="5.5703125" style="97" customWidth="1"/>
    <col min="24" max="24" width="9" style="26" bestFit="1" customWidth="1"/>
    <col min="25" max="25" width="13.42578125" style="26" bestFit="1" customWidth="1"/>
    <col min="26" max="26" width="4.5703125" style="26" bestFit="1" customWidth="1"/>
    <col min="27" max="27" width="7.7109375" style="26" bestFit="1" customWidth="1"/>
    <col min="28" max="28" width="6.7109375" style="26" bestFit="1" customWidth="1"/>
    <col min="29" max="29" width="5.7109375" style="26" bestFit="1" customWidth="1"/>
    <col min="30" max="30" width="5.7109375" style="26" customWidth="1"/>
    <col min="31" max="31" width="5.85546875" style="26" bestFit="1" customWidth="1"/>
    <col min="32" max="32" width="5.85546875" style="97" customWidth="1"/>
    <col min="33" max="33" width="6.42578125" style="26" bestFit="1" customWidth="1"/>
    <col min="34" max="34" width="15.42578125" style="26" bestFit="1" customWidth="1"/>
    <col min="35" max="35" width="6.7109375" style="26" bestFit="1" customWidth="1"/>
    <col min="36" max="36" width="5" style="26" bestFit="1" customWidth="1"/>
    <col min="37" max="37" width="5.140625" style="26" bestFit="1" customWidth="1"/>
    <col min="38" max="38" width="5.140625" style="97" customWidth="1"/>
    <col min="39" max="39" width="5.140625" style="26" customWidth="1"/>
    <col min="40" max="40" width="6.5703125" style="26" bestFit="1" customWidth="1"/>
    <col min="41" max="41" width="6.140625" style="26" bestFit="1" customWidth="1"/>
    <col min="42" max="42" width="4.85546875" style="26" bestFit="1" customWidth="1"/>
    <col min="43" max="43" width="10" style="26" bestFit="1" customWidth="1"/>
    <col min="44" max="44" width="9.28515625" style="26" bestFit="1" customWidth="1"/>
    <col min="45" max="45" width="7.7109375" style="26" bestFit="1" customWidth="1"/>
    <col min="46" max="46" width="9.28515625" style="26" bestFit="1" customWidth="1"/>
    <col min="47" max="47" width="6" style="26" customWidth="1"/>
    <col min="48" max="48" width="5.7109375" style="26" bestFit="1" customWidth="1"/>
    <col min="49" max="49" width="4.28515625" style="26" customWidth="1"/>
    <col min="50" max="50" width="6.7109375" style="26" bestFit="1" customWidth="1"/>
    <col min="51" max="51" width="4.5703125" style="26" bestFit="1" customWidth="1"/>
    <col min="52" max="52" width="4.140625" style="26" bestFit="1" customWidth="1"/>
    <col min="53" max="53" width="6.7109375" style="26" bestFit="1" customWidth="1"/>
    <col min="54" max="54" width="4.140625" style="26" customWidth="1"/>
    <col min="55" max="55" width="5.85546875" style="26" customWidth="1"/>
    <col min="56" max="56" width="3.28515625" style="26" bestFit="1" customWidth="1"/>
    <col min="57" max="57" width="6.7109375" style="26" bestFit="1" customWidth="1"/>
    <col min="58" max="58" width="6.85546875" style="26" bestFit="1" customWidth="1"/>
    <col min="59" max="59" width="5.7109375" style="26" bestFit="1" customWidth="1"/>
    <col min="60" max="60" width="5.140625" style="26" customWidth="1"/>
    <col min="61" max="61" width="5.28515625" style="26" customWidth="1"/>
    <col min="62" max="62" width="8.7109375" style="26" bestFit="1" customWidth="1"/>
    <col min="63" max="63" width="4.85546875" style="26" customWidth="1"/>
    <col min="64" max="64" width="7.85546875" style="26" bestFit="1" customWidth="1"/>
    <col min="65" max="65" width="5.85546875" style="26" customWidth="1"/>
    <col min="66" max="66" width="6" style="26" bestFit="1" customWidth="1"/>
    <col min="67" max="67" width="5.7109375" style="26" bestFit="1" customWidth="1"/>
    <col min="68" max="68" width="5.7109375" style="26" customWidth="1"/>
    <col min="69" max="69" width="3.85546875" style="26" bestFit="1" customWidth="1"/>
    <col min="70" max="70" width="5.5703125" style="26" bestFit="1" customWidth="1"/>
    <col min="71" max="71" width="3.85546875" style="26" bestFit="1" customWidth="1"/>
    <col min="72" max="72" width="6.7109375" style="26" bestFit="1" customWidth="1"/>
    <col min="73" max="73" width="6.7109375" style="26" customWidth="1"/>
    <col min="74" max="75" width="5.28515625" style="26" bestFit="1" customWidth="1"/>
    <col min="76" max="76" width="5.7109375" style="26" bestFit="1" customWidth="1"/>
    <col min="77" max="77" width="5.7109375" style="97" customWidth="1"/>
    <col min="78" max="78" width="5.7109375" style="26" bestFit="1" customWidth="1"/>
    <col min="79" max="79" width="9.140625" style="26" bestFit="1" customWidth="1"/>
    <col min="80" max="80" width="7.140625" style="26" bestFit="1" customWidth="1"/>
    <col min="82" max="82" width="9.140625" style="28"/>
    <col min="84" max="93" width="9.140625" style="28"/>
  </cols>
  <sheetData>
    <row r="1" spans="1:96" x14ac:dyDescent="0.25">
      <c r="B1" s="94" t="s">
        <v>507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P1" s="28" t="s">
        <v>510</v>
      </c>
    </row>
    <row r="2" spans="1:96" x14ac:dyDescent="0.25">
      <c r="A2" s="7" t="s">
        <v>52</v>
      </c>
      <c r="B2" s="94" t="s">
        <v>59</v>
      </c>
      <c r="C2" s="94" t="s">
        <v>57</v>
      </c>
      <c r="D2" s="94" t="s">
        <v>60</v>
      </c>
      <c r="E2" s="94" t="s">
        <v>54</v>
      </c>
      <c r="F2" s="94" t="s">
        <v>53</v>
      </c>
      <c r="G2" s="94" t="s">
        <v>61</v>
      </c>
      <c r="H2" s="94" t="s">
        <v>62</v>
      </c>
      <c r="I2" s="94" t="s">
        <v>63</v>
      </c>
      <c r="J2" s="94" t="s">
        <v>64</v>
      </c>
      <c r="K2" s="94" t="s">
        <v>65</v>
      </c>
      <c r="L2" s="94" t="s">
        <v>317</v>
      </c>
      <c r="M2" s="94" t="s">
        <v>320</v>
      </c>
      <c r="N2" s="94" t="s">
        <v>327</v>
      </c>
      <c r="P2" s="28" t="s">
        <v>227</v>
      </c>
      <c r="Q2" s="96" t="s">
        <v>506</v>
      </c>
      <c r="R2" s="28" t="s">
        <v>391</v>
      </c>
      <c r="S2" s="28" t="s">
        <v>178</v>
      </c>
      <c r="T2" s="26" t="s">
        <v>131</v>
      </c>
      <c r="U2" s="26" t="s">
        <v>132</v>
      </c>
      <c r="V2" s="26" t="s">
        <v>133</v>
      </c>
      <c r="W2" s="97" t="s">
        <v>342</v>
      </c>
      <c r="X2" s="26" t="s">
        <v>392</v>
      </c>
      <c r="Y2" s="26" t="s">
        <v>179</v>
      </c>
      <c r="Z2" s="26" t="s">
        <v>134</v>
      </c>
      <c r="AA2" s="26" t="s">
        <v>59</v>
      </c>
      <c r="AB2" s="26" t="s">
        <v>136</v>
      </c>
      <c r="AC2" s="26" t="s">
        <v>137</v>
      </c>
      <c r="AD2" s="26" t="s">
        <v>393</v>
      </c>
      <c r="AE2" s="26" t="s">
        <v>138</v>
      </c>
      <c r="AF2" s="97" t="s">
        <v>508</v>
      </c>
      <c r="AG2" s="26" t="s">
        <v>139</v>
      </c>
      <c r="AH2" s="26" t="s">
        <v>140</v>
      </c>
      <c r="AI2" s="26" t="s">
        <v>141</v>
      </c>
      <c r="AJ2" s="26" t="s">
        <v>142</v>
      </c>
      <c r="AK2" s="26" t="s">
        <v>143</v>
      </c>
      <c r="AL2" s="97" t="s">
        <v>509</v>
      </c>
      <c r="AM2" s="26" t="s">
        <v>394</v>
      </c>
      <c r="AN2" s="26" t="s">
        <v>144</v>
      </c>
      <c r="AO2" s="26" t="s">
        <v>400</v>
      </c>
      <c r="AP2" s="26" t="s">
        <v>57</v>
      </c>
      <c r="AQ2" s="26" t="s">
        <v>128</v>
      </c>
      <c r="AR2" s="26" t="s">
        <v>145</v>
      </c>
      <c r="AS2" s="26" t="s">
        <v>146</v>
      </c>
      <c r="AT2" s="26" t="s">
        <v>60</v>
      </c>
      <c r="AU2" s="26" t="s">
        <v>147</v>
      </c>
      <c r="AV2" s="26" t="s">
        <v>148</v>
      </c>
      <c r="AW2" s="26" t="s">
        <v>149</v>
      </c>
      <c r="AX2" s="26" t="s">
        <v>150</v>
      </c>
      <c r="AY2" s="26" t="s">
        <v>151</v>
      </c>
      <c r="AZ2" s="26" t="s">
        <v>152</v>
      </c>
      <c r="BA2" s="26" t="s">
        <v>153</v>
      </c>
      <c r="BB2" s="26" t="s">
        <v>154</v>
      </c>
      <c r="BC2" s="26" t="s">
        <v>155</v>
      </c>
      <c r="BD2" s="26" t="s">
        <v>156</v>
      </c>
      <c r="BE2" s="26" t="s">
        <v>54</v>
      </c>
      <c r="BF2" s="26" t="s">
        <v>53</v>
      </c>
      <c r="BG2" s="26" t="s">
        <v>157</v>
      </c>
      <c r="BH2" s="26" t="s">
        <v>158</v>
      </c>
      <c r="BI2" s="26" t="s">
        <v>159</v>
      </c>
      <c r="BJ2" s="26" t="s">
        <v>160</v>
      </c>
      <c r="BK2" s="26" t="s">
        <v>161</v>
      </c>
      <c r="BL2" s="26" t="s">
        <v>162</v>
      </c>
      <c r="BM2" s="26" t="s">
        <v>163</v>
      </c>
      <c r="BN2" s="26" t="s">
        <v>164</v>
      </c>
      <c r="BO2" s="26" t="s">
        <v>165</v>
      </c>
      <c r="BP2" s="26" t="s">
        <v>395</v>
      </c>
      <c r="BQ2" s="26" t="s">
        <v>166</v>
      </c>
      <c r="BR2" s="26" t="s">
        <v>167</v>
      </c>
      <c r="BS2" s="26" t="s">
        <v>168</v>
      </c>
      <c r="BT2" s="26" t="s">
        <v>61</v>
      </c>
      <c r="BU2" s="26" t="s">
        <v>401</v>
      </c>
      <c r="BV2" s="26" t="s">
        <v>169</v>
      </c>
      <c r="BW2" s="26" t="s">
        <v>170</v>
      </c>
      <c r="BX2" s="26" t="s">
        <v>171</v>
      </c>
      <c r="BY2" s="104" t="s">
        <v>172</v>
      </c>
      <c r="BZ2" s="26" t="s">
        <v>173</v>
      </c>
      <c r="CA2" s="26" t="s">
        <v>174</v>
      </c>
      <c r="CB2" s="26" t="s">
        <v>402</v>
      </c>
      <c r="CD2" s="28" t="s">
        <v>141</v>
      </c>
      <c r="CF2" s="28" t="s">
        <v>59</v>
      </c>
      <c r="CG2" s="28" t="s">
        <v>57</v>
      </c>
      <c r="CH2" s="28" t="s">
        <v>60</v>
      </c>
      <c r="CI2" s="28" t="s">
        <v>54</v>
      </c>
      <c r="CJ2" s="28" t="s">
        <v>53</v>
      </c>
      <c r="CK2" s="28" t="s">
        <v>61</v>
      </c>
      <c r="CL2" s="28" t="s">
        <v>62</v>
      </c>
      <c r="CM2" s="28" t="s">
        <v>63</v>
      </c>
      <c r="CN2" s="28" t="s">
        <v>64</v>
      </c>
      <c r="CO2" s="28" t="s">
        <v>65</v>
      </c>
      <c r="CP2" s="28" t="s">
        <v>317</v>
      </c>
      <c r="CQ2" s="28" t="s">
        <v>320</v>
      </c>
      <c r="CR2" s="28" t="s">
        <v>327</v>
      </c>
    </row>
    <row r="3" spans="1:96" x14ac:dyDescent="0.25">
      <c r="A3" s="26" t="s">
        <v>0</v>
      </c>
      <c r="B3" s="95">
        <v>1873.4549488</v>
      </c>
      <c r="C3" s="95">
        <v>5.8615700603000001</v>
      </c>
      <c r="D3" s="95">
        <v>9821.9997480000002</v>
      </c>
      <c r="E3" s="95">
        <v>288.23902616999999</v>
      </c>
      <c r="F3" s="95">
        <v>279.58826683000001</v>
      </c>
      <c r="G3" s="95">
        <v>6.6065971268999997</v>
      </c>
      <c r="H3" s="95">
        <v>454.23075433000002</v>
      </c>
      <c r="I3" s="95">
        <v>35.566269353000003</v>
      </c>
      <c r="J3" s="95">
        <v>10.220191788999999</v>
      </c>
      <c r="K3" s="95">
        <v>101.29346045</v>
      </c>
      <c r="L3" s="95">
        <v>7.267692126</v>
      </c>
      <c r="M3" s="95">
        <v>0.84486921280000005</v>
      </c>
      <c r="N3" s="95">
        <v>1.2400499373</v>
      </c>
      <c r="O3" s="26"/>
      <c r="P3" s="28" t="s">
        <v>0</v>
      </c>
      <c r="Q3" s="96">
        <v>0</v>
      </c>
      <c r="R3" s="28">
        <v>0</v>
      </c>
      <c r="S3" s="26">
        <v>7.26768652772469</v>
      </c>
      <c r="T3" s="26">
        <v>35.5662837593771</v>
      </c>
      <c r="U3" s="26">
        <v>35.5662837593771</v>
      </c>
      <c r="V3" s="26">
        <v>7.7710607573603996</v>
      </c>
      <c r="W3" s="97">
        <v>0.33252109917122302</v>
      </c>
      <c r="X3" s="26">
        <v>10.2201838843185</v>
      </c>
      <c r="Y3" s="26">
        <v>0.844870247574661</v>
      </c>
      <c r="Z3" s="26">
        <v>0</v>
      </c>
      <c r="AA3" s="26">
        <v>1873.45278921058</v>
      </c>
      <c r="AB3" s="26">
        <v>77.732893072904503</v>
      </c>
      <c r="AC3" s="26">
        <v>7.0097320375377796</v>
      </c>
      <c r="AD3" s="26">
        <v>25.410248621756601</v>
      </c>
      <c r="AE3" s="26">
        <v>0</v>
      </c>
      <c r="AF3" s="97">
        <v>0</v>
      </c>
      <c r="AG3" s="26">
        <v>101.29347364057401</v>
      </c>
      <c r="AH3" s="26">
        <v>101.29347364057401</v>
      </c>
      <c r="AI3" s="26">
        <v>78.576003746975502</v>
      </c>
      <c r="AJ3" s="26">
        <v>9.3189910010383805</v>
      </c>
      <c r="AK3" s="26">
        <v>0.58130619373627701</v>
      </c>
      <c r="AL3" s="97">
        <v>1.0637434018285801</v>
      </c>
      <c r="AM3" s="26">
        <v>4.5503254307745298</v>
      </c>
      <c r="AN3" s="26">
        <v>0</v>
      </c>
      <c r="AO3" s="26">
        <v>1.2400516502427701</v>
      </c>
      <c r="AP3" s="26">
        <v>5.8615694437187402</v>
      </c>
      <c r="AQ3" s="26">
        <v>0</v>
      </c>
      <c r="AR3" s="26">
        <v>8839.7964159901203</v>
      </c>
      <c r="AS3" s="26">
        <v>903.62452921664203</v>
      </c>
      <c r="AT3" s="26">
        <v>9821.9969489537398</v>
      </c>
      <c r="AU3" s="26">
        <v>0</v>
      </c>
      <c r="AV3" s="26">
        <v>30.031899169866101</v>
      </c>
      <c r="AW3" s="26">
        <v>0</v>
      </c>
      <c r="AX3" s="26">
        <v>122.27771874602399</v>
      </c>
      <c r="AY3" s="26">
        <v>0.16299977963700801</v>
      </c>
      <c r="AZ3" s="26">
        <v>5.7315600070547902E-2</v>
      </c>
      <c r="BA3" s="26">
        <v>215.61837476258901</v>
      </c>
      <c r="BB3" s="26">
        <v>7.3252149473370901E-2</v>
      </c>
      <c r="BC3" s="26">
        <v>0</v>
      </c>
      <c r="BD3" s="26">
        <v>1.06242965260669E-2</v>
      </c>
      <c r="BE3" s="26">
        <v>288.23158789890999</v>
      </c>
      <c r="BF3" s="26">
        <v>279.58082483889501</v>
      </c>
      <c r="BG3" s="26">
        <v>8.6507630600153096</v>
      </c>
      <c r="BH3" s="26">
        <v>0</v>
      </c>
      <c r="BI3" s="26">
        <v>0</v>
      </c>
      <c r="BJ3" s="26">
        <v>1.1437947169540901</v>
      </c>
      <c r="BK3" s="26">
        <v>0</v>
      </c>
      <c r="BL3" s="26">
        <v>12.273906961314299</v>
      </c>
      <c r="BM3" s="26">
        <v>0</v>
      </c>
      <c r="BN3" s="26">
        <v>0.319009883904605</v>
      </c>
      <c r="BO3" s="26">
        <v>49.095641895534001</v>
      </c>
      <c r="BP3" s="26">
        <v>8.4492247242712306</v>
      </c>
      <c r="BQ3" s="26">
        <v>0</v>
      </c>
      <c r="BR3" s="26">
        <v>0.82478644091337405</v>
      </c>
      <c r="BS3" s="26">
        <v>1.1183519784828801E-3</v>
      </c>
      <c r="BT3" s="26">
        <v>6.6065893530426498</v>
      </c>
      <c r="BU3" s="26">
        <v>66.551458420109299</v>
      </c>
      <c r="BV3" s="26">
        <v>0</v>
      </c>
      <c r="BW3" s="26">
        <v>0.11894386283232999</v>
      </c>
      <c r="BX3" s="26">
        <v>10.1901302232431</v>
      </c>
      <c r="BY3" s="97">
        <v>0</v>
      </c>
      <c r="BZ3" s="26">
        <v>0.89064159901962603</v>
      </c>
      <c r="CA3" s="26">
        <v>454.23064937140703</v>
      </c>
      <c r="CB3" s="26">
        <v>8.3221286258298406</v>
      </c>
      <c r="CC3" s="17"/>
      <c r="CD3" s="35">
        <f t="shared" ref="CD3:CD34" si="0">AI3/(AI3+AR3+AS3)</f>
        <v>8.0000028665602064E-3</v>
      </c>
      <c r="CF3" s="23">
        <f t="shared" ref="CF3:CF34" si="1">IF(B3=0,"",(AA3-B3)/B3)</f>
        <v>-1.1527309057377322E-6</v>
      </c>
      <c r="CG3" s="23">
        <f t="shared" ref="CG3:CG34" si="2">IF(C3=0,"",(AP3-C3)/C3)</f>
        <v>-1.0519046151183085E-7</v>
      </c>
      <c r="CH3" s="23">
        <f t="shared" ref="CH3:CH34" si="3">IF(D3=0,"",(AT3-D3)/D3)</f>
        <v>-2.849772278783215E-7</v>
      </c>
      <c r="CI3" s="23">
        <f t="shared" ref="CI3:CI34" si="4">IF(E3=0,"",(BE3-E3)/E3)</f>
        <v>-2.5805912505437037E-5</v>
      </c>
      <c r="CJ3" s="23">
        <f t="shared" ref="CJ3:CJ34" si="5">IF(F3=0,"",(BF3-F3)/F3)</f>
        <v>-2.6617680310319387E-5</v>
      </c>
      <c r="CK3" s="23">
        <f t="shared" ref="CK3:CK34" si="6">IF(G3=0,"",(BT3-G3)/G3)</f>
        <v>-1.1766810054443553E-6</v>
      </c>
      <c r="CL3" s="23">
        <f t="shared" ref="CL3:CL34" si="7">IF(H3=0,"",(CA3-H3)/H3)</f>
        <v>-2.3106888293792163E-7</v>
      </c>
      <c r="CM3" s="23">
        <f t="shared" ref="CM3:CM34" si="8">IF(I3=0,"",(U3-I3)/I3)</f>
        <v>4.0505730175131616E-7</v>
      </c>
      <c r="CN3" s="23">
        <f t="shared" ref="CN3:CN34" si="9">IF(J3=0,"",(X3-J3)/J3)</f>
        <v>-7.7343768715669569E-7</v>
      </c>
      <c r="CO3" s="23">
        <f t="shared" ref="CO3:CO34" si="10">IF(K3=0,"",(AH3-K3)/K3)</f>
        <v>1.3022137806783522E-7</v>
      </c>
      <c r="CP3" s="23">
        <f t="shared" ref="CP3:CP34" si="11">IF(L3=0,"",(S3-L3)/L3)</f>
        <v>-7.7029615632242774E-7</v>
      </c>
      <c r="CQ3" s="23">
        <f t="shared" ref="CQ3:CQ34" si="12">IF(M3=0,"",(Y3-M3)/M3)</f>
        <v>1.2247749654979029E-6</v>
      </c>
      <c r="CR3" s="23">
        <f t="shared" ref="CR3:CR34" si="13">IF(N3=0,"",(AO3-N3)/N3)</f>
        <v>1.3813498299922697E-6</v>
      </c>
    </row>
    <row r="4" spans="1:96" x14ac:dyDescent="0.25">
      <c r="A4" s="26" t="s">
        <v>2</v>
      </c>
      <c r="B4" s="95">
        <v>3477.6468321000002</v>
      </c>
      <c r="C4" s="95">
        <v>11.263592278999999</v>
      </c>
      <c r="D4" s="95">
        <v>17637.005290000001</v>
      </c>
      <c r="E4" s="95">
        <v>513.56170994000001</v>
      </c>
      <c r="F4" s="95">
        <v>498.14867601999998</v>
      </c>
      <c r="G4" s="95">
        <v>206.27179163</v>
      </c>
      <c r="H4" s="95">
        <v>812.40756076000002</v>
      </c>
      <c r="I4" s="95">
        <v>63.611512161</v>
      </c>
      <c r="J4" s="95">
        <v>18.279169408000001</v>
      </c>
      <c r="K4" s="95">
        <v>181.16688933</v>
      </c>
      <c r="L4" s="95">
        <v>12.998521587999999</v>
      </c>
      <c r="M4" s="95">
        <v>1.5110779957</v>
      </c>
      <c r="N4" s="95">
        <v>2.2178727595000001</v>
      </c>
      <c r="O4" s="26"/>
      <c r="P4" s="28" t="s">
        <v>2</v>
      </c>
      <c r="Q4" s="96">
        <v>0</v>
      </c>
      <c r="R4" s="28">
        <v>0</v>
      </c>
      <c r="S4" s="26">
        <v>12.998540169857501</v>
      </c>
      <c r="T4" s="26">
        <v>63.611540297741797</v>
      </c>
      <c r="U4" s="26">
        <v>63.611540297741797</v>
      </c>
      <c r="V4" s="26">
        <v>13.898814914796899</v>
      </c>
      <c r="W4" s="97">
        <v>0.59473026171766596</v>
      </c>
      <c r="X4" s="26">
        <v>18.279097894101699</v>
      </c>
      <c r="Y4" s="26">
        <v>1.51107529575502</v>
      </c>
      <c r="Z4" s="26">
        <v>0</v>
      </c>
      <c r="AA4" s="26">
        <v>3477.6426093464902</v>
      </c>
      <c r="AB4" s="26">
        <v>139.027931890503</v>
      </c>
      <c r="AC4" s="26">
        <v>12.5371187832249</v>
      </c>
      <c r="AD4" s="26">
        <v>45.4471381629292</v>
      </c>
      <c r="AE4" s="26">
        <v>0</v>
      </c>
      <c r="AF4" s="97">
        <v>0</v>
      </c>
      <c r="AG4" s="26">
        <v>181.16662471535301</v>
      </c>
      <c r="AH4" s="26">
        <v>181.16662471535301</v>
      </c>
      <c r="AI4" s="26">
        <v>141.09618478480101</v>
      </c>
      <c r="AJ4" s="26">
        <v>16.667375923513902</v>
      </c>
      <c r="AK4" s="26">
        <v>1.03968855491872</v>
      </c>
      <c r="AL4" s="97">
        <v>1.9025302882509501</v>
      </c>
      <c r="AM4" s="26">
        <v>8.1384044051632305</v>
      </c>
      <c r="AN4" s="26">
        <v>0</v>
      </c>
      <c r="AO4" s="26">
        <v>2.2178708867311401</v>
      </c>
      <c r="AP4" s="26">
        <v>11.2635439188258</v>
      </c>
      <c r="AQ4" s="26">
        <v>0</v>
      </c>
      <c r="AR4" s="26">
        <v>15873.291153623501</v>
      </c>
      <c r="AS4" s="26">
        <v>1622.60314864112</v>
      </c>
      <c r="AT4" s="26">
        <v>17636.990487049399</v>
      </c>
      <c r="AU4" s="26">
        <v>0</v>
      </c>
      <c r="AV4" s="26">
        <v>53.713011504130698</v>
      </c>
      <c r="AW4" s="26">
        <v>0</v>
      </c>
      <c r="AX4" s="26">
        <v>218.69778056221099</v>
      </c>
      <c r="AY4" s="26">
        <v>0.29042043739700202</v>
      </c>
      <c r="AZ4" s="26">
        <v>0.102120196652281</v>
      </c>
      <c r="BA4" s="26">
        <v>384.17194199639499</v>
      </c>
      <c r="BB4" s="26">
        <v>0.130514745283486</v>
      </c>
      <c r="BC4" s="26">
        <v>0</v>
      </c>
      <c r="BD4" s="26">
        <v>1.8929554732496599E-2</v>
      </c>
      <c r="BE4" s="26">
        <v>513.54843579877104</v>
      </c>
      <c r="BF4" s="26">
        <v>498.13542274410099</v>
      </c>
      <c r="BG4" s="26">
        <v>15.413013054669101</v>
      </c>
      <c r="BH4" s="26">
        <v>0</v>
      </c>
      <c r="BI4" s="26">
        <v>0</v>
      </c>
      <c r="BJ4" s="26">
        <v>2.03792273582566</v>
      </c>
      <c r="BK4" s="26">
        <v>0</v>
      </c>
      <c r="BL4" s="26">
        <v>21.8687325617156</v>
      </c>
      <c r="BM4" s="26">
        <v>0</v>
      </c>
      <c r="BN4" s="26">
        <v>0.56838777900869197</v>
      </c>
      <c r="BO4" s="26">
        <v>87.474919966710203</v>
      </c>
      <c r="BP4" s="26">
        <v>15.1117347855548</v>
      </c>
      <c r="BQ4" s="26">
        <v>0</v>
      </c>
      <c r="BR4" s="26">
        <v>1.46954018849517</v>
      </c>
      <c r="BS4" s="26">
        <v>1.9925818857234102E-3</v>
      </c>
      <c r="BT4" s="26">
        <v>206.27186487959901</v>
      </c>
      <c r="BU4" s="26">
        <v>119.029637371411</v>
      </c>
      <c r="BV4" s="26">
        <v>0</v>
      </c>
      <c r="BW4" s="26">
        <v>0.212731780015017</v>
      </c>
      <c r="BX4" s="26">
        <v>18.225306477755598</v>
      </c>
      <c r="BY4" s="97">
        <v>0</v>
      </c>
      <c r="BZ4" s="26">
        <v>1.59294157749301</v>
      </c>
      <c r="CA4" s="26">
        <v>812.40695723584599</v>
      </c>
      <c r="CB4" s="26">
        <v>14.884452016303101</v>
      </c>
      <c r="CD4" s="35">
        <f t="shared" si="0"/>
        <v>8.0000147921157998E-3</v>
      </c>
      <c r="CF4" s="23">
        <f t="shared" si="1"/>
        <v>-1.2142559937493871E-6</v>
      </c>
      <c r="CG4" s="23">
        <f t="shared" si="2"/>
        <v>-4.2934947396458577E-6</v>
      </c>
      <c r="CH4" s="23">
        <f t="shared" si="3"/>
        <v>-8.393120236873136E-7</v>
      </c>
      <c r="CI4" s="23">
        <f t="shared" si="4"/>
        <v>-2.5847217524310584E-5</v>
      </c>
      <c r="CJ4" s="23">
        <f t="shared" si="5"/>
        <v>-2.6605060972715528E-5</v>
      </c>
      <c r="CK4" s="23">
        <f t="shared" si="6"/>
        <v>3.5511205111121837E-7</v>
      </c>
      <c r="CL4" s="23">
        <f t="shared" si="7"/>
        <v>-7.4288347767925616E-7</v>
      </c>
      <c r="CM4" s="23">
        <f t="shared" si="8"/>
        <v>4.4232153648068989E-7</v>
      </c>
      <c r="CN4" s="23">
        <f t="shared" si="9"/>
        <v>-3.9123166214842511E-6</v>
      </c>
      <c r="CO4" s="23">
        <f t="shared" si="10"/>
        <v>-1.4606126316615734E-6</v>
      </c>
      <c r="CP4" s="23">
        <f t="shared" si="11"/>
        <v>1.4295362265460778E-6</v>
      </c>
      <c r="CQ4" s="23">
        <f t="shared" si="12"/>
        <v>-1.7867674519228419E-6</v>
      </c>
      <c r="CR4" s="23">
        <f t="shared" si="13"/>
        <v>-8.4439869328290407E-7</v>
      </c>
    </row>
    <row r="5" spans="1:96" x14ac:dyDescent="0.25">
      <c r="A5" s="26" t="s">
        <v>3</v>
      </c>
      <c r="B5" s="95">
        <v>2235.3507764000001</v>
      </c>
      <c r="C5" s="95">
        <v>6.9938498930000002</v>
      </c>
      <c r="D5" s="95">
        <v>11602.379891</v>
      </c>
      <c r="E5" s="95">
        <v>340.58279045</v>
      </c>
      <c r="F5" s="95">
        <v>330.36093181000001</v>
      </c>
      <c r="G5" s="95">
        <v>7.8828004056000003</v>
      </c>
      <c r="H5" s="95">
        <v>536.67247617999999</v>
      </c>
      <c r="I5" s="95">
        <v>42.021455498000002</v>
      </c>
      <c r="J5" s="95">
        <v>12.075131046999999</v>
      </c>
      <c r="K5" s="95">
        <v>119.67796749</v>
      </c>
      <c r="L5" s="95">
        <v>8.5867601034999996</v>
      </c>
      <c r="M5" s="95">
        <v>0.99821083939999999</v>
      </c>
      <c r="N5" s="95">
        <v>1.4651159078</v>
      </c>
      <c r="O5" s="26"/>
      <c r="P5" s="28" t="s">
        <v>3</v>
      </c>
      <c r="Q5" s="96">
        <v>0</v>
      </c>
      <c r="R5" s="28">
        <v>0</v>
      </c>
      <c r="S5" s="26">
        <v>8.5867432154469991</v>
      </c>
      <c r="T5" s="26">
        <v>42.021435062095698</v>
      </c>
      <c r="U5" s="26">
        <v>42.021435062095698</v>
      </c>
      <c r="V5" s="26">
        <v>9.1815075771590209</v>
      </c>
      <c r="W5" s="97">
        <v>0.39287731574497098</v>
      </c>
      <c r="X5" s="26">
        <v>12.0751313553892</v>
      </c>
      <c r="Y5" s="26">
        <v>0.99821053478671695</v>
      </c>
      <c r="Z5" s="26">
        <v>0</v>
      </c>
      <c r="AA5" s="26">
        <v>2235.3491845213398</v>
      </c>
      <c r="AB5" s="26">
        <v>91.841005760305904</v>
      </c>
      <c r="AC5" s="26">
        <v>8.2819672899267491</v>
      </c>
      <c r="AD5" s="26">
        <v>30.0221942522105</v>
      </c>
      <c r="AE5" s="26">
        <v>0</v>
      </c>
      <c r="AF5" s="97">
        <v>0</v>
      </c>
      <c r="AG5" s="26">
        <v>119.67778865755299</v>
      </c>
      <c r="AH5" s="26">
        <v>119.67778865755299</v>
      </c>
      <c r="AI5" s="26">
        <v>92.8190582979216</v>
      </c>
      <c r="AJ5" s="26">
        <v>11.010358357099101</v>
      </c>
      <c r="AK5" s="26">
        <v>0.68681718564090999</v>
      </c>
      <c r="AL5" s="97">
        <v>1.25679183118268</v>
      </c>
      <c r="AM5" s="26">
        <v>5.3762150177482999</v>
      </c>
      <c r="AN5" s="26">
        <v>0</v>
      </c>
      <c r="AO5" s="26">
        <v>1.4651161724120101</v>
      </c>
      <c r="AP5" s="26">
        <v>6.9938528372933897</v>
      </c>
      <c r="AQ5" s="26">
        <v>0</v>
      </c>
      <c r="AR5" s="26">
        <v>10442.139084354299</v>
      </c>
      <c r="AS5" s="26">
        <v>1067.4178115224499</v>
      </c>
      <c r="AT5" s="26">
        <v>11602.3759541747</v>
      </c>
      <c r="AU5" s="26">
        <v>0</v>
      </c>
      <c r="AV5" s="26">
        <v>35.482608591444901</v>
      </c>
      <c r="AW5" s="26">
        <v>0</v>
      </c>
      <c r="AX5" s="26">
        <v>144.47048879931799</v>
      </c>
      <c r="AY5" s="26">
        <v>0.192600622805712</v>
      </c>
      <c r="AZ5" s="26">
        <v>6.7724018805425501E-2</v>
      </c>
      <c r="BA5" s="26">
        <v>254.77424696175501</v>
      </c>
      <c r="BB5" s="26">
        <v>8.6554350215226103E-2</v>
      </c>
      <c r="BC5" s="26">
        <v>0</v>
      </c>
      <c r="BD5" s="26">
        <v>1.25537347398821E-2</v>
      </c>
      <c r="BE5" s="26">
        <v>340.57407041335802</v>
      </c>
      <c r="BF5" s="26">
        <v>330.35221322215699</v>
      </c>
      <c r="BG5" s="26">
        <v>10.2218571912013</v>
      </c>
      <c r="BH5" s="26">
        <v>0</v>
      </c>
      <c r="BI5" s="26">
        <v>0</v>
      </c>
      <c r="BJ5" s="26">
        <v>1.3515083796579499</v>
      </c>
      <c r="BK5" s="26">
        <v>0</v>
      </c>
      <c r="BL5" s="26">
        <v>14.5028613347883</v>
      </c>
      <c r="BM5" s="26">
        <v>0</v>
      </c>
      <c r="BN5" s="26">
        <v>0.37694153055881602</v>
      </c>
      <c r="BO5" s="26">
        <v>58.011335604094</v>
      </c>
      <c r="BP5" s="26">
        <v>9.9827385837781701</v>
      </c>
      <c r="BQ5" s="26">
        <v>0</v>
      </c>
      <c r="BR5" s="26">
        <v>0.974565243362709</v>
      </c>
      <c r="BS5" s="26">
        <v>1.32144137414088E-3</v>
      </c>
      <c r="BT5" s="26">
        <v>7.8828010886423296</v>
      </c>
      <c r="BU5" s="26">
        <v>78.630308977197203</v>
      </c>
      <c r="BV5" s="26">
        <v>0</v>
      </c>
      <c r="BW5" s="26">
        <v>0.14052750532290501</v>
      </c>
      <c r="BX5" s="26">
        <v>12.039643620694701</v>
      </c>
      <c r="BY5" s="97">
        <v>0</v>
      </c>
      <c r="BZ5" s="26">
        <v>1.05229179871691</v>
      </c>
      <c r="CA5" s="26">
        <v>536.67234613667495</v>
      </c>
      <c r="CB5" s="26">
        <v>9.8325810618649907</v>
      </c>
      <c r="CD5" s="35">
        <f t="shared" si="0"/>
        <v>8.0000043667369878E-3</v>
      </c>
      <c r="CF5" s="23">
        <f t="shared" si="1"/>
        <v>-7.1213819195577003E-7</v>
      </c>
      <c r="CG5" s="23">
        <f t="shared" si="2"/>
        <v>4.2098321161946754E-7</v>
      </c>
      <c r="CH5" s="23">
        <f t="shared" si="3"/>
        <v>-3.3931187714078812E-7</v>
      </c>
      <c r="CI5" s="23">
        <f t="shared" si="4"/>
        <v>-2.5603280278688789E-5</v>
      </c>
      <c r="CJ5" s="23">
        <f t="shared" si="5"/>
        <v>-2.6391098351892272E-5</v>
      </c>
      <c r="CK5" s="23">
        <f t="shared" si="6"/>
        <v>8.6649704954894027E-8</v>
      </c>
      <c r="CL5" s="23">
        <f t="shared" si="7"/>
        <v>-2.4231413164534954E-7</v>
      </c>
      <c r="CM5" s="23">
        <f t="shared" si="8"/>
        <v>-4.8632071549419553E-7</v>
      </c>
      <c r="CN5" s="23">
        <f t="shared" si="9"/>
        <v>2.5539201123218345E-8</v>
      </c>
      <c r="CO5" s="23">
        <f t="shared" si="10"/>
        <v>-1.4942804490768457E-6</v>
      </c>
      <c r="CP5" s="23">
        <f t="shared" si="11"/>
        <v>-1.9667549572745055E-6</v>
      </c>
      <c r="CQ5" s="23">
        <f t="shared" si="12"/>
        <v>-3.0515926197023011E-7</v>
      </c>
      <c r="CR5" s="23">
        <f t="shared" si="13"/>
        <v>1.8060824312436837E-7</v>
      </c>
    </row>
    <row r="6" spans="1:96" x14ac:dyDescent="0.25">
      <c r="A6" s="26" t="s">
        <v>4</v>
      </c>
      <c r="B6" s="95">
        <v>7015.6105639999996</v>
      </c>
      <c r="C6" s="95">
        <v>20.984789189000001</v>
      </c>
      <c r="D6" s="95">
        <v>31028.273111999999</v>
      </c>
      <c r="E6" s="95">
        <v>592.14093935999995</v>
      </c>
      <c r="F6" s="95">
        <v>541.72344071999999</v>
      </c>
      <c r="G6" s="95">
        <v>112.65634478</v>
      </c>
      <c r="H6" s="95">
        <v>1400.0288903000001</v>
      </c>
      <c r="I6" s="95">
        <v>109.62226330999999</v>
      </c>
      <c r="J6" s="95">
        <v>31.500649933999998</v>
      </c>
      <c r="K6" s="95">
        <v>312.20644364999998</v>
      </c>
      <c r="L6" s="95">
        <v>22.400462254000001</v>
      </c>
      <c r="M6" s="95">
        <v>2.6040537363</v>
      </c>
      <c r="N6" s="95">
        <v>3.8220788487999999</v>
      </c>
      <c r="O6" s="26"/>
      <c r="P6" s="28" t="s">
        <v>4</v>
      </c>
      <c r="Q6" s="96">
        <v>0</v>
      </c>
      <c r="R6" s="28">
        <v>0</v>
      </c>
      <c r="S6" s="26">
        <v>22.4004068422872</v>
      </c>
      <c r="T6" s="26">
        <v>109.62261357268299</v>
      </c>
      <c r="U6" s="26">
        <v>109.62261357268299</v>
      </c>
      <c r="V6" s="26">
        <v>23.951953708386402</v>
      </c>
      <c r="W6" s="97">
        <v>1.0249041757341999</v>
      </c>
      <c r="X6" s="26">
        <v>31.500656204701102</v>
      </c>
      <c r="Y6" s="26">
        <v>2.60405497368254</v>
      </c>
      <c r="Z6" s="26">
        <v>0</v>
      </c>
      <c r="AA6" s="26">
        <v>7015.59883057148</v>
      </c>
      <c r="AB6" s="26">
        <v>239.58802250508401</v>
      </c>
      <c r="AC6" s="26">
        <v>21.605374747702601</v>
      </c>
      <c r="AD6" s="26">
        <v>78.319781033246002</v>
      </c>
      <c r="AE6" s="26">
        <v>0</v>
      </c>
      <c r="AF6" s="97">
        <v>0</v>
      </c>
      <c r="AG6" s="26">
        <v>312.20539200959001</v>
      </c>
      <c r="AH6" s="26">
        <v>312.20539200959001</v>
      </c>
      <c r="AI6" s="26">
        <v>248.226420379084</v>
      </c>
      <c r="AJ6" s="26">
        <v>28.722917325426501</v>
      </c>
      <c r="AK6" s="26">
        <v>1.7917074750225701</v>
      </c>
      <c r="AL6" s="97">
        <v>3.2786350265009698</v>
      </c>
      <c r="AM6" s="26">
        <v>14.0250488549579</v>
      </c>
      <c r="AN6" s="26">
        <v>0</v>
      </c>
      <c r="AO6" s="26">
        <v>3.8220879461930299</v>
      </c>
      <c r="AP6" s="26">
        <v>20.984630165842699</v>
      </c>
      <c r="AQ6" s="26">
        <v>0</v>
      </c>
      <c r="AR6" s="26">
        <v>27925.445083415201</v>
      </c>
      <c r="AS6" s="26">
        <v>2854.60044048501</v>
      </c>
      <c r="AT6" s="26">
        <v>31028.271944279299</v>
      </c>
      <c r="AU6" s="26">
        <v>0</v>
      </c>
      <c r="AV6" s="26">
        <v>92.564374100734597</v>
      </c>
      <c r="AW6" s="26">
        <v>0</v>
      </c>
      <c r="AX6" s="26">
        <v>376.88418823636903</v>
      </c>
      <c r="AY6" s="26">
        <v>0.31582445353483501</v>
      </c>
      <c r="AZ6" s="26">
        <v>0.11105342286303201</v>
      </c>
      <c r="BA6" s="26">
        <v>417.777127071103</v>
      </c>
      <c r="BB6" s="26">
        <v>0.14193123073022501</v>
      </c>
      <c r="BC6" s="26">
        <v>0</v>
      </c>
      <c r="BD6" s="26">
        <v>2.0585429640040301E-2</v>
      </c>
      <c r="BE6" s="26">
        <v>592.12695852610705</v>
      </c>
      <c r="BF6" s="26">
        <v>541.70944115864597</v>
      </c>
      <c r="BG6" s="26">
        <v>50.417517367460803</v>
      </c>
      <c r="BH6" s="26">
        <v>0</v>
      </c>
      <c r="BI6" s="26">
        <v>0</v>
      </c>
      <c r="BJ6" s="26">
        <v>2.2161901921879199</v>
      </c>
      <c r="BK6" s="26">
        <v>0</v>
      </c>
      <c r="BL6" s="26">
        <v>23.7816994628438</v>
      </c>
      <c r="BM6" s="26">
        <v>0</v>
      </c>
      <c r="BN6" s="26">
        <v>0.61810508434332501</v>
      </c>
      <c r="BO6" s="26">
        <v>95.126666603835005</v>
      </c>
      <c r="BP6" s="26">
        <v>26.0421854602276</v>
      </c>
      <c r="BQ6" s="26">
        <v>0</v>
      </c>
      <c r="BR6" s="26">
        <v>1.5980913045299401</v>
      </c>
      <c r="BS6" s="26">
        <v>2.1669030343314699E-3</v>
      </c>
      <c r="BT6" s="26">
        <v>112.65618129753</v>
      </c>
      <c r="BU6" s="26">
        <v>205.12479325332799</v>
      </c>
      <c r="BV6" s="26">
        <v>0</v>
      </c>
      <c r="BW6" s="26">
        <v>0.36660741213557002</v>
      </c>
      <c r="BX6" s="26">
        <v>31.407962642272899</v>
      </c>
      <c r="BY6" s="97">
        <v>0</v>
      </c>
      <c r="BZ6" s="26">
        <v>2.74513964651663</v>
      </c>
      <c r="CA6" s="26">
        <v>1400.0314817154101</v>
      </c>
      <c r="CB6" s="26">
        <v>25.650367463640901</v>
      </c>
      <c r="CD6" s="35">
        <f t="shared" si="0"/>
        <v>8.000007890379782E-3</v>
      </c>
      <c r="CF6" s="23">
        <f t="shared" si="1"/>
        <v>-1.6724743217402081E-6</v>
      </c>
      <c r="CG6" s="23">
        <f t="shared" si="2"/>
        <v>-7.5780202445508639E-6</v>
      </c>
      <c r="CH6" s="23">
        <f t="shared" si="3"/>
        <v>-3.7634086051392499E-8</v>
      </c>
      <c r="CI6" s="23">
        <f t="shared" si="4"/>
        <v>-2.3610652403146317E-5</v>
      </c>
      <c r="CJ6" s="23">
        <f t="shared" si="5"/>
        <v>-2.5842635377574875E-5</v>
      </c>
      <c r="CK6" s="23">
        <f t="shared" si="6"/>
        <v>-1.4511607874353321E-6</v>
      </c>
      <c r="CL6" s="23">
        <f t="shared" si="7"/>
        <v>1.8509728106372366E-6</v>
      </c>
      <c r="CM6" s="23">
        <f t="shared" si="8"/>
        <v>3.1951783554163966E-6</v>
      </c>
      <c r="CN6" s="23">
        <f t="shared" si="9"/>
        <v>1.9906576900475977E-7</v>
      </c>
      <c r="CO6" s="23">
        <f t="shared" si="10"/>
        <v>-3.3684135332834859E-6</v>
      </c>
      <c r="CP6" s="23">
        <f t="shared" si="11"/>
        <v>-2.4736861307645671E-6</v>
      </c>
      <c r="CQ6" s="23">
        <f t="shared" si="12"/>
        <v>4.7517550146453678E-7</v>
      </c>
      <c r="CR6" s="23">
        <f t="shared" si="13"/>
        <v>2.3802211806454902E-6</v>
      </c>
    </row>
    <row r="7" spans="1:96" x14ac:dyDescent="0.25">
      <c r="A7" s="26" t="s">
        <v>5</v>
      </c>
      <c r="B7" s="95">
        <v>1543.0543719</v>
      </c>
      <c r="C7" s="95">
        <v>4.8278313310999996</v>
      </c>
      <c r="D7" s="95">
        <v>8049.3773977999999</v>
      </c>
      <c r="E7" s="95">
        <v>237.77343737999999</v>
      </c>
      <c r="F7" s="95">
        <v>230.63729728999999</v>
      </c>
      <c r="G7" s="95">
        <v>5.4414648073</v>
      </c>
      <c r="H7" s="95">
        <v>374.69555587999997</v>
      </c>
      <c r="I7" s="95">
        <v>29.338661565999999</v>
      </c>
      <c r="J7" s="95">
        <v>8.4306501553000004</v>
      </c>
      <c r="K7" s="95">
        <v>83.55710569</v>
      </c>
      <c r="L7" s="95">
        <v>5.9951291089999996</v>
      </c>
      <c r="M7" s="95">
        <v>0.6969337511</v>
      </c>
      <c r="N7" s="95">
        <v>1.0229189518999999</v>
      </c>
      <c r="O7" s="26"/>
      <c r="P7" s="28" t="s">
        <v>5</v>
      </c>
      <c r="Q7" s="96">
        <v>0</v>
      </c>
      <c r="R7" s="28">
        <v>0</v>
      </c>
      <c r="S7" s="26">
        <v>5.9951285879010703</v>
      </c>
      <c r="T7" s="26">
        <v>29.338603089891201</v>
      </c>
      <c r="U7" s="26">
        <v>29.338603089891201</v>
      </c>
      <c r="V7" s="26">
        <v>6.4103732895843999</v>
      </c>
      <c r="W7" s="97">
        <v>0.27429765941715401</v>
      </c>
      <c r="X7" s="26">
        <v>8.4306510662263001</v>
      </c>
      <c r="Y7" s="26">
        <v>0.69693273552527901</v>
      </c>
      <c r="Z7" s="26">
        <v>0</v>
      </c>
      <c r="AA7" s="26">
        <v>1543.0524179259701</v>
      </c>
      <c r="AB7" s="26">
        <v>64.121922840217096</v>
      </c>
      <c r="AC7" s="26">
        <v>5.7823318573869997</v>
      </c>
      <c r="AD7" s="26">
        <v>20.960901913154501</v>
      </c>
      <c r="AE7" s="26">
        <v>0</v>
      </c>
      <c r="AF7" s="97">
        <v>0</v>
      </c>
      <c r="AG7" s="26">
        <v>83.557110308534604</v>
      </c>
      <c r="AH7" s="26">
        <v>83.557110308534604</v>
      </c>
      <c r="AI7" s="26">
        <v>64.395115237335204</v>
      </c>
      <c r="AJ7" s="26">
        <v>7.6872513972824104</v>
      </c>
      <c r="AK7" s="26">
        <v>0.47952017600931102</v>
      </c>
      <c r="AL7" s="97">
        <v>0.877481736654523</v>
      </c>
      <c r="AM7" s="26">
        <v>3.7535865760568599</v>
      </c>
      <c r="AN7" s="26">
        <v>0</v>
      </c>
      <c r="AO7" s="26">
        <v>1.0229201953149201</v>
      </c>
      <c r="AP7" s="26">
        <v>4.82782569357604</v>
      </c>
      <c r="AQ7" s="26">
        <v>0</v>
      </c>
      <c r="AR7" s="26">
        <v>7244.4355709595102</v>
      </c>
      <c r="AS7" s="26">
        <v>740.54149230068003</v>
      </c>
      <c r="AT7" s="26">
        <v>8049.3721784975196</v>
      </c>
      <c r="AU7" s="26">
        <v>0</v>
      </c>
      <c r="AV7" s="26">
        <v>24.773324960280998</v>
      </c>
      <c r="AW7" s="26">
        <v>0</v>
      </c>
      <c r="AX7" s="26">
        <v>100.866895604936</v>
      </c>
      <c r="AY7" s="26">
        <v>0.134461541334433</v>
      </c>
      <c r="AZ7" s="26">
        <v>4.7280582272623703E-2</v>
      </c>
      <c r="BA7" s="26">
        <v>177.86745201712799</v>
      </c>
      <c r="BB7" s="26">
        <v>6.0426750720567801E-2</v>
      </c>
      <c r="BC7" s="26">
        <v>0</v>
      </c>
      <c r="BD7" s="26">
        <v>8.7641874486065804E-3</v>
      </c>
      <c r="BE7" s="26">
        <v>237.76741342334799</v>
      </c>
      <c r="BF7" s="26">
        <v>230.631268803659</v>
      </c>
      <c r="BG7" s="26">
        <v>7.1361446196890101</v>
      </c>
      <c r="BH7" s="26">
        <v>0</v>
      </c>
      <c r="BI7" s="26">
        <v>0</v>
      </c>
      <c r="BJ7" s="26">
        <v>0.94354057389519796</v>
      </c>
      <c r="BK7" s="26">
        <v>0</v>
      </c>
      <c r="BL7" s="26">
        <v>10.1249802719671</v>
      </c>
      <c r="BM7" s="26">
        <v>0</v>
      </c>
      <c r="BN7" s="26">
        <v>0.263156586858252</v>
      </c>
      <c r="BO7" s="26">
        <v>40.499903479332602</v>
      </c>
      <c r="BP7" s="26">
        <v>6.9697896911974198</v>
      </c>
      <c r="BQ7" s="26">
        <v>0</v>
      </c>
      <c r="BR7" s="26">
        <v>0.68038026460989298</v>
      </c>
      <c r="BS7" s="26">
        <v>9.2254809169246095E-4</v>
      </c>
      <c r="BT7" s="26">
        <v>5.4414601524522803</v>
      </c>
      <c r="BU7" s="26">
        <v>54.898380804504498</v>
      </c>
      <c r="BV7" s="26">
        <v>0</v>
      </c>
      <c r="BW7" s="26">
        <v>9.8117551909908493E-2</v>
      </c>
      <c r="BX7" s="26">
        <v>8.4058339544223593</v>
      </c>
      <c r="BY7" s="97">
        <v>0</v>
      </c>
      <c r="BZ7" s="26">
        <v>0.73469273272082702</v>
      </c>
      <c r="CA7" s="26">
        <v>374.69536097390602</v>
      </c>
      <c r="CB7" s="26">
        <v>6.86492539441325</v>
      </c>
      <c r="CD7" s="35">
        <f t="shared" si="0"/>
        <v>8.000017120509767E-3</v>
      </c>
      <c r="CF7" s="23">
        <f t="shared" si="1"/>
        <v>-1.2663027729194066E-6</v>
      </c>
      <c r="CG7" s="23">
        <f t="shared" si="2"/>
        <v>-1.1677135287101541E-6</v>
      </c>
      <c r="CH7" s="23">
        <f t="shared" si="3"/>
        <v>-6.4841070587071968E-7</v>
      </c>
      <c r="CI7" s="23">
        <f t="shared" si="4"/>
        <v>-2.5334859597347768E-5</v>
      </c>
      <c r="CJ7" s="23">
        <f t="shared" si="5"/>
        <v>-2.6138384432308886E-5</v>
      </c>
      <c r="CK7" s="23">
        <f t="shared" si="6"/>
        <v>-8.5544019571271778E-7</v>
      </c>
      <c r="CL7" s="23">
        <f t="shared" si="7"/>
        <v>-5.2017188593173824E-7</v>
      </c>
      <c r="CM7" s="23">
        <f t="shared" si="8"/>
        <v>-1.9931416662033563E-6</v>
      </c>
      <c r="CN7" s="23">
        <f t="shared" si="9"/>
        <v>1.0804935360193572E-7</v>
      </c>
      <c r="CO7" s="23">
        <f t="shared" si="10"/>
        <v>5.5273989752419753E-8</v>
      </c>
      <c r="CP7" s="23">
        <f t="shared" si="11"/>
        <v>-8.6920384843419905E-8</v>
      </c>
      <c r="CQ7" s="23">
        <f t="shared" si="12"/>
        <v>-1.4572041020874634E-6</v>
      </c>
      <c r="CR7" s="23">
        <f t="shared" si="13"/>
        <v>1.2155556584696695E-6</v>
      </c>
    </row>
    <row r="8" spans="1:96" x14ac:dyDescent="0.25">
      <c r="A8" s="26" t="s">
        <v>6</v>
      </c>
      <c r="B8" s="95">
        <v>130.132802</v>
      </c>
      <c r="C8" s="95">
        <v>0.40715371099999997</v>
      </c>
      <c r="D8" s="95">
        <v>1032.22668</v>
      </c>
      <c r="E8" s="95">
        <v>30.791202899999998</v>
      </c>
      <c r="F8" s="95">
        <v>29.867466499999999</v>
      </c>
      <c r="G8" s="95">
        <v>0.45890448299999997</v>
      </c>
      <c r="H8" s="95">
        <v>48.665039299999997</v>
      </c>
      <c r="I8" s="95">
        <v>3.8104727999999999</v>
      </c>
      <c r="J8" s="95">
        <v>1.09496353</v>
      </c>
      <c r="K8" s="95">
        <v>10.852304200000001</v>
      </c>
      <c r="L8" s="95">
        <v>0.77864069999999996</v>
      </c>
      <c r="M8" s="95">
        <v>9.0516992000000004E-2</v>
      </c>
      <c r="N8" s="95">
        <v>0.13285555800000001</v>
      </c>
      <c r="O8" s="26"/>
      <c r="P8" s="28" t="s">
        <v>6</v>
      </c>
      <c r="Q8" s="96">
        <v>0</v>
      </c>
      <c r="R8" s="28">
        <v>0</v>
      </c>
      <c r="S8" s="26">
        <v>0.778641521426093</v>
      </c>
      <c r="T8" s="26">
        <v>3.81047045153153</v>
      </c>
      <c r="U8" s="26">
        <v>3.81047045153153</v>
      </c>
      <c r="V8" s="26">
        <v>0.832565862993767</v>
      </c>
      <c r="W8" s="97">
        <v>3.5626751214446799E-2</v>
      </c>
      <c r="X8" s="26">
        <v>1.09496797232544</v>
      </c>
      <c r="Y8" s="26">
        <v>9.0517375472504394E-2</v>
      </c>
      <c r="Z8" s="26">
        <v>0</v>
      </c>
      <c r="AA8" s="26">
        <v>130.13335383631701</v>
      </c>
      <c r="AB8" s="26">
        <v>8.3280792684435792</v>
      </c>
      <c r="AC8" s="26">
        <v>0.75100123727905399</v>
      </c>
      <c r="AD8" s="26">
        <v>2.72238782986854</v>
      </c>
      <c r="AE8" s="26">
        <v>0</v>
      </c>
      <c r="AF8" s="97">
        <v>0</v>
      </c>
      <c r="AG8" s="26">
        <v>10.8523164579242</v>
      </c>
      <c r="AH8" s="26">
        <v>10.8523164579242</v>
      </c>
      <c r="AI8" s="26">
        <v>8.2577530292057109</v>
      </c>
      <c r="AJ8" s="26">
        <v>0.99841184035560504</v>
      </c>
      <c r="AK8" s="26">
        <v>6.2278930429790998E-2</v>
      </c>
      <c r="AL8" s="97">
        <v>0.11396688713516601</v>
      </c>
      <c r="AM8" s="26">
        <v>0.48751104569189402</v>
      </c>
      <c r="AN8" s="26">
        <v>0</v>
      </c>
      <c r="AO8" s="26">
        <v>0.13285748814072601</v>
      </c>
      <c r="AP8" s="26">
        <v>0.40714977231766403</v>
      </c>
      <c r="AQ8" s="26">
        <v>0</v>
      </c>
      <c r="AR8" s="26">
        <v>929.00337717223897</v>
      </c>
      <c r="AS8" s="26">
        <v>94.964111439232298</v>
      </c>
      <c r="AT8" s="26">
        <v>1032.22524164067</v>
      </c>
      <c r="AU8" s="26">
        <v>0</v>
      </c>
      <c r="AV8" s="26">
        <v>3.2175153278603599</v>
      </c>
      <c r="AW8" s="26">
        <v>0</v>
      </c>
      <c r="AX8" s="26">
        <v>13.100478540551199</v>
      </c>
      <c r="AY8" s="26">
        <v>1.74126958668849E-2</v>
      </c>
      <c r="AZ8" s="26">
        <v>6.1228100111884697E-3</v>
      </c>
      <c r="BA8" s="26">
        <v>23.0338258458859</v>
      </c>
      <c r="BB8" s="26">
        <v>7.8252852505277196E-3</v>
      </c>
      <c r="BC8" s="26">
        <v>0</v>
      </c>
      <c r="BD8" s="26">
        <v>1.1349523636303501E-3</v>
      </c>
      <c r="BE8" s="26">
        <v>30.790444526546398</v>
      </c>
      <c r="BF8" s="26">
        <v>29.8667100357865</v>
      </c>
      <c r="BG8" s="26">
        <v>0.92373449075987801</v>
      </c>
      <c r="BH8" s="26">
        <v>0</v>
      </c>
      <c r="BI8" s="26">
        <v>0</v>
      </c>
      <c r="BJ8" s="26">
        <v>0.122187566483131</v>
      </c>
      <c r="BK8" s="26">
        <v>0</v>
      </c>
      <c r="BL8" s="26">
        <v>1.3111796634644499</v>
      </c>
      <c r="BM8" s="26">
        <v>0</v>
      </c>
      <c r="BN8" s="26">
        <v>3.40786470234846E-2</v>
      </c>
      <c r="BO8" s="26">
        <v>5.2447141432012101</v>
      </c>
      <c r="BP8" s="26">
        <v>0.90522464498244404</v>
      </c>
      <c r="BQ8" s="26">
        <v>0</v>
      </c>
      <c r="BR8" s="26">
        <v>8.8108959363305095E-2</v>
      </c>
      <c r="BS8" s="26">
        <v>1.19466872798822E-4</v>
      </c>
      <c r="BT8" s="26">
        <v>0.45890532317002503</v>
      </c>
      <c r="BU8" s="26">
        <v>7.1301140844697501</v>
      </c>
      <c r="BV8" s="26">
        <v>0</v>
      </c>
      <c r="BW8" s="26">
        <v>1.27429044387947E-2</v>
      </c>
      <c r="BX8" s="26">
        <v>1.09174132723314</v>
      </c>
      <c r="BY8" s="97">
        <v>0</v>
      </c>
      <c r="BZ8" s="26">
        <v>9.5421330200565396E-2</v>
      </c>
      <c r="CA8" s="26">
        <v>48.665013971791701</v>
      </c>
      <c r="CB8" s="26">
        <v>0.89160817770630996</v>
      </c>
      <c r="CD8" s="35">
        <f t="shared" si="0"/>
        <v>7.9999526228213252E-3</v>
      </c>
      <c r="CF8" s="23">
        <f t="shared" si="1"/>
        <v>4.2405627830513182E-6</v>
      </c>
      <c r="CG8" s="23">
        <f t="shared" si="2"/>
        <v>-9.6736987273748082E-6</v>
      </c>
      <c r="CH8" s="23">
        <f t="shared" si="3"/>
        <v>-1.3934529671286588E-6</v>
      </c>
      <c r="CI8" s="23">
        <f t="shared" si="4"/>
        <v>-2.4629549422372802E-5</v>
      </c>
      <c r="CJ8" s="23">
        <f t="shared" si="5"/>
        <v>-2.5327364592464882E-5</v>
      </c>
      <c r="CK8" s="23">
        <f t="shared" si="6"/>
        <v>1.8308167738068172E-6</v>
      </c>
      <c r="CL8" s="23">
        <f t="shared" si="7"/>
        <v>-5.2046003988637564E-7</v>
      </c>
      <c r="CM8" s="23">
        <f t="shared" si="8"/>
        <v>-6.1631944201645461E-7</v>
      </c>
      <c r="CN8" s="23">
        <f t="shared" si="9"/>
        <v>4.0570533339554783E-6</v>
      </c>
      <c r="CO8" s="23">
        <f t="shared" si="10"/>
        <v>1.1295227237762706E-6</v>
      </c>
      <c r="CP8" s="23">
        <f t="shared" si="11"/>
        <v>1.0549488268901534E-6</v>
      </c>
      <c r="CQ8" s="23">
        <f t="shared" si="12"/>
        <v>4.2364698154067574E-6</v>
      </c>
      <c r="CR8" s="23">
        <f t="shared" si="13"/>
        <v>1.4528114254711939E-5</v>
      </c>
    </row>
    <row r="9" spans="1:96" x14ac:dyDescent="0.25">
      <c r="A9" s="26" t="s">
        <v>7</v>
      </c>
      <c r="B9" s="95">
        <v>42.456907000000001</v>
      </c>
      <c r="C9" s="95">
        <v>0.13283693199999999</v>
      </c>
      <c r="D9" s="95">
        <v>242.09370000000001</v>
      </c>
      <c r="E9" s="95">
        <v>7.0855151999999997</v>
      </c>
      <c r="F9" s="95">
        <v>6.8728809999999996</v>
      </c>
      <c r="G9" s="95">
        <v>0.14972186900000001</v>
      </c>
      <c r="H9" s="95">
        <v>11.173576000000001</v>
      </c>
      <c r="I9" s="95">
        <v>0.87489105</v>
      </c>
      <c r="J9" s="95">
        <v>0.25140546000000003</v>
      </c>
      <c r="K9" s="95">
        <v>2.4917075999999998</v>
      </c>
      <c r="L9" s="95">
        <v>0.17877720999999999</v>
      </c>
      <c r="M9" s="95">
        <v>2.0782853E-2</v>
      </c>
      <c r="N9" s="95">
        <v>3.0503860000000001E-2</v>
      </c>
      <c r="O9" s="26"/>
      <c r="P9" s="28" t="s">
        <v>7</v>
      </c>
      <c r="Q9" s="96">
        <v>0</v>
      </c>
      <c r="R9" s="28">
        <v>0</v>
      </c>
      <c r="S9" s="26">
        <v>0.178777115097383</v>
      </c>
      <c r="T9" s="26">
        <v>0.87489258521721502</v>
      </c>
      <c r="U9" s="26">
        <v>0.87489258521721502</v>
      </c>
      <c r="V9" s="26">
        <v>0.19115980490748799</v>
      </c>
      <c r="W9" s="97">
        <v>8.1796939846888895E-3</v>
      </c>
      <c r="X9" s="26">
        <v>0.25140545251929802</v>
      </c>
      <c r="Y9" s="26">
        <v>2.0782659953328099E-2</v>
      </c>
      <c r="Z9" s="26">
        <v>0</v>
      </c>
      <c r="AA9" s="26">
        <v>42.456870208391798</v>
      </c>
      <c r="AB9" s="26">
        <v>1.9121257656574999</v>
      </c>
      <c r="AC9" s="26">
        <v>0.17243119483357799</v>
      </c>
      <c r="AD9" s="26">
        <v>0.62506606020602196</v>
      </c>
      <c r="AE9" s="26">
        <v>0</v>
      </c>
      <c r="AF9" s="97">
        <v>0</v>
      </c>
      <c r="AG9" s="26">
        <v>2.4916923774775799</v>
      </c>
      <c r="AH9" s="26">
        <v>2.4916923774775799</v>
      </c>
      <c r="AI9" s="26">
        <v>1.93674611022007</v>
      </c>
      <c r="AJ9" s="26">
        <v>0.229237954388575</v>
      </c>
      <c r="AK9" s="26">
        <v>1.4298744068100701E-2</v>
      </c>
      <c r="AL9" s="97">
        <v>2.6167098379149701E-2</v>
      </c>
      <c r="AM9" s="26">
        <v>0.111933349237476</v>
      </c>
      <c r="AN9" s="26">
        <v>0</v>
      </c>
      <c r="AO9" s="26">
        <v>3.0504320450734802E-2</v>
      </c>
      <c r="AP9" s="26">
        <v>0.13283757293165099</v>
      </c>
      <c r="AQ9" s="26">
        <v>0</v>
      </c>
      <c r="AR9" s="26">
        <v>217.88468658542601</v>
      </c>
      <c r="AS9" s="26">
        <v>22.2726677359083</v>
      </c>
      <c r="AT9" s="26">
        <v>242.09410043155401</v>
      </c>
      <c r="AU9" s="26">
        <v>0</v>
      </c>
      <c r="AV9" s="26">
        <v>0.73875136410985298</v>
      </c>
      <c r="AW9" s="26">
        <v>0</v>
      </c>
      <c r="AX9" s="26">
        <v>3.0079019219232999</v>
      </c>
      <c r="AY9" s="26">
        <v>4.0068884516388497E-3</v>
      </c>
      <c r="AZ9" s="26">
        <v>1.40894371048904E-3</v>
      </c>
      <c r="BA9" s="26">
        <v>5.3003718094986203</v>
      </c>
      <c r="BB9" s="26">
        <v>1.8007047074191001E-3</v>
      </c>
      <c r="BC9" s="26">
        <v>0</v>
      </c>
      <c r="BD9" s="26">
        <v>2.6116679618820799E-4</v>
      </c>
      <c r="BE9" s="26">
        <v>7.08534114740654</v>
      </c>
      <c r="BF9" s="26">
        <v>6.8727066902671501</v>
      </c>
      <c r="BG9" s="26">
        <v>0.212634457139392</v>
      </c>
      <c r="BH9" s="26">
        <v>0</v>
      </c>
      <c r="BI9" s="26">
        <v>0</v>
      </c>
      <c r="BJ9" s="26">
        <v>2.81170103121193E-2</v>
      </c>
      <c r="BK9" s="26">
        <v>0</v>
      </c>
      <c r="BL9" s="26">
        <v>0.30171994686860898</v>
      </c>
      <c r="BM9" s="26">
        <v>0</v>
      </c>
      <c r="BN9" s="26">
        <v>7.8419515313855499E-3</v>
      </c>
      <c r="BO9" s="26">
        <v>1.2068758301779701</v>
      </c>
      <c r="BP9" s="26">
        <v>0.20784142635868</v>
      </c>
      <c r="BQ9" s="26">
        <v>0</v>
      </c>
      <c r="BR9" s="26">
        <v>2.0274947226861E-2</v>
      </c>
      <c r="BS9" s="26">
        <v>2.7490985851838399E-5</v>
      </c>
      <c r="BT9" s="26">
        <v>0.149721184543395</v>
      </c>
      <c r="BU9" s="26">
        <v>1.6370889086596601</v>
      </c>
      <c r="BV9" s="26">
        <v>0</v>
      </c>
      <c r="BW9" s="26">
        <v>2.9258909736294002E-3</v>
      </c>
      <c r="BX9" s="26">
        <v>0.25066568532394101</v>
      </c>
      <c r="BY9" s="97">
        <v>0</v>
      </c>
      <c r="BZ9" s="26">
        <v>2.1908989698903699E-2</v>
      </c>
      <c r="CA9" s="26">
        <v>11.173573747361299</v>
      </c>
      <c r="CB9" s="26">
        <v>0.20471430240524199</v>
      </c>
      <c r="CD9" s="35">
        <f t="shared" si="0"/>
        <v>7.9999723527655036E-3</v>
      </c>
      <c r="CF9" s="23">
        <f t="shared" si="1"/>
        <v>-8.6656355355068367E-7</v>
      </c>
      <c r="CG9" s="23">
        <f t="shared" si="2"/>
        <v>4.8249507223077162E-6</v>
      </c>
      <c r="CH9" s="23">
        <f t="shared" si="3"/>
        <v>1.6540354168601441E-6</v>
      </c>
      <c r="CI9" s="23">
        <f t="shared" si="4"/>
        <v>-2.4564564261989859E-5</v>
      </c>
      <c r="CJ9" s="23">
        <f t="shared" si="5"/>
        <v>-2.5361959977116866E-5</v>
      </c>
      <c r="CK9" s="23">
        <f t="shared" si="6"/>
        <v>-4.5715205772952373E-6</v>
      </c>
      <c r="CL9" s="23">
        <f t="shared" si="7"/>
        <v>-2.0160409714400756E-7</v>
      </c>
      <c r="CM9" s="23">
        <f t="shared" si="8"/>
        <v>1.7547524517717962E-6</v>
      </c>
      <c r="CN9" s="23">
        <f t="shared" si="9"/>
        <v>-2.975552719616265E-8</v>
      </c>
      <c r="CO9" s="23">
        <f t="shared" si="10"/>
        <v>-6.1092731827450616E-6</v>
      </c>
      <c r="CP9" s="23">
        <f t="shared" si="11"/>
        <v>-5.3084292448232854E-7</v>
      </c>
      <c r="CQ9" s="23">
        <f t="shared" si="12"/>
        <v>-9.288747406406674E-6</v>
      </c>
      <c r="CR9" s="23">
        <f t="shared" si="13"/>
        <v>1.5094835040578986E-5</v>
      </c>
    </row>
    <row r="10" spans="1:96" x14ac:dyDescent="0.25">
      <c r="A10" s="26" t="s">
        <v>8</v>
      </c>
      <c r="B10" s="95">
        <v>31.356041999999999</v>
      </c>
      <c r="C10" s="95">
        <v>9.8105295999999995E-2</v>
      </c>
      <c r="D10" s="95">
        <v>194.205791</v>
      </c>
      <c r="E10" s="95">
        <v>5.7284645000000003</v>
      </c>
      <c r="F10" s="95">
        <v>5.5565711999999996</v>
      </c>
      <c r="G10" s="95">
        <v>0.110574677</v>
      </c>
      <c r="H10" s="95">
        <v>9.0393843</v>
      </c>
      <c r="I10" s="95">
        <v>0.70778384000000005</v>
      </c>
      <c r="J10" s="95">
        <v>0.203386185</v>
      </c>
      <c r="K10" s="95">
        <v>2.0157823499999998</v>
      </c>
      <c r="L10" s="95">
        <v>0.14463018999999999</v>
      </c>
      <c r="M10" s="95">
        <v>1.68132535E-2</v>
      </c>
      <c r="N10" s="95">
        <v>2.4677517999999999E-2</v>
      </c>
      <c r="O10" s="26"/>
      <c r="P10" s="28" t="s">
        <v>8</v>
      </c>
      <c r="Q10" s="96">
        <v>0</v>
      </c>
      <c r="R10" s="28">
        <v>0</v>
      </c>
      <c r="S10" s="26">
        <v>0.14463016931186001</v>
      </c>
      <c r="T10" s="26">
        <v>0.70778907456670404</v>
      </c>
      <c r="U10" s="26">
        <v>0.70778907456670404</v>
      </c>
      <c r="V10" s="26">
        <v>0.15464782382314399</v>
      </c>
      <c r="W10" s="97">
        <v>6.6168440150575804E-3</v>
      </c>
      <c r="X10" s="26">
        <v>0.20338662632603</v>
      </c>
      <c r="Y10" s="26">
        <v>1.6813192496524899E-2</v>
      </c>
      <c r="Z10" s="26">
        <v>0</v>
      </c>
      <c r="AA10" s="26">
        <v>31.355925858562301</v>
      </c>
      <c r="AB10" s="26">
        <v>1.5469184630698301</v>
      </c>
      <c r="AC10" s="26">
        <v>0.139497243277832</v>
      </c>
      <c r="AD10" s="26">
        <v>0.50567563013608197</v>
      </c>
      <c r="AE10" s="26">
        <v>0</v>
      </c>
      <c r="AF10" s="97">
        <v>0</v>
      </c>
      <c r="AG10" s="26">
        <v>2.0157639022470701</v>
      </c>
      <c r="AH10" s="26">
        <v>2.0157639022470701</v>
      </c>
      <c r="AI10" s="26">
        <v>1.5536461273058999</v>
      </c>
      <c r="AJ10" s="26">
        <v>0.18545215806698701</v>
      </c>
      <c r="AK10" s="26">
        <v>1.1568082707937201E-2</v>
      </c>
      <c r="AL10" s="97">
        <v>2.1168433375739301E-2</v>
      </c>
      <c r="AM10" s="26">
        <v>9.0553282821034004E-2</v>
      </c>
      <c r="AN10" s="26">
        <v>0</v>
      </c>
      <c r="AO10" s="26">
        <v>2.4676916712743201E-2</v>
      </c>
      <c r="AP10" s="26">
        <v>9.8106538357666404E-2</v>
      </c>
      <c r="AQ10" s="26">
        <v>0</v>
      </c>
      <c r="AR10" s="26">
        <v>174.785381372046</v>
      </c>
      <c r="AS10" s="26">
        <v>17.866956552411999</v>
      </c>
      <c r="AT10" s="26">
        <v>194.20598405176401</v>
      </c>
      <c r="AU10" s="26">
        <v>0</v>
      </c>
      <c r="AV10" s="26">
        <v>0.59764759431648096</v>
      </c>
      <c r="AW10" s="26">
        <v>0</v>
      </c>
      <c r="AX10" s="26">
        <v>2.4333766060946602</v>
      </c>
      <c r="AY10" s="26">
        <v>3.2394803705969601E-3</v>
      </c>
      <c r="AZ10" s="26">
        <v>1.13909897099268E-3</v>
      </c>
      <c r="BA10" s="26">
        <v>4.2852218676455296</v>
      </c>
      <c r="BB10" s="26">
        <v>1.4558181627782601E-3</v>
      </c>
      <c r="BC10" s="26">
        <v>0</v>
      </c>
      <c r="BD10" s="26">
        <v>2.11153844034017E-4</v>
      </c>
      <c r="BE10" s="26">
        <v>5.7283168149495403</v>
      </c>
      <c r="BF10" s="26">
        <v>5.5564236399080702</v>
      </c>
      <c r="BG10" s="26">
        <v>0.171893175041474</v>
      </c>
      <c r="BH10" s="26">
        <v>0</v>
      </c>
      <c r="BI10" s="26">
        <v>0</v>
      </c>
      <c r="BJ10" s="26">
        <v>2.2731920170637802E-2</v>
      </c>
      <c r="BK10" s="26">
        <v>0</v>
      </c>
      <c r="BL10" s="26">
        <v>0.24393337632345999</v>
      </c>
      <c r="BM10" s="26">
        <v>0</v>
      </c>
      <c r="BN10" s="26">
        <v>6.3401169551965597E-3</v>
      </c>
      <c r="BO10" s="26">
        <v>0.97573681222683095</v>
      </c>
      <c r="BP10" s="26">
        <v>0.16814320987406001</v>
      </c>
      <c r="BQ10" s="26">
        <v>0</v>
      </c>
      <c r="BR10" s="26">
        <v>1.6391769043800301E-2</v>
      </c>
      <c r="BS10" s="26">
        <v>2.2226194216174298E-5</v>
      </c>
      <c r="BT10" s="26">
        <v>0.110574576078749</v>
      </c>
      <c r="BU10" s="26">
        <v>1.3244013183207399</v>
      </c>
      <c r="BV10" s="26">
        <v>0</v>
      </c>
      <c r="BW10" s="26">
        <v>2.3668736233954501E-3</v>
      </c>
      <c r="BX10" s="26">
        <v>0.20278752293677599</v>
      </c>
      <c r="BY10" s="97">
        <v>0</v>
      </c>
      <c r="BZ10" s="26">
        <v>1.77244495576977E-2</v>
      </c>
      <c r="CA10" s="26">
        <v>9.0393805012207693</v>
      </c>
      <c r="CB10" s="26">
        <v>0.16561406473486501</v>
      </c>
      <c r="CD10" s="35">
        <f t="shared" si="0"/>
        <v>7.9999910141377983E-3</v>
      </c>
      <c r="CF10" s="23">
        <f t="shared" si="1"/>
        <v>-3.7039572053557294E-6</v>
      </c>
      <c r="CG10" s="23">
        <f t="shared" si="2"/>
        <v>1.2663512746640098E-5</v>
      </c>
      <c r="CH10" s="23">
        <f t="shared" si="3"/>
        <v>9.9405771067109494E-7</v>
      </c>
      <c r="CI10" s="23">
        <f t="shared" si="4"/>
        <v>-2.5780913970931223E-5</v>
      </c>
      <c r="CJ10" s="23">
        <f t="shared" si="5"/>
        <v>-2.655596169259913E-5</v>
      </c>
      <c r="CK10" s="23">
        <f t="shared" si="6"/>
        <v>-9.1269767846605723E-7</v>
      </c>
      <c r="CL10" s="23">
        <f t="shared" si="7"/>
        <v>-4.2024756384511661E-7</v>
      </c>
      <c r="CM10" s="23">
        <f t="shared" si="8"/>
        <v>7.3957137873932616E-6</v>
      </c>
      <c r="CN10" s="23">
        <f t="shared" si="9"/>
        <v>2.1698918734252663E-6</v>
      </c>
      <c r="CO10" s="23">
        <f t="shared" si="10"/>
        <v>-9.151659121182197E-6</v>
      </c>
      <c r="CP10" s="23">
        <f t="shared" si="11"/>
        <v>-1.4304164281958203E-7</v>
      </c>
      <c r="CQ10" s="23">
        <f t="shared" si="12"/>
        <v>-3.6282968731345068E-6</v>
      </c>
      <c r="CR10" s="23">
        <f t="shared" si="13"/>
        <v>-2.4365791438085025E-5</v>
      </c>
    </row>
    <row r="11" spans="1:96" x14ac:dyDescent="0.25">
      <c r="A11" s="26" t="s">
        <v>9</v>
      </c>
      <c r="B11" s="95">
        <v>994.51981806000003</v>
      </c>
      <c r="C11" s="95">
        <v>3.1115985855999999</v>
      </c>
      <c r="D11" s="95">
        <v>5719.2411040999996</v>
      </c>
      <c r="E11" s="95">
        <v>168.99288827999999</v>
      </c>
      <c r="F11" s="95">
        <v>163.92157082</v>
      </c>
      <c r="G11" s="95">
        <v>3.5071013938000002</v>
      </c>
      <c r="H11" s="95">
        <v>266.51993592000002</v>
      </c>
      <c r="I11" s="95">
        <v>20.868510658000002</v>
      </c>
      <c r="J11" s="95">
        <v>5.9966985597000004</v>
      </c>
      <c r="K11" s="95">
        <v>59.433943454000001</v>
      </c>
      <c r="L11" s="95">
        <v>4.2643187799</v>
      </c>
      <c r="M11" s="95">
        <v>0.4957270721</v>
      </c>
      <c r="N11" s="95">
        <v>0.72759940560000003</v>
      </c>
      <c r="O11" s="26"/>
      <c r="P11" s="28" t="s">
        <v>9</v>
      </c>
      <c r="Q11" s="96">
        <v>0</v>
      </c>
      <c r="R11" s="28">
        <v>0</v>
      </c>
      <c r="S11" s="26">
        <v>4.2643151905438197</v>
      </c>
      <c r="T11" s="26">
        <v>20.868495944357001</v>
      </c>
      <c r="U11" s="26">
        <v>20.868495944357001</v>
      </c>
      <c r="V11" s="26">
        <v>4.5596686603796304</v>
      </c>
      <c r="W11" s="97">
        <v>0.195111630318165</v>
      </c>
      <c r="X11" s="26">
        <v>5.9967027890631801</v>
      </c>
      <c r="Y11" s="26">
        <v>0.49572412248067199</v>
      </c>
      <c r="Z11" s="26">
        <v>0</v>
      </c>
      <c r="AA11" s="26">
        <v>994.520035573781</v>
      </c>
      <c r="AB11" s="26">
        <v>45.609793233086798</v>
      </c>
      <c r="AC11" s="26">
        <v>4.1129542292588699</v>
      </c>
      <c r="AD11" s="26">
        <v>14.909449175778301</v>
      </c>
      <c r="AE11" s="26">
        <v>0</v>
      </c>
      <c r="AF11" s="97">
        <v>0</v>
      </c>
      <c r="AG11" s="26">
        <v>59.433992392374599</v>
      </c>
      <c r="AH11" s="26">
        <v>59.433992392374599</v>
      </c>
      <c r="AI11" s="26">
        <v>45.753971356448801</v>
      </c>
      <c r="AJ11" s="26">
        <v>5.4679103324937</v>
      </c>
      <c r="AK11" s="26">
        <v>0.34108419406248802</v>
      </c>
      <c r="AL11" s="97">
        <v>0.62415008491559998</v>
      </c>
      <c r="AM11" s="26">
        <v>2.6699087157219301</v>
      </c>
      <c r="AN11" s="26">
        <v>0</v>
      </c>
      <c r="AO11" s="26">
        <v>0.727598131358551</v>
      </c>
      <c r="AP11" s="26">
        <v>3.1116007260702001</v>
      </c>
      <c r="AQ11" s="26">
        <v>0</v>
      </c>
      <c r="AR11" s="26">
        <v>5147.31700751886</v>
      </c>
      <c r="AS11" s="26">
        <v>526.17079218020604</v>
      </c>
      <c r="AT11" s="26">
        <v>5719.2417710555101</v>
      </c>
      <c r="AU11" s="26">
        <v>0</v>
      </c>
      <c r="AV11" s="26">
        <v>17.621223495869099</v>
      </c>
      <c r="AW11" s="26">
        <v>0</v>
      </c>
      <c r="AX11" s="26">
        <v>71.746460093979707</v>
      </c>
      <c r="AY11" s="26">
        <v>9.5566440362219396E-2</v>
      </c>
      <c r="AZ11" s="26">
        <v>3.3603943738046801E-2</v>
      </c>
      <c r="BA11" s="26">
        <v>126.41632737424</v>
      </c>
      <c r="BB11" s="26">
        <v>4.2947469413625601E-2</v>
      </c>
      <c r="BC11" s="26">
        <v>0</v>
      </c>
      <c r="BD11" s="26">
        <v>6.2290141261154E-3</v>
      </c>
      <c r="BE11" s="26">
        <v>168.988659638565</v>
      </c>
      <c r="BF11" s="26">
        <v>163.91734505774701</v>
      </c>
      <c r="BG11" s="26">
        <v>5.0713145808186901</v>
      </c>
      <c r="BH11" s="26">
        <v>0</v>
      </c>
      <c r="BI11" s="26">
        <v>0</v>
      </c>
      <c r="BJ11" s="26">
        <v>0.67060271907053204</v>
      </c>
      <c r="BK11" s="26">
        <v>0</v>
      </c>
      <c r="BL11" s="26">
        <v>7.1961456307148</v>
      </c>
      <c r="BM11" s="26">
        <v>0</v>
      </c>
      <c r="BN11" s="26">
        <v>0.18703442593296801</v>
      </c>
      <c r="BO11" s="26">
        <v>28.784664080645001</v>
      </c>
      <c r="BP11" s="26">
        <v>4.9575913354341603</v>
      </c>
      <c r="BQ11" s="26">
        <v>0</v>
      </c>
      <c r="BR11" s="26">
        <v>0.48356827108031902</v>
      </c>
      <c r="BS11" s="26">
        <v>6.5568842319923702E-4</v>
      </c>
      <c r="BT11" s="26">
        <v>3.50709633902677</v>
      </c>
      <c r="BU11" s="26">
        <v>39.048999719169601</v>
      </c>
      <c r="BV11" s="26">
        <v>0</v>
      </c>
      <c r="BW11" s="26">
        <v>6.9789142394701104E-2</v>
      </c>
      <c r="BX11" s="26">
        <v>5.97905563289613</v>
      </c>
      <c r="BY11" s="97">
        <v>0</v>
      </c>
      <c r="BZ11" s="26">
        <v>0.522583026302882</v>
      </c>
      <c r="CA11" s="26">
        <v>266.51992777658302</v>
      </c>
      <c r="CB11" s="26">
        <v>4.8830142115300603</v>
      </c>
      <c r="CD11" s="35">
        <f t="shared" si="0"/>
        <v>8.0000065022613441E-3</v>
      </c>
      <c r="CF11" s="23">
        <f t="shared" si="1"/>
        <v>2.1871236451732035E-7</v>
      </c>
      <c r="CG11" s="23">
        <f t="shared" si="2"/>
        <v>6.8790049272476469E-7</v>
      </c>
      <c r="CH11" s="23">
        <f t="shared" si="3"/>
        <v>1.166160856583246E-7</v>
      </c>
      <c r="CI11" s="23">
        <f t="shared" si="4"/>
        <v>-2.5022599933231269E-5</v>
      </c>
      <c r="CJ11" s="23">
        <f t="shared" si="5"/>
        <v>-2.5779171294217514E-5</v>
      </c>
      <c r="CK11" s="23">
        <f t="shared" si="6"/>
        <v>-1.4412965758966822E-6</v>
      </c>
      <c r="CL11" s="23">
        <f t="shared" si="7"/>
        <v>-3.0554626157711101E-8</v>
      </c>
      <c r="CM11" s="23">
        <f t="shared" si="8"/>
        <v>-7.0506435471157036E-7</v>
      </c>
      <c r="CN11" s="23">
        <f t="shared" si="9"/>
        <v>7.0528193764784549E-7</v>
      </c>
      <c r="CO11" s="23">
        <f t="shared" si="10"/>
        <v>8.234078331864641E-7</v>
      </c>
      <c r="CP11" s="23">
        <f t="shared" si="11"/>
        <v>-8.417185406486366E-7</v>
      </c>
      <c r="CQ11" s="23">
        <f t="shared" si="12"/>
        <v>-5.9500872435964658E-6</v>
      </c>
      <c r="CR11" s="23">
        <f t="shared" si="13"/>
        <v>-1.7512953408369231E-6</v>
      </c>
    </row>
    <row r="12" spans="1:96" x14ac:dyDescent="0.25">
      <c r="A12" s="26" t="s">
        <v>10</v>
      </c>
      <c r="B12" s="95">
        <v>2340.8005355999999</v>
      </c>
      <c r="C12" s="95">
        <v>7.3237717302999998</v>
      </c>
      <c r="D12" s="95">
        <v>12251.497985</v>
      </c>
      <c r="E12" s="95">
        <v>359.60692637</v>
      </c>
      <c r="F12" s="95">
        <v>348.81421275000002</v>
      </c>
      <c r="G12" s="95">
        <v>8.2546577301999999</v>
      </c>
      <c r="H12" s="95">
        <v>566.69036616999995</v>
      </c>
      <c r="I12" s="95">
        <v>44.371854096</v>
      </c>
      <c r="J12" s="95">
        <v>12.750533194000001</v>
      </c>
      <c r="K12" s="95">
        <v>126.37194726</v>
      </c>
      <c r="L12" s="95">
        <v>9.0670460009999996</v>
      </c>
      <c r="M12" s="95">
        <v>1.0540440576000001</v>
      </c>
      <c r="N12" s="95">
        <v>1.5470646775000001</v>
      </c>
      <c r="O12" s="26"/>
      <c r="P12" s="28" t="s">
        <v>10</v>
      </c>
      <c r="Q12" s="96">
        <v>0</v>
      </c>
      <c r="R12" s="28">
        <v>0</v>
      </c>
      <c r="S12" s="26">
        <v>9.0670364541129391</v>
      </c>
      <c r="T12" s="26">
        <v>44.371801277698303</v>
      </c>
      <c r="U12" s="26">
        <v>44.371801277698303</v>
      </c>
      <c r="V12" s="26">
        <v>9.6950506817931696</v>
      </c>
      <c r="W12" s="97">
        <v>0.41485667938500098</v>
      </c>
      <c r="X12" s="26">
        <v>12.7505283312332</v>
      </c>
      <c r="Y12" s="26">
        <v>1.05404238180113</v>
      </c>
      <c r="Z12" s="26">
        <v>0</v>
      </c>
      <c r="AA12" s="26">
        <v>2340.8002548437098</v>
      </c>
      <c r="AB12" s="26">
        <v>96.978026171989697</v>
      </c>
      <c r="AC12" s="26">
        <v>8.7452187127794296</v>
      </c>
      <c r="AD12" s="26">
        <v>31.701410627479699</v>
      </c>
      <c r="AE12" s="26">
        <v>0</v>
      </c>
      <c r="AF12" s="97">
        <v>0</v>
      </c>
      <c r="AG12" s="26">
        <v>126.37189926145599</v>
      </c>
      <c r="AH12" s="26">
        <v>126.37189926145599</v>
      </c>
      <c r="AI12" s="26">
        <v>98.012068283728198</v>
      </c>
      <c r="AJ12" s="26">
        <v>11.626230762512201</v>
      </c>
      <c r="AK12" s="26">
        <v>0.72523156825706003</v>
      </c>
      <c r="AL12" s="97">
        <v>1.32708501583336</v>
      </c>
      <c r="AM12" s="26">
        <v>5.67690961645817</v>
      </c>
      <c r="AN12" s="26">
        <v>0</v>
      </c>
      <c r="AO12" s="26">
        <v>1.5470578843059399</v>
      </c>
      <c r="AP12" s="26">
        <v>7.3237779529533604</v>
      </c>
      <c r="AQ12" s="26">
        <v>0</v>
      </c>
      <c r="AR12" s="26">
        <v>11026.3441198251</v>
      </c>
      <c r="AS12" s="26">
        <v>1127.1378166054301</v>
      </c>
      <c r="AT12" s="26">
        <v>12251.494004714301</v>
      </c>
      <c r="AU12" s="26">
        <v>0</v>
      </c>
      <c r="AV12" s="26">
        <v>37.467270704220702</v>
      </c>
      <c r="AW12" s="26">
        <v>0</v>
      </c>
      <c r="AX12" s="26">
        <v>152.551524044974</v>
      </c>
      <c r="AY12" s="26">
        <v>0.20335875972012299</v>
      </c>
      <c r="AZ12" s="26">
        <v>7.1507014323869994E-2</v>
      </c>
      <c r="BA12" s="26">
        <v>269.005487993077</v>
      </c>
      <c r="BB12" s="26">
        <v>9.1389310482426406E-2</v>
      </c>
      <c r="BC12" s="26">
        <v>0</v>
      </c>
      <c r="BD12" s="26">
        <v>1.3255024672850601E-2</v>
      </c>
      <c r="BE12" s="26">
        <v>359.59773445319797</v>
      </c>
      <c r="BF12" s="26">
        <v>348.80502966582799</v>
      </c>
      <c r="BG12" s="26">
        <v>10.792704787369701</v>
      </c>
      <c r="BH12" s="26">
        <v>0</v>
      </c>
      <c r="BI12" s="26">
        <v>0</v>
      </c>
      <c r="BJ12" s="26">
        <v>1.4270005526237699</v>
      </c>
      <c r="BK12" s="26">
        <v>0</v>
      </c>
      <c r="BL12" s="26">
        <v>15.312938303885099</v>
      </c>
      <c r="BM12" s="26">
        <v>0</v>
      </c>
      <c r="BN12" s="26">
        <v>0.39799658970992702</v>
      </c>
      <c r="BO12" s="26">
        <v>61.2516991830772</v>
      </c>
      <c r="BP12" s="26">
        <v>10.541101576107</v>
      </c>
      <c r="BQ12" s="26">
        <v>0</v>
      </c>
      <c r="BR12" s="26">
        <v>1.02900166791227</v>
      </c>
      <c r="BS12" s="26">
        <v>1.3952663435550601E-3</v>
      </c>
      <c r="BT12" s="26">
        <v>8.2546517660675605</v>
      </c>
      <c r="BU12" s="26">
        <v>83.028439792780304</v>
      </c>
      <c r="BV12" s="26">
        <v>0</v>
      </c>
      <c r="BW12" s="26">
        <v>0.14839137068171601</v>
      </c>
      <c r="BX12" s="26">
        <v>12.713032412239199</v>
      </c>
      <c r="BY12" s="97">
        <v>0</v>
      </c>
      <c r="BZ12" s="26">
        <v>1.1111490900879599</v>
      </c>
      <c r="CA12" s="26">
        <v>566.69022566279205</v>
      </c>
      <c r="CB12" s="26">
        <v>10.3825382695331</v>
      </c>
      <c r="CD12" s="35">
        <f t="shared" si="0"/>
        <v>8.0000094883133505E-3</v>
      </c>
      <c r="CF12" s="23">
        <f t="shared" si="1"/>
        <v>-1.199402878618662E-7</v>
      </c>
      <c r="CG12" s="23">
        <f t="shared" si="2"/>
        <v>8.4965146235287308E-7</v>
      </c>
      <c r="CH12" s="23">
        <f t="shared" si="3"/>
        <v>-3.2488155358186008E-7</v>
      </c>
      <c r="CI12" s="23">
        <f t="shared" si="4"/>
        <v>-2.5561011560067812E-5</v>
      </c>
      <c r="CJ12" s="23">
        <f t="shared" si="5"/>
        <v>-2.632657683194308E-5</v>
      </c>
      <c r="CK12" s="23">
        <f t="shared" si="6"/>
        <v>-7.2251723020001497E-7</v>
      </c>
      <c r="CL12" s="23">
        <f t="shared" si="7"/>
        <v>-2.4794352664224316E-7</v>
      </c>
      <c r="CM12" s="23">
        <f t="shared" si="8"/>
        <v>-1.1903559761671107E-6</v>
      </c>
      <c r="CN12" s="23">
        <f t="shared" si="9"/>
        <v>-3.8137752569219354E-7</v>
      </c>
      <c r="CO12" s="23">
        <f t="shared" si="10"/>
        <v>-3.7981961223098577E-7</v>
      </c>
      <c r="CP12" s="23">
        <f t="shared" si="11"/>
        <v>-1.0529214321179264E-6</v>
      </c>
      <c r="CQ12" s="23">
        <f t="shared" si="12"/>
        <v>-1.5898755446059693E-6</v>
      </c>
      <c r="CR12" s="23">
        <f t="shared" si="13"/>
        <v>-4.3910213703148593E-6</v>
      </c>
    </row>
    <row r="13" spans="1:96" x14ac:dyDescent="0.25">
      <c r="A13" s="26" t="s">
        <v>12</v>
      </c>
      <c r="B13" s="95">
        <v>1236.6609020000001</v>
      </c>
      <c r="C13" s="95">
        <v>3.8691989693000002</v>
      </c>
      <c r="D13" s="95">
        <v>6432.4668769999998</v>
      </c>
      <c r="E13" s="95">
        <v>188.59407490000001</v>
      </c>
      <c r="F13" s="95">
        <v>182.93385448999999</v>
      </c>
      <c r="G13" s="95">
        <v>4.3609948624000001</v>
      </c>
      <c r="H13" s="95">
        <v>297.18083065000002</v>
      </c>
      <c r="I13" s="95">
        <v>23.269258062999999</v>
      </c>
      <c r="J13" s="95">
        <v>6.6865685284999996</v>
      </c>
      <c r="K13" s="95">
        <v>66.271326399000003</v>
      </c>
      <c r="L13" s="95">
        <v>4.7548934220000003</v>
      </c>
      <c r="M13" s="95">
        <v>0.55275634360000003</v>
      </c>
      <c r="N13" s="95">
        <v>0.81130362759999997</v>
      </c>
      <c r="O13" s="26"/>
      <c r="P13" s="28" t="s">
        <v>12</v>
      </c>
      <c r="Q13" s="96">
        <v>0</v>
      </c>
      <c r="R13" s="28">
        <v>0</v>
      </c>
      <c r="S13" s="26">
        <v>4.7548902398009796</v>
      </c>
      <c r="T13" s="26">
        <v>23.269278276794399</v>
      </c>
      <c r="U13" s="26">
        <v>23.269278276794399</v>
      </c>
      <c r="V13" s="26">
        <v>5.0842400588981196</v>
      </c>
      <c r="W13" s="97">
        <v>0.21755313364464299</v>
      </c>
      <c r="X13" s="26">
        <v>6.6865715389326503</v>
      </c>
      <c r="Y13" s="26">
        <v>0.552755727489319</v>
      </c>
      <c r="Z13" s="26">
        <v>0</v>
      </c>
      <c r="AA13" s="26">
        <v>1236.65990282026</v>
      </c>
      <c r="AB13" s="26">
        <v>50.856771498545903</v>
      </c>
      <c r="AC13" s="26">
        <v>4.5861099639083003</v>
      </c>
      <c r="AD13" s="26">
        <v>16.624660720499602</v>
      </c>
      <c r="AE13" s="26">
        <v>0</v>
      </c>
      <c r="AF13" s="97">
        <v>0</v>
      </c>
      <c r="AG13" s="26">
        <v>66.271365151120307</v>
      </c>
      <c r="AH13" s="26">
        <v>66.271365151120307</v>
      </c>
      <c r="AI13" s="26">
        <v>51.459846298164102</v>
      </c>
      <c r="AJ13" s="26">
        <v>6.0969637492670099</v>
      </c>
      <c r="AK13" s="26">
        <v>0.38031963366708799</v>
      </c>
      <c r="AL13" s="97">
        <v>0.69594731211807703</v>
      </c>
      <c r="AM13" s="26">
        <v>2.9770564447917498</v>
      </c>
      <c r="AN13" s="26">
        <v>0</v>
      </c>
      <c r="AO13" s="26">
        <v>0.81130715599351999</v>
      </c>
      <c r="AP13" s="26">
        <v>3.8691999625214102</v>
      </c>
      <c r="AQ13" s="26">
        <v>0</v>
      </c>
      <c r="AR13" s="26">
        <v>5789.2144503182799</v>
      </c>
      <c r="AS13" s="26">
        <v>591.78602986865997</v>
      </c>
      <c r="AT13" s="26">
        <v>6432.4603264851003</v>
      </c>
      <c r="AU13" s="26">
        <v>0</v>
      </c>
      <c r="AV13" s="26">
        <v>19.648366705732499</v>
      </c>
      <c r="AW13" s="26">
        <v>0</v>
      </c>
      <c r="AX13" s="26">
        <v>80.000188828409804</v>
      </c>
      <c r="AY13" s="26">
        <v>0.106650276768244</v>
      </c>
      <c r="AZ13" s="26">
        <v>3.75014163704206E-2</v>
      </c>
      <c r="BA13" s="26">
        <v>141.07862482294101</v>
      </c>
      <c r="BB13" s="26">
        <v>4.7928658807189203E-2</v>
      </c>
      <c r="BC13" s="26">
        <v>0</v>
      </c>
      <c r="BD13" s="26">
        <v>6.9514959164889102E-3</v>
      </c>
      <c r="BE13" s="26">
        <v>188.58931985929601</v>
      </c>
      <c r="BF13" s="26">
        <v>182.92909856209599</v>
      </c>
      <c r="BG13" s="26">
        <v>5.6602212971995796</v>
      </c>
      <c r="BH13" s="26">
        <v>0</v>
      </c>
      <c r="BI13" s="26">
        <v>0</v>
      </c>
      <c r="BJ13" s="26">
        <v>0.74838074571338797</v>
      </c>
      <c r="BK13" s="26">
        <v>0</v>
      </c>
      <c r="BL13" s="26">
        <v>8.0308073735787104</v>
      </c>
      <c r="BM13" s="26">
        <v>0</v>
      </c>
      <c r="BN13" s="26">
        <v>0.208727886528106</v>
      </c>
      <c r="BO13" s="26">
        <v>32.123138543957303</v>
      </c>
      <c r="BP13" s="26">
        <v>5.5279000906062503</v>
      </c>
      <c r="BQ13" s="26">
        <v>0</v>
      </c>
      <c r="BR13" s="26">
        <v>0.53965561666032702</v>
      </c>
      <c r="BS13" s="26">
        <v>7.3172485490831396E-4</v>
      </c>
      <c r="BT13" s="26">
        <v>4.36098854297635</v>
      </c>
      <c r="BU13" s="26">
        <v>43.541214253255703</v>
      </c>
      <c r="BV13" s="26">
        <v>0</v>
      </c>
      <c r="BW13" s="26">
        <v>7.7819176200587606E-2</v>
      </c>
      <c r="BX13" s="26">
        <v>6.6668870456673197</v>
      </c>
      <c r="BY13" s="97">
        <v>0</v>
      </c>
      <c r="BZ13" s="26">
        <v>0.58270248981226502</v>
      </c>
      <c r="CA13" s="26">
        <v>297.18077938898898</v>
      </c>
      <c r="CB13" s="26">
        <v>5.4447531708304302</v>
      </c>
      <c r="CD13" s="35">
        <f t="shared" si="0"/>
        <v>8.0000254469168811E-3</v>
      </c>
      <c r="CF13" s="23">
        <f t="shared" si="1"/>
        <v>-8.0796582030202403E-7</v>
      </c>
      <c r="CG13" s="23">
        <f t="shared" si="2"/>
        <v>2.566994920361561E-7</v>
      </c>
      <c r="CH13" s="23">
        <f t="shared" si="3"/>
        <v>-1.0183519052378932E-6</v>
      </c>
      <c r="CI13" s="23">
        <f t="shared" si="4"/>
        <v>-2.5213096999569588E-5</v>
      </c>
      <c r="CJ13" s="23">
        <f t="shared" si="5"/>
        <v>-2.5998074097652202E-5</v>
      </c>
      <c r="CK13" s="23">
        <f t="shared" si="6"/>
        <v>-1.4490784441487699E-6</v>
      </c>
      <c r="CL13" s="23">
        <f t="shared" si="7"/>
        <v>-1.7249097435247181E-7</v>
      </c>
      <c r="CM13" s="23">
        <f t="shared" si="8"/>
        <v>8.6869097181203112E-7</v>
      </c>
      <c r="CN13" s="23">
        <f t="shared" si="9"/>
        <v>4.5022086259749637E-7</v>
      </c>
      <c r="CO13" s="23">
        <f t="shared" si="10"/>
        <v>5.8474942949659237E-7</v>
      </c>
      <c r="CP13" s="23">
        <f t="shared" si="11"/>
        <v>-6.692471814428818E-7</v>
      </c>
      <c r="CQ13" s="23">
        <f t="shared" si="12"/>
        <v>-1.1146153059341143E-6</v>
      </c>
      <c r="CR13" s="23">
        <f t="shared" si="13"/>
        <v>4.3490419615926836E-6</v>
      </c>
    </row>
    <row r="14" spans="1:96" x14ac:dyDescent="0.25">
      <c r="A14" s="26" t="s">
        <v>13</v>
      </c>
      <c r="B14" s="95">
        <v>6269.2913755999998</v>
      </c>
      <c r="C14" s="95">
        <v>19.615037629</v>
      </c>
      <c r="D14" s="95">
        <v>33160.611700000001</v>
      </c>
      <c r="E14" s="95">
        <v>992.25916483000003</v>
      </c>
      <c r="F14" s="95">
        <v>962.47813508000002</v>
      </c>
      <c r="G14" s="95">
        <v>22.108183818000001</v>
      </c>
      <c r="H14" s="95">
        <v>1563.0131629</v>
      </c>
      <c r="I14" s="95">
        <v>122.38392625</v>
      </c>
      <c r="J14" s="95">
        <v>35.167795124999998</v>
      </c>
      <c r="K14" s="95">
        <v>348.55191572000001</v>
      </c>
      <c r="L14" s="95">
        <v>25.008210079000001</v>
      </c>
      <c r="M14" s="95">
        <v>2.9072044384</v>
      </c>
      <c r="N14" s="95">
        <v>4.2670259084</v>
      </c>
      <c r="O14" s="26"/>
      <c r="P14" s="28" t="s">
        <v>13</v>
      </c>
      <c r="Q14" s="96">
        <v>0</v>
      </c>
      <c r="R14" s="28">
        <v>0</v>
      </c>
      <c r="S14" s="26">
        <v>25.0082333112782</v>
      </c>
      <c r="T14" s="26">
        <v>122.38398824428</v>
      </c>
      <c r="U14" s="26">
        <v>122.38398824428</v>
      </c>
      <c r="V14" s="26">
        <v>26.740275003799599</v>
      </c>
      <c r="W14" s="97">
        <v>1.1442231847455699</v>
      </c>
      <c r="X14" s="26">
        <v>35.167837733069</v>
      </c>
      <c r="Y14" s="26">
        <v>2.9072014258347099</v>
      </c>
      <c r="Z14" s="26">
        <v>0</v>
      </c>
      <c r="AA14" s="26">
        <v>6269.2880276591804</v>
      </c>
      <c r="AB14" s="26">
        <v>267.479521348368</v>
      </c>
      <c r="AC14" s="26">
        <v>24.120538548705301</v>
      </c>
      <c r="AD14" s="26">
        <v>87.437090391378803</v>
      </c>
      <c r="AE14" s="26">
        <v>0</v>
      </c>
      <c r="AF14" s="97">
        <v>0</v>
      </c>
      <c r="AG14" s="26">
        <v>348.55194719851897</v>
      </c>
      <c r="AH14" s="26">
        <v>348.55194719851897</v>
      </c>
      <c r="AI14" s="26">
        <v>265.28440304788899</v>
      </c>
      <c r="AJ14" s="26">
        <v>32.066788488247198</v>
      </c>
      <c r="AK14" s="26">
        <v>2.0002830989687901</v>
      </c>
      <c r="AL14" s="97">
        <v>3.6603279417975498</v>
      </c>
      <c r="AM14" s="26">
        <v>15.657759784687499</v>
      </c>
      <c r="AN14" s="26">
        <v>0</v>
      </c>
      <c r="AO14" s="26">
        <v>4.2670256694127904</v>
      </c>
      <c r="AP14" s="26">
        <v>19.614981576855801</v>
      </c>
      <c r="AQ14" s="26">
        <v>0</v>
      </c>
      <c r="AR14" s="26">
        <v>29844.533673546099</v>
      </c>
      <c r="AS14" s="26">
        <v>3050.77681609616</v>
      </c>
      <c r="AT14" s="26">
        <v>33160.594892690198</v>
      </c>
      <c r="AU14" s="26">
        <v>0</v>
      </c>
      <c r="AV14" s="26">
        <v>103.340035458241</v>
      </c>
      <c r="AW14" s="26">
        <v>0</v>
      </c>
      <c r="AX14" s="26">
        <v>420.75922157177502</v>
      </c>
      <c r="AY14" s="26">
        <v>0.56112496702436598</v>
      </c>
      <c r="AZ14" s="26">
        <v>0.19730758012974201</v>
      </c>
      <c r="BA14" s="26">
        <v>742.26279630174599</v>
      </c>
      <c r="BB14" s="26">
        <v>0.25216925120014</v>
      </c>
      <c r="BC14" s="26">
        <v>0</v>
      </c>
      <c r="BD14" s="26">
        <v>3.6574148110914501E-2</v>
      </c>
      <c r="BE14" s="26">
        <v>992.23382308629095</v>
      </c>
      <c r="BF14" s="26">
        <v>962.45276893427194</v>
      </c>
      <c r="BG14" s="26">
        <v>29.781054152019699</v>
      </c>
      <c r="BH14" s="26">
        <v>0</v>
      </c>
      <c r="BI14" s="26">
        <v>0</v>
      </c>
      <c r="BJ14" s="26">
        <v>3.9374878663117099</v>
      </c>
      <c r="BK14" s="26">
        <v>0</v>
      </c>
      <c r="BL14" s="26">
        <v>42.252790396666597</v>
      </c>
      <c r="BM14" s="26">
        <v>0</v>
      </c>
      <c r="BN14" s="26">
        <v>1.0981855798982501</v>
      </c>
      <c r="BO14" s="26">
        <v>169.01117106323301</v>
      </c>
      <c r="BP14" s="26">
        <v>29.073921568534502</v>
      </c>
      <c r="BQ14" s="26">
        <v>0</v>
      </c>
      <c r="BR14" s="26">
        <v>2.8393118625197702</v>
      </c>
      <c r="BS14" s="26">
        <v>3.8499174300721398E-3</v>
      </c>
      <c r="BT14" s="26">
        <v>22.108212400160902</v>
      </c>
      <c r="BU14" s="26">
        <v>229.00412835101</v>
      </c>
      <c r="BV14" s="26">
        <v>0</v>
      </c>
      <c r="BW14" s="26">
        <v>0.40928495226675599</v>
      </c>
      <c r="BX14" s="26">
        <v>35.064345192777601</v>
      </c>
      <c r="BY14" s="97">
        <v>0</v>
      </c>
      <c r="BZ14" s="26">
        <v>3.0647173489602002</v>
      </c>
      <c r="CA14" s="26">
        <v>1563.0128579065999</v>
      </c>
      <c r="CB14" s="26">
        <v>28.636545804409899</v>
      </c>
      <c r="CD14" s="35">
        <f t="shared" si="0"/>
        <v>7.9999892615427032E-3</v>
      </c>
      <c r="CF14" s="23">
        <f t="shared" si="1"/>
        <v>-5.3402220742159315E-7</v>
      </c>
      <c r="CG14" s="23">
        <f t="shared" si="2"/>
        <v>-2.8576108422113861E-6</v>
      </c>
      <c r="CH14" s="23">
        <f t="shared" si="3"/>
        <v>-5.0684559003387894E-7</v>
      </c>
      <c r="CI14" s="23">
        <f t="shared" si="4"/>
        <v>-2.5539440306826692E-5</v>
      </c>
      <c r="CJ14" s="23">
        <f t="shared" si="5"/>
        <v>-2.6355035822151934E-5</v>
      </c>
      <c r="CK14" s="23">
        <f t="shared" si="6"/>
        <v>1.2928317014403289E-6</v>
      </c>
      <c r="CL14" s="23">
        <f t="shared" si="7"/>
        <v>-1.9513169005192375E-7</v>
      </c>
      <c r="CM14" s="23">
        <f t="shared" si="8"/>
        <v>5.0655573736231464E-7</v>
      </c>
      <c r="CN14" s="23">
        <f t="shared" si="9"/>
        <v>1.2115649801322263E-6</v>
      </c>
      <c r="CO14" s="23">
        <f t="shared" si="10"/>
        <v>9.0312282168893141E-8</v>
      </c>
      <c r="CP14" s="23">
        <f t="shared" si="11"/>
        <v>9.2898604600703653E-7</v>
      </c>
      <c r="CQ14" s="23">
        <f t="shared" si="12"/>
        <v>-1.0362412943256715E-6</v>
      </c>
      <c r="CR14" s="23">
        <f t="shared" si="13"/>
        <v>-5.6007911530870921E-8</v>
      </c>
    </row>
    <row r="15" spans="1:96" x14ac:dyDescent="0.25">
      <c r="A15" s="26" t="s">
        <v>14</v>
      </c>
      <c r="B15" s="95">
        <v>2867.430269</v>
      </c>
      <c r="C15" s="95">
        <v>8.9714700162999996</v>
      </c>
      <c r="D15" s="95">
        <v>15069.448407</v>
      </c>
      <c r="E15" s="95">
        <v>442.50551118999999</v>
      </c>
      <c r="F15" s="95">
        <v>429.22487599999999</v>
      </c>
      <c r="G15" s="95">
        <v>10.111779653999999</v>
      </c>
      <c r="H15" s="95">
        <v>697.35250856000005</v>
      </c>
      <c r="I15" s="95">
        <v>54.602701471000003</v>
      </c>
      <c r="J15" s="95">
        <v>15.690430691</v>
      </c>
      <c r="K15" s="95">
        <v>155.50961065000001</v>
      </c>
      <c r="L15" s="95">
        <v>11.157639380000001</v>
      </c>
      <c r="M15" s="95">
        <v>1.2970756555</v>
      </c>
      <c r="N15" s="95">
        <v>1.903772389</v>
      </c>
      <c r="O15" s="26"/>
      <c r="P15" s="28" t="s">
        <v>14</v>
      </c>
      <c r="Q15" s="96">
        <v>0</v>
      </c>
      <c r="R15" s="28">
        <v>0</v>
      </c>
      <c r="S15" s="26">
        <v>11.1576260792533</v>
      </c>
      <c r="T15" s="26">
        <v>54.602623962697997</v>
      </c>
      <c r="U15" s="26">
        <v>54.602623962697997</v>
      </c>
      <c r="V15" s="26">
        <v>11.9304439344565</v>
      </c>
      <c r="W15" s="97">
        <v>0.51049907138626305</v>
      </c>
      <c r="X15" s="26">
        <v>15.6904266510202</v>
      </c>
      <c r="Y15" s="26">
        <v>1.2970773906948501</v>
      </c>
      <c r="Z15" s="26">
        <v>0</v>
      </c>
      <c r="AA15" s="26">
        <v>2867.4297790153</v>
      </c>
      <c r="AB15" s="26">
        <v>119.338574150382</v>
      </c>
      <c r="AC15" s="26">
        <v>10.7615887298166</v>
      </c>
      <c r="AD15" s="26">
        <v>39.010825394610301</v>
      </c>
      <c r="AE15" s="26">
        <v>0</v>
      </c>
      <c r="AF15" s="97">
        <v>0</v>
      </c>
      <c r="AG15" s="26">
        <v>155.509810656902</v>
      </c>
      <c r="AH15" s="26">
        <v>155.509810656902</v>
      </c>
      <c r="AI15" s="26">
        <v>120.555605704238</v>
      </c>
      <c r="AJ15" s="26">
        <v>14.3068851787033</v>
      </c>
      <c r="AK15" s="26">
        <v>0.89244566316012197</v>
      </c>
      <c r="AL15" s="97">
        <v>1.63307974217481</v>
      </c>
      <c r="AM15" s="26">
        <v>6.9858491644579699</v>
      </c>
      <c r="AN15" s="26">
        <v>0</v>
      </c>
      <c r="AO15" s="26">
        <v>1.9037626015308899</v>
      </c>
      <c r="AP15" s="26">
        <v>8.9714625620132598</v>
      </c>
      <c r="AQ15" s="26">
        <v>0</v>
      </c>
      <c r="AR15" s="26">
        <v>13562.495920212499</v>
      </c>
      <c r="AS15" s="26">
        <v>1386.39114198978</v>
      </c>
      <c r="AT15" s="26">
        <v>15069.4426679065</v>
      </c>
      <c r="AU15" s="26">
        <v>0</v>
      </c>
      <c r="AV15" s="26">
        <v>46.106119352138698</v>
      </c>
      <c r="AW15" s="26">
        <v>0</v>
      </c>
      <c r="AX15" s="26">
        <v>187.725273912799</v>
      </c>
      <c r="AY15" s="26">
        <v>0.25023789968969901</v>
      </c>
      <c r="AZ15" s="26">
        <v>8.7991041231942693E-2</v>
      </c>
      <c r="BA15" s="26">
        <v>331.01816404592199</v>
      </c>
      <c r="BB15" s="26">
        <v>0.11245679989197301</v>
      </c>
      <c r="BC15" s="26">
        <v>0</v>
      </c>
      <c r="BD15" s="26">
        <v>1.6310532707220601E-2</v>
      </c>
      <c r="BE15" s="26">
        <v>442.49424863475099</v>
      </c>
      <c r="BF15" s="26">
        <v>429.21360368901202</v>
      </c>
      <c r="BG15" s="26">
        <v>13.2806449457387</v>
      </c>
      <c r="BH15" s="26">
        <v>0</v>
      </c>
      <c r="BI15" s="26">
        <v>0</v>
      </c>
      <c r="BJ15" s="26">
        <v>1.7559567359469099</v>
      </c>
      <c r="BK15" s="26">
        <v>0</v>
      </c>
      <c r="BL15" s="26">
        <v>18.842961499583801</v>
      </c>
      <c r="BM15" s="26">
        <v>0</v>
      </c>
      <c r="BN15" s="26">
        <v>0.48974533949525101</v>
      </c>
      <c r="BO15" s="26">
        <v>75.371848324211598</v>
      </c>
      <c r="BP15" s="26">
        <v>12.9715731325843</v>
      </c>
      <c r="BQ15" s="26">
        <v>0</v>
      </c>
      <c r="BR15" s="26">
        <v>1.26621458092891</v>
      </c>
      <c r="BS15" s="26">
        <v>1.7168894026025499E-3</v>
      </c>
      <c r="BT15" s="26">
        <v>10.111785807393099</v>
      </c>
      <c r="BU15" s="26">
        <v>102.17233885208501</v>
      </c>
      <c r="BV15" s="26">
        <v>0</v>
      </c>
      <c r="BW15" s="26">
        <v>0.18260920765861699</v>
      </c>
      <c r="BX15" s="26">
        <v>15.6442997516447</v>
      </c>
      <c r="BY15" s="97">
        <v>0</v>
      </c>
      <c r="BZ15" s="26">
        <v>1.36734561162618</v>
      </c>
      <c r="CA15" s="26">
        <v>697.35240234351295</v>
      </c>
      <c r="CB15" s="26">
        <v>12.7764502513762</v>
      </c>
      <c r="CD15" s="35">
        <f t="shared" si="0"/>
        <v>8.0000042709599348E-3</v>
      </c>
      <c r="CF15" s="23">
        <f t="shared" si="1"/>
        <v>-1.7087937768613851E-7</v>
      </c>
      <c r="CG15" s="23">
        <f t="shared" si="2"/>
        <v>-8.3088799564936895E-7</v>
      </c>
      <c r="CH15" s="23">
        <f t="shared" si="3"/>
        <v>-3.8084297081527153E-7</v>
      </c>
      <c r="CI15" s="23">
        <f t="shared" si="4"/>
        <v>-2.5451785264135608E-5</v>
      </c>
      <c r="CJ15" s="23">
        <f t="shared" si="5"/>
        <v>-2.6262016994505819E-5</v>
      </c>
      <c r="CK15" s="23">
        <f t="shared" si="6"/>
        <v>6.0853710330961118E-7</v>
      </c>
      <c r="CL15" s="23">
        <f t="shared" si="7"/>
        <v>-1.5231390981389208E-7</v>
      </c>
      <c r="CM15" s="23">
        <f t="shared" si="8"/>
        <v>-1.4194957377171083E-6</v>
      </c>
      <c r="CN15" s="23">
        <f t="shared" si="9"/>
        <v>-2.5748049108067886E-7</v>
      </c>
      <c r="CO15" s="23">
        <f t="shared" si="10"/>
        <v>1.2861385296729299E-6</v>
      </c>
      <c r="CP15" s="23">
        <f t="shared" si="11"/>
        <v>-1.1920753349676082E-6</v>
      </c>
      <c r="CQ15" s="23">
        <f t="shared" si="12"/>
        <v>1.337774587526911E-6</v>
      </c>
      <c r="CR15" s="23">
        <f t="shared" si="13"/>
        <v>-5.1410920583886293E-6</v>
      </c>
    </row>
    <row r="16" spans="1:96" x14ac:dyDescent="0.25">
      <c r="A16" s="26" t="s">
        <v>15</v>
      </c>
      <c r="B16" s="95">
        <v>3281.1433812</v>
      </c>
      <c r="C16" s="95">
        <v>10.265873544</v>
      </c>
      <c r="D16" s="95">
        <v>16857.457060000001</v>
      </c>
      <c r="E16" s="95">
        <v>494.41763637000003</v>
      </c>
      <c r="F16" s="95">
        <v>479.57859693</v>
      </c>
      <c r="G16" s="95">
        <v>11.570705149</v>
      </c>
      <c r="H16" s="95">
        <v>779.00554767999995</v>
      </c>
      <c r="I16" s="95">
        <v>60.996135230999997</v>
      </c>
      <c r="J16" s="95">
        <v>17.527624698</v>
      </c>
      <c r="K16" s="95">
        <v>173.71823676</v>
      </c>
      <c r="L16" s="95">
        <v>12.464088731</v>
      </c>
      <c r="M16" s="95">
        <v>1.4489502697000001</v>
      </c>
      <c r="N16" s="95">
        <v>2.1266852307000002</v>
      </c>
      <c r="O16" s="26"/>
      <c r="P16" s="28" t="s">
        <v>15</v>
      </c>
      <c r="Q16" s="96">
        <v>0</v>
      </c>
      <c r="R16" s="28">
        <v>0</v>
      </c>
      <c r="S16" s="26">
        <v>12.464102554942301</v>
      </c>
      <c r="T16" s="26">
        <v>60.996013151163197</v>
      </c>
      <c r="U16" s="26">
        <v>60.996013151163197</v>
      </c>
      <c r="V16" s="26">
        <v>13.3273766682083</v>
      </c>
      <c r="W16" s="97">
        <v>0.570280941478434</v>
      </c>
      <c r="X16" s="26">
        <v>17.527629190284099</v>
      </c>
      <c r="Y16" s="26">
        <v>1.4489491226257101</v>
      </c>
      <c r="Z16" s="26">
        <v>0</v>
      </c>
      <c r="AA16" s="26">
        <v>3281.1425422880602</v>
      </c>
      <c r="AB16" s="26">
        <v>133.31179995459701</v>
      </c>
      <c r="AC16" s="26">
        <v>12.0216877722556</v>
      </c>
      <c r="AD16" s="26">
        <v>43.5785737688362</v>
      </c>
      <c r="AE16" s="26">
        <v>0</v>
      </c>
      <c r="AF16" s="97">
        <v>0</v>
      </c>
      <c r="AG16" s="26">
        <v>173.71815858130401</v>
      </c>
      <c r="AH16" s="26">
        <v>173.71815858130401</v>
      </c>
      <c r="AI16" s="26">
        <v>134.85965457427099</v>
      </c>
      <c r="AJ16" s="26">
        <v>15.9820800769723</v>
      </c>
      <c r="AK16" s="26">
        <v>0.99693962250103196</v>
      </c>
      <c r="AL16" s="97">
        <v>1.82430261314138</v>
      </c>
      <c r="AM16" s="26">
        <v>7.8038042226359501</v>
      </c>
      <c r="AN16" s="26">
        <v>0</v>
      </c>
      <c r="AO16" s="26">
        <v>2.1266827287549699</v>
      </c>
      <c r="AP16" s="26">
        <v>10.2658692592944</v>
      </c>
      <c r="AQ16" s="26">
        <v>0</v>
      </c>
      <c r="AR16" s="26">
        <v>15171.703381809401</v>
      </c>
      <c r="AS16" s="26">
        <v>1550.8860893218</v>
      </c>
      <c r="AT16" s="26">
        <v>16857.449125705502</v>
      </c>
      <c r="AU16" s="26">
        <v>0</v>
      </c>
      <c r="AV16" s="26">
        <v>51.504743687070899</v>
      </c>
      <c r="AW16" s="26">
        <v>0</v>
      </c>
      <c r="AX16" s="26">
        <v>209.705998543514</v>
      </c>
      <c r="AY16" s="26">
        <v>0.27959445718679199</v>
      </c>
      <c r="AZ16" s="26">
        <v>9.8313654758400995E-2</v>
      </c>
      <c r="BA16" s="26">
        <v>369.85088733135899</v>
      </c>
      <c r="BB16" s="26">
        <v>0.12564972181749001</v>
      </c>
      <c r="BC16" s="26">
        <v>0</v>
      </c>
      <c r="BD16" s="26">
        <v>1.8224003135743998E-2</v>
      </c>
      <c r="BE16" s="26">
        <v>494.404970694648</v>
      </c>
      <c r="BF16" s="26">
        <v>479.56594363148002</v>
      </c>
      <c r="BG16" s="26">
        <v>14.839027063167901</v>
      </c>
      <c r="BH16" s="26">
        <v>0</v>
      </c>
      <c r="BI16" s="26">
        <v>0</v>
      </c>
      <c r="BJ16" s="26">
        <v>1.9619546981045699</v>
      </c>
      <c r="BK16" s="26">
        <v>0</v>
      </c>
      <c r="BL16" s="26">
        <v>21.0535051260768</v>
      </c>
      <c r="BM16" s="26">
        <v>0</v>
      </c>
      <c r="BN16" s="26">
        <v>0.54719971950484203</v>
      </c>
      <c r="BO16" s="26">
        <v>84.213938301669401</v>
      </c>
      <c r="BP16" s="26">
        <v>14.4903917494831</v>
      </c>
      <c r="BQ16" s="26">
        <v>0</v>
      </c>
      <c r="BR16" s="26">
        <v>1.4147583355544899</v>
      </c>
      <c r="BS16" s="26">
        <v>1.9182823119209399E-3</v>
      </c>
      <c r="BT16" s="26">
        <v>11.570695552152999</v>
      </c>
      <c r="BU16" s="26">
        <v>114.13528251398201</v>
      </c>
      <c r="BV16" s="26">
        <v>0</v>
      </c>
      <c r="BW16" s="26">
        <v>0.20398796191102</v>
      </c>
      <c r="BX16" s="26">
        <v>17.476070520326399</v>
      </c>
      <c r="BY16" s="97">
        <v>0</v>
      </c>
      <c r="BZ16" s="26">
        <v>1.5274493417853701</v>
      </c>
      <c r="CA16" s="26">
        <v>779.00541144639601</v>
      </c>
      <c r="CB16" s="26">
        <v>14.2724725662647</v>
      </c>
      <c r="CD16" s="35">
        <f t="shared" si="0"/>
        <v>8.0000036523098332E-3</v>
      </c>
      <c r="CF16" s="23">
        <f t="shared" si="1"/>
        <v>-2.5567670849607405E-7</v>
      </c>
      <c r="CG16" s="23">
        <f t="shared" si="2"/>
        <v>-4.1737369759475139E-7</v>
      </c>
      <c r="CH16" s="23">
        <f t="shared" si="3"/>
        <v>-4.7066971435232239E-7</v>
      </c>
      <c r="CI16" s="23">
        <f t="shared" si="4"/>
        <v>-2.5617361558977021E-5</v>
      </c>
      <c r="CJ16" s="23">
        <f t="shared" si="5"/>
        <v>-2.6384201882607484E-5</v>
      </c>
      <c r="CK16" s="23">
        <f t="shared" si="6"/>
        <v>-8.2940900118488526E-7</v>
      </c>
      <c r="CL16" s="23">
        <f t="shared" si="7"/>
        <v>-1.7488142972144743E-7</v>
      </c>
      <c r="CM16" s="23">
        <f t="shared" si="8"/>
        <v>-2.0014356046860941E-6</v>
      </c>
      <c r="CN16" s="23">
        <f t="shared" si="9"/>
        <v>2.5629736920383501E-7</v>
      </c>
      <c r="CO16" s="23">
        <f t="shared" si="10"/>
        <v>-4.5003159970049963E-7</v>
      </c>
      <c r="CP16" s="23">
        <f t="shared" si="11"/>
        <v>1.1091017240453425E-6</v>
      </c>
      <c r="CQ16" s="23">
        <f t="shared" si="12"/>
        <v>-7.9165884018587869E-7</v>
      </c>
      <c r="CR16" s="23">
        <f t="shared" si="13"/>
        <v>-1.1764529109184789E-6</v>
      </c>
    </row>
    <row r="17" spans="1:96" x14ac:dyDescent="0.25">
      <c r="A17" s="26" t="s">
        <v>16</v>
      </c>
      <c r="B17" s="95">
        <v>4245.9174903000003</v>
      </c>
      <c r="C17" s="95">
        <v>13.284410293000001</v>
      </c>
      <c r="D17" s="95">
        <v>22072.476480000001</v>
      </c>
      <c r="E17" s="95">
        <v>647.55857961000004</v>
      </c>
      <c r="F17" s="95">
        <v>628.12355831000002</v>
      </c>
      <c r="G17" s="95">
        <v>14.972908959</v>
      </c>
      <c r="H17" s="95">
        <v>1020.4005202</v>
      </c>
      <c r="I17" s="95">
        <v>79.897359519999995</v>
      </c>
      <c r="J17" s="95">
        <v>22.959011767</v>
      </c>
      <c r="K17" s="95">
        <v>227.54931063999999</v>
      </c>
      <c r="L17" s="95">
        <v>16.326407913000001</v>
      </c>
      <c r="M17" s="95">
        <v>1.8979449894</v>
      </c>
      <c r="N17" s="95">
        <v>2.7856934564000002</v>
      </c>
      <c r="O17" s="26"/>
      <c r="P17" s="28" t="s">
        <v>16</v>
      </c>
      <c r="Q17" s="96">
        <v>0</v>
      </c>
      <c r="R17" s="28">
        <v>0</v>
      </c>
      <c r="S17" s="26">
        <v>16.3264087994162</v>
      </c>
      <c r="T17" s="26">
        <v>79.897429225436298</v>
      </c>
      <c r="U17" s="26">
        <v>79.897429225436298</v>
      </c>
      <c r="V17" s="26">
        <v>17.457205232708802</v>
      </c>
      <c r="W17" s="97">
        <v>0.74698787492902197</v>
      </c>
      <c r="X17" s="26">
        <v>22.9590078939388</v>
      </c>
      <c r="Y17" s="26">
        <v>1.89794186459383</v>
      </c>
      <c r="Z17" s="26">
        <v>0</v>
      </c>
      <c r="AA17" s="26">
        <v>4245.9157759177997</v>
      </c>
      <c r="AB17" s="26">
        <v>174.62194310613401</v>
      </c>
      <c r="AC17" s="26">
        <v>15.746897335991999</v>
      </c>
      <c r="AD17" s="26">
        <v>57.082504132353897</v>
      </c>
      <c r="AE17" s="26">
        <v>0</v>
      </c>
      <c r="AF17" s="97">
        <v>0</v>
      </c>
      <c r="AG17" s="26">
        <v>227.54943849843099</v>
      </c>
      <c r="AH17" s="26">
        <v>227.54943849843099</v>
      </c>
      <c r="AI17" s="26">
        <v>176.57970345850001</v>
      </c>
      <c r="AJ17" s="26">
        <v>20.9345584912063</v>
      </c>
      <c r="AK17" s="26">
        <v>1.3058707122869799</v>
      </c>
      <c r="AL17" s="97">
        <v>2.3896059233524598</v>
      </c>
      <c r="AM17" s="26">
        <v>10.222035359705</v>
      </c>
      <c r="AN17" s="26">
        <v>0</v>
      </c>
      <c r="AO17" s="26">
        <v>2.78569506458871</v>
      </c>
      <c r="AP17" s="26">
        <v>13.284418059161</v>
      </c>
      <c r="AQ17" s="26">
        <v>0</v>
      </c>
      <c r="AR17" s="26">
        <v>19865.225295788601</v>
      </c>
      <c r="AS17" s="26">
        <v>2030.6659684430399</v>
      </c>
      <c r="AT17" s="26">
        <v>22072.4709676901</v>
      </c>
      <c r="AU17" s="26">
        <v>0</v>
      </c>
      <c r="AV17" s="26">
        <v>67.464859543604604</v>
      </c>
      <c r="AW17" s="26">
        <v>0</v>
      </c>
      <c r="AX17" s="26">
        <v>274.688933457894</v>
      </c>
      <c r="AY17" s="26">
        <v>0.36619604567976699</v>
      </c>
      <c r="AZ17" s="26">
        <v>0.12876530842110401</v>
      </c>
      <c r="BA17" s="26">
        <v>484.408641082028</v>
      </c>
      <c r="BB17" s="26">
        <v>0.164568298638094</v>
      </c>
      <c r="BC17" s="26">
        <v>0</v>
      </c>
      <c r="BD17" s="26">
        <v>2.3868664263628599E-2</v>
      </c>
      <c r="BE17" s="26">
        <v>647.54193692022102</v>
      </c>
      <c r="BF17" s="26">
        <v>628.10695884408506</v>
      </c>
      <c r="BG17" s="26">
        <v>19.434978076136598</v>
      </c>
      <c r="BH17" s="26">
        <v>0</v>
      </c>
      <c r="BI17" s="26">
        <v>0</v>
      </c>
      <c r="BJ17" s="26">
        <v>2.5696535028687602</v>
      </c>
      <c r="BK17" s="26">
        <v>0</v>
      </c>
      <c r="BL17" s="26">
        <v>27.5746352122224</v>
      </c>
      <c r="BM17" s="26">
        <v>0</v>
      </c>
      <c r="BN17" s="26">
        <v>0.71668948472472505</v>
      </c>
      <c r="BO17" s="26">
        <v>110.298461230068</v>
      </c>
      <c r="BP17" s="26">
        <v>18.980614393643599</v>
      </c>
      <c r="BQ17" s="26">
        <v>0</v>
      </c>
      <c r="BR17" s="26">
        <v>1.85296754179136</v>
      </c>
      <c r="BS17" s="26">
        <v>2.5124733775360002E-3</v>
      </c>
      <c r="BT17" s="26">
        <v>14.972886361921701</v>
      </c>
      <c r="BU17" s="26">
        <v>149.50363780643701</v>
      </c>
      <c r="BV17" s="26">
        <v>0</v>
      </c>
      <c r="BW17" s="26">
        <v>0.26719422678464</v>
      </c>
      <c r="BX17" s="26">
        <v>22.8914862561581</v>
      </c>
      <c r="BY17" s="97">
        <v>0</v>
      </c>
      <c r="BZ17" s="26">
        <v>2.0007726257696001</v>
      </c>
      <c r="CA17" s="26">
        <v>1020.40013012781</v>
      </c>
      <c r="CB17" s="26">
        <v>18.695098714940102</v>
      </c>
      <c r="CD17" s="35">
        <f t="shared" si="0"/>
        <v>7.9999970876382057E-3</v>
      </c>
      <c r="CF17" s="23">
        <f t="shared" si="1"/>
        <v>-4.0377190666228394E-7</v>
      </c>
      <c r="CG17" s="23">
        <f t="shared" si="2"/>
        <v>5.8460713184347627E-7</v>
      </c>
      <c r="CH17" s="23">
        <f t="shared" si="3"/>
        <v>-2.4973681163259484E-7</v>
      </c>
      <c r="CI17" s="23">
        <f t="shared" si="4"/>
        <v>-2.5700670646726817E-5</v>
      </c>
      <c r="CJ17" s="23">
        <f t="shared" si="5"/>
        <v>-2.6427071068033795E-5</v>
      </c>
      <c r="CK17" s="23">
        <f t="shared" si="6"/>
        <v>-1.5091976022221626E-6</v>
      </c>
      <c r="CL17" s="23">
        <f t="shared" si="7"/>
        <v>-3.8227360943864423E-7</v>
      </c>
      <c r="CM17" s="23">
        <f t="shared" si="8"/>
        <v>8.7243729607329491E-7</v>
      </c>
      <c r="CN17" s="23">
        <f t="shared" si="9"/>
        <v>-1.6869459535370675E-7</v>
      </c>
      <c r="CO17" s="23">
        <f t="shared" si="10"/>
        <v>5.6189329091104681E-7</v>
      </c>
      <c r="CP17" s="23">
        <f t="shared" si="11"/>
        <v>5.429340022814441E-8</v>
      </c>
      <c r="CQ17" s="23">
        <f t="shared" si="12"/>
        <v>-1.6464155639350103E-6</v>
      </c>
      <c r="CR17" s="23">
        <f t="shared" si="13"/>
        <v>5.7730282779735918E-7</v>
      </c>
    </row>
    <row r="18" spans="1:96" x14ac:dyDescent="0.25">
      <c r="A18" s="26" t="s">
        <v>17</v>
      </c>
      <c r="B18" s="95">
        <v>1493.7526253000001</v>
      </c>
      <c r="C18" s="95">
        <v>4.6735764995000002</v>
      </c>
      <c r="D18" s="95">
        <v>7777.9131379999999</v>
      </c>
      <c r="E18" s="95">
        <v>228.29520686000001</v>
      </c>
      <c r="F18" s="95">
        <v>221.44345697</v>
      </c>
      <c r="G18" s="95">
        <v>5.2676021878999997</v>
      </c>
      <c r="H18" s="95">
        <v>359.74537454</v>
      </c>
      <c r="I18" s="95">
        <v>28.168063074999999</v>
      </c>
      <c r="J18" s="95">
        <v>8.0942715179999993</v>
      </c>
      <c r="K18" s="95">
        <v>80.22322527</v>
      </c>
      <c r="L18" s="95">
        <v>5.7559264639999999</v>
      </c>
      <c r="M18" s="95">
        <v>0.6691264173</v>
      </c>
      <c r="N18" s="95">
        <v>0.98210490709999998</v>
      </c>
      <c r="O18" s="26"/>
      <c r="P18" s="28" t="s">
        <v>17</v>
      </c>
      <c r="Q18" s="96">
        <v>0</v>
      </c>
      <c r="R18" s="28">
        <v>0</v>
      </c>
      <c r="S18" s="26">
        <v>5.7559253722462804</v>
      </c>
      <c r="T18" s="26">
        <v>28.1680497428713</v>
      </c>
      <c r="U18" s="26">
        <v>28.1680497428713</v>
      </c>
      <c r="V18" s="26">
        <v>6.1546017489194504</v>
      </c>
      <c r="W18" s="97">
        <v>0.26335290358011199</v>
      </c>
      <c r="X18" s="26">
        <v>8.0942797076783499</v>
      </c>
      <c r="Y18" s="26">
        <v>0.66912399276109302</v>
      </c>
      <c r="Z18" s="26">
        <v>0</v>
      </c>
      <c r="AA18" s="26">
        <v>1493.75227569239</v>
      </c>
      <c r="AB18" s="26">
        <v>61.563504285081002</v>
      </c>
      <c r="AC18" s="26">
        <v>5.5516176709403604</v>
      </c>
      <c r="AD18" s="26">
        <v>20.124626827782802</v>
      </c>
      <c r="AE18" s="26">
        <v>0</v>
      </c>
      <c r="AF18" s="97">
        <v>0</v>
      </c>
      <c r="AG18" s="26">
        <v>80.223263121589397</v>
      </c>
      <c r="AH18" s="26">
        <v>80.223263121589397</v>
      </c>
      <c r="AI18" s="26">
        <v>62.2233055864018</v>
      </c>
      <c r="AJ18" s="26">
        <v>7.3805477767773802</v>
      </c>
      <c r="AK18" s="26">
        <v>0.460386875507381</v>
      </c>
      <c r="AL18" s="97">
        <v>0.84246491249794397</v>
      </c>
      <c r="AM18" s="26">
        <v>3.6038132362098101</v>
      </c>
      <c r="AN18" s="26">
        <v>0</v>
      </c>
      <c r="AO18" s="26">
        <v>0.98210733581199305</v>
      </c>
      <c r="AP18" s="26">
        <v>4.6735784285123696</v>
      </c>
      <c r="AQ18" s="26">
        <v>0</v>
      </c>
      <c r="AR18" s="26">
        <v>7000.1188649437499</v>
      </c>
      <c r="AS18" s="26">
        <v>715.56692668463404</v>
      </c>
      <c r="AT18" s="26">
        <v>7777.9090972147796</v>
      </c>
      <c r="AU18" s="26">
        <v>0</v>
      </c>
      <c r="AV18" s="26">
        <v>23.784902903233601</v>
      </c>
      <c r="AW18" s="26">
        <v>0</v>
      </c>
      <c r="AX18" s="26">
        <v>96.842479736682193</v>
      </c>
      <c r="AY18" s="26">
        <v>0.129101364220087</v>
      </c>
      <c r="AZ18" s="26">
        <v>4.5395932115279598E-2</v>
      </c>
      <c r="BA18" s="26">
        <v>170.777134421314</v>
      </c>
      <c r="BB18" s="26">
        <v>5.8018149605648203E-2</v>
      </c>
      <c r="BC18" s="26">
        <v>0</v>
      </c>
      <c r="BD18" s="26">
        <v>8.4148085748772198E-3</v>
      </c>
      <c r="BE18" s="26">
        <v>228.289391640893</v>
      </c>
      <c r="BF18" s="26">
        <v>221.437639825552</v>
      </c>
      <c r="BG18" s="26">
        <v>6.8517518153408599</v>
      </c>
      <c r="BH18" s="26">
        <v>0</v>
      </c>
      <c r="BI18" s="26">
        <v>0</v>
      </c>
      <c r="BJ18" s="26">
        <v>0.90592625363073598</v>
      </c>
      <c r="BK18" s="26">
        <v>0</v>
      </c>
      <c r="BL18" s="26">
        <v>9.7213717587922996</v>
      </c>
      <c r="BM18" s="26">
        <v>0</v>
      </c>
      <c r="BN18" s="26">
        <v>0.25266695292580799</v>
      </c>
      <c r="BO18" s="26">
        <v>38.885466560844797</v>
      </c>
      <c r="BP18" s="26">
        <v>6.6916729980450702</v>
      </c>
      <c r="BQ18" s="26">
        <v>0</v>
      </c>
      <c r="BR18" s="26">
        <v>0.65325785060379005</v>
      </c>
      <c r="BS18" s="26">
        <v>8.85772924816877E-4</v>
      </c>
      <c r="BT18" s="26">
        <v>5.2676058557405598</v>
      </c>
      <c r="BU18" s="26">
        <v>52.7078931990713</v>
      </c>
      <c r="BV18" s="26">
        <v>0</v>
      </c>
      <c r="BW18" s="26">
        <v>9.4201621464922905E-2</v>
      </c>
      <c r="BX18" s="26">
        <v>8.0704542862826596</v>
      </c>
      <c r="BY18" s="97">
        <v>0</v>
      </c>
      <c r="BZ18" s="26">
        <v>0.70537869138305898</v>
      </c>
      <c r="CA18" s="26">
        <v>359.74524980351299</v>
      </c>
      <c r="CB18" s="26">
        <v>6.5910273539450497</v>
      </c>
      <c r="CD18" s="35">
        <f t="shared" si="0"/>
        <v>8.0000042181880889E-3</v>
      </c>
      <c r="CF18" s="23">
        <f t="shared" si="1"/>
        <v>-2.3404652431160963E-7</v>
      </c>
      <c r="CG18" s="23">
        <f t="shared" si="2"/>
        <v>4.1274864541134302E-7</v>
      </c>
      <c r="CH18" s="23">
        <f t="shared" si="3"/>
        <v>-5.1952048686412708E-7</v>
      </c>
      <c r="CI18" s="23">
        <f t="shared" si="4"/>
        <v>-2.5472366183196185E-5</v>
      </c>
      <c r="CJ18" s="23">
        <f t="shared" si="5"/>
        <v>-2.626920897821102E-5</v>
      </c>
      <c r="CK18" s="23">
        <f t="shared" si="6"/>
        <v>6.9630173831031832E-7</v>
      </c>
      <c r="CL18" s="23">
        <f t="shared" si="7"/>
        <v>-3.4673548525568063E-7</v>
      </c>
      <c r="CM18" s="23">
        <f t="shared" si="8"/>
        <v>-4.7330654803308306E-7</v>
      </c>
      <c r="CN18" s="23">
        <f t="shared" si="9"/>
        <v>1.0117869572792977E-6</v>
      </c>
      <c r="CO18" s="23">
        <f t="shared" si="10"/>
        <v>4.7182831741893571E-7</v>
      </c>
      <c r="CP18" s="23">
        <f t="shared" si="11"/>
        <v>-1.8967471635663048E-7</v>
      </c>
      <c r="CQ18" s="23">
        <f t="shared" si="12"/>
        <v>-3.6234392250701396E-6</v>
      </c>
      <c r="CR18" s="23">
        <f t="shared" si="13"/>
        <v>2.4729659484606123E-6</v>
      </c>
    </row>
    <row r="19" spans="1:96" x14ac:dyDescent="0.25">
      <c r="A19" s="26" t="s">
        <v>18</v>
      </c>
      <c r="B19" s="95">
        <v>1467.5521629</v>
      </c>
      <c r="C19" s="95">
        <v>4.5915991742999998</v>
      </c>
      <c r="D19" s="95">
        <v>7658.7890343999998</v>
      </c>
      <c r="E19" s="95">
        <v>225.41976263999999</v>
      </c>
      <c r="F19" s="95">
        <v>218.65434464000001</v>
      </c>
      <c r="G19" s="95">
        <v>5.1752113629999998</v>
      </c>
      <c r="H19" s="95">
        <v>355.22472836999998</v>
      </c>
      <c r="I19" s="95">
        <v>27.814094885999999</v>
      </c>
      <c r="J19" s="95">
        <v>7.9925562612999999</v>
      </c>
      <c r="K19" s="95">
        <v>79.215110955</v>
      </c>
      <c r="L19" s="95">
        <v>5.6835954913000002</v>
      </c>
      <c r="M19" s="95">
        <v>0.66071793339999996</v>
      </c>
      <c r="N19" s="95">
        <v>0.96976348869999995</v>
      </c>
      <c r="O19" s="26"/>
      <c r="P19" s="28" t="s">
        <v>18</v>
      </c>
      <c r="Q19" s="96">
        <v>0</v>
      </c>
      <c r="R19" s="28">
        <v>0</v>
      </c>
      <c r="S19" s="26">
        <v>5.6836055445023499</v>
      </c>
      <c r="T19" s="26">
        <v>27.8141262125542</v>
      </c>
      <c r="U19" s="26">
        <v>27.8141262125542</v>
      </c>
      <c r="V19" s="26">
        <v>6.0772543617536599</v>
      </c>
      <c r="W19" s="97">
        <v>0.26004024962886702</v>
      </c>
      <c r="X19" s="26">
        <v>7.9925461661009702</v>
      </c>
      <c r="Y19" s="26">
        <v>0.660720014741356</v>
      </c>
      <c r="Z19" s="26">
        <v>0</v>
      </c>
      <c r="AA19" s="26">
        <v>1467.5520181352099</v>
      </c>
      <c r="AB19" s="26">
        <v>60.789861302120997</v>
      </c>
      <c r="AC19" s="26">
        <v>5.4818617380914603</v>
      </c>
      <c r="AD19" s="26">
        <v>19.871715966126999</v>
      </c>
      <c r="AE19" s="26">
        <v>0</v>
      </c>
      <c r="AF19" s="97">
        <v>0</v>
      </c>
      <c r="AG19" s="26">
        <v>79.215143851258503</v>
      </c>
      <c r="AH19" s="26">
        <v>79.215143851258503</v>
      </c>
      <c r="AI19" s="26">
        <v>61.270446176248498</v>
      </c>
      <c r="AJ19" s="26">
        <v>7.2877803270677797</v>
      </c>
      <c r="AK19" s="26">
        <v>0.45460620467163998</v>
      </c>
      <c r="AL19" s="97">
        <v>0.83187599612696395</v>
      </c>
      <c r="AM19" s="26">
        <v>3.5585242018673102</v>
      </c>
      <c r="AN19" s="26">
        <v>0</v>
      </c>
      <c r="AO19" s="26">
        <v>0.96976537573784305</v>
      </c>
      <c r="AP19" s="26">
        <v>4.5916005149997003</v>
      </c>
      <c r="AQ19" s="26">
        <v>0</v>
      </c>
      <c r="AR19" s="26">
        <v>6892.9069832018804</v>
      </c>
      <c r="AS19" s="26">
        <v>704.60763383256995</v>
      </c>
      <c r="AT19" s="26">
        <v>7658.7850632107002</v>
      </c>
      <c r="AU19" s="26">
        <v>0</v>
      </c>
      <c r="AV19" s="26">
        <v>23.486029474236201</v>
      </c>
      <c r="AW19" s="26">
        <v>0</v>
      </c>
      <c r="AX19" s="26">
        <v>95.6256526666578</v>
      </c>
      <c r="AY19" s="26">
        <v>0.12747547054900499</v>
      </c>
      <c r="AZ19" s="26">
        <v>4.48241387368618E-2</v>
      </c>
      <c r="BA19" s="26">
        <v>168.62614856065699</v>
      </c>
      <c r="BB19" s="26">
        <v>5.7287421862133897E-2</v>
      </c>
      <c r="BC19" s="26">
        <v>0</v>
      </c>
      <c r="BD19" s="26">
        <v>8.3088555079724492E-3</v>
      </c>
      <c r="BE19" s="26">
        <v>225.414036698773</v>
      </c>
      <c r="BF19" s="26">
        <v>218.64861806332399</v>
      </c>
      <c r="BG19" s="26">
        <v>6.7654186354492101</v>
      </c>
      <c r="BH19" s="26">
        <v>0</v>
      </c>
      <c r="BI19" s="26">
        <v>0</v>
      </c>
      <c r="BJ19" s="26">
        <v>0.89451539002518698</v>
      </c>
      <c r="BK19" s="26">
        <v>0</v>
      </c>
      <c r="BL19" s="26">
        <v>9.5989236210916093</v>
      </c>
      <c r="BM19" s="26">
        <v>0</v>
      </c>
      <c r="BN19" s="26">
        <v>0.24948472498994101</v>
      </c>
      <c r="BO19" s="26">
        <v>38.395745793415898</v>
      </c>
      <c r="BP19" s="26">
        <v>6.60758959801072</v>
      </c>
      <c r="BQ19" s="26">
        <v>0</v>
      </c>
      <c r="BR19" s="26">
        <v>0.64502946481698897</v>
      </c>
      <c r="BS19" s="26">
        <v>8.7462167110346795E-4</v>
      </c>
      <c r="BT19" s="26">
        <v>5.1752030486923797</v>
      </c>
      <c r="BU19" s="26">
        <v>52.045629664374403</v>
      </c>
      <c r="BV19" s="26">
        <v>0</v>
      </c>
      <c r="BW19" s="26">
        <v>9.3018447645357105E-2</v>
      </c>
      <c r="BX19" s="26">
        <v>7.9690353398080598</v>
      </c>
      <c r="BY19" s="97">
        <v>0</v>
      </c>
      <c r="BZ19" s="26">
        <v>0.69651390927707102</v>
      </c>
      <c r="CA19" s="26">
        <v>355.22465912906301</v>
      </c>
      <c r="CB19" s="26">
        <v>6.5081928151194504</v>
      </c>
      <c r="CD19" s="35">
        <f t="shared" si="0"/>
        <v>8.0000216314417422E-3</v>
      </c>
      <c r="CF19" s="23">
        <f t="shared" si="1"/>
        <v>-9.8643710085991248E-8</v>
      </c>
      <c r="CG19" s="23">
        <f t="shared" si="2"/>
        <v>2.9198970765909206E-7</v>
      </c>
      <c r="CH19" s="23">
        <f t="shared" si="3"/>
        <v>-5.1851399506556177E-7</v>
      </c>
      <c r="CI19" s="23">
        <f t="shared" si="4"/>
        <v>-2.5401238826290395E-5</v>
      </c>
      <c r="CJ19" s="23">
        <f t="shared" si="5"/>
        <v>-2.619008867827207E-5</v>
      </c>
      <c r="CK19" s="23">
        <f t="shared" si="6"/>
        <v>-1.6065638747827182E-6</v>
      </c>
      <c r="CL19" s="23">
        <f t="shared" si="7"/>
        <v>-1.9492150021192168E-7</v>
      </c>
      <c r="CM19" s="23">
        <f t="shared" si="8"/>
        <v>1.1262834303563643E-6</v>
      </c>
      <c r="CN19" s="23">
        <f t="shared" si="9"/>
        <v>-1.2630751288539405E-6</v>
      </c>
      <c r="CO19" s="23">
        <f t="shared" si="10"/>
        <v>4.1527756644421987E-7</v>
      </c>
      <c r="CP19" s="23">
        <f t="shared" si="11"/>
        <v>1.7688103182380002E-6</v>
      </c>
      <c r="CQ19" s="23">
        <f t="shared" si="12"/>
        <v>3.1501208773481356E-6</v>
      </c>
      <c r="CR19" s="23">
        <f t="shared" si="13"/>
        <v>1.945874293148917E-6</v>
      </c>
    </row>
    <row r="20" spans="1:96" x14ac:dyDescent="0.25">
      <c r="A20" s="26" t="s">
        <v>19</v>
      </c>
      <c r="B20" s="95">
        <v>125.535355</v>
      </c>
      <c r="C20" s="95">
        <v>0.39276935899999998</v>
      </c>
      <c r="D20" s="95">
        <v>1004.5316330000001</v>
      </c>
      <c r="E20" s="95">
        <v>29.650207399999999</v>
      </c>
      <c r="F20" s="95">
        <v>28.760700499999999</v>
      </c>
      <c r="G20" s="95">
        <v>0.44269194699999997</v>
      </c>
      <c r="H20" s="95">
        <v>46.863711199999997</v>
      </c>
      <c r="I20" s="95">
        <v>3.66942901</v>
      </c>
      <c r="J20" s="95">
        <v>1.0544336000000001</v>
      </c>
      <c r="K20" s="95">
        <v>10.450608000000001</v>
      </c>
      <c r="L20" s="95">
        <v>0.74981948899999995</v>
      </c>
      <c r="M20" s="95">
        <v>8.71665051E-2</v>
      </c>
      <c r="N20" s="95">
        <v>0.12793793549999999</v>
      </c>
      <c r="O20" s="26"/>
      <c r="P20" s="28" t="s">
        <v>19</v>
      </c>
      <c r="Q20" s="96">
        <v>0</v>
      </c>
      <c r="R20" s="28">
        <v>0</v>
      </c>
      <c r="S20" s="26">
        <v>0.74982074518352804</v>
      </c>
      <c r="T20" s="26">
        <v>3.66942765557281</v>
      </c>
      <c r="U20" s="26">
        <v>3.66942765557281</v>
      </c>
      <c r="V20" s="26">
        <v>0.801756070189652</v>
      </c>
      <c r="W20" s="97">
        <v>3.4307901995052799E-2</v>
      </c>
      <c r="X20" s="26">
        <v>1.0544333394958401</v>
      </c>
      <c r="Y20" s="26">
        <v>8.7164932156647196E-2</v>
      </c>
      <c r="Z20" s="26">
        <v>0</v>
      </c>
      <c r="AA20" s="26">
        <v>125.53533719362601</v>
      </c>
      <c r="AB20" s="26">
        <v>8.0198316607152709</v>
      </c>
      <c r="AC20" s="26">
        <v>0.72320168219778902</v>
      </c>
      <c r="AD20" s="26">
        <v>2.6216138842169898</v>
      </c>
      <c r="AE20" s="26">
        <v>0</v>
      </c>
      <c r="AF20" s="97">
        <v>0</v>
      </c>
      <c r="AG20" s="26">
        <v>10.450601583239701</v>
      </c>
      <c r="AH20" s="26">
        <v>10.450601583239701</v>
      </c>
      <c r="AI20" s="26">
        <v>8.0362774741645708</v>
      </c>
      <c r="AJ20" s="26">
        <v>0.96146208314290804</v>
      </c>
      <c r="AK20" s="26">
        <v>5.9974153026020001E-2</v>
      </c>
      <c r="AL20" s="97">
        <v>0.109746629316003</v>
      </c>
      <c r="AM20" s="26">
        <v>0.469464789168691</v>
      </c>
      <c r="AN20" s="26">
        <v>0</v>
      </c>
      <c r="AO20" s="26">
        <v>0.127935256902594</v>
      </c>
      <c r="AP20" s="26">
        <v>0.39277014864663801</v>
      </c>
      <c r="AQ20" s="26">
        <v>0</v>
      </c>
      <c r="AR20" s="26">
        <v>904.07740158843001</v>
      </c>
      <c r="AS20" s="26">
        <v>92.416556054167401</v>
      </c>
      <c r="AT20" s="26">
        <v>1004.53023511676</v>
      </c>
      <c r="AU20" s="26">
        <v>0</v>
      </c>
      <c r="AV20" s="26">
        <v>3.0984325808903201</v>
      </c>
      <c r="AW20" s="26">
        <v>0</v>
      </c>
      <c r="AX20" s="26">
        <v>12.6155997776749</v>
      </c>
      <c r="AY20" s="26">
        <v>1.67675767346241E-2</v>
      </c>
      <c r="AZ20" s="26">
        <v>5.89594525923597E-3</v>
      </c>
      <c r="BA20" s="26">
        <v>22.180258348627799</v>
      </c>
      <c r="BB20" s="26">
        <v>7.5353166333217599E-3</v>
      </c>
      <c r="BC20" s="26">
        <v>0</v>
      </c>
      <c r="BD20" s="26">
        <v>1.0929164062456901E-3</v>
      </c>
      <c r="BE20" s="26">
        <v>29.649461544615399</v>
      </c>
      <c r="BF20" s="26">
        <v>28.759954358098899</v>
      </c>
      <c r="BG20" s="26">
        <v>0.88950718651652905</v>
      </c>
      <c r="BH20" s="26">
        <v>0</v>
      </c>
      <c r="BI20" s="26">
        <v>0</v>
      </c>
      <c r="BJ20" s="26">
        <v>0.117660116624503</v>
      </c>
      <c r="BK20" s="26">
        <v>0</v>
      </c>
      <c r="BL20" s="26">
        <v>1.2625915574000901</v>
      </c>
      <c r="BM20" s="26">
        <v>0</v>
      </c>
      <c r="BN20" s="26">
        <v>3.28158792308074E-2</v>
      </c>
      <c r="BO20" s="26">
        <v>5.0503774963210297</v>
      </c>
      <c r="BP20" s="26">
        <v>0.87171766370563797</v>
      </c>
      <c r="BQ20" s="26">
        <v>0</v>
      </c>
      <c r="BR20" s="26">
        <v>8.4844157586379698E-2</v>
      </c>
      <c r="BS20" s="26">
        <v>1.15047274811642E-4</v>
      </c>
      <c r="BT20" s="26">
        <v>0.44269217537767902</v>
      </c>
      <c r="BU20" s="26">
        <v>6.8662072586192799</v>
      </c>
      <c r="BV20" s="26">
        <v>0</v>
      </c>
      <c r="BW20" s="26">
        <v>1.2271664262279399E-2</v>
      </c>
      <c r="BX20" s="26">
        <v>1.05133365703004</v>
      </c>
      <c r="BY20" s="97">
        <v>0</v>
      </c>
      <c r="BZ20" s="26">
        <v>9.1889153596454803E-2</v>
      </c>
      <c r="CA20" s="26">
        <v>46.863701769760297</v>
      </c>
      <c r="CB20" s="26">
        <v>0.85860581113058598</v>
      </c>
      <c r="CD20" s="35">
        <f t="shared" si="0"/>
        <v>8.0000354327119591E-3</v>
      </c>
      <c r="CF20" s="23">
        <f t="shared" si="1"/>
        <v>-1.4184349890526955E-7</v>
      </c>
      <c r="CG20" s="23">
        <f t="shared" si="2"/>
        <v>2.0104588607227528E-6</v>
      </c>
      <c r="CH20" s="23">
        <f t="shared" si="3"/>
        <v>-1.3915771232741749E-6</v>
      </c>
      <c r="CI20" s="23">
        <f t="shared" si="4"/>
        <v>-2.515514898559199E-5</v>
      </c>
      <c r="CJ20" s="23">
        <f t="shared" si="5"/>
        <v>-2.5943105978942235E-5</v>
      </c>
      <c r="CK20" s="23">
        <f t="shared" si="6"/>
        <v>5.1588396986519025E-7</v>
      </c>
      <c r="CL20" s="23">
        <f t="shared" si="7"/>
        <v>-2.0122690795851009E-7</v>
      </c>
      <c r="CM20" s="23">
        <f t="shared" si="8"/>
        <v>-3.6911115769454273E-7</v>
      </c>
      <c r="CN20" s="23">
        <f t="shared" si="9"/>
        <v>-2.4705601189227396E-7</v>
      </c>
      <c r="CO20" s="23">
        <f t="shared" si="10"/>
        <v>-6.1400832372611368E-7</v>
      </c>
      <c r="CP20" s="23">
        <f t="shared" si="11"/>
        <v>1.6753145877309303E-6</v>
      </c>
      <c r="CQ20" s="23">
        <f t="shared" si="12"/>
        <v>-1.8045272676693454E-5</v>
      </c>
      <c r="CR20" s="23">
        <f t="shared" si="13"/>
        <v>-2.0936693995595584E-5</v>
      </c>
    </row>
    <row r="21" spans="1:96" x14ac:dyDescent="0.25">
      <c r="A21" s="26" t="s">
        <v>20</v>
      </c>
      <c r="B21" s="95">
        <v>424.44746545999999</v>
      </c>
      <c r="C21" s="95">
        <v>1.3755874617999999</v>
      </c>
      <c r="D21" s="95">
        <v>1824.5686985</v>
      </c>
      <c r="E21" s="95">
        <v>46.476402882999999</v>
      </c>
      <c r="F21" s="95">
        <v>45.082114007999998</v>
      </c>
      <c r="G21" s="95">
        <v>0.74846963219999996</v>
      </c>
      <c r="H21" s="95">
        <v>77.585747280000007</v>
      </c>
      <c r="I21" s="95">
        <v>6.0749640126999997</v>
      </c>
      <c r="J21" s="95">
        <v>1.7456793160999999</v>
      </c>
      <c r="K21" s="95">
        <v>17.301621641000001</v>
      </c>
      <c r="L21" s="95">
        <v>0.28090273449999997</v>
      </c>
      <c r="M21" s="95">
        <v>0.1443094902</v>
      </c>
      <c r="N21" s="95">
        <v>0.2118090903</v>
      </c>
      <c r="O21" s="26"/>
      <c r="P21" s="28" t="s">
        <v>20</v>
      </c>
      <c r="Q21" s="96">
        <v>0</v>
      </c>
      <c r="R21" s="28">
        <v>0</v>
      </c>
      <c r="S21" s="26">
        <v>0.28090224936581498</v>
      </c>
      <c r="T21" s="26">
        <v>6.0749602911402896</v>
      </c>
      <c r="U21" s="26">
        <v>6.0749602911402896</v>
      </c>
      <c r="V21" s="26">
        <v>1.32735248359761</v>
      </c>
      <c r="W21" s="97">
        <v>5.6796173656240602E-2</v>
      </c>
      <c r="X21" s="26">
        <v>1.74567779720937</v>
      </c>
      <c r="Y21" s="26">
        <v>0.14430963423908699</v>
      </c>
      <c r="Z21" s="26">
        <v>0</v>
      </c>
      <c r="AA21" s="26">
        <v>424.44742070823401</v>
      </c>
      <c r="AB21" s="26">
        <v>13.2772875980591</v>
      </c>
      <c r="AC21" s="26">
        <v>1.19730770477084</v>
      </c>
      <c r="AD21" s="26">
        <v>4.34025065263529</v>
      </c>
      <c r="AE21" s="26">
        <v>0</v>
      </c>
      <c r="AF21" s="97">
        <v>0</v>
      </c>
      <c r="AG21" s="26">
        <v>17.301610614545101</v>
      </c>
      <c r="AH21" s="26">
        <v>17.301610614545101</v>
      </c>
      <c r="AI21" s="26">
        <v>14.596580096231699</v>
      </c>
      <c r="AJ21" s="26">
        <v>1.5917457610771699</v>
      </c>
      <c r="AK21" s="26">
        <v>9.9290349665273697E-2</v>
      </c>
      <c r="AL21" s="97">
        <v>0.18169386934826101</v>
      </c>
      <c r="AM21" s="26">
        <v>0.77722767053335295</v>
      </c>
      <c r="AN21" s="26">
        <v>0</v>
      </c>
      <c r="AO21" s="26">
        <v>0.21181085621071499</v>
      </c>
      <c r="AP21" s="26">
        <v>1.3755824299123101</v>
      </c>
      <c r="AQ21" s="26">
        <v>0</v>
      </c>
      <c r="AR21" s="26">
        <v>1642.1105815594401</v>
      </c>
      <c r="AS21" s="26">
        <v>167.86038347261001</v>
      </c>
      <c r="AT21" s="26">
        <v>1824.56754512828</v>
      </c>
      <c r="AU21" s="26">
        <v>0</v>
      </c>
      <c r="AV21" s="26">
        <v>5.1296544483693998</v>
      </c>
      <c r="AW21" s="26">
        <v>0</v>
      </c>
      <c r="AX21" s="26">
        <v>20.885825465632699</v>
      </c>
      <c r="AY21" s="26">
        <v>2.6282852902109199E-2</v>
      </c>
      <c r="AZ21" s="26">
        <v>9.24182275390357E-3</v>
      </c>
      <c r="BA21" s="26">
        <v>34.7672937912333</v>
      </c>
      <c r="BB21" s="26">
        <v>1.18114958569641E-2</v>
      </c>
      <c r="BC21" s="26">
        <v>0</v>
      </c>
      <c r="BD21" s="26">
        <v>1.7131068528469899E-3</v>
      </c>
      <c r="BE21" s="26">
        <v>46.475212484320899</v>
      </c>
      <c r="BF21" s="26">
        <v>45.0809231302201</v>
      </c>
      <c r="BG21" s="26">
        <v>1.3942893541008701</v>
      </c>
      <c r="BH21" s="26">
        <v>0</v>
      </c>
      <c r="BI21" s="26">
        <v>0</v>
      </c>
      <c r="BJ21" s="26">
        <v>0.18443065123431199</v>
      </c>
      <c r="BK21" s="26">
        <v>0</v>
      </c>
      <c r="BL21" s="26">
        <v>1.9791048529241499</v>
      </c>
      <c r="BM21" s="26">
        <v>0</v>
      </c>
      <c r="BN21" s="26">
        <v>5.1438548146188402E-2</v>
      </c>
      <c r="BO21" s="26">
        <v>7.9164335231512801</v>
      </c>
      <c r="BP21" s="26">
        <v>1.44317745384661</v>
      </c>
      <c r="BQ21" s="26">
        <v>0</v>
      </c>
      <c r="BR21" s="26">
        <v>0.132992157123409</v>
      </c>
      <c r="BS21" s="26">
        <v>1.8032804157917001E-4</v>
      </c>
      <c r="BT21" s="26">
        <v>0.74846858097521396</v>
      </c>
      <c r="BU21" s="26">
        <v>11.367454349010901</v>
      </c>
      <c r="BV21" s="26">
        <v>0</v>
      </c>
      <c r="BW21" s="26">
        <v>2.0316306416326299E-2</v>
      </c>
      <c r="BX21" s="26">
        <v>1.7405452214466099</v>
      </c>
      <c r="BY21" s="97">
        <v>0</v>
      </c>
      <c r="BZ21" s="26">
        <v>0.152128271110897</v>
      </c>
      <c r="CA21" s="26">
        <v>77.585697580978504</v>
      </c>
      <c r="CB21" s="26">
        <v>1.4214749444478401</v>
      </c>
      <c r="CD21" s="35">
        <f t="shared" si="0"/>
        <v>8.0000217778758327E-3</v>
      </c>
      <c r="CF21" s="23">
        <f t="shared" si="1"/>
        <v>-1.054353474230766E-7</v>
      </c>
      <c r="CG21" s="23">
        <f t="shared" si="2"/>
        <v>-3.6579918250129705E-6</v>
      </c>
      <c r="CH21" s="23">
        <f t="shared" si="3"/>
        <v>-6.3213389603451795E-7</v>
      </c>
      <c r="CI21" s="23">
        <f t="shared" si="4"/>
        <v>-2.5612969275967317E-5</v>
      </c>
      <c r="CJ21" s="23">
        <f t="shared" si="5"/>
        <v>-2.6415748376098271E-5</v>
      </c>
      <c r="CK21" s="23">
        <f t="shared" si="6"/>
        <v>-1.4044989145483257E-6</v>
      </c>
      <c r="CL21" s="23">
        <f t="shared" si="7"/>
        <v>-6.4056896073047858E-7</v>
      </c>
      <c r="CM21" s="23">
        <f t="shared" si="8"/>
        <v>-6.1260605040607352E-7</v>
      </c>
      <c r="CN21" s="23">
        <f t="shared" si="9"/>
        <v>-8.700857115785471E-7</v>
      </c>
      <c r="CO21" s="23">
        <f t="shared" si="10"/>
        <v>-6.3730759625651953E-7</v>
      </c>
      <c r="CP21" s="23">
        <f t="shared" si="11"/>
        <v>-1.7270539777923209E-6</v>
      </c>
      <c r="CQ21" s="23">
        <f t="shared" si="12"/>
        <v>9.9812622712127921E-7</v>
      </c>
      <c r="CR21" s="23">
        <f t="shared" si="13"/>
        <v>8.3372753855329995E-6</v>
      </c>
    </row>
    <row r="22" spans="1:96" x14ac:dyDescent="0.25">
      <c r="A22" s="26" t="s">
        <v>129</v>
      </c>
      <c r="B22" s="95">
        <v>528.38348059999998</v>
      </c>
      <c r="C22" s="95">
        <v>1.6531819649999999</v>
      </c>
      <c r="D22" s="95">
        <v>3971.1460689999999</v>
      </c>
      <c r="E22" s="95">
        <v>117.02897539999999</v>
      </c>
      <c r="F22" s="95">
        <v>113.51793459</v>
      </c>
      <c r="G22" s="95">
        <v>1.863307177</v>
      </c>
      <c r="H22" s="95">
        <v>184.90345490000001</v>
      </c>
      <c r="I22" s="95">
        <v>14.477940787</v>
      </c>
      <c r="J22" s="95">
        <v>4.1603277800000003</v>
      </c>
      <c r="K22" s="95">
        <v>41.233475274</v>
      </c>
      <c r="L22" s="95">
        <v>2.9584553040000001</v>
      </c>
      <c r="M22" s="95">
        <v>0.34392044420000001</v>
      </c>
      <c r="N22" s="95">
        <v>0.50478637940000004</v>
      </c>
      <c r="O22" s="26"/>
      <c r="P22" s="28" t="s">
        <v>129</v>
      </c>
      <c r="Q22" s="96">
        <v>0</v>
      </c>
      <c r="R22" s="28">
        <v>0</v>
      </c>
      <c r="S22" s="26">
        <v>2.95845868169169</v>
      </c>
      <c r="T22" s="26">
        <v>14.4780488417925</v>
      </c>
      <c r="U22" s="26">
        <v>14.4780488417925</v>
      </c>
      <c r="V22" s="26">
        <v>3.1633723176309099</v>
      </c>
      <c r="W22" s="97">
        <v>0.135362036924905</v>
      </c>
      <c r="X22" s="26">
        <v>4.1603329962304398</v>
      </c>
      <c r="Y22" s="26">
        <v>0.34391875367541502</v>
      </c>
      <c r="Z22" s="26">
        <v>0</v>
      </c>
      <c r="AA22" s="26">
        <v>528.38349699344599</v>
      </c>
      <c r="AB22" s="26">
        <v>31.6426660051455</v>
      </c>
      <c r="AC22" s="26">
        <v>2.8534436953382101</v>
      </c>
      <c r="AD22" s="26">
        <v>10.343726918615699</v>
      </c>
      <c r="AE22" s="26">
        <v>0</v>
      </c>
      <c r="AF22" s="97">
        <v>0</v>
      </c>
      <c r="AG22" s="26">
        <v>41.233487148559497</v>
      </c>
      <c r="AH22" s="26">
        <v>41.233487148559497</v>
      </c>
      <c r="AI22" s="26">
        <v>31.769131330434199</v>
      </c>
      <c r="AJ22" s="26">
        <v>3.7934828587200999</v>
      </c>
      <c r="AK22" s="26">
        <v>0.23663379214862401</v>
      </c>
      <c r="AL22" s="97">
        <v>0.433014158162913</v>
      </c>
      <c r="AM22" s="26">
        <v>1.85229917128038</v>
      </c>
      <c r="AN22" s="26">
        <v>0</v>
      </c>
      <c r="AO22" s="26">
        <v>0.50478626430658602</v>
      </c>
      <c r="AP22" s="26">
        <v>1.6531802177064201</v>
      </c>
      <c r="AQ22" s="26">
        <v>0</v>
      </c>
      <c r="AR22" s="26">
        <v>3574.02976371963</v>
      </c>
      <c r="AS22" s="26">
        <v>365.34520493614798</v>
      </c>
      <c r="AT22" s="26">
        <v>3971.1440999862102</v>
      </c>
      <c r="AU22" s="26">
        <v>0</v>
      </c>
      <c r="AV22" s="26">
        <v>12.225039706046701</v>
      </c>
      <c r="AW22" s="26">
        <v>0</v>
      </c>
      <c r="AX22" s="26">
        <v>49.775600875940398</v>
      </c>
      <c r="AY22" s="26">
        <v>6.6181020519519101E-2</v>
      </c>
      <c r="AZ22" s="26">
        <v>2.32711473403991E-2</v>
      </c>
      <c r="BA22" s="26">
        <v>87.545040537486798</v>
      </c>
      <c r="BB22" s="26">
        <v>2.9741801286396901E-2</v>
      </c>
      <c r="BC22" s="26">
        <v>0</v>
      </c>
      <c r="BD22" s="26">
        <v>4.3136727238655701E-3</v>
      </c>
      <c r="BE22" s="26">
        <v>117.026023124715</v>
      </c>
      <c r="BF22" s="26">
        <v>113.51498229180901</v>
      </c>
      <c r="BG22" s="26">
        <v>3.51104083290618</v>
      </c>
      <c r="BH22" s="26">
        <v>0</v>
      </c>
      <c r="BI22" s="26">
        <v>0</v>
      </c>
      <c r="BJ22" s="26">
        <v>0.46440230856991699</v>
      </c>
      <c r="BK22" s="26">
        <v>0</v>
      </c>
      <c r="BL22" s="26">
        <v>4.9834279336629201</v>
      </c>
      <c r="BM22" s="26">
        <v>0</v>
      </c>
      <c r="BN22" s="26">
        <v>0.12952368083687399</v>
      </c>
      <c r="BO22" s="26">
        <v>19.9337478353367</v>
      </c>
      <c r="BP22" s="26">
        <v>3.4394171983072899</v>
      </c>
      <c r="BQ22" s="26">
        <v>0</v>
      </c>
      <c r="BR22" s="26">
        <v>0.334878268489889</v>
      </c>
      <c r="BS22" s="26">
        <v>4.5408555586787599E-4</v>
      </c>
      <c r="BT22" s="26">
        <v>1.8633062372063001</v>
      </c>
      <c r="BU22" s="26">
        <v>27.091175300774299</v>
      </c>
      <c r="BV22" s="26">
        <v>0</v>
      </c>
      <c r="BW22" s="26">
        <v>4.8417677430554799E-2</v>
      </c>
      <c r="BX22" s="26">
        <v>4.1480954374997303</v>
      </c>
      <c r="BY22" s="97">
        <v>0</v>
      </c>
      <c r="BZ22" s="26">
        <v>0.36255309585145201</v>
      </c>
      <c r="CA22" s="26">
        <v>184.903317845864</v>
      </c>
      <c r="CB22" s="26">
        <v>3.38770121215848</v>
      </c>
      <c r="CD22" s="35">
        <f t="shared" si="0"/>
        <v>7.9999945936347419E-3</v>
      </c>
      <c r="CF22" s="23">
        <f t="shared" si="1"/>
        <v>3.102565959241081E-8</v>
      </c>
      <c r="CG22" s="23">
        <f t="shared" si="2"/>
        <v>-1.0569275595887024E-6</v>
      </c>
      <c r="CH22" s="23">
        <f t="shared" si="3"/>
        <v>-4.9583010935978628E-7</v>
      </c>
      <c r="CI22" s="23">
        <f t="shared" si="4"/>
        <v>-2.5226874583036687E-5</v>
      </c>
      <c r="CJ22" s="23">
        <f t="shared" si="5"/>
        <v>-2.6007328283884276E-5</v>
      </c>
      <c r="CK22" s="23">
        <f t="shared" si="6"/>
        <v>-5.0436863635405473E-7</v>
      </c>
      <c r="CL22" s="23">
        <f t="shared" si="7"/>
        <v>-7.4121998473719507E-7</v>
      </c>
      <c r="CM22" s="23">
        <f t="shared" si="8"/>
        <v>7.4634089260356702E-6</v>
      </c>
      <c r="CN22" s="23">
        <f t="shared" si="9"/>
        <v>1.2538027567593269E-6</v>
      </c>
      <c r="CO22" s="23">
        <f t="shared" si="10"/>
        <v>2.879834750421523E-7</v>
      </c>
      <c r="CP22" s="23">
        <f t="shared" si="11"/>
        <v>1.1417078653619754E-6</v>
      </c>
      <c r="CQ22" s="23">
        <f t="shared" si="12"/>
        <v>-4.915452435279211E-6</v>
      </c>
      <c r="CR22" s="23">
        <f t="shared" si="13"/>
        <v>-2.2800419884208607E-7</v>
      </c>
    </row>
    <row r="23" spans="1:96" x14ac:dyDescent="0.25">
      <c r="A23" s="26" t="s">
        <v>22</v>
      </c>
      <c r="B23" s="95">
        <v>803.77596419999998</v>
      </c>
      <c r="C23" s="95">
        <v>2.5148135149000002</v>
      </c>
      <c r="D23" s="95">
        <v>4685.2880169999999</v>
      </c>
      <c r="E23" s="95">
        <v>138.87177306999999</v>
      </c>
      <c r="F23" s="95">
        <v>134.70444717000001</v>
      </c>
      <c r="G23" s="95">
        <v>2.8344584486</v>
      </c>
      <c r="H23" s="95">
        <v>219.04035407000001</v>
      </c>
      <c r="I23" s="95">
        <v>17.150860063</v>
      </c>
      <c r="J23" s="95">
        <v>4.928408074</v>
      </c>
      <c r="K23" s="95">
        <v>48.845999982999999</v>
      </c>
      <c r="L23" s="95">
        <v>3.5046458469999999</v>
      </c>
      <c r="M23" s="95">
        <v>0.40741505649999998</v>
      </c>
      <c r="N23" s="95">
        <v>0.5979801776</v>
      </c>
      <c r="O23" s="26"/>
      <c r="P23" s="28" t="s">
        <v>22</v>
      </c>
      <c r="Q23" s="96">
        <v>0</v>
      </c>
      <c r="R23" s="28">
        <v>0</v>
      </c>
      <c r="S23" s="26">
        <v>3.5046443969808099</v>
      </c>
      <c r="T23" s="26">
        <v>17.1508151869259</v>
      </c>
      <c r="U23" s="26">
        <v>17.1508151869259</v>
      </c>
      <c r="V23" s="26">
        <v>3.7473906323120398</v>
      </c>
      <c r="W23" s="97">
        <v>0.16034451072557801</v>
      </c>
      <c r="X23" s="26">
        <v>4.9284016497801</v>
      </c>
      <c r="Y23" s="26">
        <v>0.40740961723697799</v>
      </c>
      <c r="Z23" s="26">
        <v>0</v>
      </c>
      <c r="AA23" s="26">
        <v>803.77537464971203</v>
      </c>
      <c r="AB23" s="26">
        <v>37.484522557379499</v>
      </c>
      <c r="AC23" s="26">
        <v>3.3802539601525701</v>
      </c>
      <c r="AD23" s="26">
        <v>12.2534145632559</v>
      </c>
      <c r="AE23" s="26">
        <v>0</v>
      </c>
      <c r="AF23" s="97">
        <v>0</v>
      </c>
      <c r="AG23" s="26">
        <v>48.8459136775273</v>
      </c>
      <c r="AH23" s="26">
        <v>48.8459136775273</v>
      </c>
      <c r="AI23" s="26">
        <v>37.4822739004723</v>
      </c>
      <c r="AJ23" s="26">
        <v>4.4938342845613599</v>
      </c>
      <c r="AK23" s="26">
        <v>0.28031947328810097</v>
      </c>
      <c r="AL23" s="97">
        <v>0.51295730050201704</v>
      </c>
      <c r="AM23" s="26">
        <v>2.1942737150887601</v>
      </c>
      <c r="AN23" s="26">
        <v>0</v>
      </c>
      <c r="AO23" s="26">
        <v>0.59797931043054198</v>
      </c>
      <c r="AP23" s="26">
        <v>2.5148094674294601</v>
      </c>
      <c r="AQ23" s="26">
        <v>0</v>
      </c>
      <c r="AR23" s="26">
        <v>4216.7559255344704</v>
      </c>
      <c r="AS23" s="26">
        <v>431.045110852802</v>
      </c>
      <c r="AT23" s="26">
        <v>4685.2833102877503</v>
      </c>
      <c r="AU23" s="26">
        <v>0</v>
      </c>
      <c r="AV23" s="26">
        <v>14.482086875681301</v>
      </c>
      <c r="AW23" s="26">
        <v>0</v>
      </c>
      <c r="AX23" s="26">
        <v>58.9651367501612</v>
      </c>
      <c r="AY23" s="26">
        <v>7.8532639362423301E-2</v>
      </c>
      <c r="AZ23" s="26">
        <v>2.76143695574772E-2</v>
      </c>
      <c r="BA23" s="26">
        <v>103.88400184637</v>
      </c>
      <c r="BB23" s="26">
        <v>3.5292537350154599E-2</v>
      </c>
      <c r="BC23" s="26">
        <v>0</v>
      </c>
      <c r="BD23" s="26">
        <v>5.1187390686574397E-3</v>
      </c>
      <c r="BE23" s="26">
        <v>138.86817825815001</v>
      </c>
      <c r="BF23" s="26">
        <v>134.70085832913901</v>
      </c>
      <c r="BG23" s="26">
        <v>4.1673199290111702</v>
      </c>
      <c r="BH23" s="26">
        <v>0</v>
      </c>
      <c r="BI23" s="26">
        <v>0</v>
      </c>
      <c r="BJ23" s="26">
        <v>0.55107597557278698</v>
      </c>
      <c r="BK23" s="26">
        <v>0</v>
      </c>
      <c r="BL23" s="26">
        <v>5.91353146987659</v>
      </c>
      <c r="BM23" s="26">
        <v>0</v>
      </c>
      <c r="BN23" s="26">
        <v>0.153698019003841</v>
      </c>
      <c r="BO23" s="26">
        <v>23.6540767184201</v>
      </c>
      <c r="BP23" s="26">
        <v>4.0744016422528997</v>
      </c>
      <c r="BQ23" s="26">
        <v>0</v>
      </c>
      <c r="BR23" s="26">
        <v>0.39737719608459099</v>
      </c>
      <c r="BS23" s="26">
        <v>5.3881847142534303E-4</v>
      </c>
      <c r="BT23" s="26">
        <v>2.83445331534362</v>
      </c>
      <c r="BU23" s="26">
        <v>32.092625200048801</v>
      </c>
      <c r="BV23" s="26">
        <v>0</v>
      </c>
      <c r="BW23" s="26">
        <v>5.7357662821958401E-2</v>
      </c>
      <c r="BX23" s="26">
        <v>4.9139222215604503</v>
      </c>
      <c r="BY23" s="97">
        <v>0</v>
      </c>
      <c r="BZ23" s="26">
        <v>0.42948782823135301</v>
      </c>
      <c r="CA23" s="26">
        <v>219.04030616246899</v>
      </c>
      <c r="CB23" s="26">
        <v>4.0131095793481997</v>
      </c>
      <c r="CD23" s="35">
        <f t="shared" si="0"/>
        <v>8.0000015832917357E-3</v>
      </c>
      <c r="CF23" s="23">
        <f t="shared" si="1"/>
        <v>-7.3347588656491595E-7</v>
      </c>
      <c r="CG23" s="23">
        <f t="shared" si="2"/>
        <v>-1.6094515621446902E-6</v>
      </c>
      <c r="CH23" s="23">
        <f t="shared" si="3"/>
        <v>-1.0045726607401999E-6</v>
      </c>
      <c r="CI23" s="23">
        <f t="shared" si="4"/>
        <v>-2.5885835332187255E-5</v>
      </c>
      <c r="CJ23" s="23">
        <f t="shared" si="5"/>
        <v>-2.664233391248027E-5</v>
      </c>
      <c r="CK23" s="23">
        <f t="shared" si="6"/>
        <v>-1.8110183913610514E-6</v>
      </c>
      <c r="CL23" s="23">
        <f t="shared" si="7"/>
        <v>-2.187155477166542E-7</v>
      </c>
      <c r="CM23" s="23">
        <f t="shared" si="8"/>
        <v>-2.6165494869981843E-6</v>
      </c>
      <c r="CN23" s="23">
        <f t="shared" si="9"/>
        <v>-1.3035081112578118E-6</v>
      </c>
      <c r="CO23" s="23">
        <f t="shared" si="10"/>
        <v>-1.7668892586742712E-6</v>
      </c>
      <c r="CP23" s="23">
        <f t="shared" si="11"/>
        <v>-4.1374200228922227E-7</v>
      </c>
      <c r="CQ23" s="23">
        <f t="shared" si="12"/>
        <v>-1.3350667667308093E-5</v>
      </c>
      <c r="CR23" s="23">
        <f t="shared" si="13"/>
        <v>-1.4501642203242818E-6</v>
      </c>
    </row>
    <row r="24" spans="1:96" x14ac:dyDescent="0.25">
      <c r="A24" s="26" t="s">
        <v>23</v>
      </c>
      <c r="B24" s="95">
        <v>2782.3447996</v>
      </c>
      <c r="C24" s="95">
        <v>8.7052543266000004</v>
      </c>
      <c r="D24" s="95">
        <v>14437.289242999999</v>
      </c>
      <c r="E24" s="95">
        <v>423.86054151000002</v>
      </c>
      <c r="F24" s="95">
        <v>411.13929680000001</v>
      </c>
      <c r="G24" s="95">
        <v>9.8117236395000003</v>
      </c>
      <c r="H24" s="95">
        <v>667.89584155</v>
      </c>
      <c r="I24" s="95">
        <v>52.296245933999998</v>
      </c>
      <c r="J24" s="95">
        <v>15.027656472</v>
      </c>
      <c r="K24" s="95">
        <v>148.94076992000001</v>
      </c>
      <c r="L24" s="95">
        <v>10.686333503</v>
      </c>
      <c r="M24" s="95">
        <v>1.2422862227</v>
      </c>
      <c r="N24" s="95">
        <v>1.823355601</v>
      </c>
      <c r="O24" s="26"/>
      <c r="P24" s="28" t="s">
        <v>23</v>
      </c>
      <c r="Q24" s="96">
        <v>0</v>
      </c>
      <c r="R24" s="28">
        <v>0</v>
      </c>
      <c r="S24" s="26">
        <v>10.686333068817</v>
      </c>
      <c r="T24" s="26">
        <v>52.296195818202001</v>
      </c>
      <c r="U24" s="26">
        <v>52.296195818202001</v>
      </c>
      <c r="V24" s="26">
        <v>11.4265002243555</v>
      </c>
      <c r="W24" s="97">
        <v>0.48894284973029301</v>
      </c>
      <c r="X24" s="26">
        <v>15.027632278399301</v>
      </c>
      <c r="Y24" s="26">
        <v>1.2422873150918801</v>
      </c>
      <c r="Z24" s="26">
        <v>0</v>
      </c>
      <c r="AA24" s="26">
        <v>2782.3424763769199</v>
      </c>
      <c r="AB24" s="26">
        <v>114.29755165451201</v>
      </c>
      <c r="AC24" s="26">
        <v>10.307002423426299</v>
      </c>
      <c r="AD24" s="26">
        <v>37.362979034129197</v>
      </c>
      <c r="AE24" s="26">
        <v>0</v>
      </c>
      <c r="AF24" s="97">
        <v>0</v>
      </c>
      <c r="AG24" s="26">
        <v>148.94091161135</v>
      </c>
      <c r="AH24" s="26">
        <v>148.94091161135</v>
      </c>
      <c r="AI24" s="26">
        <v>115.498396959605</v>
      </c>
      <c r="AJ24" s="26">
        <v>13.702544320801699</v>
      </c>
      <c r="AK24" s="26">
        <v>0.85475090705190104</v>
      </c>
      <c r="AL24" s="97">
        <v>1.5641082228174901</v>
      </c>
      <c r="AM24" s="26">
        <v>6.6907583022514698</v>
      </c>
      <c r="AN24" s="26">
        <v>0</v>
      </c>
      <c r="AO24" s="26">
        <v>1.82335060390526</v>
      </c>
      <c r="AP24" s="26">
        <v>8.7052494644422005</v>
      </c>
      <c r="AQ24" s="26">
        <v>0</v>
      </c>
      <c r="AR24" s="26">
        <v>12993.5559577329</v>
      </c>
      <c r="AS24" s="26">
        <v>1328.2286438020899</v>
      </c>
      <c r="AT24" s="26">
        <v>14437.2829984946</v>
      </c>
      <c r="AU24" s="26">
        <v>0</v>
      </c>
      <c r="AV24" s="26">
        <v>44.158599388735503</v>
      </c>
      <c r="AW24" s="26">
        <v>0</v>
      </c>
      <c r="AX24" s="26">
        <v>179.79592498836899</v>
      </c>
      <c r="AY24" s="26">
        <v>0.23969404727811799</v>
      </c>
      <c r="AZ24" s="26">
        <v>8.4283528089639806E-2</v>
      </c>
      <c r="BA24" s="26">
        <v>317.07064535899502</v>
      </c>
      <c r="BB24" s="26">
        <v>0.10771835750150099</v>
      </c>
      <c r="BC24" s="26">
        <v>0</v>
      </c>
      <c r="BD24" s="26">
        <v>1.56232740697873E-2</v>
      </c>
      <c r="BE24" s="26">
        <v>423.84990291775199</v>
      </c>
      <c r="BF24" s="26">
        <v>411.12864987917698</v>
      </c>
      <c r="BG24" s="26">
        <v>12.7212530385753</v>
      </c>
      <c r="BH24" s="26">
        <v>0</v>
      </c>
      <c r="BI24" s="26">
        <v>0</v>
      </c>
      <c r="BJ24" s="26">
        <v>1.6819709732854899</v>
      </c>
      <c r="BK24" s="26">
        <v>0</v>
      </c>
      <c r="BL24" s="26">
        <v>18.0490072881495</v>
      </c>
      <c r="BM24" s="26">
        <v>0</v>
      </c>
      <c r="BN24" s="26">
        <v>0.46911031630813999</v>
      </c>
      <c r="BO24" s="26">
        <v>72.196092803562607</v>
      </c>
      <c r="BP24" s="26">
        <v>12.4236560616415</v>
      </c>
      <c r="BQ24" s="26">
        <v>0</v>
      </c>
      <c r="BR24" s="26">
        <v>1.2128593639665499</v>
      </c>
      <c r="BS24" s="26">
        <v>1.64456797003918E-3</v>
      </c>
      <c r="BT24" s="26">
        <v>9.8117200220021292</v>
      </c>
      <c r="BU24" s="26">
        <v>97.856452380414098</v>
      </c>
      <c r="BV24" s="26">
        <v>0</v>
      </c>
      <c r="BW24" s="26">
        <v>0.174892427010193</v>
      </c>
      <c r="BX24" s="26">
        <v>14.9834384315528</v>
      </c>
      <c r="BY24" s="97">
        <v>0</v>
      </c>
      <c r="BZ24" s="26">
        <v>1.30959350323186</v>
      </c>
      <c r="CA24" s="26">
        <v>667.89560155866798</v>
      </c>
      <c r="CB24" s="26">
        <v>12.2367470833718</v>
      </c>
      <c r="CD24" s="35">
        <f t="shared" si="0"/>
        <v>8.000009210295889E-3</v>
      </c>
      <c r="CF24" s="23">
        <f t="shared" si="1"/>
        <v>-8.3498748266043176E-7</v>
      </c>
      <c r="CG24" s="23">
        <f t="shared" si="2"/>
        <v>-5.5853139006831974E-7</v>
      </c>
      <c r="CH24" s="23">
        <f t="shared" si="3"/>
        <v>-4.3252616845015237E-7</v>
      </c>
      <c r="CI24" s="23">
        <f t="shared" si="4"/>
        <v>-2.5099274893880518E-5</v>
      </c>
      <c r="CJ24" s="23">
        <f t="shared" si="5"/>
        <v>-2.5896140081725917E-5</v>
      </c>
      <c r="CK24" s="23">
        <f t="shared" si="6"/>
        <v>-3.6869137410986415E-7</v>
      </c>
      <c r="CL24" s="23">
        <f t="shared" si="7"/>
        <v>-3.5932448907944126E-7</v>
      </c>
      <c r="CM24" s="23">
        <f t="shared" si="8"/>
        <v>-9.583058420694421E-7</v>
      </c>
      <c r="CN24" s="23">
        <f t="shared" si="9"/>
        <v>-1.6099383656258146E-6</v>
      </c>
      <c r="CO24" s="23">
        <f t="shared" si="10"/>
        <v>9.5132682657209962E-7</v>
      </c>
      <c r="CP24" s="23">
        <f t="shared" si="11"/>
        <v>-4.0629744574403374E-8</v>
      </c>
      <c r="CQ24" s="23">
        <f t="shared" si="12"/>
        <v>8.7933992996400766E-7</v>
      </c>
      <c r="CR24" s="23">
        <f t="shared" si="13"/>
        <v>-2.7406034989881315E-6</v>
      </c>
    </row>
    <row r="25" spans="1:96" x14ac:dyDescent="0.25">
      <c r="A25" s="26" t="s">
        <v>24</v>
      </c>
      <c r="B25" s="95">
        <v>1093.078366</v>
      </c>
      <c r="C25" s="95">
        <v>3.4199663380000001</v>
      </c>
      <c r="D25" s="95">
        <v>5801.2215091999997</v>
      </c>
      <c r="E25" s="95">
        <v>171.35788271000001</v>
      </c>
      <c r="F25" s="95">
        <v>166.21513304999999</v>
      </c>
      <c r="G25" s="95">
        <v>3.8546553868000002</v>
      </c>
      <c r="H25" s="95">
        <v>270.07404931000002</v>
      </c>
      <c r="I25" s="95">
        <v>21.146799743999999</v>
      </c>
      <c r="J25" s="95">
        <v>6.0766661599000003</v>
      </c>
      <c r="K25" s="95">
        <v>60.226513484000002</v>
      </c>
      <c r="L25" s="95">
        <v>4.3211849712000001</v>
      </c>
      <c r="M25" s="95">
        <v>0.50233775400000003</v>
      </c>
      <c r="N25" s="95">
        <v>0.73730217789999997</v>
      </c>
      <c r="O25" s="26"/>
      <c r="P25" s="28" t="s">
        <v>24</v>
      </c>
      <c r="Q25" s="96">
        <v>0</v>
      </c>
      <c r="R25" s="28">
        <v>0</v>
      </c>
      <c r="S25" s="26">
        <v>4.3211917546855902</v>
      </c>
      <c r="T25" s="26">
        <v>21.146788977366299</v>
      </c>
      <c r="U25" s="26">
        <v>21.146788977366299</v>
      </c>
      <c r="V25" s="26">
        <v>4.6204754438071003</v>
      </c>
      <c r="W25" s="97">
        <v>0.19771166680657101</v>
      </c>
      <c r="X25" s="26">
        <v>6.0766578278691803</v>
      </c>
      <c r="Y25" s="26">
        <v>0.50233947592837302</v>
      </c>
      <c r="Z25" s="26">
        <v>0</v>
      </c>
      <c r="AA25" s="26">
        <v>1093.0769430782</v>
      </c>
      <c r="AB25" s="26">
        <v>46.217961347404497</v>
      </c>
      <c r="AC25" s="26">
        <v>4.1678197418005496</v>
      </c>
      <c r="AD25" s="26">
        <v>15.108279810648799</v>
      </c>
      <c r="AE25" s="26">
        <v>0</v>
      </c>
      <c r="AF25" s="97">
        <v>0</v>
      </c>
      <c r="AG25" s="26">
        <v>60.226586528417897</v>
      </c>
      <c r="AH25" s="26">
        <v>60.226586528417897</v>
      </c>
      <c r="AI25" s="26">
        <v>46.4097506462738</v>
      </c>
      <c r="AJ25" s="26">
        <v>5.5408488463409098</v>
      </c>
      <c r="AK25" s="26">
        <v>0.34563005478777997</v>
      </c>
      <c r="AL25" s="97">
        <v>0.63247188015164002</v>
      </c>
      <c r="AM25" s="26">
        <v>2.7055089609557199</v>
      </c>
      <c r="AN25" s="26">
        <v>0</v>
      </c>
      <c r="AO25" s="26">
        <v>0.73729862682242497</v>
      </c>
      <c r="AP25" s="26">
        <v>3.4199630314985301</v>
      </c>
      <c r="AQ25" s="26">
        <v>0</v>
      </c>
      <c r="AR25" s="26">
        <v>5221.0975569699604</v>
      </c>
      <c r="AS25" s="26">
        <v>533.71246473541703</v>
      </c>
      <c r="AT25" s="26">
        <v>5801.2197723516601</v>
      </c>
      <c r="AU25" s="26">
        <v>0</v>
      </c>
      <c r="AV25" s="26">
        <v>17.856207221344</v>
      </c>
      <c r="AW25" s="26">
        <v>0</v>
      </c>
      <c r="AX25" s="26">
        <v>72.703235908593001</v>
      </c>
      <c r="AY25" s="26">
        <v>9.6903346532405205E-2</v>
      </c>
      <c r="AZ25" s="26">
        <v>3.40740588435655E-2</v>
      </c>
      <c r="BA25" s="26">
        <v>128.185049061657</v>
      </c>
      <c r="BB25" s="26">
        <v>4.3548401450641198E-2</v>
      </c>
      <c r="BC25" s="26">
        <v>0</v>
      </c>
      <c r="BD25" s="26">
        <v>6.3161739439033899E-3</v>
      </c>
      <c r="BE25" s="26">
        <v>171.35349533450301</v>
      </c>
      <c r="BF25" s="26">
        <v>166.21074582012599</v>
      </c>
      <c r="BG25" s="26">
        <v>5.1427495143768898</v>
      </c>
      <c r="BH25" s="26">
        <v>0</v>
      </c>
      <c r="BI25" s="26">
        <v>0</v>
      </c>
      <c r="BJ25" s="26">
        <v>0.679984796882665</v>
      </c>
      <c r="BK25" s="26">
        <v>0</v>
      </c>
      <c r="BL25" s="26">
        <v>7.29685032170946</v>
      </c>
      <c r="BM25" s="26">
        <v>0</v>
      </c>
      <c r="BN25" s="26">
        <v>0.18965131126506601</v>
      </c>
      <c r="BO25" s="26">
        <v>29.1873690690432</v>
      </c>
      <c r="BP25" s="26">
        <v>5.0237032164207598</v>
      </c>
      <c r="BQ25" s="26">
        <v>0</v>
      </c>
      <c r="BR25" s="26">
        <v>0.49033442386062298</v>
      </c>
      <c r="BS25" s="26">
        <v>6.6485493709662197E-4</v>
      </c>
      <c r="BT25" s="26">
        <v>3.8546537329431101</v>
      </c>
      <c r="BU25" s="26">
        <v>39.569742393841402</v>
      </c>
      <c r="BV25" s="26">
        <v>0</v>
      </c>
      <c r="BW25" s="26">
        <v>7.0720736362879205E-2</v>
      </c>
      <c r="BX25" s="26">
        <v>6.0587871165466902</v>
      </c>
      <c r="BY25" s="97">
        <v>0</v>
      </c>
      <c r="BZ25" s="26">
        <v>0.52955414973521298</v>
      </c>
      <c r="CA25" s="26">
        <v>270.07398472748099</v>
      </c>
      <c r="CB25" s="26">
        <v>4.9481192780936496</v>
      </c>
      <c r="CD25" s="35">
        <f t="shared" si="0"/>
        <v>7.9999987015593778E-3</v>
      </c>
      <c r="CF25" s="23">
        <f t="shared" si="1"/>
        <v>-1.3017564378229476E-6</v>
      </c>
      <c r="CG25" s="23">
        <f t="shared" si="2"/>
        <v>-9.6682281144644656E-7</v>
      </c>
      <c r="CH25" s="23">
        <f t="shared" si="3"/>
        <v>-2.9939355647402967E-7</v>
      </c>
      <c r="CI25" s="23">
        <f t="shared" si="4"/>
        <v>-2.5603581391284286E-5</v>
      </c>
      <c r="CJ25" s="23">
        <f t="shared" si="5"/>
        <v>-2.6394888320299198E-5</v>
      </c>
      <c r="CK25" s="23">
        <f t="shared" si="6"/>
        <v>-4.2905440931718435E-7</v>
      </c>
      <c r="CL25" s="23">
        <f t="shared" si="7"/>
        <v>-2.39128932214733E-7</v>
      </c>
      <c r="CM25" s="23">
        <f t="shared" si="8"/>
        <v>-5.0913773386434651E-7</v>
      </c>
      <c r="CN25" s="23">
        <f t="shared" si="9"/>
        <v>-1.3711516480764835E-6</v>
      </c>
      <c r="CO25" s="23">
        <f t="shared" si="10"/>
        <v>1.2128282656604195E-6</v>
      </c>
      <c r="CP25" s="23">
        <f t="shared" si="11"/>
        <v>1.5698206939403658E-6</v>
      </c>
      <c r="CQ25" s="23">
        <f t="shared" si="12"/>
        <v>3.4278298998798133E-6</v>
      </c>
      <c r="CR25" s="23">
        <f t="shared" si="13"/>
        <v>-4.816312336288993E-6</v>
      </c>
    </row>
    <row r="26" spans="1:96" x14ac:dyDescent="0.25">
      <c r="A26" s="26" t="s">
        <v>25</v>
      </c>
      <c r="B26" s="95">
        <v>4023.2357840999998</v>
      </c>
      <c r="C26" s="95">
        <v>12.587692339</v>
      </c>
      <c r="D26" s="95">
        <v>20630.721576</v>
      </c>
      <c r="E26" s="95">
        <v>605.99843578000002</v>
      </c>
      <c r="F26" s="95">
        <v>587.81051216000003</v>
      </c>
      <c r="G26" s="95">
        <v>14.187640677999999</v>
      </c>
      <c r="H26" s="95">
        <v>954.80192778000003</v>
      </c>
      <c r="I26" s="95">
        <v>74.760994010000005</v>
      </c>
      <c r="J26" s="95">
        <v>21.483044412999998</v>
      </c>
      <c r="K26" s="95">
        <v>212.92083622000001</v>
      </c>
      <c r="L26" s="95">
        <v>15.276831668</v>
      </c>
      <c r="M26" s="95">
        <v>1.7759316313</v>
      </c>
      <c r="N26" s="95">
        <v>2.6066092961999998</v>
      </c>
      <c r="O26" s="26"/>
      <c r="P26" s="28" t="s">
        <v>25</v>
      </c>
      <c r="Q26" s="96">
        <v>0</v>
      </c>
      <c r="R26" s="28">
        <v>0</v>
      </c>
      <c r="S26" s="26">
        <v>15.276820678783301</v>
      </c>
      <c r="T26" s="26">
        <v>74.761025413816796</v>
      </c>
      <c r="U26" s="26">
        <v>74.761025413816796</v>
      </c>
      <c r="V26" s="26">
        <v>16.33491904509</v>
      </c>
      <c r="W26" s="97">
        <v>0.69896569755684801</v>
      </c>
      <c r="X26" s="26">
        <v>21.483023229620802</v>
      </c>
      <c r="Y26" s="26">
        <v>1.77592956943632</v>
      </c>
      <c r="Z26" s="26">
        <v>0</v>
      </c>
      <c r="AA26" s="26">
        <v>4023.2330006911402</v>
      </c>
      <c r="AB26" s="26">
        <v>163.39604160905799</v>
      </c>
      <c r="AC26" s="26">
        <v>14.7346063047199</v>
      </c>
      <c r="AD26" s="26">
        <v>53.412788294120297</v>
      </c>
      <c r="AE26" s="26">
        <v>0</v>
      </c>
      <c r="AF26" s="97">
        <v>0</v>
      </c>
      <c r="AG26" s="26">
        <v>212.92053506483799</v>
      </c>
      <c r="AH26" s="26">
        <v>212.92053506483799</v>
      </c>
      <c r="AI26" s="26">
        <v>165.04575601272001</v>
      </c>
      <c r="AJ26" s="26">
        <v>19.588700945476301</v>
      </c>
      <c r="AK26" s="26">
        <v>1.22192110922469</v>
      </c>
      <c r="AL26" s="97">
        <v>2.2359979128344198</v>
      </c>
      <c r="AM26" s="26">
        <v>9.5648940513235896</v>
      </c>
      <c r="AN26" s="26">
        <v>0</v>
      </c>
      <c r="AO26" s="26">
        <v>2.6066112827941499</v>
      </c>
      <c r="AP26" s="26">
        <v>12.5877041125018</v>
      </c>
      <c r="AQ26" s="26">
        <v>0</v>
      </c>
      <c r="AR26" s="26">
        <v>18567.643269917298</v>
      </c>
      <c r="AS26" s="26">
        <v>1898.0248411448599</v>
      </c>
      <c r="AT26" s="26">
        <v>20630.713867074901</v>
      </c>
      <c r="AU26" s="26">
        <v>0</v>
      </c>
      <c r="AV26" s="26">
        <v>63.127656142197999</v>
      </c>
      <c r="AW26" s="26">
        <v>0</v>
      </c>
      <c r="AX26" s="26">
        <v>257.03019020058503</v>
      </c>
      <c r="AY26" s="26">
        <v>0.34269335130100198</v>
      </c>
      <c r="AZ26" s="26">
        <v>0.12050105186924299</v>
      </c>
      <c r="BA26" s="26">
        <v>453.31934909637999</v>
      </c>
      <c r="BB26" s="26">
        <v>0.154006524148878</v>
      </c>
      <c r="BC26" s="26">
        <v>0</v>
      </c>
      <c r="BD26" s="26">
        <v>2.2336829643347201E-2</v>
      </c>
      <c r="BE26" s="26">
        <v>605.98306204740595</v>
      </c>
      <c r="BF26" s="26">
        <v>587.79513545712996</v>
      </c>
      <c r="BG26" s="26">
        <v>18.187926590276501</v>
      </c>
      <c r="BH26" s="26">
        <v>0</v>
      </c>
      <c r="BI26" s="26">
        <v>0</v>
      </c>
      <c r="BJ26" s="26">
        <v>2.4047324240369901</v>
      </c>
      <c r="BK26" s="26">
        <v>0</v>
      </c>
      <c r="BL26" s="26">
        <v>25.804874808335601</v>
      </c>
      <c r="BM26" s="26">
        <v>0</v>
      </c>
      <c r="BN26" s="26">
        <v>0.67069191774555303</v>
      </c>
      <c r="BO26" s="26">
        <v>103.219557347178</v>
      </c>
      <c r="BP26" s="26">
        <v>17.760416820895401</v>
      </c>
      <c r="BQ26" s="26">
        <v>0</v>
      </c>
      <c r="BR26" s="26">
        <v>1.73404082904809</v>
      </c>
      <c r="BS26" s="26">
        <v>2.3512774428589502E-3</v>
      </c>
      <c r="BT26" s="26">
        <v>14.1876239424593</v>
      </c>
      <c r="BU26" s="26">
        <v>139.89200780965299</v>
      </c>
      <c r="BV26" s="26">
        <v>0</v>
      </c>
      <c r="BW26" s="26">
        <v>0.250025414156958</v>
      </c>
      <c r="BX26" s="26">
        <v>21.419852840823399</v>
      </c>
      <c r="BY26" s="97">
        <v>0</v>
      </c>
      <c r="BZ26" s="26">
        <v>1.8721515180641199</v>
      </c>
      <c r="CA26" s="26">
        <v>954.80173449737299</v>
      </c>
      <c r="CB26" s="26">
        <v>17.4932536197662</v>
      </c>
      <c r="CD26" s="35">
        <f t="shared" si="0"/>
        <v>8.0000021849035985E-3</v>
      </c>
      <c r="CF26" s="23">
        <f t="shared" si="1"/>
        <v>-6.9183339207059447E-7</v>
      </c>
      <c r="CG26" s="23">
        <f t="shared" si="2"/>
        <v>9.3531852249615804E-7</v>
      </c>
      <c r="CH26" s="23">
        <f t="shared" si="3"/>
        <v>-3.7366240781241389E-7</v>
      </c>
      <c r="CI26" s="23">
        <f t="shared" si="4"/>
        <v>-2.5369261183460019E-5</v>
      </c>
      <c r="CJ26" s="23">
        <f t="shared" si="5"/>
        <v>-2.6159285266211479E-5</v>
      </c>
      <c r="CK26" s="23">
        <f t="shared" si="6"/>
        <v>-1.179585885973412E-6</v>
      </c>
      <c r="CL26" s="23">
        <f t="shared" si="7"/>
        <v>-2.0243217091848598E-7</v>
      </c>
      <c r="CM26" s="23">
        <f t="shared" si="8"/>
        <v>4.2005616976217098E-7</v>
      </c>
      <c r="CN26" s="23">
        <f t="shared" si="9"/>
        <v>-9.8605108239335784E-7</v>
      </c>
      <c r="CO26" s="23">
        <f t="shared" si="10"/>
        <v>-1.4143996772081153E-6</v>
      </c>
      <c r="CP26" s="23">
        <f t="shared" si="11"/>
        <v>-7.1933873057626662E-7</v>
      </c>
      <c r="CQ26" s="23">
        <f t="shared" si="12"/>
        <v>-1.1610039731680082E-6</v>
      </c>
      <c r="CR26" s="23">
        <f t="shared" si="13"/>
        <v>7.6213729190944492E-7</v>
      </c>
    </row>
    <row r="27" spans="1:96" x14ac:dyDescent="0.25">
      <c r="A27" s="26" t="s">
        <v>26</v>
      </c>
      <c r="B27" s="95">
        <v>3692.7221399999999</v>
      </c>
      <c r="C27" s="95">
        <v>11.55359647</v>
      </c>
      <c r="D27" s="95">
        <v>19065.404057</v>
      </c>
      <c r="E27" s="95">
        <v>560.23366869999995</v>
      </c>
      <c r="F27" s="95">
        <v>543.41937180000002</v>
      </c>
      <c r="G27" s="95">
        <v>13.022107064</v>
      </c>
      <c r="H27" s="95">
        <v>882.74943510000003</v>
      </c>
      <c r="I27" s="95">
        <v>69.119282260000006</v>
      </c>
      <c r="J27" s="95">
        <v>19.861862355</v>
      </c>
      <c r="K27" s="95">
        <v>196.85312881999999</v>
      </c>
      <c r="L27" s="95">
        <v>14.123990269</v>
      </c>
      <c r="M27" s="95">
        <v>1.6419139275000001</v>
      </c>
      <c r="N27" s="95">
        <v>2.4099059747</v>
      </c>
      <c r="O27" s="26"/>
      <c r="P27" s="28" t="s">
        <v>26</v>
      </c>
      <c r="Q27" s="96">
        <v>0</v>
      </c>
      <c r="R27" s="28">
        <v>0</v>
      </c>
      <c r="S27" s="26">
        <v>14.1239891964864</v>
      </c>
      <c r="T27" s="26">
        <v>69.119270435060898</v>
      </c>
      <c r="U27" s="26">
        <v>69.119270435060898</v>
      </c>
      <c r="V27" s="26">
        <v>15.1022452295507</v>
      </c>
      <c r="W27" s="97">
        <v>0.64622721484241596</v>
      </c>
      <c r="X27" s="26">
        <v>19.861856073420402</v>
      </c>
      <c r="Y27" s="26">
        <v>1.6419129561543599</v>
      </c>
      <c r="Z27" s="26">
        <v>0</v>
      </c>
      <c r="AA27" s="26">
        <v>3692.7205011149799</v>
      </c>
      <c r="AB27" s="26">
        <v>151.06581562824701</v>
      </c>
      <c r="AC27" s="26">
        <v>13.6226652945591</v>
      </c>
      <c r="AD27" s="26">
        <v>49.3820937985531</v>
      </c>
      <c r="AE27" s="26">
        <v>0</v>
      </c>
      <c r="AF27" s="97">
        <v>0</v>
      </c>
      <c r="AG27" s="26">
        <v>196.85332626099699</v>
      </c>
      <c r="AH27" s="26">
        <v>196.85332626099699</v>
      </c>
      <c r="AI27" s="26">
        <v>152.52328379150799</v>
      </c>
      <c r="AJ27" s="26">
        <v>18.110471982036799</v>
      </c>
      <c r="AK27" s="26">
        <v>1.12970680418001</v>
      </c>
      <c r="AL27" s="97">
        <v>2.0672550511582699</v>
      </c>
      <c r="AM27" s="26">
        <v>8.8430806178307702</v>
      </c>
      <c r="AN27" s="26">
        <v>0</v>
      </c>
      <c r="AO27" s="26">
        <v>2.4099070850310098</v>
      </c>
      <c r="AP27" s="26">
        <v>11.553607946780399</v>
      </c>
      <c r="AQ27" s="26">
        <v>0</v>
      </c>
      <c r="AR27" s="26">
        <v>17158.856902087198</v>
      </c>
      <c r="AS27" s="26">
        <v>1754.0152724725299</v>
      </c>
      <c r="AT27" s="26">
        <v>19065.395458351199</v>
      </c>
      <c r="AU27" s="26">
        <v>0</v>
      </c>
      <c r="AV27" s="26">
        <v>58.363826890766497</v>
      </c>
      <c r="AW27" s="26">
        <v>0</v>
      </c>
      <c r="AX27" s="26">
        <v>237.633504438258</v>
      </c>
      <c r="AY27" s="26">
        <v>0.316813150019014</v>
      </c>
      <c r="AZ27" s="26">
        <v>0.111400803739038</v>
      </c>
      <c r="BA27" s="26">
        <v>419.08482473806299</v>
      </c>
      <c r="BB27" s="26">
        <v>0.14237596963133101</v>
      </c>
      <c r="BC27" s="26">
        <v>0</v>
      </c>
      <c r="BD27" s="26">
        <v>2.06498643099257E-2</v>
      </c>
      <c r="BE27" s="26">
        <v>560.21940542474601</v>
      </c>
      <c r="BF27" s="26">
        <v>543.40510449913597</v>
      </c>
      <c r="BG27" s="26">
        <v>16.8143009256105</v>
      </c>
      <c r="BH27" s="26">
        <v>0</v>
      </c>
      <c r="BI27" s="26">
        <v>0</v>
      </c>
      <c r="BJ27" s="26">
        <v>2.2231285324382499</v>
      </c>
      <c r="BK27" s="26">
        <v>0</v>
      </c>
      <c r="BL27" s="26">
        <v>23.856157064766201</v>
      </c>
      <c r="BM27" s="26">
        <v>0</v>
      </c>
      <c r="BN27" s="26">
        <v>0.62004106163571904</v>
      </c>
      <c r="BO27" s="26">
        <v>95.424452118366105</v>
      </c>
      <c r="BP27" s="26">
        <v>16.4201742927936</v>
      </c>
      <c r="BQ27" s="26">
        <v>0</v>
      </c>
      <c r="BR27" s="26">
        <v>1.6030875654910499</v>
      </c>
      <c r="BS27" s="26">
        <v>2.1736306763229102E-3</v>
      </c>
      <c r="BT27" s="26">
        <v>13.022104987362001</v>
      </c>
      <c r="BU27" s="26">
        <v>129.335359514305</v>
      </c>
      <c r="BV27" s="26">
        <v>0</v>
      </c>
      <c r="BW27" s="26">
        <v>0.23115191612022101</v>
      </c>
      <c r="BX27" s="26">
        <v>19.803402740099401</v>
      </c>
      <c r="BY27" s="97">
        <v>0</v>
      </c>
      <c r="BZ27" s="26">
        <v>1.7308708441158001</v>
      </c>
      <c r="CA27" s="26">
        <v>882.74937886980001</v>
      </c>
      <c r="CB27" s="26">
        <v>16.1731907751665</v>
      </c>
      <c r="CD27" s="35">
        <f t="shared" si="0"/>
        <v>8.0000063006664818E-3</v>
      </c>
      <c r="CF27" s="23">
        <f t="shared" si="1"/>
        <v>-4.4381487634191407E-7</v>
      </c>
      <c r="CG27" s="23">
        <f t="shared" si="2"/>
        <v>9.9335132819663164E-7</v>
      </c>
      <c r="CH27" s="23">
        <f t="shared" si="3"/>
        <v>-4.5100795007639839E-7</v>
      </c>
      <c r="CI27" s="23">
        <f t="shared" si="4"/>
        <v>-2.5459511005534194E-5</v>
      </c>
      <c r="CJ27" s="23">
        <f t="shared" si="5"/>
        <v>-2.6254678438845806E-5</v>
      </c>
      <c r="CK27" s="23">
        <f t="shared" si="6"/>
        <v>-1.5947019857319992E-7</v>
      </c>
      <c r="CL27" s="23">
        <f t="shared" si="7"/>
        <v>-6.3698936278386139E-8</v>
      </c>
      <c r="CM27" s="23">
        <f t="shared" si="8"/>
        <v>-1.7108017793667654E-7</v>
      </c>
      <c r="CN27" s="23">
        <f t="shared" si="9"/>
        <v>-3.1626337377319217E-7</v>
      </c>
      <c r="CO27" s="23">
        <f t="shared" si="10"/>
        <v>1.0029863288556546E-6</v>
      </c>
      <c r="CP27" s="23">
        <f t="shared" si="11"/>
        <v>-7.5935594635969961E-8</v>
      </c>
      <c r="CQ27" s="23">
        <f t="shared" si="12"/>
        <v>-5.915935201444319E-7</v>
      </c>
      <c r="CR27" s="23">
        <f t="shared" si="13"/>
        <v>4.607362367902066E-7</v>
      </c>
    </row>
    <row r="28" spans="1:96" x14ac:dyDescent="0.25">
      <c r="A28" s="26" t="s">
        <v>27</v>
      </c>
      <c r="B28" s="95">
        <v>7437.1459188999997</v>
      </c>
      <c r="C28" s="95">
        <v>23.268954730000001</v>
      </c>
      <c r="D28" s="95">
        <v>37902.474441999999</v>
      </c>
      <c r="E28" s="95">
        <v>1110.5964124</v>
      </c>
      <c r="F28" s="95">
        <v>1077.2635035999999</v>
      </c>
      <c r="G28" s="95">
        <v>26.226536887000002</v>
      </c>
      <c r="H28" s="95">
        <v>1749.7276724000001</v>
      </c>
      <c r="I28" s="95">
        <v>137.00367592999999</v>
      </c>
      <c r="J28" s="95">
        <v>39.368873334</v>
      </c>
      <c r="K28" s="95">
        <v>390.18925589999998</v>
      </c>
      <c r="L28" s="95">
        <v>27.995642728</v>
      </c>
      <c r="M28" s="95">
        <v>3.2544932619</v>
      </c>
      <c r="N28" s="95">
        <v>4.7767564003</v>
      </c>
      <c r="O28" s="26"/>
      <c r="P28" s="28" t="s">
        <v>27</v>
      </c>
      <c r="Q28" s="96">
        <v>0</v>
      </c>
      <c r="R28" s="28">
        <v>0</v>
      </c>
      <c r="S28" s="26">
        <v>27.995628190327398</v>
      </c>
      <c r="T28" s="26">
        <v>137.00371801916199</v>
      </c>
      <c r="U28" s="26">
        <v>137.00371801916199</v>
      </c>
      <c r="V28" s="26">
        <v>29.934676061674299</v>
      </c>
      <c r="W28" s="97">
        <v>1.28090203411885</v>
      </c>
      <c r="X28" s="26">
        <v>39.368834502735403</v>
      </c>
      <c r="Y28" s="26">
        <v>3.2544947010416001</v>
      </c>
      <c r="Z28" s="26">
        <v>0</v>
      </c>
      <c r="AA28" s="26">
        <v>7437.1454217915798</v>
      </c>
      <c r="AB28" s="26">
        <v>299.43217148982598</v>
      </c>
      <c r="AC28" s="26">
        <v>27.001929991497502</v>
      </c>
      <c r="AD28" s="26">
        <v>97.882112457730102</v>
      </c>
      <c r="AE28" s="26">
        <v>0</v>
      </c>
      <c r="AF28" s="97">
        <v>0</v>
      </c>
      <c r="AG28" s="26">
        <v>390.18915934543702</v>
      </c>
      <c r="AH28" s="26">
        <v>390.18915934543702</v>
      </c>
      <c r="AI28" s="26">
        <v>303.21977952170698</v>
      </c>
      <c r="AJ28" s="26">
        <v>35.897404209377299</v>
      </c>
      <c r="AK28" s="26">
        <v>2.2392324194266502</v>
      </c>
      <c r="AL28" s="97">
        <v>4.0975648966705496</v>
      </c>
      <c r="AM28" s="26">
        <v>17.528190505153798</v>
      </c>
      <c r="AN28" s="26">
        <v>0</v>
      </c>
      <c r="AO28" s="26">
        <v>4.7767604650691204</v>
      </c>
      <c r="AP28" s="26">
        <v>23.268946495477699</v>
      </c>
      <c r="AQ28" s="26">
        <v>0</v>
      </c>
      <c r="AR28" s="26">
        <v>34112.2164982225</v>
      </c>
      <c r="AS28" s="26">
        <v>3487.02452108224</v>
      </c>
      <c r="AT28" s="26">
        <v>37902.460798826498</v>
      </c>
      <c r="AU28" s="26">
        <v>0</v>
      </c>
      <c r="AV28" s="26">
        <v>115.685080050347</v>
      </c>
      <c r="AW28" s="26">
        <v>0</v>
      </c>
      <c r="AX28" s="26">
        <v>471.02190290838098</v>
      </c>
      <c r="AY28" s="26">
        <v>0.62804400899485702</v>
      </c>
      <c r="AZ28" s="26">
        <v>0.22083894080038799</v>
      </c>
      <c r="BA28" s="26">
        <v>830.78534571228499</v>
      </c>
      <c r="BB28" s="26">
        <v>0.28224262954083201</v>
      </c>
      <c r="BC28" s="26">
        <v>0</v>
      </c>
      <c r="BD28" s="26">
        <v>4.0936027524705501E-2</v>
      </c>
      <c r="BE28" s="26">
        <v>1110.5680984524399</v>
      </c>
      <c r="BF28" s="26">
        <v>1077.2351945959999</v>
      </c>
      <c r="BG28" s="26">
        <v>33.332903856435003</v>
      </c>
      <c r="BH28" s="26">
        <v>0</v>
      </c>
      <c r="BI28" s="26">
        <v>0</v>
      </c>
      <c r="BJ28" s="26">
        <v>4.4070822337229902</v>
      </c>
      <c r="BK28" s="26">
        <v>0</v>
      </c>
      <c r="BL28" s="26">
        <v>47.291861810986703</v>
      </c>
      <c r="BM28" s="26">
        <v>0</v>
      </c>
      <c r="BN28" s="26">
        <v>1.2291554184648099</v>
      </c>
      <c r="BO28" s="26">
        <v>189.16745342019499</v>
      </c>
      <c r="BP28" s="26">
        <v>32.547004048668299</v>
      </c>
      <c r="BQ28" s="26">
        <v>0</v>
      </c>
      <c r="BR28" s="26">
        <v>3.1779253620815999</v>
      </c>
      <c r="BS28" s="26">
        <v>4.3090314092494898E-3</v>
      </c>
      <c r="BT28" s="26">
        <v>26.2265364405275</v>
      </c>
      <c r="BU28" s="26">
        <v>256.36033226159299</v>
      </c>
      <c r="BV28" s="26">
        <v>0</v>
      </c>
      <c r="BW28" s="26">
        <v>0.45817969999552999</v>
      </c>
      <c r="BX28" s="26">
        <v>39.253029939860099</v>
      </c>
      <c r="BY28" s="97">
        <v>0</v>
      </c>
      <c r="BZ28" s="26">
        <v>3.43081819338017</v>
      </c>
      <c r="CA28" s="26">
        <v>1749.7270545699</v>
      </c>
      <c r="CB28" s="26">
        <v>32.057426844995099</v>
      </c>
      <c r="CD28" s="35">
        <f t="shared" si="0"/>
        <v>8.000002457125302E-3</v>
      </c>
      <c r="CF28" s="23">
        <f t="shared" si="1"/>
        <v>-6.6841289033519448E-8</v>
      </c>
      <c r="CG28" s="23">
        <f t="shared" si="2"/>
        <v>-3.5388449532492935E-7</v>
      </c>
      <c r="CH28" s="23">
        <f t="shared" si="3"/>
        <v>-3.5995469165932352E-7</v>
      </c>
      <c r="CI28" s="23">
        <f t="shared" si="4"/>
        <v>-2.5494362528013214E-5</v>
      </c>
      <c r="CJ28" s="23">
        <f t="shared" si="5"/>
        <v>-2.6278625336689042E-5</v>
      </c>
      <c r="CK28" s="23">
        <f t="shared" si="6"/>
        <v>-1.7023692588918062E-8</v>
      </c>
      <c r="CL28" s="23">
        <f t="shared" si="7"/>
        <v>-3.5310071950060655E-7</v>
      </c>
      <c r="CM28" s="23">
        <f t="shared" si="8"/>
        <v>3.0721191765395679E-7</v>
      </c>
      <c r="CN28" s="23">
        <f t="shared" si="9"/>
        <v>-9.8634431997217288E-7</v>
      </c>
      <c r="CO28" s="23">
        <f t="shared" si="10"/>
        <v>-2.4745571923964796E-7</v>
      </c>
      <c r="CP28" s="23">
        <f t="shared" si="11"/>
        <v>-5.1928340217005572E-7</v>
      </c>
      <c r="CQ28" s="23">
        <f t="shared" si="12"/>
        <v>4.4220143791980372E-7</v>
      </c>
      <c r="CR28" s="23">
        <f t="shared" si="13"/>
        <v>8.5094754259376444E-7</v>
      </c>
    </row>
    <row r="29" spans="1:96" x14ac:dyDescent="0.25">
      <c r="A29" s="26" t="s">
        <v>28</v>
      </c>
      <c r="B29" s="95">
        <v>838.56931429999997</v>
      </c>
      <c r="C29" s="95">
        <v>2.6263744679999999</v>
      </c>
      <c r="D29" s="95">
        <v>4353.1884760000003</v>
      </c>
      <c r="E29" s="95">
        <v>128.64060616</v>
      </c>
      <c r="F29" s="95">
        <v>124.77967529</v>
      </c>
      <c r="G29" s="95">
        <v>2.9601970620000002</v>
      </c>
      <c r="H29" s="95">
        <v>204.69486979999999</v>
      </c>
      <c r="I29" s="95">
        <v>16.027608990000001</v>
      </c>
      <c r="J29" s="95">
        <v>4.605634674</v>
      </c>
      <c r="K29" s="95">
        <v>45.64696429</v>
      </c>
      <c r="L29" s="95">
        <v>3.275118059</v>
      </c>
      <c r="M29" s="95">
        <v>0.38073244810000001</v>
      </c>
      <c r="N29" s="95">
        <v>0.55881702720000004</v>
      </c>
      <c r="O29" s="26"/>
      <c r="P29" s="28" t="s">
        <v>28</v>
      </c>
      <c r="Q29" s="96">
        <v>0</v>
      </c>
      <c r="R29" s="28">
        <v>0</v>
      </c>
      <c r="S29" s="26">
        <v>3.2751173336559698</v>
      </c>
      <c r="T29" s="26">
        <v>16.027628528579299</v>
      </c>
      <c r="U29" s="26">
        <v>16.027628528579299</v>
      </c>
      <c r="V29" s="26">
        <v>3.5019487462424901</v>
      </c>
      <c r="W29" s="97">
        <v>0.14984986886235899</v>
      </c>
      <c r="X29" s="26">
        <v>4.6056229601803302</v>
      </c>
      <c r="Y29" s="26">
        <v>0.380732221343827</v>
      </c>
      <c r="Z29" s="26">
        <v>0</v>
      </c>
      <c r="AA29" s="26">
        <v>838.56899454907102</v>
      </c>
      <c r="AB29" s="26">
        <v>35.0295410901238</v>
      </c>
      <c r="AC29" s="26">
        <v>3.15886843133748</v>
      </c>
      <c r="AD29" s="26">
        <v>11.450891824691499</v>
      </c>
      <c r="AE29" s="26">
        <v>0</v>
      </c>
      <c r="AF29" s="97">
        <v>0</v>
      </c>
      <c r="AG29" s="26">
        <v>45.646949936074797</v>
      </c>
      <c r="AH29" s="26">
        <v>45.646949936074797</v>
      </c>
      <c r="AI29" s="26">
        <v>34.825409213115201</v>
      </c>
      <c r="AJ29" s="26">
        <v>4.1995120466057099</v>
      </c>
      <c r="AK29" s="26">
        <v>0.26195994706530601</v>
      </c>
      <c r="AL29" s="97">
        <v>0.47936118284654</v>
      </c>
      <c r="AM29" s="26">
        <v>2.0505616434045901</v>
      </c>
      <c r="AN29" s="26">
        <v>0</v>
      </c>
      <c r="AO29" s="26">
        <v>0.55881795046543303</v>
      </c>
      <c r="AP29" s="26">
        <v>2.6263902964665302</v>
      </c>
      <c r="AQ29" s="26">
        <v>0</v>
      </c>
      <c r="AR29" s="26">
        <v>3917.8682551629499</v>
      </c>
      <c r="AS29" s="26">
        <v>400.49170044698701</v>
      </c>
      <c r="AT29" s="26">
        <v>4353.1853648230499</v>
      </c>
      <c r="AU29" s="26">
        <v>0</v>
      </c>
      <c r="AV29" s="26">
        <v>13.533595867149501</v>
      </c>
      <c r="AW29" s="26">
        <v>0</v>
      </c>
      <c r="AX29" s="26">
        <v>55.103368446270402</v>
      </c>
      <c r="AY29" s="26">
        <v>7.2746547727310304E-2</v>
      </c>
      <c r="AZ29" s="26">
        <v>2.55797843879693E-2</v>
      </c>
      <c r="BA29" s="26">
        <v>96.230074571338903</v>
      </c>
      <c r="BB29" s="26">
        <v>3.2692297712153498E-2</v>
      </c>
      <c r="BC29" s="26">
        <v>0</v>
      </c>
      <c r="BD29" s="26">
        <v>4.7416477675446501E-3</v>
      </c>
      <c r="BE29" s="26">
        <v>128.63738230594799</v>
      </c>
      <c r="BF29" s="26">
        <v>124.776457838502</v>
      </c>
      <c r="BG29" s="26">
        <v>3.8609244674459999</v>
      </c>
      <c r="BH29" s="26">
        <v>0</v>
      </c>
      <c r="BI29" s="26">
        <v>0</v>
      </c>
      <c r="BJ29" s="26">
        <v>0.51047125834311702</v>
      </c>
      <c r="BK29" s="26">
        <v>0</v>
      </c>
      <c r="BL29" s="26">
        <v>5.4778330230327903</v>
      </c>
      <c r="BM29" s="26">
        <v>0</v>
      </c>
      <c r="BN29" s="26">
        <v>0.14237343915518899</v>
      </c>
      <c r="BO29" s="26">
        <v>21.9113451721534</v>
      </c>
      <c r="BP29" s="26">
        <v>3.8075664164288301</v>
      </c>
      <c r="BQ29" s="26">
        <v>0</v>
      </c>
      <c r="BR29" s="26">
        <v>0.36810097675777198</v>
      </c>
      <c r="BS29" s="26">
        <v>4.9912012654530096E-4</v>
      </c>
      <c r="BT29" s="26">
        <v>2.9601950967002302</v>
      </c>
      <c r="BU29" s="26">
        <v>29.990738068483498</v>
      </c>
      <c r="BV29" s="26">
        <v>0</v>
      </c>
      <c r="BW29" s="26">
        <v>5.3600033747709698E-2</v>
      </c>
      <c r="BX29" s="26">
        <v>4.5920761705484496</v>
      </c>
      <c r="BY29" s="97">
        <v>0</v>
      </c>
      <c r="BZ29" s="26">
        <v>0.401360232159922</v>
      </c>
      <c r="CA29" s="26">
        <v>204.69475310989401</v>
      </c>
      <c r="CB29" s="26">
        <v>3.7502819690421401</v>
      </c>
      <c r="CD29" s="35">
        <f t="shared" si="0"/>
        <v>7.999983068612283E-3</v>
      </c>
      <c r="CF29" s="23">
        <f t="shared" si="1"/>
        <v>-3.8130530595315567E-7</v>
      </c>
      <c r="CG29" s="23">
        <f t="shared" si="2"/>
        <v>6.0267363710776849E-6</v>
      </c>
      <c r="CH29" s="23">
        <f t="shared" si="3"/>
        <v>-7.1468923698619891E-7</v>
      </c>
      <c r="CI29" s="23">
        <f t="shared" si="4"/>
        <v>-2.5060936420029037E-5</v>
      </c>
      <c r="CJ29" s="23">
        <f t="shared" si="5"/>
        <v>-2.5785060672141679E-5</v>
      </c>
      <c r="CK29" s="23">
        <f t="shared" si="6"/>
        <v>-6.6390842530833828E-7</v>
      </c>
      <c r="CL29" s="23">
        <f t="shared" si="7"/>
        <v>-5.7006854200726328E-7</v>
      </c>
      <c r="CM29" s="23">
        <f t="shared" si="8"/>
        <v>1.2190576467565597E-6</v>
      </c>
      <c r="CN29" s="23">
        <f t="shared" si="9"/>
        <v>-2.5433670924722557E-6</v>
      </c>
      <c r="CO29" s="23">
        <f t="shared" si="10"/>
        <v>-3.1445519818192322E-7</v>
      </c>
      <c r="CP29" s="23">
        <f t="shared" si="11"/>
        <v>-2.2147110947014467E-7</v>
      </c>
      <c r="CQ29" s="23">
        <f t="shared" si="12"/>
        <v>-5.955787959149794E-7</v>
      </c>
      <c r="CR29" s="23">
        <f t="shared" si="13"/>
        <v>1.6521784198685277E-6</v>
      </c>
    </row>
    <row r="30" spans="1:96" x14ac:dyDescent="0.25">
      <c r="A30" s="26" t="s">
        <v>29</v>
      </c>
      <c r="B30" s="95">
        <v>38.950446380000002</v>
      </c>
      <c r="C30" s="95">
        <v>0.1218664028</v>
      </c>
      <c r="D30" s="95">
        <v>310.59425979999997</v>
      </c>
      <c r="E30" s="95">
        <v>9.2062955500000001</v>
      </c>
      <c r="F30" s="95">
        <v>8.9301069200000001</v>
      </c>
      <c r="G30" s="95">
        <v>0.13735610370000001</v>
      </c>
      <c r="H30" s="95">
        <v>14.550787489999999</v>
      </c>
      <c r="I30" s="95">
        <v>1.139326654</v>
      </c>
      <c r="J30" s="95">
        <v>0.32739272949999998</v>
      </c>
      <c r="K30" s="95">
        <v>3.2448256249999998</v>
      </c>
      <c r="L30" s="95">
        <v>0.2328125985</v>
      </c>
      <c r="M30" s="95">
        <v>2.7064466799999999E-2</v>
      </c>
      <c r="N30" s="95">
        <v>3.9723649399999998E-2</v>
      </c>
      <c r="O30" s="26"/>
      <c r="P30" s="28" t="s">
        <v>29</v>
      </c>
      <c r="Q30" s="96">
        <v>0</v>
      </c>
      <c r="R30" s="28">
        <v>0</v>
      </c>
      <c r="S30" s="26">
        <v>0.23281328418111999</v>
      </c>
      <c r="T30" s="26">
        <v>1.13932540824934</v>
      </c>
      <c r="U30" s="26">
        <v>1.13932540824934</v>
      </c>
      <c r="V30" s="26">
        <v>0.248937116569387</v>
      </c>
      <c r="W30" s="97">
        <v>1.06520873311529E-2</v>
      </c>
      <c r="X30" s="26">
        <v>0.32739348395991902</v>
      </c>
      <c r="Y30" s="26">
        <v>2.7065721540669201E-2</v>
      </c>
      <c r="Z30" s="26">
        <v>0</v>
      </c>
      <c r="AA30" s="26">
        <v>38.950420472119802</v>
      </c>
      <c r="AB30" s="26">
        <v>2.49008559035962</v>
      </c>
      <c r="AC30" s="26">
        <v>0.224548816053836</v>
      </c>
      <c r="AD30" s="26">
        <v>0.81398923894475705</v>
      </c>
      <c r="AE30" s="26">
        <v>0</v>
      </c>
      <c r="AF30" s="97">
        <v>0</v>
      </c>
      <c r="AG30" s="26">
        <v>3.2448229758390998</v>
      </c>
      <c r="AH30" s="26">
        <v>3.2448229758390998</v>
      </c>
      <c r="AI30" s="26">
        <v>2.4847504026190901</v>
      </c>
      <c r="AJ30" s="26">
        <v>0.29852458399995502</v>
      </c>
      <c r="AK30" s="26">
        <v>1.8621013005676802E-2</v>
      </c>
      <c r="AL30" s="97">
        <v>3.4076344429645702E-2</v>
      </c>
      <c r="AM30" s="26">
        <v>0.145765141789161</v>
      </c>
      <c r="AN30" s="26">
        <v>0</v>
      </c>
      <c r="AO30" s="26">
        <v>3.9725034944360797E-2</v>
      </c>
      <c r="AP30" s="26">
        <v>0.121866136455078</v>
      </c>
      <c r="AQ30" s="26">
        <v>0</v>
      </c>
      <c r="AR30" s="26">
        <v>279.53421784972198</v>
      </c>
      <c r="AS30" s="26">
        <v>28.574654552268701</v>
      </c>
      <c r="AT30" s="26">
        <v>310.59362280460903</v>
      </c>
      <c r="AU30" s="26">
        <v>0</v>
      </c>
      <c r="AV30" s="26">
        <v>0.96203891876519099</v>
      </c>
      <c r="AW30" s="26">
        <v>0</v>
      </c>
      <c r="AX30" s="26">
        <v>3.9170238507349602</v>
      </c>
      <c r="AY30" s="26">
        <v>5.2062628901491997E-3</v>
      </c>
      <c r="AZ30" s="26">
        <v>1.83066967597568E-3</v>
      </c>
      <c r="BA30" s="26">
        <v>6.8868792914344903</v>
      </c>
      <c r="BB30" s="26">
        <v>2.3396825675027601E-3</v>
      </c>
      <c r="BC30" s="26">
        <v>0</v>
      </c>
      <c r="BD30" s="26">
        <v>3.3933342151821198E-4</v>
      </c>
      <c r="BE30" s="26">
        <v>9.2060440763328302</v>
      </c>
      <c r="BF30" s="26">
        <v>8.9298557779152006</v>
      </c>
      <c r="BG30" s="26">
        <v>0.27618829841763198</v>
      </c>
      <c r="BH30" s="26">
        <v>0</v>
      </c>
      <c r="BI30" s="26">
        <v>0</v>
      </c>
      <c r="BJ30" s="26">
        <v>3.6532913132382001E-2</v>
      </c>
      <c r="BK30" s="26">
        <v>0</v>
      </c>
      <c r="BL30" s="26">
        <v>0.392030482205945</v>
      </c>
      <c r="BM30" s="26">
        <v>0</v>
      </c>
      <c r="BN30" s="26">
        <v>1.0189224138406099E-2</v>
      </c>
      <c r="BO30" s="26">
        <v>1.56812831561368</v>
      </c>
      <c r="BP30" s="26">
        <v>0.27066317625974801</v>
      </c>
      <c r="BQ30" s="26">
        <v>0</v>
      </c>
      <c r="BR30" s="26">
        <v>2.63438821188621E-2</v>
      </c>
      <c r="BS30" s="26">
        <v>3.5720716281684502E-5</v>
      </c>
      <c r="BT30" s="26">
        <v>0.13735660902682401</v>
      </c>
      <c r="BU30" s="26">
        <v>2.1318983250461798</v>
      </c>
      <c r="BV30" s="26">
        <v>0</v>
      </c>
      <c r="BW30" s="26">
        <v>3.81009412215435E-3</v>
      </c>
      <c r="BX30" s="26">
        <v>0.32642957182669502</v>
      </c>
      <c r="BY30" s="97">
        <v>0</v>
      </c>
      <c r="BZ30" s="26">
        <v>2.8531137852808301E-2</v>
      </c>
      <c r="CA30" s="26">
        <v>14.5507518532603</v>
      </c>
      <c r="CB30" s="26">
        <v>0.26658914174991799</v>
      </c>
      <c r="CD30" s="35">
        <f t="shared" si="0"/>
        <v>8.0000045724770482E-3</v>
      </c>
      <c r="CF30" s="23">
        <f t="shared" si="1"/>
        <v>-6.6514976356204774E-7</v>
      </c>
      <c r="CG30" s="23">
        <f t="shared" si="2"/>
        <v>-2.1855484027835094E-6</v>
      </c>
      <c r="CH30" s="23">
        <f t="shared" si="3"/>
        <v>-2.0508923486177508E-6</v>
      </c>
      <c r="CI30" s="23">
        <f t="shared" si="4"/>
        <v>-2.7315402357458802E-5</v>
      </c>
      <c r="CJ30" s="23">
        <f t="shared" si="5"/>
        <v>-2.8123077030244869E-5</v>
      </c>
      <c r="CK30" s="23">
        <f t="shared" si="6"/>
        <v>3.678954268388207E-6</v>
      </c>
      <c r="CL30" s="23">
        <f t="shared" si="7"/>
        <v>-2.4491279062478035E-6</v>
      </c>
      <c r="CM30" s="23">
        <f t="shared" si="8"/>
        <v>-1.0934095639631076E-6</v>
      </c>
      <c r="CN30" s="23">
        <f t="shared" si="9"/>
        <v>2.3044492166677658E-6</v>
      </c>
      <c r="CO30" s="23">
        <f t="shared" si="10"/>
        <v>-8.1642627559724108E-7</v>
      </c>
      <c r="CP30" s="23">
        <f t="shared" si="11"/>
        <v>2.9452062491970693E-6</v>
      </c>
      <c r="CQ30" s="23">
        <f t="shared" si="12"/>
        <v>4.6361181931808755E-5</v>
      </c>
      <c r="CR30" s="23">
        <f t="shared" si="13"/>
        <v>3.4879583868220166E-5</v>
      </c>
    </row>
    <row r="31" spans="1:96" x14ac:dyDescent="0.25">
      <c r="A31" s="26" t="s">
        <v>30</v>
      </c>
      <c r="B31" s="95">
        <v>721.57904954000003</v>
      </c>
      <c r="C31" s="95">
        <v>2.2576431745000001</v>
      </c>
      <c r="D31" s="95">
        <v>5289.3703684000002</v>
      </c>
      <c r="E31" s="95">
        <v>154.82970125</v>
      </c>
      <c r="F31" s="95">
        <v>150.18445376</v>
      </c>
      <c r="G31" s="95">
        <v>2.5445988383000002</v>
      </c>
      <c r="H31" s="95">
        <v>244.58924687000001</v>
      </c>
      <c r="I31" s="95">
        <v>19.151337329</v>
      </c>
      <c r="J31" s="95">
        <v>5.5032575101000001</v>
      </c>
      <c r="K31" s="95">
        <v>54.543398252999999</v>
      </c>
      <c r="L31" s="95">
        <v>3.9134274480000002</v>
      </c>
      <c r="M31" s="95">
        <v>0.45493600159999997</v>
      </c>
      <c r="N31" s="95">
        <v>0.66772858710000005</v>
      </c>
      <c r="O31" s="26"/>
      <c r="P31" s="28" t="s">
        <v>30</v>
      </c>
      <c r="Q31" s="96">
        <v>0</v>
      </c>
      <c r="R31" s="28">
        <v>0</v>
      </c>
      <c r="S31" s="26">
        <v>3.9134283892736899</v>
      </c>
      <c r="T31" s="26">
        <v>19.151347623021199</v>
      </c>
      <c r="U31" s="26">
        <v>19.151347623021199</v>
      </c>
      <c r="V31" s="26">
        <v>4.18448337369996</v>
      </c>
      <c r="W31" s="97">
        <v>0.17905435572977699</v>
      </c>
      <c r="X31" s="26">
        <v>5.5032500200981902</v>
      </c>
      <c r="Y31" s="26">
        <v>0.45493451585731998</v>
      </c>
      <c r="Z31" s="26">
        <v>0</v>
      </c>
      <c r="AA31" s="26">
        <v>721.57829073452399</v>
      </c>
      <c r="AB31" s="26">
        <v>41.856647117667897</v>
      </c>
      <c r="AC31" s="26">
        <v>3.77452100501529</v>
      </c>
      <c r="AD31" s="26">
        <v>13.682621425311901</v>
      </c>
      <c r="AE31" s="26">
        <v>0</v>
      </c>
      <c r="AF31" s="97">
        <v>0</v>
      </c>
      <c r="AG31" s="26">
        <v>54.543398322196197</v>
      </c>
      <c r="AH31" s="26">
        <v>54.543398322196197</v>
      </c>
      <c r="AI31" s="26">
        <v>42.314959032611803</v>
      </c>
      <c r="AJ31" s="26">
        <v>5.01798069384414</v>
      </c>
      <c r="AK31" s="26">
        <v>0.31301614587850302</v>
      </c>
      <c r="AL31" s="97">
        <v>0.57278649249360603</v>
      </c>
      <c r="AM31" s="26">
        <v>2.4502161286066202</v>
      </c>
      <c r="AN31" s="26">
        <v>0</v>
      </c>
      <c r="AO31" s="26">
        <v>0.66772875275508303</v>
      </c>
      <c r="AP31" s="26">
        <v>2.2576427330698698</v>
      </c>
      <c r="AQ31" s="26">
        <v>0</v>
      </c>
      <c r="AR31" s="26">
        <v>4760.4314758290702</v>
      </c>
      <c r="AS31" s="26">
        <v>486.62224262746798</v>
      </c>
      <c r="AT31" s="26">
        <v>5289.3686774891503</v>
      </c>
      <c r="AU31" s="26">
        <v>0</v>
      </c>
      <c r="AV31" s="26">
        <v>16.171277581463499</v>
      </c>
      <c r="AW31" s="26">
        <v>0</v>
      </c>
      <c r="AX31" s="26">
        <v>65.842809317915396</v>
      </c>
      <c r="AY31" s="26">
        <v>8.7557412765863596E-2</v>
      </c>
      <c r="AZ31" s="26">
        <v>3.0787700711541698E-2</v>
      </c>
      <c r="BA31" s="26">
        <v>115.822219525234</v>
      </c>
      <c r="BB31" s="26">
        <v>3.9348336447361902E-2</v>
      </c>
      <c r="BC31" s="26">
        <v>0</v>
      </c>
      <c r="BD31" s="26">
        <v>5.7070095923102797E-3</v>
      </c>
      <c r="BE31" s="26">
        <v>154.82570441943699</v>
      </c>
      <c r="BF31" s="26">
        <v>150.18048017355599</v>
      </c>
      <c r="BG31" s="26">
        <v>4.6452242458814803</v>
      </c>
      <c r="BH31" s="26">
        <v>0</v>
      </c>
      <c r="BI31" s="26">
        <v>0</v>
      </c>
      <c r="BJ31" s="26">
        <v>0.61440437419049099</v>
      </c>
      <c r="BK31" s="26">
        <v>0</v>
      </c>
      <c r="BL31" s="26">
        <v>6.5930967895192198</v>
      </c>
      <c r="BM31" s="26">
        <v>0</v>
      </c>
      <c r="BN31" s="26">
        <v>0.171360223217976</v>
      </c>
      <c r="BO31" s="26">
        <v>26.372353427360402</v>
      </c>
      <c r="BP31" s="26">
        <v>4.5496398083407401</v>
      </c>
      <c r="BQ31" s="26">
        <v>0</v>
      </c>
      <c r="BR31" s="26">
        <v>0.44304463731212401</v>
      </c>
      <c r="BS31" s="26">
        <v>6.0073720464954802E-4</v>
      </c>
      <c r="BT31" s="26">
        <v>2.5445904400976702</v>
      </c>
      <c r="BU31" s="26">
        <v>35.835900543408997</v>
      </c>
      <c r="BV31" s="26">
        <v>0</v>
      </c>
      <c r="BW31" s="26">
        <v>6.4046819864038804E-2</v>
      </c>
      <c r="BX31" s="26">
        <v>5.4870678731458904</v>
      </c>
      <c r="BY31" s="97">
        <v>0</v>
      </c>
      <c r="BZ31" s="26">
        <v>0.47958483451776601</v>
      </c>
      <c r="CA31" s="26">
        <v>244.58914015333099</v>
      </c>
      <c r="CB31" s="26">
        <v>4.4812093171425298</v>
      </c>
      <c r="CD31" s="35">
        <f t="shared" si="0"/>
        <v>8.0000018173621828E-3</v>
      </c>
      <c r="CF31" s="23">
        <f t="shared" si="1"/>
        <v>-1.0515902263553059E-6</v>
      </c>
      <c r="CG31" s="23">
        <f t="shared" si="2"/>
        <v>-1.9552697043219361E-7</v>
      </c>
      <c r="CH31" s="23">
        <f t="shared" si="3"/>
        <v>-3.1968093215859036E-7</v>
      </c>
      <c r="CI31" s="23">
        <f t="shared" si="4"/>
        <v>-2.5814365917799927E-5</v>
      </c>
      <c r="CJ31" s="23">
        <f t="shared" si="5"/>
        <v>-2.6458041058994197E-5</v>
      </c>
      <c r="CK31" s="23">
        <f t="shared" si="6"/>
        <v>-3.3004032712745161E-6</v>
      </c>
      <c r="CL31" s="23">
        <f t="shared" si="7"/>
        <v>-4.3630973310989094E-7</v>
      </c>
      <c r="CM31" s="23">
        <f t="shared" si="8"/>
        <v>5.3750926221391592E-7</v>
      </c>
      <c r="CN31" s="23">
        <f t="shared" si="9"/>
        <v>-1.3610124178521967E-6</v>
      </c>
      <c r="CO31" s="23">
        <f t="shared" si="10"/>
        <v>1.2686447752228945E-9</v>
      </c>
      <c r="CP31" s="23">
        <f t="shared" si="11"/>
        <v>2.4052411911702131E-7</v>
      </c>
      <c r="CQ31" s="23">
        <f t="shared" si="12"/>
        <v>-3.2658278851773098E-6</v>
      </c>
      <c r="CR31" s="23">
        <f t="shared" si="13"/>
        <v>2.480874507765595E-7</v>
      </c>
    </row>
    <row r="32" spans="1:96" x14ac:dyDescent="0.25">
      <c r="A32" s="26" t="s">
        <v>31</v>
      </c>
      <c r="B32" s="95">
        <v>3853.2155432999998</v>
      </c>
      <c r="C32" s="95">
        <v>12.055739437</v>
      </c>
      <c r="D32" s="95">
        <v>19734.550610999999</v>
      </c>
      <c r="E32" s="95">
        <v>579.68892559999995</v>
      </c>
      <c r="F32" s="95">
        <v>562.29056530000003</v>
      </c>
      <c r="G32" s="95">
        <v>13.588071243</v>
      </c>
      <c r="H32" s="95">
        <v>913.33923140000002</v>
      </c>
      <c r="I32" s="95">
        <v>71.514467306</v>
      </c>
      <c r="J32" s="95">
        <v>20.550135295</v>
      </c>
      <c r="K32" s="95">
        <v>203.67464799000001</v>
      </c>
      <c r="L32" s="95">
        <v>14.613428667999999</v>
      </c>
      <c r="M32" s="95">
        <v>1.6988111332</v>
      </c>
      <c r="N32" s="95">
        <v>2.4934162573999998</v>
      </c>
      <c r="O32" s="26"/>
      <c r="P32" s="28" t="s">
        <v>31</v>
      </c>
      <c r="Q32" s="96">
        <v>0</v>
      </c>
      <c r="R32" s="28">
        <v>0</v>
      </c>
      <c r="S32" s="26">
        <v>14.613432129041399</v>
      </c>
      <c r="T32" s="26">
        <v>71.514416621957395</v>
      </c>
      <c r="U32" s="26">
        <v>71.514416621957395</v>
      </c>
      <c r="V32" s="26">
        <v>15.625579780634499</v>
      </c>
      <c r="W32" s="97">
        <v>0.66861919618596</v>
      </c>
      <c r="X32" s="26">
        <v>20.550124440858099</v>
      </c>
      <c r="Y32" s="26">
        <v>1.69881227467785</v>
      </c>
      <c r="Z32" s="26">
        <v>0</v>
      </c>
      <c r="AA32" s="26">
        <v>3853.2139241279301</v>
      </c>
      <c r="AB32" s="26">
        <v>156.299833375856</v>
      </c>
      <c r="AC32" s="26">
        <v>14.0947524493678</v>
      </c>
      <c r="AD32" s="26">
        <v>51.093306359022698</v>
      </c>
      <c r="AE32" s="26">
        <v>0</v>
      </c>
      <c r="AF32" s="97">
        <v>0</v>
      </c>
      <c r="AG32" s="26">
        <v>203.67511943511099</v>
      </c>
      <c r="AH32" s="26">
        <v>203.67511943511099</v>
      </c>
      <c r="AI32" s="26">
        <v>157.87624236842501</v>
      </c>
      <c r="AJ32" s="26">
        <v>18.7380462301427</v>
      </c>
      <c r="AK32" s="26">
        <v>1.16885522873499</v>
      </c>
      <c r="AL32" s="97">
        <v>2.1388882866652401</v>
      </c>
      <c r="AM32" s="26">
        <v>9.1495256619388403</v>
      </c>
      <c r="AN32" s="26">
        <v>0</v>
      </c>
      <c r="AO32" s="26">
        <v>2.4934132937326301</v>
      </c>
      <c r="AP32" s="26">
        <v>12.0557413328042</v>
      </c>
      <c r="AQ32" s="26">
        <v>0</v>
      </c>
      <c r="AR32" s="26">
        <v>17761.082611969901</v>
      </c>
      <c r="AS32" s="26">
        <v>1815.57666583331</v>
      </c>
      <c r="AT32" s="26">
        <v>19734.535520171699</v>
      </c>
      <c r="AU32" s="26">
        <v>0</v>
      </c>
      <c r="AV32" s="26">
        <v>60.386219659429997</v>
      </c>
      <c r="AW32" s="26">
        <v>0</v>
      </c>
      <c r="AX32" s="26">
        <v>245.868598814828</v>
      </c>
      <c r="AY32" s="26">
        <v>0.32781466735009901</v>
      </c>
      <c r="AZ32" s="26">
        <v>0.115269575003995</v>
      </c>
      <c r="BA32" s="26">
        <v>433.63839382264899</v>
      </c>
      <c r="BB32" s="26">
        <v>0.14732003328979101</v>
      </c>
      <c r="BC32" s="26">
        <v>0</v>
      </c>
      <c r="BD32" s="26">
        <v>2.1367019979386701E-2</v>
      </c>
      <c r="BE32" s="26">
        <v>579.67413247783702</v>
      </c>
      <c r="BF32" s="26">
        <v>562.27578133666998</v>
      </c>
      <c r="BG32" s="26">
        <v>17.398351141167399</v>
      </c>
      <c r="BH32" s="26">
        <v>0</v>
      </c>
      <c r="BI32" s="26">
        <v>0</v>
      </c>
      <c r="BJ32" s="26">
        <v>2.3003280107144599</v>
      </c>
      <c r="BK32" s="26">
        <v>0</v>
      </c>
      <c r="BL32" s="26">
        <v>24.6845634969714</v>
      </c>
      <c r="BM32" s="26">
        <v>0</v>
      </c>
      <c r="BN32" s="26">
        <v>0.64157190815544796</v>
      </c>
      <c r="BO32" s="26">
        <v>98.738147202610307</v>
      </c>
      <c r="BP32" s="26">
        <v>16.989207001297299</v>
      </c>
      <c r="BQ32" s="26">
        <v>0</v>
      </c>
      <c r="BR32" s="26">
        <v>1.6587564451572701</v>
      </c>
      <c r="BS32" s="26">
        <v>2.2491547887145301E-3</v>
      </c>
      <c r="BT32" s="26">
        <v>13.588059174699699</v>
      </c>
      <c r="BU32" s="26">
        <v>133.81763650141801</v>
      </c>
      <c r="BV32" s="26">
        <v>0</v>
      </c>
      <c r="BW32" s="26">
        <v>0.23915991156479</v>
      </c>
      <c r="BX32" s="26">
        <v>20.4896585558471</v>
      </c>
      <c r="BY32" s="97">
        <v>0</v>
      </c>
      <c r="BZ32" s="26">
        <v>1.79084832642074</v>
      </c>
      <c r="CA32" s="26">
        <v>913.33870103672302</v>
      </c>
      <c r="CB32" s="26">
        <v>16.733587768890501</v>
      </c>
      <c r="CD32" s="35">
        <f t="shared" si="0"/>
        <v>7.9999978822431362E-3</v>
      </c>
      <c r="CF32" s="23">
        <f t="shared" si="1"/>
        <v>-4.2021320933126222E-7</v>
      </c>
      <c r="CG32" s="23">
        <f t="shared" si="2"/>
        <v>1.5725324935515707E-7</v>
      </c>
      <c r="CH32" s="23">
        <f t="shared" si="3"/>
        <v>-7.6469074958430987E-7</v>
      </c>
      <c r="CI32" s="23">
        <f t="shared" si="4"/>
        <v>-2.5519069814239402E-5</v>
      </c>
      <c r="CJ32" s="23">
        <f t="shared" si="5"/>
        <v>-2.6292390878297366E-5</v>
      </c>
      <c r="CK32" s="23">
        <f t="shared" si="6"/>
        <v>-8.8815403485939628E-7</v>
      </c>
      <c r="CL32" s="23">
        <f t="shared" si="7"/>
        <v>-5.8068596941880955E-7</v>
      </c>
      <c r="CM32" s="23">
        <f t="shared" si="8"/>
        <v>-7.0872432550862214E-7</v>
      </c>
      <c r="CN32" s="23">
        <f t="shared" si="9"/>
        <v>-5.2817861030618504E-7</v>
      </c>
      <c r="CO32" s="23">
        <f t="shared" si="10"/>
        <v>2.3146970701920747E-6</v>
      </c>
      <c r="CP32" s="23">
        <f t="shared" si="11"/>
        <v>2.3683979158993299E-7</v>
      </c>
      <c r="CQ32" s="23">
        <f t="shared" si="12"/>
        <v>6.7192746015823683E-7</v>
      </c>
      <c r="CR32" s="23">
        <f t="shared" si="13"/>
        <v>-1.1885971148787946E-6</v>
      </c>
    </row>
    <row r="33" spans="1:96" x14ac:dyDescent="0.25">
      <c r="A33" s="26" t="s">
        <v>32</v>
      </c>
      <c r="B33" s="95">
        <v>2100.8279014999998</v>
      </c>
      <c r="C33" s="95">
        <v>6.5729619362999996</v>
      </c>
      <c r="D33" s="95">
        <v>12378.020903000001</v>
      </c>
      <c r="E33" s="95">
        <v>364.74286575999997</v>
      </c>
      <c r="F33" s="95">
        <v>353.79754107000002</v>
      </c>
      <c r="G33" s="95">
        <v>7.4084184736000003</v>
      </c>
      <c r="H33" s="95">
        <v>575.34171027000002</v>
      </c>
      <c r="I33" s="95">
        <v>45.049256450000001</v>
      </c>
      <c r="J33" s="95">
        <v>12.945188365</v>
      </c>
      <c r="K33" s="95">
        <v>128.30120185000001</v>
      </c>
      <c r="L33" s="95">
        <v>9.2054672910999997</v>
      </c>
      <c r="M33" s="95">
        <v>1.0701355814</v>
      </c>
      <c r="N33" s="95">
        <v>1.5706828974</v>
      </c>
      <c r="O33" s="26"/>
      <c r="P33" s="28" t="s">
        <v>32</v>
      </c>
      <c r="Q33" s="96">
        <v>0</v>
      </c>
      <c r="R33" s="28">
        <v>0</v>
      </c>
      <c r="S33" s="26">
        <v>9.2054579227893001</v>
      </c>
      <c r="T33" s="26">
        <v>45.049204079474599</v>
      </c>
      <c r="U33" s="26">
        <v>45.049204079474599</v>
      </c>
      <c r="V33" s="26">
        <v>9.8430586223184893</v>
      </c>
      <c r="W33" s="97">
        <v>0.42118818154723198</v>
      </c>
      <c r="X33" s="26">
        <v>12.945223519537601</v>
      </c>
      <c r="Y33" s="26">
        <v>1.07013588744743</v>
      </c>
      <c r="Z33" s="26">
        <v>0</v>
      </c>
      <c r="AA33" s="26">
        <v>2100.8267139161198</v>
      </c>
      <c r="AB33" s="26">
        <v>98.458626207871504</v>
      </c>
      <c r="AC33" s="26">
        <v>8.8787227951608703</v>
      </c>
      <c r="AD33" s="26">
        <v>32.185383677877198</v>
      </c>
      <c r="AE33" s="26">
        <v>0</v>
      </c>
      <c r="AF33" s="97">
        <v>0</v>
      </c>
      <c r="AG33" s="26">
        <v>128.301113493169</v>
      </c>
      <c r="AH33" s="26">
        <v>128.301113493169</v>
      </c>
      <c r="AI33" s="26">
        <v>99.023964773447403</v>
      </c>
      <c r="AJ33" s="26">
        <v>11.8036966052246</v>
      </c>
      <c r="AK33" s="26">
        <v>0.73630045792743404</v>
      </c>
      <c r="AL33" s="97">
        <v>1.34736073153503</v>
      </c>
      <c r="AM33" s="26">
        <v>5.7635890270573196</v>
      </c>
      <c r="AN33" s="26">
        <v>0</v>
      </c>
      <c r="AO33" s="26">
        <v>1.5706809689955099</v>
      </c>
      <c r="AP33" s="26">
        <v>6.5729535573229203</v>
      </c>
      <c r="AQ33" s="26">
        <v>0</v>
      </c>
      <c r="AR33" s="26">
        <v>11140.2112250599</v>
      </c>
      <c r="AS33" s="26">
        <v>1138.7787243636001</v>
      </c>
      <c r="AT33" s="26">
        <v>12378.013914196899</v>
      </c>
      <c r="AU33" s="26">
        <v>0</v>
      </c>
      <c r="AV33" s="26">
        <v>38.039284225554802</v>
      </c>
      <c r="AW33" s="26">
        <v>0</v>
      </c>
      <c r="AX33" s="26">
        <v>154.88058970345</v>
      </c>
      <c r="AY33" s="26">
        <v>0.20626378789331801</v>
      </c>
      <c r="AZ33" s="26">
        <v>7.2528513765108493E-2</v>
      </c>
      <c r="BA33" s="26">
        <v>272.84858513533601</v>
      </c>
      <c r="BB33" s="26">
        <v>9.2694955835910003E-2</v>
      </c>
      <c r="BC33" s="26">
        <v>0</v>
      </c>
      <c r="BD33" s="26">
        <v>1.3444378744137E-2</v>
      </c>
      <c r="BE33" s="26">
        <v>364.73351486389299</v>
      </c>
      <c r="BF33" s="26">
        <v>353.78819335416802</v>
      </c>
      <c r="BG33" s="26">
        <v>10.945321509725099</v>
      </c>
      <c r="BH33" s="26">
        <v>0</v>
      </c>
      <c r="BI33" s="26">
        <v>0</v>
      </c>
      <c r="BJ33" s="26">
        <v>1.4473862916604601</v>
      </c>
      <c r="BK33" s="26">
        <v>0</v>
      </c>
      <c r="BL33" s="26">
        <v>15.531699815913999</v>
      </c>
      <c r="BM33" s="26">
        <v>0</v>
      </c>
      <c r="BN33" s="26">
        <v>0.403682940745272</v>
      </c>
      <c r="BO33" s="26">
        <v>62.126787507509398</v>
      </c>
      <c r="BP33" s="26">
        <v>10.7020190272662</v>
      </c>
      <c r="BQ33" s="26">
        <v>0</v>
      </c>
      <c r="BR33" s="26">
        <v>1.0437048480739799</v>
      </c>
      <c r="BS33" s="26">
        <v>1.41517869078523E-3</v>
      </c>
      <c r="BT33" s="26">
        <v>7.4084255894001698</v>
      </c>
      <c r="BU33" s="26">
        <v>84.295873084138705</v>
      </c>
      <c r="BV33" s="26">
        <v>0</v>
      </c>
      <c r="BW33" s="26">
        <v>0.15066097599032799</v>
      </c>
      <c r="BX33" s="26">
        <v>12.907112160888801</v>
      </c>
      <c r="BY33" s="97">
        <v>0</v>
      </c>
      <c r="BZ33" s="26">
        <v>1.12811317845004</v>
      </c>
      <c r="CA33" s="26">
        <v>575.34162476231404</v>
      </c>
      <c r="CB33" s="26">
        <v>10.541034456111801</v>
      </c>
      <c r="CD33" s="35">
        <f t="shared" si="0"/>
        <v>7.9999881612567905E-3</v>
      </c>
      <c r="CF33" s="23">
        <f t="shared" si="1"/>
        <v>-5.6529327277806643E-7</v>
      </c>
      <c r="CG33" s="23">
        <f t="shared" si="2"/>
        <v>-1.2747642783397211E-6</v>
      </c>
      <c r="CH33" s="23">
        <f t="shared" si="3"/>
        <v>-5.6461393594030568E-7</v>
      </c>
      <c r="CI33" s="23">
        <f t="shared" si="4"/>
        <v>-2.563695409777532E-5</v>
      </c>
      <c r="CJ33" s="23">
        <f t="shared" si="5"/>
        <v>-2.642108761902763E-5</v>
      </c>
      <c r="CK33" s="23">
        <f t="shared" si="6"/>
        <v>9.6050192020077808E-7</v>
      </c>
      <c r="CL33" s="23">
        <f t="shared" si="7"/>
        <v>-1.4862069697775565E-7</v>
      </c>
      <c r="CM33" s="23">
        <f t="shared" si="8"/>
        <v>-1.1625169765154486E-6</v>
      </c>
      <c r="CN33" s="23">
        <f t="shared" si="9"/>
        <v>2.7156451192315612E-6</v>
      </c>
      <c r="CO33" s="23">
        <f t="shared" si="10"/>
        <v>-6.8866721231247822E-7</v>
      </c>
      <c r="CP33" s="23">
        <f t="shared" si="11"/>
        <v>-1.017689857928203E-6</v>
      </c>
      <c r="CQ33" s="23">
        <f t="shared" si="12"/>
        <v>2.85989397404171E-7</v>
      </c>
      <c r="CR33" s="23">
        <f t="shared" si="13"/>
        <v>-1.2277490849901077E-6</v>
      </c>
    </row>
    <row r="34" spans="1:96" x14ac:dyDescent="0.25">
      <c r="A34" s="26" t="s">
        <v>33</v>
      </c>
      <c r="B34" s="95">
        <v>1040.7212565</v>
      </c>
      <c r="C34" s="95">
        <v>3.2565443538999999</v>
      </c>
      <c r="D34" s="95">
        <v>5672.0163904000001</v>
      </c>
      <c r="E34" s="95">
        <v>168.36808834000001</v>
      </c>
      <c r="F34" s="95">
        <v>163.31516428</v>
      </c>
      <c r="G34" s="95">
        <v>3.6702178280000002</v>
      </c>
      <c r="H34" s="95">
        <v>264.18460496</v>
      </c>
      <c r="I34" s="95">
        <v>20.685654996</v>
      </c>
      <c r="J34" s="95">
        <v>5.9441536138000002</v>
      </c>
      <c r="K34" s="95">
        <v>58.913167694999999</v>
      </c>
      <c r="L34" s="95">
        <v>4.2269537842</v>
      </c>
      <c r="M34" s="95">
        <v>0.49138337949999999</v>
      </c>
      <c r="N34" s="95">
        <v>0.72122397490000001</v>
      </c>
      <c r="O34" s="26"/>
      <c r="P34" s="28" t="s">
        <v>33</v>
      </c>
      <c r="Q34" s="96">
        <v>0</v>
      </c>
      <c r="R34" s="28">
        <v>0</v>
      </c>
      <c r="S34" s="26">
        <v>4.2269541591324797</v>
      </c>
      <c r="T34" s="26">
        <v>20.685667171296501</v>
      </c>
      <c r="U34" s="26">
        <v>20.685667171296501</v>
      </c>
      <c r="V34" s="26">
        <v>4.5197204893797798</v>
      </c>
      <c r="W34" s="97">
        <v>0.1933997006515</v>
      </c>
      <c r="X34" s="26">
        <v>5.94415717644286</v>
      </c>
      <c r="Y34" s="26">
        <v>0.49138217647400301</v>
      </c>
      <c r="Z34" s="26">
        <v>0</v>
      </c>
      <c r="AA34" s="26">
        <v>1040.72146766844</v>
      </c>
      <c r="AB34" s="26">
        <v>45.210001295575701</v>
      </c>
      <c r="AC34" s="26">
        <v>4.0769174441410803</v>
      </c>
      <c r="AD34" s="26">
        <v>14.7788128172648</v>
      </c>
      <c r="AE34" s="26">
        <v>0</v>
      </c>
      <c r="AF34" s="97">
        <v>0</v>
      </c>
      <c r="AG34" s="26">
        <v>58.913035848748201</v>
      </c>
      <c r="AH34" s="26">
        <v>58.913035848748201</v>
      </c>
      <c r="AI34" s="26">
        <v>45.376160151766101</v>
      </c>
      <c r="AJ34" s="26">
        <v>5.4200071449299401</v>
      </c>
      <c r="AK34" s="26">
        <v>0.33809371398758897</v>
      </c>
      <c r="AL34" s="97">
        <v>0.618676256523364</v>
      </c>
      <c r="AM34" s="26">
        <v>2.6465108952444099</v>
      </c>
      <c r="AN34" s="26">
        <v>0</v>
      </c>
      <c r="AO34" s="26">
        <v>0.72122567679256999</v>
      </c>
      <c r="AP34" s="26">
        <v>3.2565434854798001</v>
      </c>
      <c r="AQ34" s="26">
        <v>0</v>
      </c>
      <c r="AR34" s="26">
        <v>5104.8162005253598</v>
      </c>
      <c r="AS34" s="26">
        <v>521.82568405782604</v>
      </c>
      <c r="AT34" s="26">
        <v>5672.0180447349503</v>
      </c>
      <c r="AU34" s="26">
        <v>0</v>
      </c>
      <c r="AV34" s="26">
        <v>17.4667719729057</v>
      </c>
      <c r="AW34" s="26">
        <v>0</v>
      </c>
      <c r="AX34" s="26">
        <v>71.117822759318102</v>
      </c>
      <c r="AY34" s="26">
        <v>9.5212635108605198E-2</v>
      </c>
      <c r="AZ34" s="26">
        <v>3.34795693204804E-2</v>
      </c>
      <c r="BA34" s="26">
        <v>125.948705677563</v>
      </c>
      <c r="BB34" s="26">
        <v>4.2788605590921298E-2</v>
      </c>
      <c r="BC34" s="26">
        <v>0</v>
      </c>
      <c r="BD34" s="26">
        <v>6.2059941083682001E-3</v>
      </c>
      <c r="BE34" s="26">
        <v>168.36392079001999</v>
      </c>
      <c r="BF34" s="26">
        <v>163.31099240837801</v>
      </c>
      <c r="BG34" s="26">
        <v>5.0529283816421096</v>
      </c>
      <c r="BH34" s="26">
        <v>0</v>
      </c>
      <c r="BI34" s="26">
        <v>0</v>
      </c>
      <c r="BJ34" s="26">
        <v>0.668121772813703</v>
      </c>
      <c r="BK34" s="26">
        <v>0</v>
      </c>
      <c r="BL34" s="26">
        <v>7.1695257168052899</v>
      </c>
      <c r="BM34" s="26">
        <v>0</v>
      </c>
      <c r="BN34" s="26">
        <v>0.186342678471315</v>
      </c>
      <c r="BO34" s="26">
        <v>28.678177087473799</v>
      </c>
      <c r="BP34" s="26">
        <v>4.9141267808603999</v>
      </c>
      <c r="BQ34" s="26">
        <v>0</v>
      </c>
      <c r="BR34" s="26">
        <v>0.48177940544651798</v>
      </c>
      <c r="BS34" s="26">
        <v>6.5326567619614496E-4</v>
      </c>
      <c r="BT34" s="26">
        <v>3.6702174394506</v>
      </c>
      <c r="BU34" s="26">
        <v>38.7068622384988</v>
      </c>
      <c r="BV34" s="26">
        <v>0</v>
      </c>
      <c r="BW34" s="26">
        <v>6.9178244417347601E-2</v>
      </c>
      <c r="BX34" s="26">
        <v>5.9266660075345401</v>
      </c>
      <c r="BY34" s="97">
        <v>0</v>
      </c>
      <c r="BZ34" s="26">
        <v>0.51800782979758897</v>
      </c>
      <c r="CA34" s="26">
        <v>264.184395455833</v>
      </c>
      <c r="CB34" s="26">
        <v>4.8402177011496397</v>
      </c>
      <c r="CD34" s="35">
        <f t="shared" si="0"/>
        <v>8.0000027845268402E-3</v>
      </c>
      <c r="CF34" s="23">
        <f t="shared" si="1"/>
        <v>2.0290585853532481E-7</v>
      </c>
      <c r="CG34" s="23">
        <f t="shared" si="2"/>
        <v>-2.6666923750357504E-7</v>
      </c>
      <c r="CH34" s="23">
        <f t="shared" si="3"/>
        <v>2.9166610890214576E-7</v>
      </c>
      <c r="CI34" s="23">
        <f t="shared" si="4"/>
        <v>-2.4752612095998849E-5</v>
      </c>
      <c r="CJ34" s="23">
        <f t="shared" si="5"/>
        <v>-2.5544912748207905E-5</v>
      </c>
      <c r="CK34" s="23">
        <f t="shared" si="6"/>
        <v>-1.0586548766822282E-7</v>
      </c>
      <c r="CL34" s="23">
        <f t="shared" si="7"/>
        <v>-7.9302186073591013E-7</v>
      </c>
      <c r="CM34" s="23">
        <f t="shared" si="8"/>
        <v>5.8858646260540863E-7</v>
      </c>
      <c r="CN34" s="23">
        <f t="shared" si="9"/>
        <v>5.993524211020334E-7</v>
      </c>
      <c r="CO34" s="23">
        <f t="shared" si="10"/>
        <v>-2.2379759390934113E-6</v>
      </c>
      <c r="CP34" s="23">
        <f t="shared" si="11"/>
        <v>8.870039722961171E-8</v>
      </c>
      <c r="CQ34" s="23">
        <f t="shared" si="12"/>
        <v>-2.4482431583494712E-6</v>
      </c>
      <c r="CR34" s="23">
        <f t="shared" si="13"/>
        <v>2.3597282248124943E-6</v>
      </c>
    </row>
    <row r="35" spans="1:96" x14ac:dyDescent="0.25">
      <c r="A35" s="26" t="s">
        <v>34</v>
      </c>
      <c r="B35" s="95">
        <v>2145.0769206999998</v>
      </c>
      <c r="C35" s="95">
        <v>6.7114038650000003</v>
      </c>
      <c r="D35" s="95">
        <v>11231.023106000001</v>
      </c>
      <c r="E35" s="95">
        <v>330.10268580000002</v>
      </c>
      <c r="F35" s="95">
        <v>320.19551530000001</v>
      </c>
      <c r="G35" s="95">
        <v>7.5644545929999998</v>
      </c>
      <c r="H35" s="95">
        <v>520.19987890000004</v>
      </c>
      <c r="I35" s="95">
        <v>40.731653497000003</v>
      </c>
      <c r="J35" s="95">
        <v>11.704497589000001</v>
      </c>
      <c r="K35" s="95">
        <v>116.00457689</v>
      </c>
      <c r="L35" s="95">
        <v>8.3231981739999998</v>
      </c>
      <c r="M35" s="95">
        <v>0.96757173880000003</v>
      </c>
      <c r="N35" s="95">
        <v>1.4201456464</v>
      </c>
      <c r="O35" s="26"/>
      <c r="P35" s="28" t="s">
        <v>34</v>
      </c>
      <c r="Q35" s="96">
        <v>0</v>
      </c>
      <c r="R35" s="28">
        <v>0</v>
      </c>
      <c r="S35" s="26">
        <v>8.3231917868879304</v>
      </c>
      <c r="T35" s="26">
        <v>40.731657344703798</v>
      </c>
      <c r="U35" s="26">
        <v>40.731657344703798</v>
      </c>
      <c r="V35" s="26">
        <v>8.8996728554969398</v>
      </c>
      <c r="W35" s="97">
        <v>0.380821791003225</v>
      </c>
      <c r="X35" s="26">
        <v>11.704506564070201</v>
      </c>
      <c r="Y35" s="26">
        <v>0.96757085087552497</v>
      </c>
      <c r="Z35" s="26">
        <v>0</v>
      </c>
      <c r="AA35" s="26">
        <v>2145.0771508788098</v>
      </c>
      <c r="AB35" s="26">
        <v>89.022142349644298</v>
      </c>
      <c r="AC35" s="26">
        <v>8.0277621223689106</v>
      </c>
      <c r="AD35" s="26">
        <v>29.100611160817401</v>
      </c>
      <c r="AE35" s="26">
        <v>0</v>
      </c>
      <c r="AF35" s="97">
        <v>0</v>
      </c>
      <c r="AG35" s="26">
        <v>116.004492065176</v>
      </c>
      <c r="AH35" s="26">
        <v>116.004492065176</v>
      </c>
      <c r="AI35" s="26">
        <v>89.848196809911997</v>
      </c>
      <c r="AJ35" s="26">
        <v>10.6724264104421</v>
      </c>
      <c r="AK35" s="26">
        <v>0.66573537453763498</v>
      </c>
      <c r="AL35" s="97">
        <v>1.2182180054523299</v>
      </c>
      <c r="AM35" s="26">
        <v>5.2111905534432301</v>
      </c>
      <c r="AN35" s="26">
        <v>0</v>
      </c>
      <c r="AO35" s="26">
        <v>1.42014775116728</v>
      </c>
      <c r="AP35" s="26">
        <v>6.7114037031586697</v>
      </c>
      <c r="AQ35" s="26">
        <v>0</v>
      </c>
      <c r="AR35" s="26">
        <v>10107.916193709099</v>
      </c>
      <c r="AS35" s="26">
        <v>1033.2546682063701</v>
      </c>
      <c r="AT35" s="26">
        <v>11231.0190587254</v>
      </c>
      <c r="AU35" s="26">
        <v>0</v>
      </c>
      <c r="AV35" s="26">
        <v>34.393507181153801</v>
      </c>
      <c r="AW35" s="26">
        <v>0</v>
      </c>
      <c r="AX35" s="26">
        <v>140.03631463997999</v>
      </c>
      <c r="AY35" s="26">
        <v>0.18667436962692199</v>
      </c>
      <c r="AZ35" s="26">
        <v>6.5640035229859395E-2</v>
      </c>
      <c r="BA35" s="26">
        <v>246.93475436983601</v>
      </c>
      <c r="BB35" s="26">
        <v>8.3891144441321105E-2</v>
      </c>
      <c r="BC35" s="26">
        <v>0</v>
      </c>
      <c r="BD35" s="26">
        <v>1.21674315161736E-2</v>
      </c>
      <c r="BE35" s="26">
        <v>330.09431666847001</v>
      </c>
      <c r="BF35" s="26">
        <v>320.18714085835398</v>
      </c>
      <c r="BG35" s="26">
        <v>9.9071758101159002</v>
      </c>
      <c r="BH35" s="26">
        <v>0</v>
      </c>
      <c r="BI35" s="26">
        <v>0</v>
      </c>
      <c r="BJ35" s="26">
        <v>1.3099205705561601</v>
      </c>
      <c r="BK35" s="26">
        <v>0</v>
      </c>
      <c r="BL35" s="26">
        <v>14.0565848436647</v>
      </c>
      <c r="BM35" s="26">
        <v>0</v>
      </c>
      <c r="BN35" s="26">
        <v>0.36534288583916102</v>
      </c>
      <c r="BO35" s="26">
        <v>56.226307345249197</v>
      </c>
      <c r="BP35" s="26">
        <v>9.6763177237436704</v>
      </c>
      <c r="BQ35" s="26">
        <v>0</v>
      </c>
      <c r="BR35" s="26">
        <v>0.944577071600611</v>
      </c>
      <c r="BS35" s="26">
        <v>1.2807907939394901E-3</v>
      </c>
      <c r="BT35" s="26">
        <v>7.5644332285035603</v>
      </c>
      <c r="BU35" s="26">
        <v>76.216911528952295</v>
      </c>
      <c r="BV35" s="26">
        <v>0</v>
      </c>
      <c r="BW35" s="26">
        <v>0.136219047530658</v>
      </c>
      <c r="BX35" s="26">
        <v>11.6700543929162</v>
      </c>
      <c r="BY35" s="97">
        <v>0</v>
      </c>
      <c r="BZ35" s="26">
        <v>1.0199933836060699</v>
      </c>
      <c r="CA35" s="26">
        <v>520.19953629083295</v>
      </c>
      <c r="CB35" s="26">
        <v>9.5307441582598305</v>
      </c>
      <c r="CD35" s="35">
        <f t="shared" ref="CD35:CD51" si="14">AI35/(AI35+AR35+AS35)</f>
        <v>8.0000039480040697E-3</v>
      </c>
      <c r="CF35" s="23">
        <f t="shared" ref="CF35:CF59" si="15">IF(B35=0,"",(AA35-B35)/B35)</f>
        <v>1.0730562047533146E-7</v>
      </c>
      <c r="CG35" s="23">
        <f t="shared" ref="CG35:CG59" si="16">IF(C35=0,"",(AP35-C35)/C35)</f>
        <v>-2.4114378126356138E-8</v>
      </c>
      <c r="CH35" s="23">
        <f t="shared" ref="CH35:CH59" si="17">IF(D35=0,"",(AT35-D35)/D35)</f>
        <v>-3.6036561961040903E-7</v>
      </c>
      <c r="CI35" s="23">
        <f t="shared" ref="CI35:CI59" si="18">IF(E35=0,"",(BE35-E35)/E35)</f>
        <v>-2.5353115530461279E-5</v>
      </c>
      <c r="CJ35" s="23">
        <f t="shared" ref="CJ35:CJ59" si="19">IF(F35=0,"",(BF35-F35)/F35)</f>
        <v>-2.6154150342112234E-5</v>
      </c>
      <c r="CK35" s="23">
        <f t="shared" ref="CK35:CK59" si="20">IF(G35=0,"",(BT35-G35)/G35)</f>
        <v>-2.8243274087856393E-6</v>
      </c>
      <c r="CL35" s="23">
        <f t="shared" ref="CL35:CL59" si="21">IF(H35=0,"",(CA35-H35)/H35)</f>
        <v>-6.5861062447033763E-7</v>
      </c>
      <c r="CM35" s="23">
        <f t="shared" ref="CM35:CM51" si="22">IF(I35=0,"",(U35-I35)/I35)</f>
        <v>9.4464709000184689E-8</v>
      </c>
      <c r="CN35" s="23">
        <f t="shared" ref="CN35:CN51" si="23">IF(J35=0,"",(X35-J35)/J35)</f>
        <v>7.6680525000564431E-7</v>
      </c>
      <c r="CO35" s="23">
        <f t="shared" ref="CO35:CO51" si="24">IF(K35=0,"",(AH35-K35)/K35)</f>
        <v>-7.3121963179815718E-7</v>
      </c>
      <c r="CP35" s="23">
        <f t="shared" ref="CP35:CP58" si="25">IF(L35=0,"",(S35-L35)/L35)</f>
        <v>-7.6738675878383686E-7</v>
      </c>
      <c r="CQ35" s="23">
        <f t="shared" ref="CQ35:CQ58" si="26">IF(M35=0,"",(Y35-M35)/M35)</f>
        <v>-9.1768335044412687E-7</v>
      </c>
      <c r="CR35" s="23">
        <f t="shared" ref="CR35:CR58" si="27">IF(N35=0,"",(AO35-N35)/N35)</f>
        <v>1.4820784652303463E-6</v>
      </c>
    </row>
    <row r="36" spans="1:96" x14ac:dyDescent="0.25">
      <c r="A36" s="26" t="s">
        <v>35</v>
      </c>
      <c r="B36" s="95">
        <v>4324.0381139000001</v>
      </c>
      <c r="C36" s="95">
        <v>13.528828266</v>
      </c>
      <c r="D36" s="95">
        <v>22559.059387000001</v>
      </c>
      <c r="E36" s="95">
        <v>661.49417846999995</v>
      </c>
      <c r="F36" s="95">
        <v>641.64098927999999</v>
      </c>
      <c r="G36" s="95">
        <v>15.248391865</v>
      </c>
      <c r="H36" s="95">
        <v>1042.3900414</v>
      </c>
      <c r="I36" s="95">
        <v>81.619138821000007</v>
      </c>
      <c r="J36" s="95">
        <v>23.453774829</v>
      </c>
      <c r="K36" s="95">
        <v>232.45297257999999</v>
      </c>
      <c r="L36" s="95">
        <v>16.678240847000001</v>
      </c>
      <c r="M36" s="95">
        <v>1.9388454880999999</v>
      </c>
      <c r="N36" s="95">
        <v>2.8457247064</v>
      </c>
      <c r="O36" s="26"/>
      <c r="P36" s="28" t="s">
        <v>35</v>
      </c>
      <c r="Q36" s="96">
        <v>0</v>
      </c>
      <c r="R36" s="28">
        <v>0</v>
      </c>
      <c r="S36" s="26">
        <v>16.6782225215143</v>
      </c>
      <c r="T36" s="26">
        <v>81.619288573873504</v>
      </c>
      <c r="U36" s="26">
        <v>81.619288573873504</v>
      </c>
      <c r="V36" s="26">
        <v>17.833399134126299</v>
      </c>
      <c r="W36" s="97">
        <v>0.763093028474922</v>
      </c>
      <c r="X36" s="26">
        <v>23.453789166056101</v>
      </c>
      <c r="Y36" s="26">
        <v>1.9388406323801599</v>
      </c>
      <c r="Z36" s="26">
        <v>0</v>
      </c>
      <c r="AA36" s="26">
        <v>4324.0380070441997</v>
      </c>
      <c r="AB36" s="26">
        <v>178.385001264236</v>
      </c>
      <c r="AC36" s="26">
        <v>16.0862495243742</v>
      </c>
      <c r="AD36" s="26">
        <v>58.312552206117502</v>
      </c>
      <c r="AE36" s="26">
        <v>0</v>
      </c>
      <c r="AF36" s="97">
        <v>0</v>
      </c>
      <c r="AG36" s="26">
        <v>232.45274308674999</v>
      </c>
      <c r="AH36" s="26">
        <v>232.45274308674999</v>
      </c>
      <c r="AI36" s="26">
        <v>180.47259580301699</v>
      </c>
      <c r="AJ36" s="26">
        <v>21.3856655420315</v>
      </c>
      <c r="AK36" s="26">
        <v>1.3340110523792701</v>
      </c>
      <c r="AL36" s="97">
        <v>2.4411041458379099</v>
      </c>
      <c r="AM36" s="26">
        <v>10.4423095423529</v>
      </c>
      <c r="AN36" s="26">
        <v>0</v>
      </c>
      <c r="AO36" s="26">
        <v>2.8457228433711501</v>
      </c>
      <c r="AP36" s="26">
        <v>13.5288038267365</v>
      </c>
      <c r="AQ36" s="26">
        <v>0</v>
      </c>
      <c r="AR36" s="26">
        <v>20303.1429882714</v>
      </c>
      <c r="AS36" s="26">
        <v>2075.4337017263301</v>
      </c>
      <c r="AT36" s="26">
        <v>22559.049285800698</v>
      </c>
      <c r="AU36" s="26">
        <v>0</v>
      </c>
      <c r="AV36" s="26">
        <v>68.918700931956494</v>
      </c>
      <c r="AW36" s="26">
        <v>0</v>
      </c>
      <c r="AX36" s="26">
        <v>280.60864601367399</v>
      </c>
      <c r="AY36" s="26">
        <v>0.37407672560723498</v>
      </c>
      <c r="AZ36" s="26">
        <v>0.131536224938573</v>
      </c>
      <c r="BA36" s="26">
        <v>494.83328838968799</v>
      </c>
      <c r="BB36" s="26">
        <v>0.16810995784222599</v>
      </c>
      <c r="BC36" s="26">
        <v>0</v>
      </c>
      <c r="BD36" s="26">
        <v>2.4382321977876601E-2</v>
      </c>
      <c r="BE36" s="26">
        <v>661.47724596673697</v>
      </c>
      <c r="BF36" s="26">
        <v>641.624057841492</v>
      </c>
      <c r="BG36" s="26">
        <v>19.8531881252445</v>
      </c>
      <c r="BH36" s="26">
        <v>0</v>
      </c>
      <c r="BI36" s="26">
        <v>0</v>
      </c>
      <c r="BJ36" s="26">
        <v>2.6249531229903398</v>
      </c>
      <c r="BK36" s="26">
        <v>0</v>
      </c>
      <c r="BL36" s="26">
        <v>28.1680195637053</v>
      </c>
      <c r="BM36" s="26">
        <v>0</v>
      </c>
      <c r="BN36" s="26">
        <v>0.73211310642592198</v>
      </c>
      <c r="BO36" s="26">
        <v>112.67217119826699</v>
      </c>
      <c r="BP36" s="26">
        <v>19.389679304331999</v>
      </c>
      <c r="BQ36" s="26">
        <v>0</v>
      </c>
      <c r="BR36" s="26">
        <v>1.8928406477289601</v>
      </c>
      <c r="BS36" s="26">
        <v>2.5665823201552001E-3</v>
      </c>
      <c r="BT36" s="26">
        <v>15.2483808136333</v>
      </c>
      <c r="BU36" s="26">
        <v>152.72542486762899</v>
      </c>
      <c r="BV36" s="26">
        <v>0</v>
      </c>
      <c r="BW36" s="26">
        <v>0.27295340220377901</v>
      </c>
      <c r="BX36" s="26">
        <v>23.384757497329101</v>
      </c>
      <c r="BY36" s="97">
        <v>0</v>
      </c>
      <c r="BZ36" s="26">
        <v>2.0438879407294301</v>
      </c>
      <c r="CA36" s="26">
        <v>1042.38957733648</v>
      </c>
      <c r="CB36" s="26">
        <v>19.097968305969498</v>
      </c>
      <c r="CD36" s="35">
        <f t="shared" si="14"/>
        <v>8.0000089328503363E-3</v>
      </c>
      <c r="CF36" s="23">
        <f t="shared" si="15"/>
        <v>-2.471203943012645E-8</v>
      </c>
      <c r="CG36" s="23">
        <f t="shared" si="16"/>
        <v>-1.8064582548853777E-6</v>
      </c>
      <c r="CH36" s="23">
        <f t="shared" si="17"/>
        <v>-4.4776686516910044E-7</v>
      </c>
      <c r="CI36" s="23">
        <f t="shared" si="18"/>
        <v>-2.5597357942200686E-5</v>
      </c>
      <c r="CJ36" s="23">
        <f t="shared" si="19"/>
        <v>-2.6387713364416861E-5</v>
      </c>
      <c r="CK36" s="23">
        <f t="shared" si="20"/>
        <v>-7.2475621021744067E-7</v>
      </c>
      <c r="CL36" s="23">
        <f t="shared" si="21"/>
        <v>-4.4519182029173934E-7</v>
      </c>
      <c r="CM36" s="23">
        <f t="shared" si="22"/>
        <v>1.8347764465599482E-6</v>
      </c>
      <c r="CN36" s="23">
        <f t="shared" si="23"/>
        <v>6.1128991836387141E-7</v>
      </c>
      <c r="CO36" s="23">
        <f t="shared" si="24"/>
        <v>-9.8726743502736466E-7</v>
      </c>
      <c r="CP36" s="23">
        <f t="shared" si="25"/>
        <v>-1.0987661030599654E-6</v>
      </c>
      <c r="CQ36" s="23">
        <f t="shared" si="26"/>
        <v>-2.5044387857588683E-6</v>
      </c>
      <c r="CR36" s="23">
        <f t="shared" si="27"/>
        <v>-6.5467641534961375E-7</v>
      </c>
    </row>
    <row r="37" spans="1:96" x14ac:dyDescent="0.25">
      <c r="A37" s="26" t="s">
        <v>36</v>
      </c>
      <c r="B37" s="95">
        <v>2824.6002382000001</v>
      </c>
      <c r="C37" s="95">
        <v>8.8374641232000002</v>
      </c>
      <c r="D37" s="95">
        <v>14680.366988</v>
      </c>
      <c r="E37" s="95">
        <v>430.10384305999997</v>
      </c>
      <c r="F37" s="95">
        <v>417.19522848999998</v>
      </c>
      <c r="G37" s="95">
        <v>9.9607422299999993</v>
      </c>
      <c r="H37" s="95">
        <v>677.73815305000005</v>
      </c>
      <c r="I37" s="95">
        <v>53.066898287999997</v>
      </c>
      <c r="J37" s="95">
        <v>15.249108688</v>
      </c>
      <c r="K37" s="95">
        <v>151.13561111999999</v>
      </c>
      <c r="L37" s="95">
        <v>10.843811158999999</v>
      </c>
      <c r="M37" s="95">
        <v>1.2605931119</v>
      </c>
      <c r="N37" s="95">
        <v>1.8502252336</v>
      </c>
      <c r="O37" s="26"/>
      <c r="P37" s="28" t="s">
        <v>36</v>
      </c>
      <c r="Q37" s="96">
        <v>0</v>
      </c>
      <c r="R37" s="28">
        <v>0</v>
      </c>
      <c r="S37" s="26">
        <v>10.843813141032699</v>
      </c>
      <c r="T37" s="26">
        <v>53.066826654942297</v>
      </c>
      <c r="U37" s="26">
        <v>53.066826654942297</v>
      </c>
      <c r="V37" s="26">
        <v>11.5948639618925</v>
      </c>
      <c r="W37" s="97">
        <v>0.49614482498121798</v>
      </c>
      <c r="X37" s="26">
        <v>15.2491048691457</v>
      </c>
      <c r="Y37" s="26">
        <v>1.2605904347621499</v>
      </c>
      <c r="Z37" s="26">
        <v>0</v>
      </c>
      <c r="AA37" s="26">
        <v>2824.6003627396799</v>
      </c>
      <c r="AB37" s="26">
        <v>115.981808598911</v>
      </c>
      <c r="AC37" s="26">
        <v>10.4589192364546</v>
      </c>
      <c r="AD37" s="26">
        <v>37.913564728733597</v>
      </c>
      <c r="AE37" s="26">
        <v>0</v>
      </c>
      <c r="AF37" s="97">
        <v>0</v>
      </c>
      <c r="AG37" s="26">
        <v>151.13535507184201</v>
      </c>
      <c r="AH37" s="26">
        <v>151.13535507184201</v>
      </c>
      <c r="AI37" s="26">
        <v>117.442959522919</v>
      </c>
      <c r="AJ37" s="26">
        <v>13.904461680767399</v>
      </c>
      <c r="AK37" s="26">
        <v>0.86734227193639302</v>
      </c>
      <c r="AL37" s="97">
        <v>1.5871455016157601</v>
      </c>
      <c r="AM37" s="26">
        <v>6.7893559207733798</v>
      </c>
      <c r="AN37" s="26">
        <v>0</v>
      </c>
      <c r="AO37" s="26">
        <v>1.85022063777346</v>
      </c>
      <c r="AP37" s="26">
        <v>8.83745369519999</v>
      </c>
      <c r="AQ37" s="26">
        <v>0</v>
      </c>
      <c r="AR37" s="26">
        <v>13212.329284699301</v>
      </c>
      <c r="AS37" s="26">
        <v>1350.5924270273399</v>
      </c>
      <c r="AT37" s="26">
        <v>14680.364671249599</v>
      </c>
      <c r="AU37" s="26">
        <v>0</v>
      </c>
      <c r="AV37" s="26">
        <v>44.809328347795599</v>
      </c>
      <c r="AW37" s="26">
        <v>0</v>
      </c>
      <c r="AX37" s="26">
        <v>182.44526718255199</v>
      </c>
      <c r="AY37" s="26">
        <v>0.24322462829522101</v>
      </c>
      <c r="AZ37" s="26">
        <v>8.5525243693403197E-2</v>
      </c>
      <c r="BA37" s="26">
        <v>321.740830366463</v>
      </c>
      <c r="BB37" s="26">
        <v>0.10930503973279899</v>
      </c>
      <c r="BC37" s="26">
        <v>0</v>
      </c>
      <c r="BD37" s="26">
        <v>1.5853426106031299E-2</v>
      </c>
      <c r="BE37" s="26">
        <v>430.09280733640099</v>
      </c>
      <c r="BF37" s="26">
        <v>417.18420911277599</v>
      </c>
      <c r="BG37" s="26">
        <v>12.9085982236258</v>
      </c>
      <c r="BH37" s="26">
        <v>0</v>
      </c>
      <c r="BI37" s="26">
        <v>0</v>
      </c>
      <c r="BJ37" s="26">
        <v>1.70674432513765</v>
      </c>
      <c r="BK37" s="26">
        <v>0</v>
      </c>
      <c r="BL37" s="26">
        <v>18.3148412822081</v>
      </c>
      <c r="BM37" s="26">
        <v>0</v>
      </c>
      <c r="BN37" s="26">
        <v>0.476019529533667</v>
      </c>
      <c r="BO37" s="26">
        <v>73.259471869574497</v>
      </c>
      <c r="BP37" s="26">
        <v>12.6067383100748</v>
      </c>
      <c r="BQ37" s="26">
        <v>0</v>
      </c>
      <c r="BR37" s="26">
        <v>1.2307246093134201</v>
      </c>
      <c r="BS37" s="26">
        <v>1.66879271835402E-3</v>
      </c>
      <c r="BT37" s="26">
        <v>9.9607392668970505</v>
      </c>
      <c r="BU37" s="26">
        <v>99.298350870275101</v>
      </c>
      <c r="BV37" s="26">
        <v>0</v>
      </c>
      <c r="BW37" s="26">
        <v>0.17747167862493499</v>
      </c>
      <c r="BX37" s="26">
        <v>15.2042424935873</v>
      </c>
      <c r="BY37" s="97">
        <v>0</v>
      </c>
      <c r="BZ37" s="26">
        <v>1.3288878049577499</v>
      </c>
      <c r="CA37" s="26">
        <v>677.73791884786397</v>
      </c>
      <c r="CB37" s="26">
        <v>12.4170894577548</v>
      </c>
      <c r="CD37" s="35">
        <f t="shared" si="14"/>
        <v>8.0000028713811573E-3</v>
      </c>
      <c r="CF37" s="23">
        <f t="shared" si="15"/>
        <v>4.4091081655207325E-8</v>
      </c>
      <c r="CG37" s="23">
        <f t="shared" si="16"/>
        <v>-1.1799765028510668E-6</v>
      </c>
      <c r="CH37" s="23">
        <f t="shared" si="17"/>
        <v>-1.5781283958294111E-7</v>
      </c>
      <c r="CI37" s="23">
        <f t="shared" si="18"/>
        <v>-2.5658277127833137E-5</v>
      </c>
      <c r="CJ37" s="23">
        <f t="shared" si="19"/>
        <v>-2.6412999170368721E-5</v>
      </c>
      <c r="CK37" s="23">
        <f t="shared" si="20"/>
        <v>-2.9747812766991997E-7</v>
      </c>
      <c r="CL37" s="23">
        <f t="shared" si="21"/>
        <v>-3.4556433783553939E-7</v>
      </c>
      <c r="CM37" s="23">
        <f t="shared" si="22"/>
        <v>-1.3498632859956655E-6</v>
      </c>
      <c r="CN37" s="23">
        <f t="shared" si="23"/>
        <v>-2.5043131225488963E-7</v>
      </c>
      <c r="CO37" s="23">
        <f t="shared" si="24"/>
        <v>-1.69416166105217E-6</v>
      </c>
      <c r="CP37" s="23">
        <f t="shared" si="25"/>
        <v>1.8278008263711463E-7</v>
      </c>
      <c r="CQ37" s="23">
        <f t="shared" si="26"/>
        <v>-2.1237128973647347E-6</v>
      </c>
      <c r="CR37" s="23">
        <f t="shared" si="27"/>
        <v>-2.4839281491459802E-6</v>
      </c>
    </row>
    <row r="38" spans="1:96" x14ac:dyDescent="0.25">
      <c r="A38" s="26" t="s">
        <v>37</v>
      </c>
      <c r="B38" s="95">
        <v>1140.7498126</v>
      </c>
      <c r="C38" s="95">
        <v>3.5691195539999998</v>
      </c>
      <c r="D38" s="95">
        <v>6165.6536459999998</v>
      </c>
      <c r="E38" s="95">
        <v>181.59238556</v>
      </c>
      <c r="F38" s="95">
        <v>176.14256645</v>
      </c>
      <c r="G38" s="95">
        <v>4.0227678930000002</v>
      </c>
      <c r="H38" s="95">
        <v>286.2453213</v>
      </c>
      <c r="I38" s="95">
        <v>22.413007449999998</v>
      </c>
      <c r="J38" s="95">
        <v>6.4405194769999996</v>
      </c>
      <c r="K38" s="95">
        <v>63.832700809999999</v>
      </c>
      <c r="L38" s="95">
        <v>4.5799250310000001</v>
      </c>
      <c r="M38" s="95">
        <v>0.5324162684</v>
      </c>
      <c r="N38" s="95">
        <v>0.78144970609999997</v>
      </c>
      <c r="O38" s="26"/>
      <c r="P38" s="28" t="s">
        <v>37</v>
      </c>
      <c r="Q38" s="96">
        <v>0</v>
      </c>
      <c r="R38" s="28">
        <v>0</v>
      </c>
      <c r="S38" s="26">
        <v>4.5799205006180204</v>
      </c>
      <c r="T38" s="26">
        <v>22.413022259858501</v>
      </c>
      <c r="U38" s="26">
        <v>22.413022259858501</v>
      </c>
      <c r="V38" s="26">
        <v>4.8971434899882498</v>
      </c>
      <c r="W38" s="97">
        <v>0.209544216022407</v>
      </c>
      <c r="X38" s="26">
        <v>6.4405318642719802</v>
      </c>
      <c r="Y38" s="26">
        <v>0.53241631808720702</v>
      </c>
      <c r="Z38" s="26">
        <v>0</v>
      </c>
      <c r="AA38" s="26">
        <v>1140.74908103639</v>
      </c>
      <c r="AB38" s="26">
        <v>48.985447949897299</v>
      </c>
      <c r="AC38" s="26">
        <v>4.4173598844104598</v>
      </c>
      <c r="AD38" s="26">
        <v>16.012939744638899</v>
      </c>
      <c r="AE38" s="26">
        <v>0</v>
      </c>
      <c r="AF38" s="97">
        <v>0</v>
      </c>
      <c r="AG38" s="26">
        <v>63.832741392338399</v>
      </c>
      <c r="AH38" s="26">
        <v>63.832741392338399</v>
      </c>
      <c r="AI38" s="26">
        <v>49.3250698089143</v>
      </c>
      <c r="AJ38" s="26">
        <v>5.8726103414419297</v>
      </c>
      <c r="AK38" s="26">
        <v>0.36632552066256502</v>
      </c>
      <c r="AL38" s="97">
        <v>0.67033667551629095</v>
      </c>
      <c r="AM38" s="26">
        <v>2.86750485061371</v>
      </c>
      <c r="AN38" s="26">
        <v>0</v>
      </c>
      <c r="AO38" s="26">
        <v>0.78144235743241397</v>
      </c>
      <c r="AP38" s="26">
        <v>3.5691156780590498</v>
      </c>
      <c r="AQ38" s="26">
        <v>0</v>
      </c>
      <c r="AR38" s="26">
        <v>5549.0854670877497</v>
      </c>
      <c r="AS38" s="26">
        <v>567.23846391419602</v>
      </c>
      <c r="AT38" s="26">
        <v>6165.6490008108603</v>
      </c>
      <c r="AU38" s="26">
        <v>0</v>
      </c>
      <c r="AV38" s="26">
        <v>18.925437081350498</v>
      </c>
      <c r="AW38" s="26">
        <v>0</v>
      </c>
      <c r="AX38" s="26">
        <v>77.056376751335193</v>
      </c>
      <c r="AY38" s="26">
        <v>0.10269091651647599</v>
      </c>
      <c r="AZ38" s="26">
        <v>3.6109226122565903E-2</v>
      </c>
      <c r="BA38" s="26">
        <v>135.841078644378</v>
      </c>
      <c r="BB38" s="26">
        <v>4.6149278813031498E-2</v>
      </c>
      <c r="BC38" s="26">
        <v>0</v>
      </c>
      <c r="BD38" s="26">
        <v>6.6933820665024202E-3</v>
      </c>
      <c r="BE38" s="26">
        <v>181.587711027415</v>
      </c>
      <c r="BF38" s="26">
        <v>176.13789910371699</v>
      </c>
      <c r="BG38" s="26">
        <v>5.4498119236980296</v>
      </c>
      <c r="BH38" s="26">
        <v>0</v>
      </c>
      <c r="BI38" s="26">
        <v>0</v>
      </c>
      <c r="BJ38" s="26">
        <v>0.72060019698297395</v>
      </c>
      <c r="BK38" s="26">
        <v>0</v>
      </c>
      <c r="BL38" s="26">
        <v>7.7326753848443097</v>
      </c>
      <c r="BM38" s="26">
        <v>0</v>
      </c>
      <c r="BN38" s="26">
        <v>0.200978415207482</v>
      </c>
      <c r="BO38" s="26">
        <v>30.930599370580399</v>
      </c>
      <c r="BP38" s="26">
        <v>5.3244933437761803</v>
      </c>
      <c r="BQ38" s="26">
        <v>0</v>
      </c>
      <c r="BR38" s="26">
        <v>0.51961971075359603</v>
      </c>
      <c r="BS38" s="26">
        <v>7.0457745222859795E-4</v>
      </c>
      <c r="BT38" s="26">
        <v>4.0227759462513104</v>
      </c>
      <c r="BU38" s="26">
        <v>41.939136709737497</v>
      </c>
      <c r="BV38" s="26">
        <v>0</v>
      </c>
      <c r="BW38" s="26">
        <v>7.4955834471167507E-2</v>
      </c>
      <c r="BX38" s="26">
        <v>6.4215821560402802</v>
      </c>
      <c r="BY38" s="97">
        <v>0</v>
      </c>
      <c r="BZ38" s="26">
        <v>0.56126220708344998</v>
      </c>
      <c r="CA38" s="26">
        <v>286.24534664925</v>
      </c>
      <c r="CB38" s="26">
        <v>5.2444167702067297</v>
      </c>
      <c r="CD38" s="35">
        <f t="shared" si="14"/>
        <v>7.9999801809067361E-3</v>
      </c>
      <c r="CF38" s="23">
        <f t="shared" si="15"/>
        <v>-6.4130066208034973E-7</v>
      </c>
      <c r="CG38" s="23">
        <f t="shared" si="16"/>
        <v>-1.0859655697515825E-6</v>
      </c>
      <c r="CH38" s="23">
        <f t="shared" si="17"/>
        <v>-7.5339767786397032E-7</v>
      </c>
      <c r="CI38" s="23">
        <f t="shared" si="18"/>
        <v>-2.5741897550297946E-5</v>
      </c>
      <c r="CJ38" s="23">
        <f t="shared" si="19"/>
        <v>-2.6497548985918273E-5</v>
      </c>
      <c r="CK38" s="23">
        <f t="shared" si="20"/>
        <v>2.0019179640644124E-6</v>
      </c>
      <c r="CL38" s="23">
        <f t="shared" si="21"/>
        <v>8.8557779320070335E-8</v>
      </c>
      <c r="CM38" s="23">
        <f t="shared" si="22"/>
        <v>6.6077069466276727E-7</v>
      </c>
      <c r="CN38" s="23">
        <f t="shared" si="23"/>
        <v>1.9233342938941471E-6</v>
      </c>
      <c r="CO38" s="23">
        <f t="shared" si="24"/>
        <v>6.3576094830736541E-7</v>
      </c>
      <c r="CP38" s="23">
        <f t="shared" si="25"/>
        <v>-9.8918256284089074E-7</v>
      </c>
      <c r="CQ38" s="23">
        <f t="shared" si="26"/>
        <v>9.3323983440249054E-8</v>
      </c>
      <c r="CR38" s="23">
        <f t="shared" si="27"/>
        <v>-9.4038906517474845E-6</v>
      </c>
    </row>
    <row r="39" spans="1:96" x14ac:dyDescent="0.25">
      <c r="A39" s="26" t="s">
        <v>130</v>
      </c>
      <c r="B39" s="95">
        <v>2588.3095788999999</v>
      </c>
      <c r="C39" s="95">
        <v>8.0981747958000003</v>
      </c>
      <c r="D39" s="95">
        <v>13899.547172000001</v>
      </c>
      <c r="E39" s="95">
        <v>408.89429663999999</v>
      </c>
      <c r="F39" s="95">
        <v>396.62277170999999</v>
      </c>
      <c r="G39" s="95">
        <v>9.1274781171000008</v>
      </c>
      <c r="H39" s="95">
        <v>644.50575704000005</v>
      </c>
      <c r="I39" s="95">
        <v>50.464801514999998</v>
      </c>
      <c r="J39" s="95">
        <v>14.501379694000001</v>
      </c>
      <c r="K39" s="95">
        <v>143.72478286</v>
      </c>
      <c r="L39" s="95">
        <v>10.312092601</v>
      </c>
      <c r="M39" s="95">
        <v>1.1987806592000001</v>
      </c>
      <c r="N39" s="95">
        <v>1.7595008217000001</v>
      </c>
      <c r="O39" s="26"/>
      <c r="P39" s="28" t="s">
        <v>130</v>
      </c>
      <c r="Q39" s="96">
        <v>0</v>
      </c>
      <c r="R39" s="28">
        <v>0</v>
      </c>
      <c r="S39" s="26">
        <v>10.312091955519</v>
      </c>
      <c r="T39" s="26">
        <v>50.464843011232297</v>
      </c>
      <c r="U39" s="26">
        <v>50.464843011232297</v>
      </c>
      <c r="V39" s="26">
        <v>11.0263292419385</v>
      </c>
      <c r="W39" s="97">
        <v>0.47182154311337898</v>
      </c>
      <c r="X39" s="26">
        <v>14.5013790895506</v>
      </c>
      <c r="Y39" s="26">
        <v>1.1987789198027901</v>
      </c>
      <c r="Z39" s="26">
        <v>0</v>
      </c>
      <c r="AA39" s="26">
        <v>2588.3095778955699</v>
      </c>
      <c r="AB39" s="26">
        <v>110.29459104844599</v>
      </c>
      <c r="AC39" s="26">
        <v>9.9460529621471991</v>
      </c>
      <c r="AD39" s="26">
        <v>36.054477291478001</v>
      </c>
      <c r="AE39" s="26">
        <v>0</v>
      </c>
      <c r="AF39" s="97">
        <v>0</v>
      </c>
      <c r="AG39" s="26">
        <v>143.724940969328</v>
      </c>
      <c r="AH39" s="26">
        <v>143.724940969328</v>
      </c>
      <c r="AI39" s="26">
        <v>111.19639067775501</v>
      </c>
      <c r="AJ39" s="26">
        <v>13.2226658362866</v>
      </c>
      <c r="AK39" s="26">
        <v>0.82481434750299398</v>
      </c>
      <c r="AL39" s="97">
        <v>1.5093206212722801</v>
      </c>
      <c r="AM39" s="26">
        <v>6.4564439246621097</v>
      </c>
      <c r="AN39" s="26">
        <v>0</v>
      </c>
      <c r="AO39" s="26">
        <v>1.75950350857822</v>
      </c>
      <c r="AP39" s="26">
        <v>8.0981656507768403</v>
      </c>
      <c r="AQ39" s="26">
        <v>0</v>
      </c>
      <c r="AR39" s="26">
        <v>12509.589874270399</v>
      </c>
      <c r="AS39" s="26">
        <v>1278.7573083227701</v>
      </c>
      <c r="AT39" s="26">
        <v>13899.543573270899</v>
      </c>
      <c r="AU39" s="26">
        <v>0</v>
      </c>
      <c r="AV39" s="26">
        <v>42.612117209450098</v>
      </c>
      <c r="AW39" s="26">
        <v>0</v>
      </c>
      <c r="AX39" s="26">
        <v>173.49949035354001</v>
      </c>
      <c r="AY39" s="26">
        <v>0.23123121069021099</v>
      </c>
      <c r="AZ39" s="26">
        <v>8.1307840197975004E-2</v>
      </c>
      <c r="BA39" s="26">
        <v>305.87545493807698</v>
      </c>
      <c r="BB39" s="26">
        <v>0.10391496760859099</v>
      </c>
      <c r="BC39" s="26">
        <v>0</v>
      </c>
      <c r="BD39" s="26">
        <v>1.50716156186444E-2</v>
      </c>
      <c r="BE39" s="26">
        <v>408.88394005543802</v>
      </c>
      <c r="BF39" s="26">
        <v>396.61240811763003</v>
      </c>
      <c r="BG39" s="26">
        <v>12.2715319378076</v>
      </c>
      <c r="BH39" s="26">
        <v>0</v>
      </c>
      <c r="BI39" s="26">
        <v>0</v>
      </c>
      <c r="BJ39" s="26">
        <v>1.62258513224976</v>
      </c>
      <c r="BK39" s="26">
        <v>0</v>
      </c>
      <c r="BL39" s="26">
        <v>17.4117697828998</v>
      </c>
      <c r="BM39" s="26">
        <v>0</v>
      </c>
      <c r="BN39" s="26">
        <v>0.45254653000214901</v>
      </c>
      <c r="BO39" s="26">
        <v>69.646902575549603</v>
      </c>
      <c r="BP39" s="26">
        <v>11.988556406601599</v>
      </c>
      <c r="BQ39" s="26">
        <v>0</v>
      </c>
      <c r="BR39" s="26">
        <v>1.17003702861048</v>
      </c>
      <c r="BS39" s="26">
        <v>1.586496125928E-3</v>
      </c>
      <c r="BT39" s="26">
        <v>9.1274670948924399</v>
      </c>
      <c r="BU39" s="26">
        <v>94.429358886705003</v>
      </c>
      <c r="BV39" s="26">
        <v>0</v>
      </c>
      <c r="BW39" s="26">
        <v>0.168766026551461</v>
      </c>
      <c r="BX39" s="26">
        <v>14.4587186474295</v>
      </c>
      <c r="BY39" s="97">
        <v>0</v>
      </c>
      <c r="BZ39" s="26">
        <v>1.26372683442014</v>
      </c>
      <c r="CA39" s="26">
        <v>644.50544843664704</v>
      </c>
      <c r="CB39" s="26">
        <v>11.8082041208928</v>
      </c>
      <c r="CD39" s="35">
        <f t="shared" si="14"/>
        <v>8.0000030282712086E-3</v>
      </c>
      <c r="CF39" s="23">
        <f t="shared" si="15"/>
        <v>-3.8806410201812544E-10</v>
      </c>
      <c r="CG39" s="23">
        <f t="shared" si="16"/>
        <v>-1.1292696676312893E-6</v>
      </c>
      <c r="CH39" s="23">
        <f t="shared" si="17"/>
        <v>-2.5890980883628127E-7</v>
      </c>
      <c r="CI39" s="23">
        <f t="shared" si="18"/>
        <v>-2.5328268569844348E-5</v>
      </c>
      <c r="CJ39" s="23">
        <f t="shared" si="19"/>
        <v>-2.6129594943044388E-5</v>
      </c>
      <c r="CK39" s="23">
        <f t="shared" si="20"/>
        <v>-1.2075852080362547E-6</v>
      </c>
      <c r="CL39" s="23">
        <f t="shared" si="21"/>
        <v>-4.7882171669438964E-7</v>
      </c>
      <c r="CM39" s="23">
        <f t="shared" si="22"/>
        <v>8.2228069968481727E-7</v>
      </c>
      <c r="CN39" s="23">
        <f t="shared" si="23"/>
        <v>-4.1682199453344814E-8</v>
      </c>
      <c r="CO39" s="23">
        <f t="shared" si="24"/>
        <v>1.1000839580471119E-6</v>
      </c>
      <c r="CP39" s="23">
        <f t="shared" si="25"/>
        <v>-6.259456981048207E-8</v>
      </c>
      <c r="CQ39" s="23">
        <f t="shared" si="26"/>
        <v>-1.4509720328688101E-6</v>
      </c>
      <c r="CR39" s="23">
        <f t="shared" si="27"/>
        <v>1.5270684655430763E-6</v>
      </c>
    </row>
    <row r="40" spans="1:96" x14ac:dyDescent="0.25">
      <c r="A40" s="26" t="s">
        <v>39</v>
      </c>
      <c r="B40" s="95">
        <v>6.6582305000000002</v>
      </c>
      <c r="C40" s="95">
        <v>2.0831973E-2</v>
      </c>
      <c r="D40" s="95">
        <v>53.655518999999998</v>
      </c>
      <c r="E40" s="95">
        <v>1.5703260000000001</v>
      </c>
      <c r="F40" s="95">
        <v>1.5232161</v>
      </c>
      <c r="G40" s="95">
        <v>2.3479797E-2</v>
      </c>
      <c r="H40" s="95">
        <v>2.4820693</v>
      </c>
      <c r="I40" s="95">
        <v>0.19434596000000001</v>
      </c>
      <c r="J40" s="95">
        <v>5.5846550000000002E-2</v>
      </c>
      <c r="K40" s="95">
        <v>0.55350129999999997</v>
      </c>
      <c r="L40" s="95">
        <v>3.9713091999999998E-2</v>
      </c>
      <c r="M40" s="95">
        <v>4.6166484999999998E-3</v>
      </c>
      <c r="N40" s="95">
        <v>6.7760464999999997E-3</v>
      </c>
      <c r="O40" s="26"/>
      <c r="P40" s="28" t="s">
        <v>39</v>
      </c>
      <c r="Q40" s="96">
        <v>0</v>
      </c>
      <c r="R40" s="28">
        <v>0</v>
      </c>
      <c r="S40" s="26">
        <v>3.9713248448860997E-2</v>
      </c>
      <c r="T40" s="26">
        <v>0.19434635697931399</v>
      </c>
      <c r="U40" s="26">
        <v>0.19434635697931399</v>
      </c>
      <c r="V40" s="26">
        <v>4.2463592437044201E-2</v>
      </c>
      <c r="W40" s="97">
        <v>1.8170462133214301E-3</v>
      </c>
      <c r="X40" s="26">
        <v>5.5846253922959402E-2</v>
      </c>
      <c r="Y40" s="26">
        <v>4.6164373778225997E-3</v>
      </c>
      <c r="Z40" s="26">
        <v>0</v>
      </c>
      <c r="AA40" s="26">
        <v>6.6582346886247201</v>
      </c>
      <c r="AB40" s="26">
        <v>0.42475657768977498</v>
      </c>
      <c r="AC40" s="26">
        <v>3.83040780389887E-2</v>
      </c>
      <c r="AD40" s="26">
        <v>0.13885047327932001</v>
      </c>
      <c r="AE40" s="26">
        <v>0</v>
      </c>
      <c r="AF40" s="97">
        <v>0</v>
      </c>
      <c r="AG40" s="26">
        <v>0.553503378552335</v>
      </c>
      <c r="AH40" s="26">
        <v>0.553503378552335</v>
      </c>
      <c r="AI40" s="26">
        <v>0.42924487618291701</v>
      </c>
      <c r="AJ40" s="26">
        <v>5.0921273078809802E-2</v>
      </c>
      <c r="AK40" s="26">
        <v>3.1765197256788799E-3</v>
      </c>
      <c r="AL40" s="97">
        <v>5.8127066211775998E-3</v>
      </c>
      <c r="AM40" s="26">
        <v>2.4864596092307501E-2</v>
      </c>
      <c r="AN40" s="26">
        <v>0</v>
      </c>
      <c r="AO40" s="26">
        <v>6.7759913218141798E-3</v>
      </c>
      <c r="AP40" s="26">
        <v>2.08321391998324E-2</v>
      </c>
      <c r="AQ40" s="26">
        <v>0</v>
      </c>
      <c r="AR40" s="26">
        <v>48.2893395062748</v>
      </c>
      <c r="AS40" s="26">
        <v>4.9363234158412999</v>
      </c>
      <c r="AT40" s="26">
        <v>53.654907798299</v>
      </c>
      <c r="AU40" s="26">
        <v>0</v>
      </c>
      <c r="AV40" s="26">
        <v>0.164104774560866</v>
      </c>
      <c r="AW40" s="26">
        <v>0</v>
      </c>
      <c r="AX40" s="26">
        <v>0.66816587314605103</v>
      </c>
      <c r="AY40" s="26">
        <v>8.8803882339324504E-4</v>
      </c>
      <c r="AZ40" s="26">
        <v>3.1226012334859899E-4</v>
      </c>
      <c r="BA40" s="26">
        <v>1.1747089954088701</v>
      </c>
      <c r="BB40" s="26">
        <v>3.9908739672723901E-4</v>
      </c>
      <c r="BC40" s="26">
        <v>0</v>
      </c>
      <c r="BD40" s="26">
        <v>5.78798921939847E-5</v>
      </c>
      <c r="BE40" s="26">
        <v>1.57029129617994</v>
      </c>
      <c r="BF40" s="26">
        <v>1.52318131750966</v>
      </c>
      <c r="BG40" s="26">
        <v>4.7109978670282299E-2</v>
      </c>
      <c r="BH40" s="26">
        <v>0</v>
      </c>
      <c r="BI40" s="26">
        <v>0</v>
      </c>
      <c r="BJ40" s="26">
        <v>6.2314816713239102E-3</v>
      </c>
      <c r="BK40" s="26">
        <v>0</v>
      </c>
      <c r="BL40" s="26">
        <v>6.6869143559472502E-2</v>
      </c>
      <c r="BM40" s="26">
        <v>0</v>
      </c>
      <c r="BN40" s="26">
        <v>1.7380056989478401E-3</v>
      </c>
      <c r="BO40" s="26">
        <v>0.26747685312257102</v>
      </c>
      <c r="BP40" s="26">
        <v>4.6169528139905498E-2</v>
      </c>
      <c r="BQ40" s="26">
        <v>0</v>
      </c>
      <c r="BR40" s="26">
        <v>4.4934789486157697E-3</v>
      </c>
      <c r="BS40" s="26">
        <v>6.0928641897738596E-6</v>
      </c>
      <c r="BT40" s="26">
        <v>2.3479690515164901E-2</v>
      </c>
      <c r="BU40" s="26">
        <v>0.36365777010578898</v>
      </c>
      <c r="BV40" s="26">
        <v>0</v>
      </c>
      <c r="BW40" s="26">
        <v>6.4996616157894996E-4</v>
      </c>
      <c r="BX40" s="26">
        <v>5.5681228281111397E-2</v>
      </c>
      <c r="BY40" s="97">
        <v>0</v>
      </c>
      <c r="BZ40" s="26">
        <v>4.8669424977264703E-3</v>
      </c>
      <c r="CA40" s="26">
        <v>2.4820659071743898</v>
      </c>
      <c r="CB40" s="26">
        <v>4.5475918796607E-2</v>
      </c>
      <c r="CD40" s="35">
        <f t="shared" si="14"/>
        <v>8.0001046278291264E-3</v>
      </c>
      <c r="CF40" s="23">
        <f t="shared" si="15"/>
        <v>6.290897739209406E-7</v>
      </c>
      <c r="CG40" s="23">
        <f t="shared" si="16"/>
        <v>7.9781128940589563E-6</v>
      </c>
      <c r="CH40" s="23">
        <f t="shared" si="17"/>
        <v>-1.1391217760809752E-5</v>
      </c>
      <c r="CI40" s="23">
        <f t="shared" si="18"/>
        <v>-2.2099755120975006E-5</v>
      </c>
      <c r="CJ40" s="23">
        <f t="shared" si="19"/>
        <v>-2.2834901981371058E-5</v>
      </c>
      <c r="CK40" s="23">
        <f t="shared" si="20"/>
        <v>-4.5351684726605165E-6</v>
      </c>
      <c r="CL40" s="23">
        <f t="shared" si="21"/>
        <v>-1.3669342794892121E-6</v>
      </c>
      <c r="CM40" s="23">
        <f t="shared" si="22"/>
        <v>2.0426424813608885E-6</v>
      </c>
      <c r="CN40" s="23">
        <f t="shared" si="23"/>
        <v>-5.3016173890762817E-6</v>
      </c>
      <c r="CO40" s="23">
        <f t="shared" si="24"/>
        <v>3.7552799515150499E-6</v>
      </c>
      <c r="CP40" s="23">
        <f t="shared" si="25"/>
        <v>3.9394782203847888E-6</v>
      </c>
      <c r="CQ40" s="23">
        <f t="shared" si="26"/>
        <v>-4.5730615488725779E-5</v>
      </c>
      <c r="CR40" s="23">
        <f t="shared" si="27"/>
        <v>-8.1431238436658858E-6</v>
      </c>
    </row>
    <row r="41" spans="1:96" x14ac:dyDescent="0.25">
      <c r="A41" s="26" t="s">
        <v>40</v>
      </c>
      <c r="B41" s="95">
        <v>741.87671288000001</v>
      </c>
      <c r="C41" s="95">
        <v>2.3211440453000001</v>
      </c>
      <c r="D41" s="95">
        <v>3918.1411754999999</v>
      </c>
      <c r="E41" s="95">
        <v>116.48286455</v>
      </c>
      <c r="F41" s="95">
        <v>112.98700477</v>
      </c>
      <c r="G41" s="95">
        <v>2.6161701753000002</v>
      </c>
      <c r="H41" s="95">
        <v>183.58302015999999</v>
      </c>
      <c r="I41" s="95">
        <v>14.374550343999999</v>
      </c>
      <c r="J41" s="95">
        <v>4.1306179354000001</v>
      </c>
      <c r="K41" s="95">
        <v>40.939013672999998</v>
      </c>
      <c r="L41" s="95">
        <v>2.9373283111999999</v>
      </c>
      <c r="M41" s="95">
        <v>0.34146441999999999</v>
      </c>
      <c r="N41" s="95">
        <v>0.50118166880000004</v>
      </c>
      <c r="O41" s="26"/>
      <c r="P41" s="28" t="s">
        <v>40</v>
      </c>
      <c r="Q41" s="96">
        <v>0</v>
      </c>
      <c r="R41" s="28">
        <v>0</v>
      </c>
      <c r="S41" s="26">
        <v>2.9373280115047802</v>
      </c>
      <c r="T41" s="26">
        <v>14.374547474547199</v>
      </c>
      <c r="U41" s="26">
        <v>14.374547474547199</v>
      </c>
      <c r="V41" s="26">
        <v>3.1407774107045401</v>
      </c>
      <c r="W41" s="97">
        <v>0.134396607851443</v>
      </c>
      <c r="X41" s="26">
        <v>4.1306162947011398</v>
      </c>
      <c r="Y41" s="26">
        <v>0.34146556739600298</v>
      </c>
      <c r="Z41" s="26">
        <v>0</v>
      </c>
      <c r="AA41" s="26">
        <v>741.87676935134505</v>
      </c>
      <c r="AB41" s="26">
        <v>31.4167047483053</v>
      </c>
      <c r="AC41" s="26">
        <v>2.8330648692260101</v>
      </c>
      <c r="AD41" s="26">
        <v>10.2698602235655</v>
      </c>
      <c r="AE41" s="26">
        <v>0</v>
      </c>
      <c r="AF41" s="97">
        <v>0</v>
      </c>
      <c r="AG41" s="26">
        <v>40.939058114120897</v>
      </c>
      <c r="AH41" s="26">
        <v>40.939058114120897</v>
      </c>
      <c r="AI41" s="26">
        <v>31.345109284875701</v>
      </c>
      <c r="AJ41" s="26">
        <v>3.76638512772367</v>
      </c>
      <c r="AK41" s="26">
        <v>0.23494215747276401</v>
      </c>
      <c r="AL41" s="97">
        <v>0.42992645282381398</v>
      </c>
      <c r="AM41" s="26">
        <v>1.83907175752244</v>
      </c>
      <c r="AN41" s="26">
        <v>0</v>
      </c>
      <c r="AO41" s="26">
        <v>0.50118304969435601</v>
      </c>
      <c r="AP41" s="26">
        <v>2.3211473261793301</v>
      </c>
      <c r="AQ41" s="26">
        <v>0</v>
      </c>
      <c r="AR41" s="26">
        <v>3526.3266849429801</v>
      </c>
      <c r="AS41" s="26">
        <v>360.46887270843303</v>
      </c>
      <c r="AT41" s="26">
        <v>3918.14066693629</v>
      </c>
      <c r="AU41" s="26">
        <v>0</v>
      </c>
      <c r="AV41" s="26">
        <v>12.137785317438</v>
      </c>
      <c r="AW41" s="26">
        <v>0</v>
      </c>
      <c r="AX41" s="26">
        <v>49.420072420873304</v>
      </c>
      <c r="AY41" s="26">
        <v>6.5871449594073997E-2</v>
      </c>
      <c r="AZ41" s="26">
        <v>2.31623495648627E-2</v>
      </c>
      <c r="BA41" s="26">
        <v>87.135528111686099</v>
      </c>
      <c r="BB41" s="26">
        <v>2.9602570809702501E-2</v>
      </c>
      <c r="BC41" s="26">
        <v>0</v>
      </c>
      <c r="BD41" s="26">
        <v>4.2934843830089702E-3</v>
      </c>
      <c r="BE41" s="26">
        <v>116.479842870262</v>
      </c>
      <c r="BF41" s="26">
        <v>112.98398868616501</v>
      </c>
      <c r="BG41" s="26">
        <v>3.4958541840969501</v>
      </c>
      <c r="BH41" s="26">
        <v>0</v>
      </c>
      <c r="BI41" s="26">
        <v>0</v>
      </c>
      <c r="BJ41" s="26">
        <v>0.46222987020287998</v>
      </c>
      <c r="BK41" s="26">
        <v>0</v>
      </c>
      <c r="BL41" s="26">
        <v>4.96012899573957</v>
      </c>
      <c r="BM41" s="26">
        <v>0</v>
      </c>
      <c r="BN41" s="26">
        <v>0.12891810744225199</v>
      </c>
      <c r="BO41" s="26">
        <v>19.840490336590602</v>
      </c>
      <c r="BP41" s="26">
        <v>3.4148573325423102</v>
      </c>
      <c r="BQ41" s="26">
        <v>0</v>
      </c>
      <c r="BR41" s="26">
        <v>0.33331146403434703</v>
      </c>
      <c r="BS41" s="26">
        <v>4.5194611793625299E-4</v>
      </c>
      <c r="BT41" s="26">
        <v>2.6161673766651701</v>
      </c>
      <c r="BU41" s="26">
        <v>26.8975413083588</v>
      </c>
      <c r="BV41" s="26">
        <v>0</v>
      </c>
      <c r="BW41" s="26">
        <v>4.8072649509864E-2</v>
      </c>
      <c r="BX41" s="26">
        <v>4.1184708541034096</v>
      </c>
      <c r="BY41" s="97">
        <v>0</v>
      </c>
      <c r="BZ41" s="26">
        <v>0.35996322591643398</v>
      </c>
      <c r="CA41" s="26">
        <v>183.582990525637</v>
      </c>
      <c r="CB41" s="26">
        <v>3.3634833019990298</v>
      </c>
      <c r="CD41" s="35">
        <f t="shared" si="14"/>
        <v>7.9999959035124118E-3</v>
      </c>
      <c r="CF41" s="23">
        <f t="shared" si="15"/>
        <v>7.6119581667195979E-8</v>
      </c>
      <c r="CG41" s="23">
        <f t="shared" si="16"/>
        <v>1.4134751079474952E-6</v>
      </c>
      <c r="CH41" s="23">
        <f t="shared" si="17"/>
        <v>-1.297971887996472E-7</v>
      </c>
      <c r="CI41" s="23">
        <f t="shared" si="18"/>
        <v>-2.5940980672747621E-5</v>
      </c>
      <c r="CJ41" s="23">
        <f t="shared" si="19"/>
        <v>-2.6694077262535575E-5</v>
      </c>
      <c r="CK41" s="23">
        <f t="shared" si="20"/>
        <v>-1.0697449487522458E-6</v>
      </c>
      <c r="CL41" s="23">
        <f t="shared" si="21"/>
        <v>-1.6142213458842853E-7</v>
      </c>
      <c r="CM41" s="23">
        <f t="shared" si="22"/>
        <v>-1.9962035202108571E-7</v>
      </c>
      <c r="CN41" s="23">
        <f t="shared" si="23"/>
        <v>-3.9720421641200141E-7</v>
      </c>
      <c r="CO41" s="23">
        <f t="shared" si="24"/>
        <v>1.0855444943990519E-6</v>
      </c>
      <c r="CP41" s="23">
        <f t="shared" si="25"/>
        <v>-1.0202986796174744E-7</v>
      </c>
      <c r="CQ41" s="23">
        <f t="shared" si="26"/>
        <v>3.3602212581542166E-6</v>
      </c>
      <c r="CR41" s="23">
        <f t="shared" si="27"/>
        <v>2.7552770620676755E-6</v>
      </c>
    </row>
    <row r="42" spans="1:96" x14ac:dyDescent="0.25">
      <c r="A42" s="26" t="s">
        <v>41</v>
      </c>
      <c r="B42" s="95">
        <v>482.96900219999998</v>
      </c>
      <c r="C42" s="95">
        <v>1.511091856</v>
      </c>
      <c r="D42" s="95">
        <v>2688.6704719999998</v>
      </c>
      <c r="E42" s="95">
        <v>78.691287000000003</v>
      </c>
      <c r="F42" s="95">
        <v>76.329733300000001</v>
      </c>
      <c r="G42" s="95">
        <v>1.7031528840000001</v>
      </c>
      <c r="H42" s="95">
        <v>124.0692119</v>
      </c>
      <c r="I42" s="95">
        <v>9.7146187699999995</v>
      </c>
      <c r="J42" s="95">
        <v>2.791556972</v>
      </c>
      <c r="K42" s="95">
        <v>27.667433809999999</v>
      </c>
      <c r="L42" s="95">
        <v>1.985107205</v>
      </c>
      <c r="M42" s="95">
        <v>0.23076873179999999</v>
      </c>
      <c r="N42" s="95">
        <v>0.33870894239999999</v>
      </c>
      <c r="O42" s="26"/>
      <c r="P42" s="28" t="s">
        <v>41</v>
      </c>
      <c r="Q42" s="96">
        <v>0</v>
      </c>
      <c r="R42" s="28">
        <v>0</v>
      </c>
      <c r="S42" s="26">
        <v>1.9851022826006</v>
      </c>
      <c r="T42" s="26">
        <v>9.71461684869241</v>
      </c>
      <c r="U42" s="26">
        <v>9.71461684869241</v>
      </c>
      <c r="V42" s="26">
        <v>2.1226028679260498</v>
      </c>
      <c r="W42" s="97">
        <v>9.0825062064004605E-2</v>
      </c>
      <c r="X42" s="26">
        <v>2.7915600078002698</v>
      </c>
      <c r="Y42" s="26">
        <v>0.230769173345341</v>
      </c>
      <c r="Z42" s="26">
        <v>0</v>
      </c>
      <c r="AA42" s="26">
        <v>482.96879608900002</v>
      </c>
      <c r="AB42" s="26">
        <v>21.2320777017536</v>
      </c>
      <c r="AC42" s="26">
        <v>1.9146463666704101</v>
      </c>
      <c r="AD42" s="26">
        <v>6.9405619077458303</v>
      </c>
      <c r="AE42" s="26">
        <v>0</v>
      </c>
      <c r="AF42" s="97">
        <v>0</v>
      </c>
      <c r="AG42" s="26">
        <v>27.667491382169398</v>
      </c>
      <c r="AH42" s="26">
        <v>27.667491382169398</v>
      </c>
      <c r="AI42" s="26">
        <v>21.509351508677899</v>
      </c>
      <c r="AJ42" s="26">
        <v>2.5454008250511202</v>
      </c>
      <c r="AK42" s="26">
        <v>0.15877796390594201</v>
      </c>
      <c r="AL42" s="97">
        <v>0.29054650305678698</v>
      </c>
      <c r="AM42" s="26">
        <v>1.24288150572551</v>
      </c>
      <c r="AN42" s="26">
        <v>0</v>
      </c>
      <c r="AO42" s="26">
        <v>0.33870719887128198</v>
      </c>
      <c r="AP42" s="26">
        <v>1.5110890911996899</v>
      </c>
      <c r="AQ42" s="26">
        <v>0</v>
      </c>
      <c r="AR42" s="26">
        <v>2419.8036507217298</v>
      </c>
      <c r="AS42" s="26">
        <v>247.35729417792399</v>
      </c>
      <c r="AT42" s="26">
        <v>2688.6702964083302</v>
      </c>
      <c r="AU42" s="26">
        <v>0</v>
      </c>
      <c r="AV42" s="26">
        <v>8.2029633867954104</v>
      </c>
      <c r="AW42" s="26">
        <v>0</v>
      </c>
      <c r="AX42" s="26">
        <v>33.399161086648199</v>
      </c>
      <c r="AY42" s="26">
        <v>4.4500168113449798E-2</v>
      </c>
      <c r="AZ42" s="26">
        <v>1.5647611788113702E-2</v>
      </c>
      <c r="BA42" s="26">
        <v>58.865447654006601</v>
      </c>
      <c r="BB42" s="26">
        <v>1.9998417312896401E-2</v>
      </c>
      <c r="BC42" s="26">
        <v>0</v>
      </c>
      <c r="BD42" s="26">
        <v>2.9005172307743098E-3</v>
      </c>
      <c r="BE42" s="26">
        <v>78.689269615491099</v>
      </c>
      <c r="BF42" s="26">
        <v>76.327720072013193</v>
      </c>
      <c r="BG42" s="26">
        <v>2.3615495434779001</v>
      </c>
      <c r="BH42" s="26">
        <v>0</v>
      </c>
      <c r="BI42" s="26">
        <v>0</v>
      </c>
      <c r="BJ42" s="26">
        <v>0.31226415031112698</v>
      </c>
      <c r="BK42" s="26">
        <v>0</v>
      </c>
      <c r="BL42" s="26">
        <v>3.35086944989169</v>
      </c>
      <c r="BM42" s="26">
        <v>0</v>
      </c>
      <c r="BN42" s="26">
        <v>8.7092482239014099E-2</v>
      </c>
      <c r="BO42" s="26">
        <v>13.4035214945132</v>
      </c>
      <c r="BP42" s="26">
        <v>2.3078365713302502</v>
      </c>
      <c r="BQ42" s="26">
        <v>0</v>
      </c>
      <c r="BR42" s="26">
        <v>0.22517280279105101</v>
      </c>
      <c r="BS42" s="26">
        <v>3.0532381520858399E-4</v>
      </c>
      <c r="BT42" s="26">
        <v>1.7031545267613499</v>
      </c>
      <c r="BU42" s="26">
        <v>18.1778589192241</v>
      </c>
      <c r="BV42" s="26">
        <v>0</v>
      </c>
      <c r="BW42" s="26">
        <v>3.2488465520283998E-2</v>
      </c>
      <c r="BX42" s="26">
        <v>2.7833476587714499</v>
      </c>
      <c r="BY42" s="97">
        <v>0</v>
      </c>
      <c r="BZ42" s="26">
        <v>0.243271246517964</v>
      </c>
      <c r="CA42" s="26">
        <v>124.069158583971</v>
      </c>
      <c r="CB42" s="26">
        <v>2.2731192355996299</v>
      </c>
      <c r="CD42" s="35">
        <f t="shared" si="14"/>
        <v>7.9999959598658233E-3</v>
      </c>
      <c r="CF42" s="23">
        <f t="shared" si="15"/>
        <v>-4.2675823710346121E-7</v>
      </c>
      <c r="CG42" s="23">
        <f t="shared" si="16"/>
        <v>-1.82967057829799E-6</v>
      </c>
      <c r="CH42" s="23">
        <f t="shared" si="17"/>
        <v>-6.5307991983296976E-8</v>
      </c>
      <c r="CI42" s="23">
        <f t="shared" si="18"/>
        <v>-2.5636694808452163E-5</v>
      </c>
      <c r="CJ42" s="23">
        <f t="shared" si="19"/>
        <v>-2.6375409683344453E-5</v>
      </c>
      <c r="CK42" s="23">
        <f t="shared" si="20"/>
        <v>9.6454133112364028E-7</v>
      </c>
      <c r="CL42" s="23">
        <f t="shared" si="21"/>
        <v>-4.2972811852095176E-7</v>
      </c>
      <c r="CM42" s="23">
        <f t="shared" si="22"/>
        <v>-1.9777488288094029E-7</v>
      </c>
      <c r="CN42" s="23">
        <f t="shared" si="23"/>
        <v>1.0874935744764606E-6</v>
      </c>
      <c r="CO42" s="23">
        <f t="shared" si="24"/>
        <v>2.0808640871863076E-6</v>
      </c>
      <c r="CP42" s="23">
        <f t="shared" si="25"/>
        <v>-2.479664265833378E-6</v>
      </c>
      <c r="CQ42" s="23">
        <f t="shared" si="26"/>
        <v>1.9133672814692033E-6</v>
      </c>
      <c r="CR42" s="23">
        <f t="shared" si="27"/>
        <v>-5.1475721475144331E-6</v>
      </c>
    </row>
    <row r="43" spans="1:96" x14ac:dyDescent="0.25">
      <c r="A43" s="26" t="s">
        <v>42</v>
      </c>
      <c r="B43" s="95">
        <v>1766.9421761999999</v>
      </c>
      <c r="C43" s="95">
        <v>5.5283204292999999</v>
      </c>
      <c r="D43" s="95">
        <v>9199.1383158999997</v>
      </c>
      <c r="E43" s="95">
        <v>269.67969069999998</v>
      </c>
      <c r="F43" s="95">
        <v>261.58586860000003</v>
      </c>
      <c r="G43" s="95">
        <v>6.2309892900000001</v>
      </c>
      <c r="H43" s="95">
        <v>424.95628907000003</v>
      </c>
      <c r="I43" s="95">
        <v>33.274076594</v>
      </c>
      <c r="J43" s="95">
        <v>9.5615163943999999</v>
      </c>
      <c r="K43" s="95">
        <v>94.765252196999995</v>
      </c>
      <c r="L43" s="95">
        <v>6.7993003879999998</v>
      </c>
      <c r="M43" s="95">
        <v>0.79041869789999997</v>
      </c>
      <c r="N43" s="95">
        <v>1.1601307174</v>
      </c>
      <c r="O43" s="26"/>
      <c r="P43" s="28" t="s">
        <v>42</v>
      </c>
      <c r="Q43" s="96">
        <v>0</v>
      </c>
      <c r="R43" s="28">
        <v>0</v>
      </c>
      <c r="S43" s="26">
        <v>6.7992958002643604</v>
      </c>
      <c r="T43" s="26">
        <v>33.2740473425891</v>
      </c>
      <c r="U43" s="26">
        <v>33.2740473425891</v>
      </c>
      <c r="V43" s="26">
        <v>7.2702421029417099</v>
      </c>
      <c r="W43" s="97">
        <v>0.31109397351853002</v>
      </c>
      <c r="X43" s="26">
        <v>9.5615247156743806</v>
      </c>
      <c r="Y43" s="26">
        <v>0.79041904167724297</v>
      </c>
      <c r="Z43" s="26">
        <v>0</v>
      </c>
      <c r="AA43" s="26">
        <v>1766.9420554580399</v>
      </c>
      <c r="AB43" s="26">
        <v>72.723016815141506</v>
      </c>
      <c r="AC43" s="26">
        <v>6.5579545314068799</v>
      </c>
      <c r="AD43" s="26">
        <v>23.7726473856378</v>
      </c>
      <c r="AE43" s="26">
        <v>0</v>
      </c>
      <c r="AF43" s="97">
        <v>0</v>
      </c>
      <c r="AG43" s="26">
        <v>94.765242143200894</v>
      </c>
      <c r="AH43" s="26">
        <v>94.765242143200894</v>
      </c>
      <c r="AI43" s="26">
        <v>73.593119515812504</v>
      </c>
      <c r="AJ43" s="26">
        <v>8.7183936955647905</v>
      </c>
      <c r="AK43" s="26">
        <v>0.54384348472213495</v>
      </c>
      <c r="AL43" s="97">
        <v>0.99517415292841405</v>
      </c>
      <c r="AM43" s="26">
        <v>4.2570681576196696</v>
      </c>
      <c r="AN43" s="26">
        <v>0</v>
      </c>
      <c r="AO43" s="26">
        <v>1.16012283310802</v>
      </c>
      <c r="AP43" s="26">
        <v>5.5283173548206603</v>
      </c>
      <c r="AQ43" s="26">
        <v>0</v>
      </c>
      <c r="AR43" s="26">
        <v>8279.2184610499808</v>
      </c>
      <c r="AS43" s="26">
        <v>846.32044196384595</v>
      </c>
      <c r="AT43" s="26">
        <v>9199.1320225296404</v>
      </c>
      <c r="AU43" s="26">
        <v>0</v>
      </c>
      <c r="AV43" s="26">
        <v>28.096448795182098</v>
      </c>
      <c r="AW43" s="26">
        <v>0</v>
      </c>
      <c r="AX43" s="26">
        <v>114.39706483617201</v>
      </c>
      <c r="AY43" s="26">
        <v>0.15250448991318699</v>
      </c>
      <c r="AZ43" s="26">
        <v>5.3625107538500402E-2</v>
      </c>
      <c r="BA43" s="26">
        <v>201.73492133014</v>
      </c>
      <c r="BB43" s="26">
        <v>6.8535519635908801E-2</v>
      </c>
      <c r="BC43" s="26">
        <v>0</v>
      </c>
      <c r="BD43" s="26">
        <v>9.94023100544905E-3</v>
      </c>
      <c r="BE43" s="26">
        <v>269.67276392063201</v>
      </c>
      <c r="BF43" s="26">
        <v>261.578948685098</v>
      </c>
      <c r="BG43" s="26">
        <v>8.0938152355334907</v>
      </c>
      <c r="BH43" s="26">
        <v>0</v>
      </c>
      <c r="BI43" s="26">
        <v>0</v>
      </c>
      <c r="BJ43" s="26">
        <v>1.07014814325223</v>
      </c>
      <c r="BK43" s="26">
        <v>0</v>
      </c>
      <c r="BL43" s="26">
        <v>11.483592318179101</v>
      </c>
      <c r="BM43" s="26">
        <v>0</v>
      </c>
      <c r="BN43" s="26">
        <v>0.29846980197837297</v>
      </c>
      <c r="BO43" s="26">
        <v>45.934487397024199</v>
      </c>
      <c r="BP43" s="26">
        <v>7.9046862457994704</v>
      </c>
      <c r="BQ43" s="26">
        <v>0</v>
      </c>
      <c r="BR43" s="26">
        <v>0.77167800002152398</v>
      </c>
      <c r="BS43" s="26">
        <v>1.0463464100333799E-3</v>
      </c>
      <c r="BT43" s="26">
        <v>6.2309728371025201</v>
      </c>
      <c r="BU43" s="26">
        <v>62.2623134234587</v>
      </c>
      <c r="BV43" s="26">
        <v>0</v>
      </c>
      <c r="BW43" s="26">
        <v>0.11127624473361999</v>
      </c>
      <c r="BX43" s="26">
        <v>9.5333808766565902</v>
      </c>
      <c r="BY43" s="97">
        <v>0</v>
      </c>
      <c r="BZ43" s="26">
        <v>0.83324290499856102</v>
      </c>
      <c r="CA43" s="26">
        <v>424.95612841107402</v>
      </c>
      <c r="CB43" s="26">
        <v>7.7857818190995998</v>
      </c>
      <c r="CD43" s="35">
        <f t="shared" si="14"/>
        <v>8.000006884951236E-3</v>
      </c>
      <c r="CF43" s="23">
        <f t="shared" si="15"/>
        <v>-6.8333849089185187E-8</v>
      </c>
      <c r="CG43" s="23">
        <f t="shared" si="16"/>
        <v>-5.5613262271578141E-7</v>
      </c>
      <c r="CH43" s="23">
        <f t="shared" si="17"/>
        <v>-6.8412607172856656E-7</v>
      </c>
      <c r="CI43" s="23">
        <f t="shared" si="18"/>
        <v>-2.5685209553575083E-5</v>
      </c>
      <c r="CJ43" s="23">
        <f t="shared" si="19"/>
        <v>-2.6453703095901154E-5</v>
      </c>
      <c r="CK43" s="23">
        <f t="shared" si="20"/>
        <v>-2.640495227039518E-6</v>
      </c>
      <c r="CL43" s="23">
        <f t="shared" si="21"/>
        <v>-3.7805988554248383E-7</v>
      </c>
      <c r="CM43" s="23">
        <f t="shared" si="22"/>
        <v>-8.7910511409575432E-7</v>
      </c>
      <c r="CN43" s="23">
        <f t="shared" si="23"/>
        <v>8.7028814650532539E-7</v>
      </c>
      <c r="CO43" s="23">
        <f t="shared" si="24"/>
        <v>-1.0609161975091389E-7</v>
      </c>
      <c r="CP43" s="23">
        <f t="shared" si="25"/>
        <v>-6.7473642545340707E-7</v>
      </c>
      <c r="CQ43" s="23">
        <f t="shared" si="26"/>
        <v>4.3493055505808814E-7</v>
      </c>
      <c r="CR43" s="23">
        <f t="shared" si="27"/>
        <v>-6.7960376030930982E-6</v>
      </c>
    </row>
    <row r="44" spans="1:96" x14ac:dyDescent="0.25">
      <c r="A44" s="26" t="s">
        <v>43</v>
      </c>
      <c r="B44" s="95">
        <v>10270.161678</v>
      </c>
      <c r="C44" s="95">
        <v>32.102424474000003</v>
      </c>
      <c r="D44" s="95">
        <v>42700.566716000001</v>
      </c>
      <c r="E44" s="95">
        <v>1159.7300072</v>
      </c>
      <c r="F44" s="95">
        <v>1124.9381017000001</v>
      </c>
      <c r="G44" s="95">
        <v>36.354812842000001</v>
      </c>
      <c r="H44" s="95">
        <v>1963.2607819</v>
      </c>
      <c r="I44" s="95">
        <v>4.3118026946999999</v>
      </c>
      <c r="J44" s="95">
        <v>1.1517113566999999</v>
      </c>
      <c r="K44" s="95">
        <v>11.902936661</v>
      </c>
      <c r="L44" s="95">
        <v>0.87395678480000005</v>
      </c>
      <c r="M44" s="95">
        <v>0.1597690578</v>
      </c>
      <c r="N44" s="95">
        <v>2.2218420524</v>
      </c>
      <c r="O44" s="26"/>
      <c r="P44" s="28" t="s">
        <v>43</v>
      </c>
      <c r="Q44" s="96">
        <v>0</v>
      </c>
      <c r="R44" s="28">
        <v>0</v>
      </c>
      <c r="S44" s="26">
        <v>0.87395651562861998</v>
      </c>
      <c r="T44" s="26">
        <v>4.3118102804226499</v>
      </c>
      <c r="U44" s="26">
        <v>4.3118102804226499</v>
      </c>
      <c r="V44" s="26">
        <v>49.375174456308798</v>
      </c>
      <c r="W44" s="97">
        <v>2.1127626840679401</v>
      </c>
      <c r="X44" s="26">
        <v>1.15171241508025</v>
      </c>
      <c r="Y44" s="26">
        <v>0.15976982855758501</v>
      </c>
      <c r="Z44" s="26">
        <v>0</v>
      </c>
      <c r="AA44" s="26">
        <v>10270.158630129399</v>
      </c>
      <c r="AB44" s="26">
        <v>493.893077757279</v>
      </c>
      <c r="AC44" s="26">
        <v>44.537846440329901</v>
      </c>
      <c r="AD44" s="26">
        <v>161.44985171858701</v>
      </c>
      <c r="AE44" s="26">
        <v>0</v>
      </c>
      <c r="AF44" s="97">
        <v>0</v>
      </c>
      <c r="AG44" s="26">
        <v>11.9029331128853</v>
      </c>
      <c r="AH44" s="26">
        <v>11.9029331128853</v>
      </c>
      <c r="AI44" s="26">
        <v>341.60440868753301</v>
      </c>
      <c r="AJ44" s="26">
        <v>59.210347623523298</v>
      </c>
      <c r="AK44" s="26">
        <v>3.6934634966036302</v>
      </c>
      <c r="AL44" s="97">
        <v>6.7586675614095997</v>
      </c>
      <c r="AM44" s="26">
        <v>28.9115503391515</v>
      </c>
      <c r="AN44" s="26">
        <v>0</v>
      </c>
      <c r="AO44" s="26">
        <v>2.2218371368795902</v>
      </c>
      <c r="AP44" s="26">
        <v>32.102420766679302</v>
      </c>
      <c r="AQ44" s="26">
        <v>0</v>
      </c>
      <c r="AR44" s="26">
        <v>38430.489697168698</v>
      </c>
      <c r="AS44" s="26">
        <v>3928.4513209523898</v>
      </c>
      <c r="AT44" s="26">
        <v>42700.545426808603</v>
      </c>
      <c r="AU44" s="26">
        <v>0</v>
      </c>
      <c r="AV44" s="26">
        <v>190.81448627746801</v>
      </c>
      <c r="AW44" s="26">
        <v>0</v>
      </c>
      <c r="AX44" s="26">
        <v>776.91864116440399</v>
      </c>
      <c r="AY44" s="26">
        <v>0.65583868956166602</v>
      </c>
      <c r="AZ44" s="26">
        <v>0.23061227973346099</v>
      </c>
      <c r="BA44" s="26">
        <v>867.55187863555796</v>
      </c>
      <c r="BB44" s="26">
        <v>0.29473347279661799</v>
      </c>
      <c r="BC44" s="26">
        <v>0</v>
      </c>
      <c r="BD44" s="26">
        <v>4.2747663413195802E-2</v>
      </c>
      <c r="BE44" s="26">
        <v>1159.7002842437</v>
      </c>
      <c r="BF44" s="26">
        <v>1124.9084115129999</v>
      </c>
      <c r="BG44" s="26">
        <v>34.7918727306999</v>
      </c>
      <c r="BH44" s="26">
        <v>0</v>
      </c>
      <c r="BI44" s="26">
        <v>0</v>
      </c>
      <c r="BJ44" s="26">
        <v>4.6021200220572398</v>
      </c>
      <c r="BK44" s="26">
        <v>0</v>
      </c>
      <c r="BL44" s="26">
        <v>49.384778189454202</v>
      </c>
      <c r="BM44" s="26">
        <v>0</v>
      </c>
      <c r="BN44" s="26">
        <v>1.28355361905234</v>
      </c>
      <c r="BO44" s="26">
        <v>197.53908191647801</v>
      </c>
      <c r="BP44" s="26">
        <v>53.684047521558199</v>
      </c>
      <c r="BQ44" s="26">
        <v>0</v>
      </c>
      <c r="BR44" s="26">
        <v>3.3185672645711701</v>
      </c>
      <c r="BS44" s="26">
        <v>4.4997603247628601E-3</v>
      </c>
      <c r="BT44" s="26">
        <v>36.354804342523202</v>
      </c>
      <c r="BU44" s="26">
        <v>422.84894409830201</v>
      </c>
      <c r="BV44" s="26">
        <v>0</v>
      </c>
      <c r="BW44" s="26">
        <v>0.75573122062420395</v>
      </c>
      <c r="BX44" s="26">
        <v>64.745207957478002</v>
      </c>
      <c r="BY44" s="97">
        <v>0</v>
      </c>
      <c r="BZ44" s="26">
        <v>5.6588958844380297</v>
      </c>
      <c r="CA44" s="26">
        <v>1963.25978461504</v>
      </c>
      <c r="CB44" s="26">
        <v>52.876427933393998</v>
      </c>
      <c r="CD44" s="35">
        <f t="shared" si="14"/>
        <v>8.0000010602455686E-3</v>
      </c>
      <c r="CF44" s="23">
        <f t="shared" si="15"/>
        <v>-2.9676948589336535E-7</v>
      </c>
      <c r="CG44" s="23">
        <f t="shared" si="16"/>
        <v>-1.1548413435561036E-7</v>
      </c>
      <c r="CH44" s="23">
        <f t="shared" si="17"/>
        <v>-4.9856929392877594E-7</v>
      </c>
      <c r="CI44" s="23">
        <f t="shared" si="18"/>
        <v>-2.5629203448638753E-5</v>
      </c>
      <c r="CJ44" s="23">
        <f t="shared" si="19"/>
        <v>-2.6392729480203745E-5</v>
      </c>
      <c r="CK44" s="23">
        <f t="shared" si="20"/>
        <v>-2.3379234094140395E-7</v>
      </c>
      <c r="CL44" s="23">
        <f t="shared" si="21"/>
        <v>-5.0797375937829608E-7</v>
      </c>
      <c r="CM44" s="23">
        <f t="shared" si="22"/>
        <v>1.7592926177609658E-6</v>
      </c>
      <c r="CN44" s="23">
        <f t="shared" si="23"/>
        <v>9.1896310994100375E-7</v>
      </c>
      <c r="CO44" s="23">
        <f t="shared" si="24"/>
        <v>-2.9808733767780886E-7</v>
      </c>
      <c r="CP44" s="23">
        <f t="shared" si="25"/>
        <v>-3.0799163614890077E-7</v>
      </c>
      <c r="CQ44" s="23">
        <f t="shared" si="26"/>
        <v>4.8241980995507682E-6</v>
      </c>
      <c r="CR44" s="23">
        <f t="shared" si="27"/>
        <v>-2.2123626675041561E-6</v>
      </c>
    </row>
    <row r="45" spans="1:96" x14ac:dyDescent="0.25">
      <c r="A45" s="26" t="s">
        <v>44</v>
      </c>
      <c r="B45" s="95">
        <v>1300.6000059999999</v>
      </c>
      <c r="C45" s="95">
        <v>4.0676715207000003</v>
      </c>
      <c r="D45" s="95">
        <v>5967.4411931000004</v>
      </c>
      <c r="E45" s="95">
        <v>281.75273203</v>
      </c>
      <c r="F45" s="95">
        <v>281.06506413</v>
      </c>
      <c r="G45" s="95">
        <v>4.5852443888999996</v>
      </c>
      <c r="H45" s="95">
        <v>258.38814293000001</v>
      </c>
      <c r="I45" s="95">
        <v>20.231791974</v>
      </c>
      <c r="J45" s="95">
        <v>5.8137333061999996</v>
      </c>
      <c r="K45" s="95">
        <v>57.620556418</v>
      </c>
      <c r="L45" s="95">
        <v>4.1342103342999996</v>
      </c>
      <c r="M45" s="95">
        <v>0.48060195210000001</v>
      </c>
      <c r="N45" s="95">
        <v>0.7053996441</v>
      </c>
      <c r="O45" s="26"/>
      <c r="P45" s="28" t="s">
        <v>44</v>
      </c>
      <c r="Q45" s="96">
        <v>0</v>
      </c>
      <c r="R45" s="28">
        <v>0</v>
      </c>
      <c r="S45" s="26">
        <v>4.1341867405653003</v>
      </c>
      <c r="T45" s="26">
        <v>20.231833851293299</v>
      </c>
      <c r="U45" s="26">
        <v>20.231833851293299</v>
      </c>
      <c r="V45" s="26">
        <v>4.4205517125706697</v>
      </c>
      <c r="W45" s="97">
        <v>0.189156517618498</v>
      </c>
      <c r="X45" s="26">
        <v>5.8137404071430501</v>
      </c>
      <c r="Y45" s="26">
        <v>0.48060040879603799</v>
      </c>
      <c r="Z45" s="26">
        <v>0</v>
      </c>
      <c r="AA45" s="26">
        <v>1300.5990127483401</v>
      </c>
      <c r="AB45" s="26">
        <v>44.218159998034501</v>
      </c>
      <c r="AC45" s="26">
        <v>3.9874608313981899</v>
      </c>
      <c r="AD45" s="26">
        <v>14.454577158403501</v>
      </c>
      <c r="AE45" s="26">
        <v>0</v>
      </c>
      <c r="AF45" s="97">
        <v>0</v>
      </c>
      <c r="AG45" s="26">
        <v>57.6204716352931</v>
      </c>
      <c r="AH45" s="26">
        <v>57.6204716352931</v>
      </c>
      <c r="AI45" s="26">
        <v>47.739544193139501</v>
      </c>
      <c r="AJ45" s="26">
        <v>5.3011001261435799</v>
      </c>
      <c r="AK45" s="26">
        <v>0.33067465739601098</v>
      </c>
      <c r="AL45" s="97">
        <v>0.60509954035043301</v>
      </c>
      <c r="AM45" s="26">
        <v>2.5884514320781502</v>
      </c>
      <c r="AN45" s="26">
        <v>0</v>
      </c>
      <c r="AO45" s="26">
        <v>0.70540120320195798</v>
      </c>
      <c r="AP45" s="26">
        <v>4.0676753081380204</v>
      </c>
      <c r="AQ45" s="26">
        <v>0</v>
      </c>
      <c r="AR45" s="26">
        <v>5370.6960633233803</v>
      </c>
      <c r="AS45" s="26">
        <v>549.00386512587204</v>
      </c>
      <c r="AT45" s="26">
        <v>5967.4394726423898</v>
      </c>
      <c r="AU45" s="26">
        <v>0</v>
      </c>
      <c r="AV45" s="26">
        <v>17.0835763722691</v>
      </c>
      <c r="AW45" s="26">
        <v>0</v>
      </c>
      <c r="AX45" s="26">
        <v>69.557291031592897</v>
      </c>
      <c r="AY45" s="26">
        <v>0.16386106506759901</v>
      </c>
      <c r="AZ45" s="26">
        <v>5.7618352932086399E-2</v>
      </c>
      <c r="BA45" s="26">
        <v>216.75734433181799</v>
      </c>
      <c r="BB45" s="26">
        <v>7.3639026555774895E-2</v>
      </c>
      <c r="BC45" s="26">
        <v>0</v>
      </c>
      <c r="BD45" s="26">
        <v>1.06805184508894E-2</v>
      </c>
      <c r="BE45" s="26">
        <v>281.745379168532</v>
      </c>
      <c r="BF45" s="26">
        <v>281.05771203921603</v>
      </c>
      <c r="BG45" s="26">
        <v>0.68766712931576002</v>
      </c>
      <c r="BH45" s="26">
        <v>0</v>
      </c>
      <c r="BI45" s="26">
        <v>0</v>
      </c>
      <c r="BJ45" s="26">
        <v>1.1498380065738401</v>
      </c>
      <c r="BK45" s="26">
        <v>0</v>
      </c>
      <c r="BL45" s="26">
        <v>12.338755417037699</v>
      </c>
      <c r="BM45" s="26">
        <v>0</v>
      </c>
      <c r="BN45" s="26">
        <v>0.32069544285468699</v>
      </c>
      <c r="BO45" s="26">
        <v>49.355012829821</v>
      </c>
      <c r="BP45" s="26">
        <v>4.8063296204550596</v>
      </c>
      <c r="BQ45" s="26">
        <v>0</v>
      </c>
      <c r="BR45" s="26">
        <v>0.82914277878002296</v>
      </c>
      <c r="BS45" s="26">
        <v>1.1242693244394499E-3</v>
      </c>
      <c r="BT45" s="26">
        <v>4.5852469610421496</v>
      </c>
      <c r="BU45" s="26">
        <v>37.857647933540399</v>
      </c>
      <c r="BV45" s="26">
        <v>0</v>
      </c>
      <c r="BW45" s="26">
        <v>6.7662202342557098E-2</v>
      </c>
      <c r="BX45" s="26">
        <v>5.7966347379962704</v>
      </c>
      <c r="BY45" s="97">
        <v>0</v>
      </c>
      <c r="BZ45" s="26">
        <v>0.50664013538712405</v>
      </c>
      <c r="CA45" s="26">
        <v>258.38803136881802</v>
      </c>
      <c r="CB45" s="26">
        <v>4.73402633189278</v>
      </c>
      <c r="CD45" s="35">
        <f t="shared" si="14"/>
        <v>8.0000047611711016E-3</v>
      </c>
      <c r="CF45" s="23">
        <f t="shared" si="15"/>
        <v>-7.6368726373264703E-7</v>
      </c>
      <c r="CG45" s="23">
        <f t="shared" si="16"/>
        <v>9.3110714589995604E-7</v>
      </c>
      <c r="CH45" s="23">
        <f t="shared" si="17"/>
        <v>-2.8830742607642614E-7</v>
      </c>
      <c r="CI45" s="23">
        <f t="shared" si="18"/>
        <v>-2.6096859522995755E-5</v>
      </c>
      <c r="CJ45" s="23">
        <f t="shared" si="19"/>
        <v>-2.6157967397069983E-5</v>
      </c>
      <c r="CK45" s="23">
        <f t="shared" si="20"/>
        <v>5.6096075405786786E-7</v>
      </c>
      <c r="CL45" s="23">
        <f t="shared" si="21"/>
        <v>-4.3175813228293171E-7</v>
      </c>
      <c r="CM45" s="23">
        <f t="shared" si="22"/>
        <v>2.0698756369514827E-6</v>
      </c>
      <c r="CN45" s="23">
        <f t="shared" si="23"/>
        <v>1.2214084610452351E-6</v>
      </c>
      <c r="CO45" s="23">
        <f t="shared" si="24"/>
        <v>-1.4713968793436315E-6</v>
      </c>
      <c r="CP45" s="23">
        <f t="shared" si="25"/>
        <v>-5.7069507333822419E-6</v>
      </c>
      <c r="CQ45" s="23">
        <f t="shared" si="26"/>
        <v>-3.2111895410983362E-6</v>
      </c>
      <c r="CR45" s="23">
        <f t="shared" si="27"/>
        <v>2.2102392183244414E-6</v>
      </c>
    </row>
    <row r="46" spans="1:96" x14ac:dyDescent="0.25">
      <c r="A46" s="26" t="s">
        <v>45</v>
      </c>
      <c r="B46" s="95">
        <v>73.121479249999993</v>
      </c>
      <c r="C46" s="95">
        <v>0.22877920169999999</v>
      </c>
      <c r="D46" s="95">
        <v>579.05855699999995</v>
      </c>
      <c r="E46" s="95">
        <v>17.30729539</v>
      </c>
      <c r="F46" s="95">
        <v>16.788076029999999</v>
      </c>
      <c r="G46" s="95">
        <v>0.2578579493</v>
      </c>
      <c r="H46" s="95">
        <v>27.353706280000001</v>
      </c>
      <c r="I46" s="95">
        <v>2.1417954109999999</v>
      </c>
      <c r="J46" s="95">
        <v>0.61545846299999996</v>
      </c>
      <c r="K46" s="95">
        <v>6.0998766350000002</v>
      </c>
      <c r="L46" s="95">
        <v>0.43765932629999998</v>
      </c>
      <c r="M46" s="95">
        <v>5.08778971E-2</v>
      </c>
      <c r="N46" s="95">
        <v>7.4675620100000006E-2</v>
      </c>
      <c r="O46" s="26"/>
      <c r="P46" s="28" t="s">
        <v>45</v>
      </c>
      <c r="Q46" s="96">
        <v>0</v>
      </c>
      <c r="R46" s="28">
        <v>0</v>
      </c>
      <c r="S46" s="26">
        <v>0.437659958303876</v>
      </c>
      <c r="T46" s="26">
        <v>2.1417951310993901</v>
      </c>
      <c r="U46" s="26">
        <v>2.1417951310993901</v>
      </c>
      <c r="V46" s="26">
        <v>0.46797220886588797</v>
      </c>
      <c r="W46" s="97">
        <v>2.0024665162567699E-2</v>
      </c>
      <c r="X46" s="26">
        <v>0.61545835748323396</v>
      </c>
      <c r="Y46" s="26">
        <v>5.0878181686850502E-2</v>
      </c>
      <c r="Z46" s="26">
        <v>0</v>
      </c>
      <c r="AA46" s="26">
        <v>73.121547816597399</v>
      </c>
      <c r="AB46" s="26">
        <v>4.6810525480074103</v>
      </c>
      <c r="AC46" s="26">
        <v>0.42212484567370401</v>
      </c>
      <c r="AD46" s="26">
        <v>1.5302019278308101</v>
      </c>
      <c r="AE46" s="26">
        <v>0</v>
      </c>
      <c r="AF46" s="97">
        <v>0</v>
      </c>
      <c r="AG46" s="26">
        <v>6.09988414796541</v>
      </c>
      <c r="AH46" s="26">
        <v>6.09988414796541</v>
      </c>
      <c r="AI46" s="26">
        <v>4.6324670194061799</v>
      </c>
      <c r="AJ46" s="26">
        <v>0.56118944349079802</v>
      </c>
      <c r="AK46" s="26">
        <v>3.50061453769187E-2</v>
      </c>
      <c r="AL46" s="97">
        <v>6.4056281520844305E-2</v>
      </c>
      <c r="AM46" s="26">
        <v>0.27401982487452797</v>
      </c>
      <c r="AN46" s="26">
        <v>0</v>
      </c>
      <c r="AO46" s="26">
        <v>7.4678664989110105E-2</v>
      </c>
      <c r="AP46" s="26">
        <v>0.22877941820025599</v>
      </c>
      <c r="AQ46" s="26">
        <v>0</v>
      </c>
      <c r="AR46" s="26">
        <v>521.15165669626299</v>
      </c>
      <c r="AS46" s="26">
        <v>53.273319699950903</v>
      </c>
      <c r="AT46" s="26">
        <v>579.05744341562001</v>
      </c>
      <c r="AU46" s="26">
        <v>0</v>
      </c>
      <c r="AV46" s="26">
        <v>1.8085200209494099</v>
      </c>
      <c r="AW46" s="26">
        <v>0</v>
      </c>
      <c r="AX46" s="26">
        <v>7.3635337925561002</v>
      </c>
      <c r="AY46" s="26">
        <v>9.7874757960063202E-3</v>
      </c>
      <c r="AZ46" s="26">
        <v>3.4415597259654699E-3</v>
      </c>
      <c r="BA46" s="26">
        <v>12.9469902831285</v>
      </c>
      <c r="BB46" s="26">
        <v>4.3984814784195003E-3</v>
      </c>
      <c r="BC46" s="26">
        <v>0</v>
      </c>
      <c r="BD46" s="26">
        <v>6.3797638629386501E-4</v>
      </c>
      <c r="BE46" s="26">
        <v>17.306874090602999</v>
      </c>
      <c r="BF46" s="26">
        <v>16.787654898927599</v>
      </c>
      <c r="BG46" s="26">
        <v>0.51921919167534702</v>
      </c>
      <c r="BH46" s="26">
        <v>0</v>
      </c>
      <c r="BI46" s="26">
        <v>0</v>
      </c>
      <c r="BJ46" s="26">
        <v>6.8680223769131896E-2</v>
      </c>
      <c r="BK46" s="26">
        <v>0</v>
      </c>
      <c r="BL46" s="26">
        <v>0.736995158098954</v>
      </c>
      <c r="BM46" s="26">
        <v>0</v>
      </c>
      <c r="BN46" s="26">
        <v>1.91552018607009E-2</v>
      </c>
      <c r="BO46" s="26">
        <v>2.9479764645579398</v>
      </c>
      <c r="BP46" s="26">
        <v>0.50881109559792104</v>
      </c>
      <c r="BQ46" s="26">
        <v>0</v>
      </c>
      <c r="BR46" s="26">
        <v>4.9524921818592603E-2</v>
      </c>
      <c r="BS46" s="26">
        <v>6.7152307081796904E-5</v>
      </c>
      <c r="BT46" s="26">
        <v>0.25785865648131301</v>
      </c>
      <c r="BU46" s="26">
        <v>4.0077266671740599</v>
      </c>
      <c r="BV46" s="26">
        <v>0</v>
      </c>
      <c r="BW46" s="26">
        <v>7.16255146485161E-3</v>
      </c>
      <c r="BX46" s="26">
        <v>0.61364976257835002</v>
      </c>
      <c r="BY46" s="97">
        <v>0</v>
      </c>
      <c r="BZ46" s="26">
        <v>5.3634672839167202E-2</v>
      </c>
      <c r="CA46" s="26">
        <v>27.3537236396105</v>
      </c>
      <c r="CB46" s="26">
        <v>0.50115583771485295</v>
      </c>
      <c r="CD46" s="35">
        <f t="shared" si="14"/>
        <v>8.0000129038687012E-3</v>
      </c>
      <c r="CF46" s="23">
        <f t="shared" si="15"/>
        <v>9.3770801834621255E-7</v>
      </c>
      <c r="CG46" s="23">
        <f t="shared" si="16"/>
        <v>9.4632840044837853E-7</v>
      </c>
      <c r="CH46" s="23">
        <f t="shared" si="17"/>
        <v>-1.9230945928955215E-6</v>
      </c>
      <c r="CI46" s="23">
        <f t="shared" si="18"/>
        <v>-2.4342301180355119E-5</v>
      </c>
      <c r="CJ46" s="23">
        <f t="shared" si="19"/>
        <v>-2.5085130163082272E-5</v>
      </c>
      <c r="CK46" s="23">
        <f t="shared" si="20"/>
        <v>2.7425228306073489E-6</v>
      </c>
      <c r="CL46" s="23">
        <f t="shared" si="21"/>
        <v>6.3463467515570396E-7</v>
      </c>
      <c r="CM46" s="23">
        <f t="shared" si="22"/>
        <v>-1.3068503572439304E-7</v>
      </c>
      <c r="CN46" s="23">
        <f t="shared" si="23"/>
        <v>-1.7144417102824635E-7</v>
      </c>
      <c r="CO46" s="23">
        <f t="shared" si="24"/>
        <v>1.2316585825173755E-6</v>
      </c>
      <c r="CP46" s="23">
        <f t="shared" si="25"/>
        <v>1.4440544003803939E-6</v>
      </c>
      <c r="CQ46" s="23">
        <f t="shared" si="26"/>
        <v>5.5935262014184592E-6</v>
      </c>
      <c r="CR46" s="23">
        <f t="shared" si="27"/>
        <v>4.0774875468341809E-5</v>
      </c>
    </row>
    <row r="47" spans="1:96" x14ac:dyDescent="0.25">
      <c r="A47" s="26" t="s">
        <v>46</v>
      </c>
      <c r="B47" s="95">
        <v>1841.5797138</v>
      </c>
      <c r="C47" s="95">
        <v>5.5855511148000003</v>
      </c>
      <c r="D47" s="95">
        <v>9274.1834342999991</v>
      </c>
      <c r="E47" s="95">
        <v>271.58318586000001</v>
      </c>
      <c r="F47" s="95">
        <v>263.40458624000001</v>
      </c>
      <c r="G47" s="95">
        <v>19.228080259999999</v>
      </c>
      <c r="H47" s="95">
        <v>428.12379277000002</v>
      </c>
      <c r="I47" s="95">
        <v>33.522093546999997</v>
      </c>
      <c r="J47" s="95">
        <v>9.6327852131</v>
      </c>
      <c r="K47" s="95">
        <v>95.471602439999998</v>
      </c>
      <c r="L47" s="95">
        <v>6.8499804376000002</v>
      </c>
      <c r="M47" s="95">
        <v>0.7963102433</v>
      </c>
      <c r="N47" s="95">
        <v>1.1687779294</v>
      </c>
      <c r="O47" s="26"/>
      <c r="P47" s="28" t="s">
        <v>46</v>
      </c>
      <c r="Q47" s="96">
        <v>0</v>
      </c>
      <c r="R47" s="28">
        <v>0</v>
      </c>
      <c r="S47" s="26">
        <v>6.84997119711604</v>
      </c>
      <c r="T47" s="26">
        <v>33.522091753558598</v>
      </c>
      <c r="U47" s="26">
        <v>33.522091753558598</v>
      </c>
      <c r="V47" s="26">
        <v>7.3244140441244099</v>
      </c>
      <c r="W47" s="97">
        <v>0.31341196059276999</v>
      </c>
      <c r="X47" s="26">
        <v>9.6327873377702407</v>
      </c>
      <c r="Y47" s="26">
        <v>0.79631403384798305</v>
      </c>
      <c r="Z47" s="26">
        <v>0</v>
      </c>
      <c r="AA47" s="26">
        <v>1841.57725266489</v>
      </c>
      <c r="AB47" s="26">
        <v>73.265177716821697</v>
      </c>
      <c r="AC47" s="26">
        <v>6.6068478785587397</v>
      </c>
      <c r="AD47" s="26">
        <v>23.9498024825192</v>
      </c>
      <c r="AE47" s="26">
        <v>0</v>
      </c>
      <c r="AF47" s="97">
        <v>0</v>
      </c>
      <c r="AG47" s="26">
        <v>95.471505254740094</v>
      </c>
      <c r="AH47" s="26">
        <v>95.471505254740094</v>
      </c>
      <c r="AI47" s="26">
        <v>74.193420292663504</v>
      </c>
      <c r="AJ47" s="26">
        <v>8.7833743856356694</v>
      </c>
      <c r="AK47" s="26">
        <v>0.547894950572966</v>
      </c>
      <c r="AL47" s="97">
        <v>1.0025953410386801</v>
      </c>
      <c r="AM47" s="26">
        <v>4.2887982715666304</v>
      </c>
      <c r="AN47" s="26">
        <v>0</v>
      </c>
      <c r="AO47" s="26">
        <v>1.16877452474231</v>
      </c>
      <c r="AP47" s="26">
        <v>5.5855516113030896</v>
      </c>
      <c r="AQ47" s="26">
        <v>0</v>
      </c>
      <c r="AR47" s="26">
        <v>8346.7628841856895</v>
      </c>
      <c r="AS47" s="26">
        <v>853.22330410621805</v>
      </c>
      <c r="AT47" s="26">
        <v>9274.1796085845708</v>
      </c>
      <c r="AU47" s="26">
        <v>0</v>
      </c>
      <c r="AV47" s="26">
        <v>28.305802835631098</v>
      </c>
      <c r="AW47" s="26">
        <v>0</v>
      </c>
      <c r="AX47" s="26">
        <v>115.249785225175</v>
      </c>
      <c r="AY47" s="26">
        <v>0.15356480430121699</v>
      </c>
      <c r="AZ47" s="26">
        <v>5.3997985849633702E-2</v>
      </c>
      <c r="BA47" s="26">
        <v>203.13753854395699</v>
      </c>
      <c r="BB47" s="26">
        <v>6.90119978383682E-2</v>
      </c>
      <c r="BC47" s="26">
        <v>0</v>
      </c>
      <c r="BD47" s="26">
        <v>1.0009319833881701E-2</v>
      </c>
      <c r="BE47" s="26">
        <v>271.57628779706903</v>
      </c>
      <c r="BF47" s="26">
        <v>263.39768879609301</v>
      </c>
      <c r="BG47" s="26">
        <v>8.1785990009755398</v>
      </c>
      <c r="BH47" s="26">
        <v>0</v>
      </c>
      <c r="BI47" s="26">
        <v>0</v>
      </c>
      <c r="BJ47" s="26">
        <v>1.07758741650269</v>
      </c>
      <c r="BK47" s="26">
        <v>0</v>
      </c>
      <c r="BL47" s="26">
        <v>11.5634408025926</v>
      </c>
      <c r="BM47" s="26">
        <v>0</v>
      </c>
      <c r="BN47" s="26">
        <v>0.300545010664858</v>
      </c>
      <c r="BO47" s="26">
        <v>46.253896405363797</v>
      </c>
      <c r="BP47" s="26">
        <v>7.9635965337275199</v>
      </c>
      <c r="BQ47" s="26">
        <v>0</v>
      </c>
      <c r="BR47" s="26">
        <v>0.77704288588325399</v>
      </c>
      <c r="BS47" s="26">
        <v>1.05362330567635E-3</v>
      </c>
      <c r="BT47" s="26">
        <v>19.228091265177401</v>
      </c>
      <c r="BU47" s="26">
        <v>62.726292576766703</v>
      </c>
      <c r="BV47" s="26">
        <v>0</v>
      </c>
      <c r="BW47" s="26">
        <v>0.11210674502654699</v>
      </c>
      <c r="BX47" s="26">
        <v>9.6044435112910804</v>
      </c>
      <c r="BY47" s="97">
        <v>0</v>
      </c>
      <c r="BZ47" s="26">
        <v>0.83945225815651603</v>
      </c>
      <c r="CA47" s="26">
        <v>428.123677484746</v>
      </c>
      <c r="CB47" s="26">
        <v>7.84380886013001</v>
      </c>
      <c r="CD47" s="35">
        <f t="shared" si="14"/>
        <v>7.9999982126706878E-3</v>
      </c>
      <c r="CF47" s="23">
        <f t="shared" si="15"/>
        <v>-1.3364260539916306E-6</v>
      </c>
      <c r="CG47" s="23">
        <f t="shared" si="16"/>
        <v>8.8890617792996188E-8</v>
      </c>
      <c r="CH47" s="23">
        <f t="shared" si="17"/>
        <v>-4.1251237431545023E-7</v>
      </c>
      <c r="CI47" s="23">
        <f t="shared" si="18"/>
        <v>-2.5399447720383518E-5</v>
      </c>
      <c r="CJ47" s="23">
        <f t="shared" si="19"/>
        <v>-2.618573960866023E-5</v>
      </c>
      <c r="CK47" s="23">
        <f t="shared" si="20"/>
        <v>5.7234925449951911E-7</v>
      </c>
      <c r="CL47" s="23">
        <f t="shared" si="21"/>
        <v>-2.6928018478000201E-7</v>
      </c>
      <c r="CM47" s="23">
        <f t="shared" si="22"/>
        <v>-5.3500280238481907E-8</v>
      </c>
      <c r="CN47" s="23">
        <f t="shared" si="23"/>
        <v>2.2056655407862585E-7</v>
      </c>
      <c r="CO47" s="23">
        <f t="shared" si="24"/>
        <v>-1.0179493945828631E-6</v>
      </c>
      <c r="CP47" s="23">
        <f t="shared" si="25"/>
        <v>-1.3489796130664933E-6</v>
      </c>
      <c r="CQ47" s="23">
        <f t="shared" si="26"/>
        <v>4.7601396753894297E-6</v>
      </c>
      <c r="CR47" s="23">
        <f t="shared" si="27"/>
        <v>-2.9130064868233837E-6</v>
      </c>
    </row>
    <row r="48" spans="1:96" x14ac:dyDescent="0.25">
      <c r="A48" s="26" t="s">
        <v>47</v>
      </c>
      <c r="B48" s="95">
        <v>3190.6257627999998</v>
      </c>
      <c r="C48" s="95">
        <v>8.9829472920000004</v>
      </c>
      <c r="D48" s="95">
        <v>14258.375749000001</v>
      </c>
      <c r="E48" s="95">
        <v>367.37245282999999</v>
      </c>
      <c r="F48" s="95">
        <v>356.35126881999997</v>
      </c>
      <c r="G48" s="95">
        <v>11.273983618999999</v>
      </c>
      <c r="H48" s="95">
        <v>610.89965186999996</v>
      </c>
      <c r="I48" s="95">
        <v>47.833442927</v>
      </c>
      <c r="J48" s="95">
        <v>13.745242148000001</v>
      </c>
      <c r="K48" s="95">
        <v>136.23062265999999</v>
      </c>
      <c r="L48" s="95">
        <v>9.7743944489000008</v>
      </c>
      <c r="M48" s="95">
        <v>1.1362733558</v>
      </c>
      <c r="N48" s="95">
        <v>1.6677560558</v>
      </c>
      <c r="O48" s="26"/>
      <c r="P48" s="28" t="s">
        <v>47</v>
      </c>
      <c r="Q48" s="96">
        <v>0</v>
      </c>
      <c r="R48" s="28">
        <v>0</v>
      </c>
      <c r="S48" s="26">
        <v>9.7743692928816994</v>
      </c>
      <c r="T48" s="26">
        <v>47.833441931972203</v>
      </c>
      <c r="U48" s="26">
        <v>47.833441931972203</v>
      </c>
      <c r="V48" s="26">
        <v>10.4513962168025</v>
      </c>
      <c r="W48" s="97">
        <v>0.44721807224514298</v>
      </c>
      <c r="X48" s="26">
        <v>13.7452400452327</v>
      </c>
      <c r="Y48" s="26">
        <v>1.13627407930323</v>
      </c>
      <c r="Z48" s="26">
        <v>0</v>
      </c>
      <c r="AA48" s="26">
        <v>3190.6252625781899</v>
      </c>
      <c r="AB48" s="26">
        <v>104.543802326532</v>
      </c>
      <c r="AC48" s="26">
        <v>9.4274546458562494</v>
      </c>
      <c r="AD48" s="26">
        <v>34.174548383542003</v>
      </c>
      <c r="AE48" s="26">
        <v>0</v>
      </c>
      <c r="AF48" s="97">
        <v>0</v>
      </c>
      <c r="AG48" s="26">
        <v>136.23078312703001</v>
      </c>
      <c r="AH48" s="26">
        <v>136.23078312703001</v>
      </c>
      <c r="AI48" s="26">
        <v>114.06685537900201</v>
      </c>
      <c r="AJ48" s="26">
        <v>12.533214589658099</v>
      </c>
      <c r="AK48" s="26">
        <v>0.78180703950323205</v>
      </c>
      <c r="AL48" s="97">
        <v>1.43062809980868</v>
      </c>
      <c r="AM48" s="26">
        <v>6.1197834043265598</v>
      </c>
      <c r="AN48" s="26">
        <v>0</v>
      </c>
      <c r="AO48" s="26">
        <v>1.66775751154594</v>
      </c>
      <c r="AP48" s="26">
        <v>8.9829561769650006</v>
      </c>
      <c r="AQ48" s="26">
        <v>0</v>
      </c>
      <c r="AR48" s="26">
        <v>12832.535909676601</v>
      </c>
      <c r="AS48" s="26">
        <v>1311.76986562608</v>
      </c>
      <c r="AT48" s="26">
        <v>14258.372630681701</v>
      </c>
      <c r="AU48" s="26">
        <v>0</v>
      </c>
      <c r="AV48" s="26">
        <v>40.390220796281803</v>
      </c>
      <c r="AW48" s="26">
        <v>0</v>
      </c>
      <c r="AX48" s="26">
        <v>164.45276611600701</v>
      </c>
      <c r="AY48" s="26">
        <v>0.207753019064468</v>
      </c>
      <c r="AZ48" s="26">
        <v>7.3052105391954197E-2</v>
      </c>
      <c r="BA48" s="26">
        <v>274.81800525802299</v>
      </c>
      <c r="BB48" s="26">
        <v>9.3364039859565498E-2</v>
      </c>
      <c r="BC48" s="26">
        <v>0</v>
      </c>
      <c r="BD48" s="26">
        <v>1.35413461862795E-2</v>
      </c>
      <c r="BE48" s="26">
        <v>367.36307956165501</v>
      </c>
      <c r="BF48" s="26">
        <v>356.34190942877098</v>
      </c>
      <c r="BG48" s="26">
        <v>11.021170132883601</v>
      </c>
      <c r="BH48" s="26">
        <v>0</v>
      </c>
      <c r="BI48" s="26">
        <v>0</v>
      </c>
      <c r="BJ48" s="26">
        <v>1.4578304571834799</v>
      </c>
      <c r="BK48" s="26">
        <v>0</v>
      </c>
      <c r="BL48" s="26">
        <v>15.6438401075855</v>
      </c>
      <c r="BM48" s="26">
        <v>0</v>
      </c>
      <c r="BN48" s="26">
        <v>0.40659638673478898</v>
      </c>
      <c r="BO48" s="26">
        <v>62.575267224435997</v>
      </c>
      <c r="BP48" s="26">
        <v>11.3634522703369</v>
      </c>
      <c r="BQ48" s="26">
        <v>0</v>
      </c>
      <c r="BR48" s="26">
        <v>1.0512340326394201</v>
      </c>
      <c r="BS48" s="26">
        <v>1.42545166641864E-3</v>
      </c>
      <c r="BT48" s="26">
        <v>11.2739851668623</v>
      </c>
      <c r="BU48" s="26">
        <v>89.505534068762401</v>
      </c>
      <c r="BV48" s="26">
        <v>0</v>
      </c>
      <c r="BW48" s="26">
        <v>0.159964017468853</v>
      </c>
      <c r="BX48" s="26">
        <v>13.704845538539001</v>
      </c>
      <c r="BY48" s="97">
        <v>0</v>
      </c>
      <c r="BZ48" s="26">
        <v>1.1978341789526901</v>
      </c>
      <c r="CA48" s="26">
        <v>610.89926883711701</v>
      </c>
      <c r="CB48" s="26">
        <v>11.192493582891499</v>
      </c>
      <c r="CD48" s="35">
        <f t="shared" si="14"/>
        <v>7.999991186480062E-3</v>
      </c>
      <c r="CF48" s="23">
        <f t="shared" si="15"/>
        <v>-1.5677859051212843E-7</v>
      </c>
      <c r="CG48" s="23">
        <f t="shared" si="16"/>
        <v>9.8909241158415763E-7</v>
      </c>
      <c r="CH48" s="23">
        <f t="shared" si="17"/>
        <v>-2.1870080820798202E-7</v>
      </c>
      <c r="CI48" s="23">
        <f t="shared" si="18"/>
        <v>-2.5514347286432017E-5</v>
      </c>
      <c r="CJ48" s="23">
        <f t="shared" si="19"/>
        <v>-2.6264509342115324E-5</v>
      </c>
      <c r="CK48" s="23">
        <f t="shared" si="20"/>
        <v>1.3729506382697942E-7</v>
      </c>
      <c r="CL48" s="23">
        <f t="shared" si="21"/>
        <v>-6.2699803769464035E-7</v>
      </c>
      <c r="CM48" s="23">
        <f t="shared" si="22"/>
        <v>-2.0801927190660687E-8</v>
      </c>
      <c r="CN48" s="23">
        <f t="shared" si="23"/>
        <v>-1.5298146646567045E-7</v>
      </c>
      <c r="CO48" s="23">
        <f t="shared" si="24"/>
        <v>1.1779071906205825E-6</v>
      </c>
      <c r="CP48" s="23">
        <f t="shared" si="25"/>
        <v>-2.5736651444593691E-6</v>
      </c>
      <c r="CQ48" s="23">
        <f t="shared" si="26"/>
        <v>6.3673342888876965E-7</v>
      </c>
      <c r="CR48" s="23">
        <f t="shared" si="27"/>
        <v>8.7287702236357133E-7</v>
      </c>
    </row>
    <row r="49" spans="1:96" x14ac:dyDescent="0.25">
      <c r="A49" s="26" t="s">
        <v>48</v>
      </c>
      <c r="B49" s="95">
        <v>1060.3719381999999</v>
      </c>
      <c r="C49" s="95">
        <v>3.3176368817999999</v>
      </c>
      <c r="D49" s="95">
        <v>5542.3798829999996</v>
      </c>
      <c r="E49" s="95">
        <v>163.21200730999999</v>
      </c>
      <c r="F49" s="95">
        <v>158.31362519000001</v>
      </c>
      <c r="G49" s="95">
        <v>3.7393214747000001</v>
      </c>
      <c r="H49" s="95">
        <v>257.19936238000003</v>
      </c>
      <c r="I49" s="95">
        <v>20.138711001000001</v>
      </c>
      <c r="J49" s="95">
        <v>5.7869857395000004</v>
      </c>
      <c r="K49" s="95">
        <v>57.355458333000001</v>
      </c>
      <c r="L49" s="95">
        <v>4.1151899570000001</v>
      </c>
      <c r="M49" s="95">
        <v>0.4783908429</v>
      </c>
      <c r="N49" s="95">
        <v>0.70215432659999999</v>
      </c>
      <c r="O49" s="26"/>
      <c r="P49" s="28" t="s">
        <v>48</v>
      </c>
      <c r="Q49" s="96">
        <v>0</v>
      </c>
      <c r="R49" s="28">
        <v>0</v>
      </c>
      <c r="S49" s="26">
        <v>4.1151965588943904</v>
      </c>
      <c r="T49" s="26">
        <v>20.138705408059099</v>
      </c>
      <c r="U49" s="26">
        <v>20.138705408059099</v>
      </c>
      <c r="V49" s="26">
        <v>4.4002257330808998</v>
      </c>
      <c r="W49" s="97">
        <v>0.18828558784844701</v>
      </c>
      <c r="X49" s="26">
        <v>5.7869845542147997</v>
      </c>
      <c r="Y49" s="26">
        <v>0.478391803692574</v>
      </c>
      <c r="Z49" s="26">
        <v>0</v>
      </c>
      <c r="AA49" s="26">
        <v>1060.37237810589</v>
      </c>
      <c r="AB49" s="26">
        <v>44.014701508474701</v>
      </c>
      <c r="AC49" s="26">
        <v>3.9691199323401398</v>
      </c>
      <c r="AD49" s="26">
        <v>14.3880631105534</v>
      </c>
      <c r="AE49" s="26">
        <v>0</v>
      </c>
      <c r="AF49" s="97">
        <v>0</v>
      </c>
      <c r="AG49" s="26">
        <v>57.355376046030401</v>
      </c>
      <c r="AH49" s="26">
        <v>57.355376046030401</v>
      </c>
      <c r="AI49" s="26">
        <v>44.338985871459499</v>
      </c>
      <c r="AJ49" s="26">
        <v>5.2767181149633098</v>
      </c>
      <c r="AK49" s="26">
        <v>0.32915352769877199</v>
      </c>
      <c r="AL49" s="97">
        <v>0.60231936349145199</v>
      </c>
      <c r="AM49" s="26">
        <v>2.5765398861466999</v>
      </c>
      <c r="AN49" s="26">
        <v>0</v>
      </c>
      <c r="AO49" s="26">
        <v>0.70215468473888498</v>
      </c>
      <c r="AP49" s="26">
        <v>3.3176361192039101</v>
      </c>
      <c r="AQ49" s="26">
        <v>0</v>
      </c>
      <c r="AR49" s="26">
        <v>4988.1417930411098</v>
      </c>
      <c r="AS49" s="26">
        <v>509.899880998914</v>
      </c>
      <c r="AT49" s="26">
        <v>5542.3806599114796</v>
      </c>
      <c r="AU49" s="26">
        <v>0</v>
      </c>
      <c r="AV49" s="26">
        <v>17.005050771871201</v>
      </c>
      <c r="AW49" s="26">
        <v>0</v>
      </c>
      <c r="AX49" s="26">
        <v>69.237548141503595</v>
      </c>
      <c r="AY49" s="26">
        <v>9.2296775078952897E-2</v>
      </c>
      <c r="AZ49" s="26">
        <v>3.2454348407436197E-2</v>
      </c>
      <c r="BA49" s="26">
        <v>122.09144118344101</v>
      </c>
      <c r="BB49" s="26">
        <v>4.1477971549353197E-2</v>
      </c>
      <c r="BC49" s="26">
        <v>0</v>
      </c>
      <c r="BD49" s="26">
        <v>6.0159183187552603E-3</v>
      </c>
      <c r="BE49" s="26">
        <v>163.20783764745701</v>
      </c>
      <c r="BF49" s="26">
        <v>158.309468052391</v>
      </c>
      <c r="BG49" s="26">
        <v>4.8983695950660504</v>
      </c>
      <c r="BH49" s="26">
        <v>0</v>
      </c>
      <c r="BI49" s="26">
        <v>0</v>
      </c>
      <c r="BJ49" s="26">
        <v>0.64766060461758002</v>
      </c>
      <c r="BK49" s="26">
        <v>0</v>
      </c>
      <c r="BL49" s="26">
        <v>6.9499728941726202</v>
      </c>
      <c r="BM49" s="26">
        <v>0</v>
      </c>
      <c r="BN49" s="26">
        <v>0.18063567563396599</v>
      </c>
      <c r="BO49" s="26">
        <v>27.7998539471001</v>
      </c>
      <c r="BP49" s="26">
        <v>4.78421245607014</v>
      </c>
      <c r="BQ49" s="26">
        <v>0</v>
      </c>
      <c r="BR49" s="26">
        <v>0.467025479367493</v>
      </c>
      <c r="BS49" s="26">
        <v>6.3325470438774895E-4</v>
      </c>
      <c r="BT49" s="26">
        <v>3.7393156170792001</v>
      </c>
      <c r="BU49" s="26">
        <v>37.683459848582999</v>
      </c>
      <c r="BV49" s="26">
        <v>0</v>
      </c>
      <c r="BW49" s="26">
        <v>6.7350476110603505E-2</v>
      </c>
      <c r="BX49" s="26">
        <v>5.7699408953827502</v>
      </c>
      <c r="BY49" s="97">
        <v>0</v>
      </c>
      <c r="BZ49" s="26">
        <v>0.50430891149192203</v>
      </c>
      <c r="CA49" s="26">
        <v>257.19927021500501</v>
      </c>
      <c r="CB49" s="26">
        <v>4.7122441487228501</v>
      </c>
      <c r="CD49" s="35">
        <f t="shared" si="14"/>
        <v>7.9999892811706708E-3</v>
      </c>
      <c r="CF49" s="23">
        <f t="shared" si="15"/>
        <v>4.1485998847579578E-7</v>
      </c>
      <c r="CG49" s="23">
        <f t="shared" si="16"/>
        <v>-2.2986122863991558E-7</v>
      </c>
      <c r="CH49" s="23">
        <f t="shared" si="17"/>
        <v>1.4017651196582273E-7</v>
      </c>
      <c r="CI49" s="23">
        <f t="shared" si="18"/>
        <v>-2.5547523198205457E-5</v>
      </c>
      <c r="CJ49" s="23">
        <f t="shared" si="19"/>
        <v>-2.6258874458999188E-5</v>
      </c>
      <c r="CK49" s="23">
        <f t="shared" si="20"/>
        <v>-1.5664929692719022E-6</v>
      </c>
      <c r="CL49" s="23">
        <f t="shared" si="21"/>
        <v>-3.5834068232996063E-7</v>
      </c>
      <c r="CM49" s="23">
        <f t="shared" si="22"/>
        <v>-2.777208978888643E-7</v>
      </c>
      <c r="CN49" s="23">
        <f t="shared" si="23"/>
        <v>-2.048190982336752E-7</v>
      </c>
      <c r="CO49" s="23">
        <f t="shared" si="24"/>
        <v>-1.4346841955849556E-6</v>
      </c>
      <c r="CP49" s="23">
        <f t="shared" si="25"/>
        <v>1.6042745193448742E-6</v>
      </c>
      <c r="CQ49" s="23">
        <f t="shared" si="26"/>
        <v>2.0083841241115946E-6</v>
      </c>
      <c r="CR49" s="23">
        <f t="shared" si="27"/>
        <v>5.1005722164654695E-7</v>
      </c>
    </row>
    <row r="50" spans="1:96" x14ac:dyDescent="0.25">
      <c r="A50" s="26" t="s">
        <v>49</v>
      </c>
      <c r="B50" s="95">
        <v>2029.1643357</v>
      </c>
      <c r="C50" s="95">
        <v>6.3487464760999996</v>
      </c>
      <c r="D50" s="95">
        <v>10513.88861</v>
      </c>
      <c r="E50" s="95">
        <v>308.50799857999999</v>
      </c>
      <c r="F50" s="95">
        <v>299.24877780000003</v>
      </c>
      <c r="G50" s="95">
        <v>7.1556933218000003</v>
      </c>
      <c r="H50" s="95">
        <v>486.12266110000002</v>
      </c>
      <c r="I50" s="95">
        <v>38.063403600000001</v>
      </c>
      <c r="J50" s="95">
        <v>10.937759531999999</v>
      </c>
      <c r="K50" s="95">
        <v>108.40535653000001</v>
      </c>
      <c r="L50" s="95">
        <v>7.7779630224999998</v>
      </c>
      <c r="M50" s="95">
        <v>0.90418816790000001</v>
      </c>
      <c r="N50" s="95">
        <v>1.3271148943</v>
      </c>
      <c r="O50" s="26"/>
      <c r="P50" s="28" t="s">
        <v>49</v>
      </c>
      <c r="Q50" s="96">
        <v>0</v>
      </c>
      <c r="R50" s="28">
        <v>0</v>
      </c>
      <c r="S50" s="26">
        <v>7.7779624414721598</v>
      </c>
      <c r="T50" s="26">
        <v>38.063324940365497</v>
      </c>
      <c r="U50" s="26">
        <v>38.063324940365497</v>
      </c>
      <c r="V50" s="26">
        <v>8.3166720235981</v>
      </c>
      <c r="W50" s="97">
        <v>0.35587302851034902</v>
      </c>
      <c r="X50" s="26">
        <v>10.937736593449101</v>
      </c>
      <c r="Y50" s="26">
        <v>0.90418827394138701</v>
      </c>
      <c r="Z50" s="26">
        <v>0</v>
      </c>
      <c r="AA50" s="26">
        <v>2029.1637923651699</v>
      </c>
      <c r="AB50" s="26">
        <v>83.190487851434398</v>
      </c>
      <c r="AC50" s="26">
        <v>7.5018791012457102</v>
      </c>
      <c r="AD50" s="26">
        <v>27.1943480321106</v>
      </c>
      <c r="AE50" s="26">
        <v>0</v>
      </c>
      <c r="AF50" s="97">
        <v>0</v>
      </c>
      <c r="AG50" s="26">
        <v>108.405320784377</v>
      </c>
      <c r="AH50" s="26">
        <v>108.405320784377</v>
      </c>
      <c r="AI50" s="26">
        <v>84.111103542783297</v>
      </c>
      <c r="AJ50" s="26">
        <v>9.9732864763101805</v>
      </c>
      <c r="AK50" s="26">
        <v>0.62212261458819795</v>
      </c>
      <c r="AL50" s="97">
        <v>1.1384163820840101</v>
      </c>
      <c r="AM50" s="26">
        <v>4.8698146861286498</v>
      </c>
      <c r="AN50" s="26">
        <v>0</v>
      </c>
      <c r="AO50" s="26">
        <v>1.32711244911468</v>
      </c>
      <c r="AP50" s="26">
        <v>6.3487430632340702</v>
      </c>
      <c r="AQ50" s="26">
        <v>0</v>
      </c>
      <c r="AR50" s="26">
        <v>9462.4974110469193</v>
      </c>
      <c r="AS50" s="26">
        <v>967.277150062445</v>
      </c>
      <c r="AT50" s="26">
        <v>10513.8856646521</v>
      </c>
      <c r="AU50" s="26">
        <v>0</v>
      </c>
      <c r="AV50" s="26">
        <v>32.140444793516203</v>
      </c>
      <c r="AW50" s="26">
        <v>0</v>
      </c>
      <c r="AX50" s="26">
        <v>130.86264607287799</v>
      </c>
      <c r="AY50" s="26">
        <v>0.17446191538881201</v>
      </c>
      <c r="AZ50" s="26">
        <v>6.1345939597766699E-2</v>
      </c>
      <c r="BA50" s="26">
        <v>230.78058167595299</v>
      </c>
      <c r="BB50" s="26">
        <v>7.8403251373203794E-2</v>
      </c>
      <c r="BC50" s="26">
        <v>0</v>
      </c>
      <c r="BD50" s="26">
        <v>1.1371486526673099E-2</v>
      </c>
      <c r="BE50" s="26">
        <v>308.50016534961298</v>
      </c>
      <c r="BF50" s="26">
        <v>299.24094474819202</v>
      </c>
      <c r="BG50" s="26">
        <v>9.2592206014208802</v>
      </c>
      <c r="BH50" s="26">
        <v>0</v>
      </c>
      <c r="BI50" s="26">
        <v>0</v>
      </c>
      <c r="BJ50" s="26">
        <v>1.2242247574530001</v>
      </c>
      <c r="BK50" s="26">
        <v>0</v>
      </c>
      <c r="BL50" s="26">
        <v>13.1370067137353</v>
      </c>
      <c r="BM50" s="26">
        <v>0</v>
      </c>
      <c r="BN50" s="26">
        <v>0.34144284065543401</v>
      </c>
      <c r="BO50" s="26">
        <v>52.548124716898997</v>
      </c>
      <c r="BP50" s="26">
        <v>9.0424536757548601</v>
      </c>
      <c r="BQ50" s="26">
        <v>0</v>
      </c>
      <c r="BR50" s="26">
        <v>0.88278447925175096</v>
      </c>
      <c r="BS50" s="26">
        <v>1.19697135747394E-3</v>
      </c>
      <c r="BT50" s="26">
        <v>7.1556900575560602</v>
      </c>
      <c r="BU50" s="26">
        <v>71.223962342924693</v>
      </c>
      <c r="BV50" s="26">
        <v>0</v>
      </c>
      <c r="BW50" s="26">
        <v>0.12729426431499</v>
      </c>
      <c r="BX50" s="26">
        <v>10.905582811531101</v>
      </c>
      <c r="BY50" s="97">
        <v>0</v>
      </c>
      <c r="BZ50" s="26">
        <v>0.95317772109288901</v>
      </c>
      <c r="CA50" s="26">
        <v>486.12250299332499</v>
      </c>
      <c r="CB50" s="26">
        <v>8.9064230556722794</v>
      </c>
      <c r="CD50" s="35">
        <f t="shared" si="14"/>
        <v>8.0000017334757763E-3</v>
      </c>
      <c r="CF50" s="23">
        <f t="shared" si="15"/>
        <v>-2.6776285220844965E-7</v>
      </c>
      <c r="CG50" s="23">
        <f t="shared" si="16"/>
        <v>-5.3756531974737161E-7</v>
      </c>
      <c r="CH50" s="23">
        <f t="shared" si="17"/>
        <v>-2.801387773210325E-7</v>
      </c>
      <c r="CI50" s="23">
        <f t="shared" si="18"/>
        <v>-2.539068816063695E-5</v>
      </c>
      <c r="CJ50" s="23">
        <f t="shared" si="19"/>
        <v>-2.6175718629807316E-5</v>
      </c>
      <c r="CK50" s="23">
        <f t="shared" si="20"/>
        <v>-4.5617437657551048E-7</v>
      </c>
      <c r="CL50" s="23">
        <f t="shared" si="21"/>
        <v>-3.2524028950368789E-7</v>
      </c>
      <c r="CM50" s="23">
        <f t="shared" si="22"/>
        <v>-2.0665423231806911E-6</v>
      </c>
      <c r="CN50" s="23">
        <f t="shared" si="23"/>
        <v>-2.0971891758667178E-6</v>
      </c>
      <c r="CO50" s="23">
        <f t="shared" si="24"/>
        <v>-3.2974037587550387E-7</v>
      </c>
      <c r="CP50" s="23">
        <f t="shared" si="25"/>
        <v>-7.4701800250566367E-8</v>
      </c>
      <c r="CQ50" s="23">
        <f t="shared" si="26"/>
        <v>1.1727800779669073E-7</v>
      </c>
      <c r="CR50" s="23">
        <f t="shared" si="27"/>
        <v>-1.8424820115434633E-6</v>
      </c>
    </row>
    <row r="51" spans="1:96" x14ac:dyDescent="0.25">
      <c r="A51" s="26" t="s">
        <v>50</v>
      </c>
      <c r="B51" s="95">
        <v>4044.8061011</v>
      </c>
      <c r="C51" s="95">
        <v>12.655181199999999</v>
      </c>
      <c r="D51" s="95">
        <v>20485.267946</v>
      </c>
      <c r="E51" s="95">
        <v>599.56340049999994</v>
      </c>
      <c r="F51" s="95">
        <v>581.56825490000006</v>
      </c>
      <c r="G51" s="95">
        <v>14.263700179000001</v>
      </c>
      <c r="H51" s="95">
        <v>944.54640129999996</v>
      </c>
      <c r="I51" s="95">
        <v>73.957977069999998</v>
      </c>
      <c r="J51" s="95">
        <v>21.252293199</v>
      </c>
      <c r="K51" s="95">
        <v>210.63384439000001</v>
      </c>
      <c r="L51" s="95">
        <v>15.11274162</v>
      </c>
      <c r="M51" s="95">
        <v>1.7568561416999999</v>
      </c>
      <c r="N51" s="95">
        <v>2.5786114415000001</v>
      </c>
      <c r="O51" s="26"/>
      <c r="P51" s="28" t="s">
        <v>50</v>
      </c>
      <c r="Q51" s="96">
        <v>0</v>
      </c>
      <c r="R51" s="28">
        <v>0</v>
      </c>
      <c r="S51" s="26">
        <v>15.112753637719001</v>
      </c>
      <c r="T51" s="26">
        <v>73.957953229190394</v>
      </c>
      <c r="U51" s="26">
        <v>73.957953229190394</v>
      </c>
      <c r="V51" s="26">
        <v>16.1594882908282</v>
      </c>
      <c r="W51" s="97">
        <v>0.69146168657899698</v>
      </c>
      <c r="X51" s="26">
        <v>21.2522146976989</v>
      </c>
      <c r="Y51" s="26">
        <v>1.7568507148987</v>
      </c>
      <c r="Z51" s="26">
        <v>0</v>
      </c>
      <c r="AA51" s="26">
        <v>4044.8041274492002</v>
      </c>
      <c r="AB51" s="26">
        <v>161.641278539029</v>
      </c>
      <c r="AC51" s="26">
        <v>14.576305426867799</v>
      </c>
      <c r="AD51" s="26">
        <v>52.839130913274701</v>
      </c>
      <c r="AE51" s="26">
        <v>0</v>
      </c>
      <c r="AF51" s="97">
        <v>0</v>
      </c>
      <c r="AG51" s="26">
        <v>210.63422862312899</v>
      </c>
      <c r="AH51" s="26">
        <v>210.63422862312899</v>
      </c>
      <c r="AI51" s="26">
        <v>163.88223168769301</v>
      </c>
      <c r="AJ51" s="26">
        <v>19.378311958008499</v>
      </c>
      <c r="AK51" s="26">
        <v>1.2087938157460001</v>
      </c>
      <c r="AL51" s="97">
        <v>2.2119727550238601</v>
      </c>
      <c r="AM51" s="26">
        <v>9.4621372631690299</v>
      </c>
      <c r="AN51" s="26">
        <v>0</v>
      </c>
      <c r="AO51" s="26">
        <v>2.5786118434301399</v>
      </c>
      <c r="AP51" s="26">
        <v>12.655167158848499</v>
      </c>
      <c r="AQ51" s="26">
        <v>0</v>
      </c>
      <c r="AR51" s="26">
        <v>18436.731142357901</v>
      </c>
      <c r="AS51" s="26">
        <v>1884.6427998368599</v>
      </c>
      <c r="AT51" s="26">
        <v>20485.256173882499</v>
      </c>
      <c r="AU51" s="26">
        <v>0</v>
      </c>
      <c r="AV51" s="26">
        <v>62.449636236759801</v>
      </c>
      <c r="AW51" s="26">
        <v>0</v>
      </c>
      <c r="AX51" s="26">
        <v>254.26924465563201</v>
      </c>
      <c r="AY51" s="26">
        <v>0.339053978185265</v>
      </c>
      <c r="AZ51" s="26">
        <v>0.11922151226045299</v>
      </c>
      <c r="BA51" s="26">
        <v>448.50531102255798</v>
      </c>
      <c r="BB51" s="26">
        <v>0.15237070972293401</v>
      </c>
      <c r="BC51" s="26">
        <v>0</v>
      </c>
      <c r="BD51" s="26">
        <v>2.2099573218252001E-2</v>
      </c>
      <c r="BE51" s="26">
        <v>599.54806909205399</v>
      </c>
      <c r="BF51" s="26">
        <v>581.55292971144195</v>
      </c>
      <c r="BG51" s="26">
        <v>17.995139380611398</v>
      </c>
      <c r="BH51" s="26">
        <v>0</v>
      </c>
      <c r="BI51" s="26">
        <v>0</v>
      </c>
      <c r="BJ51" s="26">
        <v>2.37919574463863</v>
      </c>
      <c r="BK51" s="26">
        <v>0</v>
      </c>
      <c r="BL51" s="26">
        <v>25.530830627711001</v>
      </c>
      <c r="BM51" s="26">
        <v>0</v>
      </c>
      <c r="BN51" s="26">
        <v>0.66356938915436103</v>
      </c>
      <c r="BO51" s="26">
        <v>102.123326829698</v>
      </c>
      <c r="BP51" s="26">
        <v>17.5696985501162</v>
      </c>
      <c r="BQ51" s="26">
        <v>0</v>
      </c>
      <c r="BR51" s="26">
        <v>1.7156240525361399</v>
      </c>
      <c r="BS51" s="26">
        <v>2.32627175824115E-3</v>
      </c>
      <c r="BT51" s="26">
        <v>14.263727348225499</v>
      </c>
      <c r="BU51" s="26">
        <v>138.389691586092</v>
      </c>
      <c r="BV51" s="26">
        <v>0</v>
      </c>
      <c r="BW51" s="26">
        <v>0.24733774881995199</v>
      </c>
      <c r="BX51" s="26">
        <v>21.189781699962602</v>
      </c>
      <c r="BY51" s="97">
        <v>0</v>
      </c>
      <c r="BZ51" s="26">
        <v>1.8520465451942001</v>
      </c>
      <c r="CA51" s="26">
        <v>944.54634997271705</v>
      </c>
      <c r="CB51" s="26">
        <v>17.305356647505199</v>
      </c>
      <c r="CD51" s="35">
        <f t="shared" si="14"/>
        <v>8.0000088989189005E-3</v>
      </c>
      <c r="CF51" s="23">
        <f t="shared" si="15"/>
        <v>-4.8794694984717225E-7</v>
      </c>
      <c r="CG51" s="23">
        <f t="shared" si="16"/>
        <v>-1.1095180130779905E-6</v>
      </c>
      <c r="CH51" s="23">
        <f t="shared" si="17"/>
        <v>-5.7466260788618521E-7</v>
      </c>
      <c r="CI51" s="23">
        <f t="shared" si="18"/>
        <v>-2.5570953685907251E-5</v>
      </c>
      <c r="CJ51" s="23">
        <f t="shared" si="19"/>
        <v>-2.6351487429009758E-5</v>
      </c>
      <c r="CK51" s="23">
        <f t="shared" si="20"/>
        <v>1.9047810286088849E-6</v>
      </c>
      <c r="CL51" s="23">
        <f t="shared" si="21"/>
        <v>-5.434066852964508E-8</v>
      </c>
      <c r="CM51" s="23">
        <f t="shared" si="22"/>
        <v>-3.2235616154374648E-7</v>
      </c>
      <c r="CN51" s="23">
        <f t="shared" si="23"/>
        <v>-3.6937802601050478E-6</v>
      </c>
      <c r="CO51" s="23">
        <f t="shared" si="24"/>
        <v>1.8241756451624202E-6</v>
      </c>
      <c r="CP51" s="23">
        <f t="shared" si="25"/>
        <v>7.9520442441589485E-7</v>
      </c>
      <c r="CQ51" s="23">
        <f t="shared" si="26"/>
        <v>-3.0889275286018551E-6</v>
      </c>
      <c r="CR51" s="23">
        <f t="shared" si="27"/>
        <v>1.5587076570304889E-7</v>
      </c>
    </row>
    <row r="52" spans="1:96" s="28" customFormat="1" x14ac:dyDescent="0.25">
      <c r="A52" s="26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4"/>
      <c r="M52" s="94"/>
      <c r="N52" s="94"/>
      <c r="O52" s="26"/>
      <c r="Q52" s="96"/>
      <c r="S52" s="26"/>
      <c r="T52" s="26"/>
      <c r="U52" s="26"/>
      <c r="V52" s="26"/>
      <c r="W52" s="97"/>
      <c r="X52" s="26"/>
      <c r="Y52" s="26"/>
      <c r="Z52" s="26"/>
      <c r="AA52" s="26"/>
      <c r="AB52" s="26"/>
      <c r="AC52" s="26"/>
      <c r="AD52" s="26"/>
      <c r="AE52" s="26"/>
      <c r="AF52" s="97"/>
      <c r="AG52" s="26"/>
      <c r="AH52" s="26"/>
      <c r="AI52" s="26"/>
      <c r="AJ52" s="26"/>
      <c r="AK52" s="26"/>
      <c r="AL52" s="97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97"/>
      <c r="BZ52" s="26"/>
      <c r="CA52" s="26"/>
      <c r="CB52" s="26"/>
      <c r="CD52" s="35"/>
      <c r="CF52" s="23" t="str">
        <f t="shared" si="15"/>
        <v/>
      </c>
      <c r="CG52" s="23" t="str">
        <f t="shared" si="16"/>
        <v/>
      </c>
      <c r="CH52" s="23" t="str">
        <f t="shared" si="17"/>
        <v/>
      </c>
      <c r="CI52" s="23" t="str">
        <f t="shared" si="18"/>
        <v/>
      </c>
      <c r="CJ52" s="23" t="str">
        <f t="shared" si="19"/>
        <v/>
      </c>
      <c r="CK52" s="23" t="str">
        <f t="shared" si="20"/>
        <v/>
      </c>
      <c r="CL52" s="23" t="str">
        <f t="shared" si="21"/>
        <v/>
      </c>
      <c r="CP52" s="23" t="str">
        <f t="shared" si="25"/>
        <v/>
      </c>
      <c r="CQ52" s="23" t="str">
        <f t="shared" si="26"/>
        <v/>
      </c>
      <c r="CR52" s="23" t="str">
        <f t="shared" si="27"/>
        <v/>
      </c>
    </row>
    <row r="53" spans="1:96" x14ac:dyDescent="0.25"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4"/>
      <c r="M53" s="94"/>
      <c r="N53" s="94"/>
      <c r="S53" s="26"/>
      <c r="CF53" s="23" t="str">
        <f t="shared" si="15"/>
        <v/>
      </c>
      <c r="CG53" s="23" t="str">
        <f t="shared" si="16"/>
        <v/>
      </c>
      <c r="CH53" s="23" t="str">
        <f t="shared" si="17"/>
        <v/>
      </c>
      <c r="CI53" s="23" t="str">
        <f t="shared" si="18"/>
        <v/>
      </c>
      <c r="CJ53" s="23" t="str">
        <f t="shared" si="19"/>
        <v/>
      </c>
      <c r="CK53" s="23" t="str">
        <f t="shared" si="20"/>
        <v/>
      </c>
      <c r="CL53" s="23" t="str">
        <f t="shared" si="21"/>
        <v/>
      </c>
      <c r="CP53" s="23" t="str">
        <f t="shared" si="25"/>
        <v/>
      </c>
      <c r="CQ53" s="23" t="str">
        <f t="shared" si="26"/>
        <v/>
      </c>
      <c r="CR53" s="23" t="str">
        <f t="shared" si="27"/>
        <v/>
      </c>
    </row>
    <row r="54" spans="1:96" x14ac:dyDescent="0.25">
      <c r="A54" s="26" t="s">
        <v>231</v>
      </c>
      <c r="B54" s="95">
        <v>10.6625934</v>
      </c>
      <c r="C54" s="95">
        <v>3.3360593000000001E-2</v>
      </c>
      <c r="D54" s="95">
        <v>74.270377999999994</v>
      </c>
      <c r="E54" s="95">
        <v>2.1545771</v>
      </c>
      <c r="F54" s="95">
        <v>1.9822114</v>
      </c>
      <c r="G54" s="95">
        <v>3.7600829000000002E-2</v>
      </c>
      <c r="H54" s="95">
        <v>3.3849157999999999</v>
      </c>
      <c r="I54" s="95">
        <v>5.9525390999999997E-2</v>
      </c>
      <c r="J54" s="95">
        <v>8.1917515000000003E-3</v>
      </c>
      <c r="K54" s="95">
        <v>0.13715663</v>
      </c>
      <c r="L54" s="95">
        <v>9.8986869999999998E-3</v>
      </c>
      <c r="M54" s="95">
        <v>1.0284928E-2</v>
      </c>
      <c r="N54" s="95">
        <v>5.5492487000000004E-3</v>
      </c>
      <c r="O54" s="26"/>
      <c r="P54" s="28" t="s">
        <v>51</v>
      </c>
      <c r="Q54" s="96">
        <v>0</v>
      </c>
      <c r="R54" s="28">
        <v>0</v>
      </c>
      <c r="S54" s="26">
        <v>0</v>
      </c>
      <c r="T54" s="26">
        <v>0</v>
      </c>
      <c r="U54" s="26">
        <v>0</v>
      </c>
      <c r="V54" s="26">
        <v>0</v>
      </c>
      <c r="W54" s="97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97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97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97">
        <v>0</v>
      </c>
      <c r="BZ54" s="26">
        <v>0</v>
      </c>
      <c r="CA54" s="26">
        <v>0</v>
      </c>
      <c r="CB54" s="26">
        <v>0</v>
      </c>
      <c r="CD54" s="35"/>
      <c r="CF54" s="23">
        <f t="shared" si="15"/>
        <v>-1</v>
      </c>
      <c r="CG54" s="23">
        <f t="shared" si="16"/>
        <v>-1</v>
      </c>
      <c r="CH54" s="23">
        <f t="shared" si="17"/>
        <v>-1</v>
      </c>
      <c r="CI54" s="23">
        <f t="shared" si="18"/>
        <v>-1</v>
      </c>
      <c r="CJ54" s="23">
        <f t="shared" si="19"/>
        <v>-1</v>
      </c>
      <c r="CK54" s="23">
        <f t="shared" si="20"/>
        <v>-1</v>
      </c>
      <c r="CL54" s="23">
        <f t="shared" si="21"/>
        <v>-1</v>
      </c>
      <c r="CM54" s="23">
        <f>IF(I54=0,"",(U54-I54)/I54)</f>
        <v>-1</v>
      </c>
      <c r="CN54" s="23">
        <f>IF(J54=0,"",(X54-J54)/J54)</f>
        <v>-1</v>
      </c>
      <c r="CO54" s="23">
        <f>IF(K54=0,"",(AH54-K54)/K54)</f>
        <v>-1</v>
      </c>
      <c r="CP54" s="23">
        <f t="shared" si="25"/>
        <v>-1</v>
      </c>
      <c r="CQ54" s="23">
        <f t="shared" si="26"/>
        <v>-1</v>
      </c>
      <c r="CR54" s="23">
        <f t="shared" si="27"/>
        <v>-1</v>
      </c>
    </row>
    <row r="55" spans="1:96" x14ac:dyDescent="0.25">
      <c r="A55" s="26" t="s">
        <v>1</v>
      </c>
      <c r="B55" s="95">
        <v>47.374696700000001</v>
      </c>
      <c r="C55" s="95">
        <v>0.14822382279999999</v>
      </c>
      <c r="D55" s="95">
        <v>381.77019100000001</v>
      </c>
      <c r="E55" s="95">
        <v>11.1731938</v>
      </c>
      <c r="F55" s="95">
        <v>10.83799988</v>
      </c>
      <c r="G55" s="95">
        <v>0.16706365779999999</v>
      </c>
      <c r="H55" s="95">
        <v>17.66043449</v>
      </c>
      <c r="I55" s="95">
        <v>1.382812065</v>
      </c>
      <c r="J55" s="95">
        <v>0.39735974000000002</v>
      </c>
      <c r="K55" s="95">
        <v>3.9382775900000002</v>
      </c>
      <c r="L55" s="95">
        <v>0.28256693500000002</v>
      </c>
      <c r="M55" s="95">
        <v>3.2848408799999999E-2</v>
      </c>
      <c r="N55" s="95">
        <v>4.8212989300000002E-2</v>
      </c>
      <c r="O55" s="26"/>
      <c r="P55" s="28" t="s">
        <v>1</v>
      </c>
      <c r="Q55" s="96">
        <v>0</v>
      </c>
      <c r="R55" s="28">
        <v>0</v>
      </c>
      <c r="S55" s="26">
        <v>0</v>
      </c>
      <c r="T55" s="26">
        <v>0</v>
      </c>
      <c r="U55" s="26">
        <v>0</v>
      </c>
      <c r="V55" s="26">
        <v>0</v>
      </c>
      <c r="W55" s="97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97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97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97">
        <v>0</v>
      </c>
      <c r="BZ55" s="26">
        <v>0</v>
      </c>
      <c r="CA55" s="26">
        <v>0</v>
      </c>
      <c r="CB55" s="26">
        <v>0</v>
      </c>
      <c r="CD55" s="35"/>
      <c r="CF55" s="23">
        <f t="shared" si="15"/>
        <v>-1</v>
      </c>
      <c r="CG55" s="23">
        <f t="shared" si="16"/>
        <v>-1</v>
      </c>
      <c r="CH55" s="23">
        <f t="shared" si="17"/>
        <v>-1</v>
      </c>
      <c r="CI55" s="23">
        <f t="shared" si="18"/>
        <v>-1</v>
      </c>
      <c r="CJ55" s="23">
        <f t="shared" si="19"/>
        <v>-1</v>
      </c>
      <c r="CK55" s="23">
        <f t="shared" si="20"/>
        <v>-1</v>
      </c>
      <c r="CL55" s="23">
        <f t="shared" si="21"/>
        <v>-1</v>
      </c>
      <c r="CM55" s="23">
        <f>IF(I55=0,"",(U55-I55)/I55)</f>
        <v>-1</v>
      </c>
      <c r="CN55" s="23">
        <f>IF(J55=0,"",(X55-J55)/J55)</f>
        <v>-1</v>
      </c>
      <c r="CO55" s="23">
        <f>IF(K55=0,"",(AH55-K55)/K55)</f>
        <v>-1</v>
      </c>
      <c r="CP55" s="23">
        <f t="shared" si="25"/>
        <v>-1</v>
      </c>
      <c r="CQ55" s="23">
        <f t="shared" si="26"/>
        <v>-1</v>
      </c>
      <c r="CR55" s="23">
        <f t="shared" si="27"/>
        <v>-1</v>
      </c>
    </row>
    <row r="56" spans="1:96" s="28" customFormat="1" x14ac:dyDescent="0.25">
      <c r="A56" s="26" t="s">
        <v>11</v>
      </c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26"/>
      <c r="Q56" s="96"/>
      <c r="S56" s="26"/>
      <c r="T56" s="26"/>
      <c r="U56" s="26"/>
      <c r="V56" s="26"/>
      <c r="W56" s="97"/>
      <c r="X56" s="26"/>
      <c r="Y56" s="26"/>
      <c r="Z56" s="26"/>
      <c r="AA56" s="26"/>
      <c r="AB56" s="26"/>
      <c r="AC56" s="26"/>
      <c r="AD56" s="26"/>
      <c r="AE56" s="26"/>
      <c r="AF56" s="97"/>
      <c r="AG56" s="26"/>
      <c r="AH56" s="26"/>
      <c r="AI56" s="26"/>
      <c r="AJ56" s="26"/>
      <c r="AK56" s="26"/>
      <c r="AL56" s="97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97"/>
      <c r="BZ56" s="26"/>
      <c r="CA56" s="26"/>
      <c r="CB56" s="26"/>
      <c r="CC56"/>
      <c r="CD56" s="35"/>
      <c r="CE56"/>
      <c r="CF56" s="23" t="str">
        <f t="shared" si="15"/>
        <v/>
      </c>
      <c r="CG56" s="23" t="str">
        <f t="shared" si="16"/>
        <v/>
      </c>
      <c r="CH56" s="23" t="str">
        <f t="shared" si="17"/>
        <v/>
      </c>
      <c r="CI56" s="23" t="str">
        <f t="shared" si="18"/>
        <v/>
      </c>
      <c r="CJ56" s="23" t="str">
        <f t="shared" si="19"/>
        <v/>
      </c>
      <c r="CK56" s="23" t="str">
        <f t="shared" si="20"/>
        <v/>
      </c>
      <c r="CL56" s="23" t="str">
        <f t="shared" si="21"/>
        <v/>
      </c>
      <c r="CM56" s="23" t="str">
        <f>IF(I56=0,"",(U56-I56)/I56)</f>
        <v/>
      </c>
      <c r="CN56" s="23" t="str">
        <f>IF(J56=0,"",(X56-J56)/J56)</f>
        <v/>
      </c>
      <c r="CO56" s="23" t="str">
        <f>IF(K56=0,"",(AH56-K56)/K56)</f>
        <v/>
      </c>
      <c r="CP56" s="23" t="str">
        <f t="shared" si="25"/>
        <v/>
      </c>
      <c r="CQ56" s="23" t="str">
        <f t="shared" si="26"/>
        <v/>
      </c>
      <c r="CR56" s="23" t="str">
        <f t="shared" si="27"/>
        <v/>
      </c>
    </row>
    <row r="57" spans="1:96" s="28" customFormat="1" x14ac:dyDescent="0.25">
      <c r="A57" s="26" t="s">
        <v>58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26"/>
      <c r="Q57" s="96"/>
      <c r="S57" s="26"/>
      <c r="T57" s="26"/>
      <c r="U57" s="26"/>
      <c r="V57" s="26"/>
      <c r="W57" s="97"/>
      <c r="X57" s="26"/>
      <c r="Y57" s="26"/>
      <c r="Z57" s="26"/>
      <c r="AA57" s="26"/>
      <c r="AB57" s="26"/>
      <c r="AC57" s="26"/>
      <c r="AD57" s="26"/>
      <c r="AE57" s="26"/>
      <c r="AF57" s="97"/>
      <c r="AG57" s="26"/>
      <c r="AH57" s="26"/>
      <c r="AI57" s="26"/>
      <c r="AJ57" s="26"/>
      <c r="AK57" s="26"/>
      <c r="AL57" s="97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97"/>
      <c r="BZ57" s="26"/>
      <c r="CA57" s="26"/>
      <c r="CB57" s="26"/>
      <c r="CC57"/>
      <c r="CD57" s="35"/>
      <c r="CE57"/>
      <c r="CF57" s="23" t="str">
        <f t="shared" si="15"/>
        <v/>
      </c>
      <c r="CG57" s="23" t="str">
        <f t="shared" si="16"/>
        <v/>
      </c>
      <c r="CH57" s="23" t="str">
        <f t="shared" si="17"/>
        <v/>
      </c>
      <c r="CI57" s="23" t="str">
        <f t="shared" si="18"/>
        <v/>
      </c>
      <c r="CJ57" s="23" t="str">
        <f t="shared" si="19"/>
        <v/>
      </c>
      <c r="CK57" s="23" t="str">
        <f t="shared" si="20"/>
        <v/>
      </c>
      <c r="CL57" s="23" t="str">
        <f t="shared" si="21"/>
        <v/>
      </c>
      <c r="CM57" s="23" t="str">
        <f>IF(I57=0,"",(U57-I57)/I57)</f>
        <v/>
      </c>
      <c r="CN57" s="23" t="str">
        <f>IF(J57=0,"",(X57-J57)/J57)</f>
        <v/>
      </c>
      <c r="CO57" s="23" t="str">
        <f>IF(K57=0,"",(AH57-K57)/K57)</f>
        <v/>
      </c>
      <c r="CP57" s="23" t="str">
        <f t="shared" si="25"/>
        <v/>
      </c>
      <c r="CQ57" s="23" t="str">
        <f t="shared" si="26"/>
        <v/>
      </c>
      <c r="CR57" s="23" t="str">
        <f t="shared" si="27"/>
        <v/>
      </c>
    </row>
    <row r="58" spans="1:96" s="28" customFormat="1" x14ac:dyDescent="0.25">
      <c r="A58" s="26" t="s">
        <v>176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4"/>
      <c r="M58" s="94"/>
      <c r="N58" s="94"/>
      <c r="O58" s="26"/>
      <c r="Q58" s="96"/>
      <c r="S58" s="26"/>
      <c r="T58" s="26"/>
      <c r="U58" s="26"/>
      <c r="V58" s="26"/>
      <c r="W58" s="97"/>
      <c r="X58" s="26"/>
      <c r="Y58" s="26"/>
      <c r="Z58" s="26"/>
      <c r="AA58" s="26"/>
      <c r="AB58" s="26"/>
      <c r="AC58" s="26"/>
      <c r="AD58" s="26"/>
      <c r="AE58" s="26"/>
      <c r="AF58" s="97"/>
      <c r="AG58" s="26"/>
      <c r="AH58" s="26"/>
      <c r="AI58" s="26"/>
      <c r="AJ58" s="26"/>
      <c r="AK58" s="26"/>
      <c r="AL58" s="97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97"/>
      <c r="BZ58" s="26"/>
      <c r="CA58" s="26"/>
      <c r="CB58" s="26"/>
      <c r="CD58" s="35"/>
      <c r="CF58" s="23" t="str">
        <f t="shared" si="15"/>
        <v/>
      </c>
      <c r="CG58" s="23" t="str">
        <f t="shared" si="16"/>
        <v/>
      </c>
      <c r="CH58" s="23" t="str">
        <f t="shared" si="17"/>
        <v/>
      </c>
      <c r="CI58" s="23" t="str">
        <f t="shared" si="18"/>
        <v/>
      </c>
      <c r="CJ58" s="23" t="str">
        <f t="shared" si="19"/>
        <v/>
      </c>
      <c r="CK58" s="23" t="str">
        <f t="shared" si="20"/>
        <v/>
      </c>
      <c r="CL58" s="23" t="str">
        <f t="shared" si="21"/>
        <v/>
      </c>
      <c r="CP58" s="23" t="str">
        <f t="shared" si="25"/>
        <v/>
      </c>
      <c r="CQ58" s="23" t="str">
        <f t="shared" si="26"/>
        <v/>
      </c>
      <c r="CR58" s="23" t="str">
        <f t="shared" si="27"/>
        <v/>
      </c>
    </row>
    <row r="59" spans="1:96" s="28" customForma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Q59" s="96"/>
      <c r="T59" s="26"/>
      <c r="U59" s="26"/>
      <c r="V59" s="26"/>
      <c r="W59" s="97"/>
      <c r="X59" s="26"/>
      <c r="Y59" s="26"/>
      <c r="Z59" s="26"/>
      <c r="AA59" s="26"/>
      <c r="AB59" s="26"/>
      <c r="AC59" s="26"/>
      <c r="AD59" s="26"/>
      <c r="AE59" s="26"/>
      <c r="AF59" s="97"/>
      <c r="AG59" s="26"/>
      <c r="AH59" s="26"/>
      <c r="AI59" s="26"/>
      <c r="AJ59" s="26"/>
      <c r="AK59" s="26"/>
      <c r="AL59" s="97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97"/>
      <c r="BZ59" s="26"/>
      <c r="CA59" s="26"/>
      <c r="CB59" s="26"/>
      <c r="CD59" s="35"/>
      <c r="CF59" s="23" t="str">
        <f t="shared" si="15"/>
        <v/>
      </c>
      <c r="CG59" s="23" t="str">
        <f t="shared" si="16"/>
        <v/>
      </c>
      <c r="CH59" s="23" t="str">
        <f t="shared" si="17"/>
        <v/>
      </c>
      <c r="CI59" s="23" t="str">
        <f t="shared" si="18"/>
        <v/>
      </c>
      <c r="CJ59" s="23" t="str">
        <f t="shared" si="19"/>
        <v/>
      </c>
      <c r="CK59" s="23" t="str">
        <f t="shared" si="20"/>
        <v/>
      </c>
      <c r="CL59" s="23" t="str">
        <f t="shared" si="21"/>
        <v/>
      </c>
    </row>
    <row r="60" spans="1:96" x14ac:dyDescent="0.25">
      <c r="A60" s="1" t="s">
        <v>55</v>
      </c>
      <c r="B60" s="1">
        <f t="shared" ref="B60:J60" si="28">SUM(B3:B58)</f>
        <v>109940.35368056998</v>
      </c>
      <c r="C60" s="1">
        <f t="shared" si="28"/>
        <v>342.23611289400003</v>
      </c>
      <c r="D60" s="1">
        <f t="shared" si="28"/>
        <v>557840.30808739993</v>
      </c>
      <c r="E60" s="1">
        <f t="shared" si="28"/>
        <v>16034.072027842994</v>
      </c>
      <c r="F60" s="1">
        <f t="shared" si="28"/>
        <v>15527.859517747993</v>
      </c>
      <c r="G60" s="1">
        <f t="shared" si="28"/>
        <v>681.76878067070015</v>
      </c>
      <c r="H60" s="1">
        <f t="shared" si="28"/>
        <v>25725.498449359995</v>
      </c>
      <c r="I60" s="1">
        <f t="shared" si="28"/>
        <v>1864.6895032233999</v>
      </c>
      <c r="J60" s="1">
        <f t="shared" si="28"/>
        <v>535.73409011999979</v>
      </c>
      <c r="K60" s="1">
        <f>SUM(K3:K58)</f>
        <v>5310.2642363400028</v>
      </c>
      <c r="L60" s="1">
        <f>SUM(L3:L58)</f>
        <v>380.06503226579997</v>
      </c>
      <c r="M60" s="1">
        <f>SUM(M3:M58)</f>
        <v>44.361519874799988</v>
      </c>
      <c r="N60" s="1">
        <f>SUM(N3:N58)</f>
        <v>67.089059550100004</v>
      </c>
      <c r="O60" s="1"/>
      <c r="P60" s="1" t="s">
        <v>55</v>
      </c>
      <c r="Q60" s="1">
        <f t="shared" ref="Q60:CB60" si="29">SUM(Q3:Q58)</f>
        <v>0</v>
      </c>
      <c r="R60" s="1">
        <f t="shared" si="29"/>
        <v>0</v>
      </c>
      <c r="S60" s="1">
        <f t="shared" si="29"/>
        <v>379.77242546651644</v>
      </c>
      <c r="T60" s="1">
        <f t="shared" si="29"/>
        <v>1863.2474263959543</v>
      </c>
      <c r="U60" s="1">
        <f t="shared" si="29"/>
        <v>1863.2474263959543</v>
      </c>
      <c r="V60" s="1">
        <f t="shared" si="29"/>
        <v>455.54400507061246</v>
      </c>
      <c r="W60" s="1">
        <f t="shared" si="29"/>
        <v>19.492735242627376</v>
      </c>
      <c r="X60" s="1">
        <f t="shared" si="29"/>
        <v>535.32836498633139</v>
      </c>
      <c r="Y60" s="1">
        <f t="shared" si="29"/>
        <v>44.318357510999576</v>
      </c>
      <c r="Z60" s="1">
        <f t="shared" si="29"/>
        <v>0</v>
      </c>
      <c r="AA60" s="1">
        <f t="shared" si="29"/>
        <v>109882.26441653028</v>
      </c>
      <c r="AB60" s="1">
        <f t="shared" si="29"/>
        <v>4556.74056414393</v>
      </c>
      <c r="AC60" s="1">
        <f t="shared" si="29"/>
        <v>410.91384350982474</v>
      </c>
      <c r="AD60" s="1">
        <f t="shared" si="29"/>
        <v>1489.5631041142074</v>
      </c>
      <c r="AE60" s="1">
        <f t="shared" si="29"/>
        <v>0</v>
      </c>
      <c r="AF60" s="1">
        <f t="shared" si="29"/>
        <v>0</v>
      </c>
      <c r="AG60" s="1">
        <f t="shared" si="29"/>
        <v>5306.1878229631857</v>
      </c>
      <c r="AH60" s="1">
        <f t="shared" si="29"/>
        <v>5306.1878229631857</v>
      </c>
      <c r="AI60" s="1">
        <f t="shared" si="29"/>
        <v>4459.0737023555866</v>
      </c>
      <c r="AJ60" s="1">
        <f t="shared" si="29"/>
        <v>546.2844771868215</v>
      </c>
      <c r="AK60" s="1">
        <f t="shared" si="29"/>
        <v>34.076543425345861</v>
      </c>
      <c r="AL60" s="1">
        <f t="shared" si="29"/>
        <v>62.356623550573211</v>
      </c>
      <c r="AM60" s="1">
        <f t="shared" si="29"/>
        <v>266.74289090686108</v>
      </c>
      <c r="AN60" s="1">
        <f t="shared" si="29"/>
        <v>0</v>
      </c>
      <c r="AO60" s="1">
        <f t="shared" si="29"/>
        <v>67.035273142811874</v>
      </c>
      <c r="AP60" s="1">
        <f t="shared" si="29"/>
        <v>342.05421392914172</v>
      </c>
      <c r="AQ60" s="1">
        <f t="shared" si="29"/>
        <v>0</v>
      </c>
      <c r="AR60" s="1">
        <f t="shared" si="29"/>
        <v>501645.63679612102</v>
      </c>
      <c r="AS60" s="1">
        <f t="shared" si="29"/>
        <v>51279.324051221854</v>
      </c>
      <c r="AT60" s="1">
        <f t="shared" si="29"/>
        <v>557384.03454969858</v>
      </c>
      <c r="AU60" s="1">
        <f t="shared" si="29"/>
        <v>0</v>
      </c>
      <c r="AV60" s="1">
        <f t="shared" si="29"/>
        <v>1760.4865865971681</v>
      </c>
      <c r="AW60" s="1">
        <f t="shared" si="29"/>
        <v>0</v>
      </c>
      <c r="AX60" s="1">
        <f t="shared" si="29"/>
        <v>7167.9837114378943</v>
      </c>
      <c r="AY60" s="1">
        <f t="shared" si="29"/>
        <v>9.0452646076019843</v>
      </c>
      <c r="AZ60" s="1">
        <f t="shared" si="29"/>
        <v>3.1805821673961692</v>
      </c>
      <c r="BA60" s="1">
        <f t="shared" si="29"/>
        <v>11965.194544514059</v>
      </c>
      <c r="BB60" s="1">
        <f t="shared" si="29"/>
        <v>4.0649379958734233</v>
      </c>
      <c r="BC60" s="1">
        <f t="shared" si="29"/>
        <v>0</v>
      </c>
      <c r="BD60" s="1">
        <f t="shared" si="29"/>
        <v>0.58957110339418217</v>
      </c>
      <c r="BE60" s="1">
        <f t="shared" si="29"/>
        <v>16020.336394405856</v>
      </c>
      <c r="BF60" s="1">
        <f t="shared" si="29"/>
        <v>15514.631599639628</v>
      </c>
      <c r="BG60" s="1">
        <f t="shared" si="29"/>
        <v>505.70479476622489</v>
      </c>
      <c r="BH60" s="1">
        <f t="shared" si="29"/>
        <v>0</v>
      </c>
      <c r="BI60" s="1">
        <f t="shared" si="29"/>
        <v>0</v>
      </c>
      <c r="BJ60" s="1">
        <f t="shared" si="29"/>
        <v>63.471998419154815</v>
      </c>
      <c r="BK60" s="1">
        <f t="shared" si="29"/>
        <v>0</v>
      </c>
      <c r="BL60" s="1">
        <f t="shared" si="29"/>
        <v>681.11021960923756</v>
      </c>
      <c r="BM60" s="1">
        <f t="shared" si="29"/>
        <v>0</v>
      </c>
      <c r="BN60" s="1">
        <f t="shared" si="29"/>
        <v>17.702651281392281</v>
      </c>
      <c r="BO60" s="1">
        <f t="shared" si="29"/>
        <v>2724.4403952353541</v>
      </c>
      <c r="BP60" s="1">
        <f t="shared" si="29"/>
        <v>495.29806606763526</v>
      </c>
      <c r="BQ60" s="1">
        <f t="shared" si="29"/>
        <v>0</v>
      </c>
      <c r="BR60" s="1">
        <f t="shared" si="29"/>
        <v>45.76937453666244</v>
      </c>
      <c r="BS60" s="1">
        <f t="shared" si="29"/>
        <v>6.2060169505831375E-2</v>
      </c>
      <c r="BT60" s="1">
        <f t="shared" si="29"/>
        <v>681.56391750893181</v>
      </c>
      <c r="BU60" s="1">
        <f t="shared" si="29"/>
        <v>3901.2778259260099</v>
      </c>
      <c r="BV60" s="1">
        <f t="shared" si="29"/>
        <v>0</v>
      </c>
      <c r="BW60" s="1">
        <f t="shared" si="29"/>
        <v>6.9725120140230432</v>
      </c>
      <c r="BX60" s="1">
        <f t="shared" si="29"/>
        <v>597.35047855776736</v>
      </c>
      <c r="BY60" s="1">
        <f t="shared" si="29"/>
        <v>0</v>
      </c>
      <c r="BZ60" s="1">
        <f t="shared" si="29"/>
        <v>52.209959153725016</v>
      </c>
      <c r="CA60" s="1">
        <f t="shared" si="29"/>
        <v>25704.447331307834</v>
      </c>
      <c r="CB60" s="1">
        <f t="shared" si="29"/>
        <v>487.84725325391446</v>
      </c>
      <c r="CF60" s="23"/>
      <c r="CG60" s="23"/>
      <c r="CH60" s="23"/>
      <c r="CI60" s="23"/>
      <c r="CJ60" s="23"/>
      <c r="CK60" s="23"/>
      <c r="CL60" s="23"/>
      <c r="CM60" s="23"/>
      <c r="CN60" s="23"/>
      <c r="CO60" s="23"/>
    </row>
    <row r="61" spans="1:96" x14ac:dyDescent="0.25">
      <c r="A61" s="26" t="s">
        <v>56</v>
      </c>
      <c r="B61" s="49">
        <f>SUM(B2:B51)</f>
        <v>109882.31639046998</v>
      </c>
      <c r="C61" s="49">
        <f t="shared" ref="C61:N61" si="30">SUM(C2:C51)</f>
        <v>342.05452847820004</v>
      </c>
      <c r="D61" s="49">
        <f t="shared" si="30"/>
        <v>557384.26751839998</v>
      </c>
      <c r="E61" s="49">
        <f t="shared" si="30"/>
        <v>16020.744256942995</v>
      </c>
      <c r="F61" s="49">
        <f t="shared" si="30"/>
        <v>15515.039306467994</v>
      </c>
      <c r="G61" s="49">
        <f t="shared" si="30"/>
        <v>681.56411618390018</v>
      </c>
      <c r="H61" s="49">
        <f t="shared" si="30"/>
        <v>25704.453099069993</v>
      </c>
      <c r="I61" s="49">
        <f t="shared" si="30"/>
        <v>1863.2471657673998</v>
      </c>
      <c r="J61" s="49">
        <f t="shared" si="30"/>
        <v>535.32853862849981</v>
      </c>
      <c r="K61" s="49">
        <f t="shared" si="30"/>
        <v>5306.188802120002</v>
      </c>
      <c r="L61" s="49">
        <f t="shared" si="30"/>
        <v>379.77256664380002</v>
      </c>
      <c r="M61" s="49">
        <f t="shared" si="30"/>
        <v>44.318386537999992</v>
      </c>
      <c r="N61" s="49">
        <f t="shared" si="30"/>
        <v>67.035297312099999</v>
      </c>
      <c r="R61" s="49">
        <f t="shared" ref="R61:CB61" si="31">SUM(R2:R51)</f>
        <v>0</v>
      </c>
      <c r="S61" s="49">
        <f t="shared" si="31"/>
        <v>379.77242546651644</v>
      </c>
      <c r="T61" s="49">
        <f t="shared" si="31"/>
        <v>1863.2474263959543</v>
      </c>
      <c r="U61" s="49">
        <f t="shared" si="31"/>
        <v>1863.2474263959543</v>
      </c>
      <c r="V61" s="49">
        <f t="shared" si="31"/>
        <v>455.54400507061246</v>
      </c>
      <c r="W61" s="49"/>
      <c r="X61" s="49">
        <f t="shared" si="31"/>
        <v>535.32836498633139</v>
      </c>
      <c r="Y61" s="49">
        <f t="shared" si="31"/>
        <v>44.318357510999576</v>
      </c>
      <c r="Z61" s="49">
        <f t="shared" si="31"/>
        <v>0</v>
      </c>
      <c r="AA61" s="49">
        <f t="shared" si="31"/>
        <v>109882.26441653028</v>
      </c>
      <c r="AB61" s="49">
        <f t="shared" si="31"/>
        <v>4556.74056414393</v>
      </c>
      <c r="AC61" s="49">
        <f t="shared" si="31"/>
        <v>410.91384350982474</v>
      </c>
      <c r="AD61" s="49">
        <f t="shared" si="31"/>
        <v>1489.5631041142074</v>
      </c>
      <c r="AE61" s="49">
        <f t="shared" si="31"/>
        <v>0</v>
      </c>
      <c r="AF61" s="49"/>
      <c r="AG61" s="49">
        <f t="shared" si="31"/>
        <v>5306.1878229631857</v>
      </c>
      <c r="AH61" s="49">
        <f t="shared" si="31"/>
        <v>5306.1878229631857</v>
      </c>
      <c r="AI61" s="49">
        <f t="shared" si="31"/>
        <v>4459.0737023555866</v>
      </c>
      <c r="AJ61" s="49">
        <f t="shared" si="31"/>
        <v>546.2844771868215</v>
      </c>
      <c r="AK61" s="49">
        <f t="shared" si="31"/>
        <v>34.076543425345861</v>
      </c>
      <c r="AL61" s="49"/>
      <c r="AM61" s="49">
        <f t="shared" si="31"/>
        <v>266.74289090686108</v>
      </c>
      <c r="AN61" s="49">
        <f t="shared" si="31"/>
        <v>0</v>
      </c>
      <c r="AO61" s="49">
        <f t="shared" si="31"/>
        <v>67.035273142811874</v>
      </c>
      <c r="AP61" s="49">
        <f t="shared" si="31"/>
        <v>342.05421392914172</v>
      </c>
      <c r="AQ61" s="49">
        <f t="shared" si="31"/>
        <v>0</v>
      </c>
      <c r="AR61" s="49">
        <f t="shared" si="31"/>
        <v>501645.63679612102</v>
      </c>
      <c r="AS61" s="49">
        <f t="shared" si="31"/>
        <v>51279.324051221854</v>
      </c>
      <c r="AT61" s="49">
        <f t="shared" si="31"/>
        <v>557384.03454969858</v>
      </c>
      <c r="AU61" s="49">
        <f t="shared" si="31"/>
        <v>0</v>
      </c>
      <c r="AV61" s="49">
        <f t="shared" si="31"/>
        <v>1760.4865865971681</v>
      </c>
      <c r="AW61" s="49">
        <f t="shared" si="31"/>
        <v>0</v>
      </c>
      <c r="AX61" s="49">
        <f t="shared" si="31"/>
        <v>7167.9837114378943</v>
      </c>
      <c r="AY61" s="49">
        <f t="shared" si="31"/>
        <v>9.0452646076019843</v>
      </c>
      <c r="AZ61" s="49">
        <f t="shared" si="31"/>
        <v>3.1805821673961692</v>
      </c>
      <c r="BA61" s="49">
        <f t="shared" si="31"/>
        <v>11965.194544514059</v>
      </c>
      <c r="BB61" s="49">
        <f t="shared" si="31"/>
        <v>4.0649379958734233</v>
      </c>
      <c r="BC61" s="49">
        <f t="shared" si="31"/>
        <v>0</v>
      </c>
      <c r="BD61" s="49">
        <f t="shared" si="31"/>
        <v>0.58957110339418217</v>
      </c>
      <c r="BE61" s="49">
        <f t="shared" si="31"/>
        <v>16020.336394405856</v>
      </c>
      <c r="BF61" s="49">
        <f t="shared" si="31"/>
        <v>15514.631599639628</v>
      </c>
      <c r="BG61" s="49">
        <f t="shared" si="31"/>
        <v>505.70479476622489</v>
      </c>
      <c r="BH61" s="49">
        <f t="shared" si="31"/>
        <v>0</v>
      </c>
      <c r="BI61" s="49">
        <f t="shared" si="31"/>
        <v>0</v>
      </c>
      <c r="BJ61" s="49">
        <f t="shared" si="31"/>
        <v>63.471998419154815</v>
      </c>
      <c r="BK61" s="49">
        <f t="shared" si="31"/>
        <v>0</v>
      </c>
      <c r="BL61" s="49">
        <f t="shared" si="31"/>
        <v>681.11021960923756</v>
      </c>
      <c r="BM61" s="49">
        <f t="shared" si="31"/>
        <v>0</v>
      </c>
      <c r="BN61" s="49">
        <f t="shared" si="31"/>
        <v>17.702651281392281</v>
      </c>
      <c r="BO61" s="49">
        <f t="shared" si="31"/>
        <v>2724.4403952353541</v>
      </c>
      <c r="BP61" s="49">
        <f t="shared" si="31"/>
        <v>495.29806606763526</v>
      </c>
      <c r="BQ61" s="49">
        <f t="shared" si="31"/>
        <v>0</v>
      </c>
      <c r="BR61" s="49">
        <f t="shared" si="31"/>
        <v>45.76937453666244</v>
      </c>
      <c r="BS61" s="49">
        <f t="shared" si="31"/>
        <v>6.2060169505831375E-2</v>
      </c>
      <c r="BT61" s="49">
        <f t="shared" si="31"/>
        <v>681.56391750893181</v>
      </c>
      <c r="BU61" s="49">
        <f t="shared" si="31"/>
        <v>3901.2778259260099</v>
      </c>
      <c r="BV61" s="49">
        <f t="shared" si="31"/>
        <v>0</v>
      </c>
      <c r="BW61" s="49">
        <f t="shared" si="31"/>
        <v>6.9725120140230432</v>
      </c>
      <c r="BX61" s="49">
        <f t="shared" si="31"/>
        <v>597.35047855776736</v>
      </c>
      <c r="BY61" s="49"/>
      <c r="BZ61" s="49">
        <f t="shared" si="31"/>
        <v>52.209959153725016</v>
      </c>
      <c r="CA61" s="49">
        <f t="shared" si="31"/>
        <v>25704.447331307834</v>
      </c>
      <c r="CB61" s="49">
        <f t="shared" si="31"/>
        <v>487.84725325391446</v>
      </c>
    </row>
    <row r="62" spans="1:96" x14ac:dyDescent="0.25">
      <c r="A62" s="28" t="s">
        <v>240</v>
      </c>
      <c r="B62" s="26">
        <f>+B3+B5+B8+B9+B11+B12+B14+B15+B16+B17+B18+B19+B20+B21+B22+B23+B24+B25+B26+B28+B30+B31+B33+B34+B35+B36+B37+B39+B40+B41+B42+B43+B44+B46+B47+B49+B50+B10</f>
        <v>78548.055040369989</v>
      </c>
      <c r="C62" s="26">
        <f t="shared" ref="C62:N62" si="32">+C3+C5+C8+C9+C11+C12+C14+C15+C16+C17+C18+C19+C20+C21+C22+C23+C24+C25+C26+C28+C30+C31+C33+C34+C35+C36+C37+C39+C40+C41+C42+C43+C44+C46+C47+C49+C50+C10</f>
        <v>245.59848676810006</v>
      </c>
      <c r="D62" s="26">
        <f t="shared" si="32"/>
        <v>404207.26316350012</v>
      </c>
      <c r="E62" s="26">
        <f t="shared" si="32"/>
        <v>11789.829923982998</v>
      </c>
      <c r="F62" s="26">
        <f t="shared" si="32"/>
        <v>11435.979271257997</v>
      </c>
      <c r="G62" s="26">
        <f t="shared" si="32"/>
        <v>289.1174486553</v>
      </c>
      <c r="H62" s="26">
        <f t="shared" si="32"/>
        <v>18719.277207779996</v>
      </c>
      <c r="I62" s="26">
        <f t="shared" si="32"/>
        <v>1316.3078926904</v>
      </c>
      <c r="J62" s="26">
        <f t="shared" si="32"/>
        <v>378.16208014849985</v>
      </c>
      <c r="K62" s="26">
        <f t="shared" si="32"/>
        <v>3748.494571672999</v>
      </c>
      <c r="L62" s="26">
        <f t="shared" si="32"/>
        <v>268.00975184060002</v>
      </c>
      <c r="M62" s="26">
        <f t="shared" si="32"/>
        <v>31.325959484500004</v>
      </c>
      <c r="N62" s="26">
        <f t="shared" si="32"/>
        <v>47.965767017499999</v>
      </c>
    </row>
    <row r="65" spans="2:8" x14ac:dyDescent="0.25">
      <c r="B65" s="26"/>
      <c r="C65" s="26"/>
      <c r="D65" s="26"/>
      <c r="E65" s="26"/>
      <c r="F65" s="26"/>
      <c r="G65" s="26"/>
      <c r="H65" s="26"/>
    </row>
    <row r="66" spans="2:8" x14ac:dyDescent="0.25">
      <c r="B66" s="26"/>
      <c r="C66" s="26"/>
      <c r="D66" s="26"/>
      <c r="E66" s="26"/>
      <c r="F66" s="26"/>
      <c r="G66" s="26"/>
      <c r="H66" s="26"/>
    </row>
    <row r="67" spans="2:8" x14ac:dyDescent="0.25">
      <c r="B67" s="26"/>
      <c r="C67" s="26"/>
      <c r="D67" s="26"/>
      <c r="E67" s="26"/>
      <c r="F67" s="26"/>
      <c r="G67" s="26"/>
      <c r="H67" s="26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DD7-3399-48EA-8C08-9329C56F4767}">
  <sheetPr codeName="Sheet12">
    <tabColor rgb="FFFF0000"/>
  </sheetPr>
  <dimension ref="A1:CO97"/>
  <sheetViews>
    <sheetView zoomScale="85" zoomScaleNormal="85"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C14" sqref="AC14"/>
    </sheetView>
  </sheetViews>
  <sheetFormatPr defaultColWidth="9.140625" defaultRowHeight="15" x14ac:dyDescent="0.25"/>
  <cols>
    <col min="1" max="1" width="19.28515625" style="96" customWidth="1"/>
    <col min="2" max="17" width="9.140625" style="96"/>
    <col min="18" max="18" width="22.28515625" style="96" bestFit="1" customWidth="1"/>
    <col min="19" max="19" width="5.5703125" style="96" bestFit="1" customWidth="1"/>
    <col min="20" max="20" width="5.7109375" style="96" bestFit="1" customWidth="1"/>
    <col min="21" max="21" width="14.7109375" style="96" bestFit="1" customWidth="1"/>
    <col min="22" max="22" width="5.7109375" style="96" bestFit="1" customWidth="1"/>
    <col min="23" max="23" width="9.140625" style="96" bestFit="1" customWidth="1"/>
    <col min="24" max="24" width="4.7109375" style="96" bestFit="1" customWidth="1"/>
    <col min="25" max="25" width="12.42578125" style="96" bestFit="1" customWidth="1"/>
    <col min="26" max="26" width="4.7109375" style="96" bestFit="1" customWidth="1"/>
    <col min="27" max="27" width="5.85546875" style="96" bestFit="1" customWidth="1"/>
    <col min="28" max="28" width="5.7109375" style="96" customWidth="1"/>
    <col min="29" max="29" width="6" style="96" bestFit="1" customWidth="1"/>
    <col min="30" max="30" width="6.5703125" style="96" bestFit="1" customWidth="1"/>
    <col min="31" max="31" width="15.5703125" style="96" bestFit="1" customWidth="1"/>
    <col min="32" max="32" width="6.7109375" style="96" bestFit="1" customWidth="1"/>
    <col min="33" max="33" width="5.140625" style="96" bestFit="1" customWidth="1"/>
    <col min="34" max="34" width="5.28515625" style="96" bestFit="1" customWidth="1"/>
    <col min="35" max="35" width="5.140625" style="96" customWidth="1"/>
    <col min="36" max="36" width="6.7109375" style="96" bestFit="1" customWidth="1"/>
    <col min="37" max="37" width="6.28515625" style="96" bestFit="1" customWidth="1"/>
    <col min="38" max="38" width="5" style="96" bestFit="1" customWidth="1"/>
    <col min="39" max="39" width="5" style="96" customWidth="1"/>
    <col min="40" max="40" width="7.85546875" style="96" bestFit="1" customWidth="1"/>
    <col min="41" max="41" width="6.85546875" style="96" bestFit="1" customWidth="1"/>
    <col min="42" max="42" width="7.85546875" style="96" bestFit="1" customWidth="1"/>
    <col min="43" max="43" width="6" style="96" customWidth="1"/>
    <col min="44" max="45" width="4.42578125" style="96" bestFit="1" customWidth="1"/>
    <col min="46" max="46" width="5.85546875" style="96" bestFit="1" customWidth="1"/>
    <col min="47" max="47" width="4.7109375" style="96" bestFit="1" customWidth="1"/>
    <col min="48" max="48" width="4.140625" style="96" customWidth="1"/>
    <col min="49" max="49" width="6.7109375" style="96" bestFit="1" customWidth="1"/>
    <col min="50" max="50" width="4.28515625" style="96" bestFit="1" customWidth="1"/>
    <col min="51" max="51" width="6" style="96" bestFit="1" customWidth="1"/>
    <col min="52" max="52" width="3.28515625" style="96" customWidth="1"/>
    <col min="53" max="53" width="6.85546875" style="96" bestFit="1" customWidth="1"/>
    <col min="54" max="54" width="7" style="96" bestFit="1" customWidth="1"/>
    <col min="55" max="55" width="5.85546875" style="96" bestFit="1" customWidth="1"/>
    <col min="56" max="56" width="5.28515625" style="96" bestFit="1" customWidth="1"/>
    <col min="57" max="57" width="5.28515625" style="96" customWidth="1"/>
    <col min="58" max="58" width="8.85546875" style="96" bestFit="1" customWidth="1"/>
    <col min="59" max="59" width="4.85546875" style="96" customWidth="1"/>
    <col min="60" max="60" width="8" style="96" bestFit="1" customWidth="1"/>
    <col min="61" max="61" width="5.85546875" style="96" customWidth="1"/>
    <col min="62" max="62" width="6" style="96" customWidth="1"/>
    <col min="63" max="63" width="5.85546875" style="96" bestFit="1" customWidth="1"/>
    <col min="64" max="64" width="5.7109375" style="96" customWidth="1"/>
    <col min="65" max="65" width="4" style="96" bestFit="1" customWidth="1"/>
    <col min="66" max="66" width="5.85546875" style="96" bestFit="1" customWidth="1"/>
    <col min="67" max="67" width="4" style="96" bestFit="1" customWidth="1"/>
    <col min="68" max="68" width="6.85546875" style="96" bestFit="1" customWidth="1"/>
    <col min="69" max="69" width="6.85546875" style="96" customWidth="1"/>
    <col min="70" max="71" width="5.42578125" style="96" bestFit="1" customWidth="1"/>
    <col min="72" max="73" width="5.85546875" style="96" bestFit="1" customWidth="1"/>
    <col min="74" max="74" width="9.28515625" style="96" bestFit="1" customWidth="1"/>
    <col min="75" max="75" width="7.28515625" style="96" bestFit="1" customWidth="1"/>
    <col min="76" max="16384" width="9.140625" style="96"/>
  </cols>
  <sheetData>
    <row r="1" spans="1:93" x14ac:dyDescent="0.25">
      <c r="B1" s="96" t="s">
        <v>503</v>
      </c>
      <c r="R1" s="96" t="s">
        <v>505</v>
      </c>
    </row>
    <row r="2" spans="1:93" x14ac:dyDescent="0.25">
      <c r="A2" s="96" t="s">
        <v>52</v>
      </c>
      <c r="B2" s="96" t="s">
        <v>59</v>
      </c>
      <c r="C2" s="96" t="s">
        <v>57</v>
      </c>
      <c r="D2" s="96" t="s">
        <v>60</v>
      </c>
      <c r="E2" s="96" t="s">
        <v>54</v>
      </c>
      <c r="F2" s="96" t="s">
        <v>53</v>
      </c>
      <c r="G2" s="96" t="s">
        <v>61</v>
      </c>
      <c r="H2" s="96" t="s">
        <v>62</v>
      </c>
      <c r="I2" s="96" t="s">
        <v>63</v>
      </c>
      <c r="J2" s="96" t="s">
        <v>64</v>
      </c>
      <c r="K2" s="96" t="s">
        <v>226</v>
      </c>
      <c r="L2" s="96" t="s">
        <v>65</v>
      </c>
      <c r="M2" s="96" t="s">
        <v>68</v>
      </c>
      <c r="N2" s="96" t="s">
        <v>317</v>
      </c>
      <c r="O2" s="96" t="s">
        <v>320</v>
      </c>
      <c r="P2" s="96" t="s">
        <v>327</v>
      </c>
      <c r="R2" s="97" t="s">
        <v>227</v>
      </c>
      <c r="S2" s="97" t="s">
        <v>391</v>
      </c>
      <c r="T2" s="97" t="s">
        <v>131</v>
      </c>
      <c r="U2" s="97" t="s">
        <v>132</v>
      </c>
      <c r="V2" s="97" t="s">
        <v>133</v>
      </c>
      <c r="W2" s="97" t="s">
        <v>392</v>
      </c>
      <c r="X2" s="97" t="s">
        <v>134</v>
      </c>
      <c r="Y2" s="97" t="s">
        <v>59</v>
      </c>
      <c r="Z2" s="97" t="s">
        <v>136</v>
      </c>
      <c r="AA2" s="97" t="s">
        <v>137</v>
      </c>
      <c r="AB2" s="97" t="s">
        <v>393</v>
      </c>
      <c r="AC2" s="97" t="s">
        <v>138</v>
      </c>
      <c r="AD2" s="97" t="s">
        <v>139</v>
      </c>
      <c r="AE2" s="97" t="s">
        <v>140</v>
      </c>
      <c r="AF2" s="97" t="s">
        <v>141</v>
      </c>
      <c r="AG2" s="96" t="s">
        <v>142</v>
      </c>
      <c r="AH2" s="96" t="s">
        <v>143</v>
      </c>
      <c r="AI2" s="96" t="s">
        <v>394</v>
      </c>
      <c r="AJ2" s="96" t="s">
        <v>144</v>
      </c>
      <c r="AK2" s="96" t="s">
        <v>400</v>
      </c>
      <c r="AL2" s="96" t="s">
        <v>57</v>
      </c>
      <c r="AM2" s="96" t="s">
        <v>128</v>
      </c>
      <c r="AN2" s="96" t="s">
        <v>145</v>
      </c>
      <c r="AO2" s="96" t="s">
        <v>146</v>
      </c>
      <c r="AP2" s="96" t="s">
        <v>60</v>
      </c>
      <c r="AQ2" s="96" t="s">
        <v>147</v>
      </c>
      <c r="AR2" s="96" t="s">
        <v>148</v>
      </c>
      <c r="AS2" s="96" t="s">
        <v>149</v>
      </c>
      <c r="AT2" s="96" t="s">
        <v>150</v>
      </c>
      <c r="AU2" s="96" t="s">
        <v>151</v>
      </c>
      <c r="AV2" s="96" t="s">
        <v>152</v>
      </c>
      <c r="AW2" s="96" t="s">
        <v>153</v>
      </c>
      <c r="AX2" s="96" t="s">
        <v>154</v>
      </c>
      <c r="AY2" s="96" t="s">
        <v>155</v>
      </c>
      <c r="AZ2" s="96" t="s">
        <v>156</v>
      </c>
      <c r="BA2" s="96" t="s">
        <v>54</v>
      </c>
      <c r="BB2" s="96" t="s">
        <v>53</v>
      </c>
      <c r="BC2" s="96" t="s">
        <v>157</v>
      </c>
      <c r="BD2" s="96" t="s">
        <v>158</v>
      </c>
      <c r="BE2" s="96" t="s">
        <v>159</v>
      </c>
      <c r="BF2" s="96" t="s">
        <v>160</v>
      </c>
      <c r="BG2" s="96" t="s">
        <v>161</v>
      </c>
      <c r="BH2" s="96" t="s">
        <v>162</v>
      </c>
      <c r="BI2" s="96" t="s">
        <v>163</v>
      </c>
      <c r="BJ2" s="96" t="s">
        <v>164</v>
      </c>
      <c r="BK2" s="96" t="s">
        <v>165</v>
      </c>
      <c r="BL2" s="96" t="s">
        <v>395</v>
      </c>
      <c r="BM2" s="96" t="s">
        <v>166</v>
      </c>
      <c r="BN2" s="96" t="s">
        <v>167</v>
      </c>
      <c r="BO2" s="96" t="s">
        <v>168</v>
      </c>
      <c r="BP2" s="96" t="s">
        <v>61</v>
      </c>
      <c r="BQ2" s="96" t="s">
        <v>401</v>
      </c>
      <c r="BR2" s="96" t="s">
        <v>169</v>
      </c>
      <c r="BS2" s="97" t="s">
        <v>170</v>
      </c>
      <c r="BT2" s="97" t="s">
        <v>171</v>
      </c>
      <c r="BU2" s="96" t="s">
        <v>173</v>
      </c>
      <c r="BV2" s="96" t="s">
        <v>174</v>
      </c>
      <c r="BW2" s="96" t="s">
        <v>402</v>
      </c>
      <c r="BY2" s="96" t="s">
        <v>141</v>
      </c>
      <c r="BZ2" s="96" t="s">
        <v>500</v>
      </c>
      <c r="CA2" s="96" t="s">
        <v>59</v>
      </c>
      <c r="CB2" s="96" t="s">
        <v>57</v>
      </c>
      <c r="CC2" s="96" t="s">
        <v>60</v>
      </c>
      <c r="CD2" s="96" t="s">
        <v>54</v>
      </c>
      <c r="CE2" s="96" t="s">
        <v>53</v>
      </c>
      <c r="CF2" s="96" t="s">
        <v>61</v>
      </c>
      <c r="CG2" s="96" t="s">
        <v>62</v>
      </c>
      <c r="CH2" s="96" t="s">
        <v>63</v>
      </c>
      <c r="CI2" s="96" t="s">
        <v>64</v>
      </c>
      <c r="CJ2" s="96" t="s">
        <v>226</v>
      </c>
      <c r="CK2" s="96" t="s">
        <v>65</v>
      </c>
      <c r="CL2" s="96" t="s">
        <v>68</v>
      </c>
      <c r="CM2" s="96" t="s">
        <v>317</v>
      </c>
      <c r="CN2" s="96" t="s">
        <v>320</v>
      </c>
      <c r="CO2" s="96" t="s">
        <v>327</v>
      </c>
    </row>
    <row r="3" spans="1:93" x14ac:dyDescent="0.25">
      <c r="A3" s="97" t="s">
        <v>0</v>
      </c>
      <c r="B3" s="97">
        <v>465.33114999999998</v>
      </c>
      <c r="C3" s="97">
        <v>0</v>
      </c>
      <c r="D3" s="97">
        <v>3372.6723999999999</v>
      </c>
      <c r="E3" s="97">
        <v>95.843343399999995</v>
      </c>
      <c r="F3" s="97">
        <v>92.874236999999994</v>
      </c>
      <c r="G3" s="97">
        <v>15.638707</v>
      </c>
      <c r="H3" s="97">
        <v>151.00415000000001</v>
      </c>
      <c r="I3" s="97"/>
      <c r="J3" s="97"/>
      <c r="K3" s="97"/>
      <c r="L3" s="97"/>
      <c r="M3" s="97"/>
      <c r="N3" s="97"/>
      <c r="O3" s="29"/>
      <c r="P3" s="29"/>
      <c r="Q3" s="97"/>
      <c r="R3" s="97" t="s">
        <v>0</v>
      </c>
      <c r="S3" s="97">
        <v>0</v>
      </c>
      <c r="T3" s="97">
        <v>0</v>
      </c>
      <c r="U3" s="97">
        <v>0</v>
      </c>
      <c r="V3" s="97">
        <v>0</v>
      </c>
      <c r="W3" s="97">
        <v>2.76978618721646</v>
      </c>
      <c r="X3" s="97">
        <v>0</v>
      </c>
      <c r="Y3" s="97">
        <v>463.85820091866498</v>
      </c>
      <c r="Z3" s="97">
        <v>2.27182988393159</v>
      </c>
      <c r="AA3" s="97">
        <v>4.9015838206950804</v>
      </c>
      <c r="AB3" s="97">
        <v>3.3299299560728</v>
      </c>
      <c r="AC3" s="97">
        <v>0</v>
      </c>
      <c r="AD3" s="97">
        <v>0</v>
      </c>
      <c r="AE3" s="97">
        <v>0</v>
      </c>
      <c r="AF3" s="97">
        <v>26.905043265926999</v>
      </c>
      <c r="AG3" s="97">
        <v>1.81543258445258</v>
      </c>
      <c r="AH3" s="97">
        <v>1.4627125522039801</v>
      </c>
      <c r="AI3" s="97">
        <v>0</v>
      </c>
      <c r="AJ3" s="97">
        <v>0</v>
      </c>
      <c r="AK3" s="97">
        <v>0</v>
      </c>
      <c r="AL3" s="97">
        <v>1.7828628000870801</v>
      </c>
      <c r="AM3" s="97">
        <v>0</v>
      </c>
      <c r="AN3" s="97">
        <v>3026.8182060787999</v>
      </c>
      <c r="AO3" s="97">
        <v>309.40802584213799</v>
      </c>
      <c r="AP3" s="97">
        <v>3363.13127518686</v>
      </c>
      <c r="AQ3" s="97">
        <v>0</v>
      </c>
      <c r="AR3" s="97">
        <v>4.49184186130221</v>
      </c>
      <c r="AS3" s="97">
        <v>0</v>
      </c>
      <c r="AT3" s="97">
        <v>81.917068691958505</v>
      </c>
      <c r="AU3" s="97">
        <v>5.4003732086178598E-2</v>
      </c>
      <c r="AV3" s="97">
        <v>1.8989291742918999E-2</v>
      </c>
      <c r="AW3" s="97">
        <v>71.436843040724796</v>
      </c>
      <c r="AX3" s="97">
        <v>2.4269256305825101E-2</v>
      </c>
      <c r="AY3" s="97">
        <v>0</v>
      </c>
      <c r="AZ3" s="97">
        <v>3.5199678743365399E-3</v>
      </c>
      <c r="BA3" s="97">
        <v>95.589751402421399</v>
      </c>
      <c r="BB3" s="97">
        <v>92.628352377040699</v>
      </c>
      <c r="BC3" s="97">
        <v>2.9613990253807101</v>
      </c>
      <c r="BD3" s="97">
        <v>0</v>
      </c>
      <c r="BE3" s="97">
        <v>0</v>
      </c>
      <c r="BF3" s="97">
        <v>0.37895236488478001</v>
      </c>
      <c r="BG3" s="97">
        <v>0</v>
      </c>
      <c r="BH3" s="97">
        <v>4.0664904219315696</v>
      </c>
      <c r="BI3" s="97">
        <v>0</v>
      </c>
      <c r="BJ3" s="97">
        <v>0.105691719128953</v>
      </c>
      <c r="BK3" s="97">
        <v>16.265961359259599</v>
      </c>
      <c r="BL3" s="97">
        <v>5.5551873594819998</v>
      </c>
      <c r="BM3" s="97">
        <v>0</v>
      </c>
      <c r="BN3" s="97">
        <v>0.27326069997629998</v>
      </c>
      <c r="BO3" s="97">
        <v>3.7052312532504401E-4</v>
      </c>
      <c r="BP3" s="97">
        <v>15.6066845781515</v>
      </c>
      <c r="BQ3" s="97">
        <v>38.732468167951197</v>
      </c>
      <c r="BR3" s="97">
        <v>0</v>
      </c>
      <c r="BS3" s="97">
        <v>0</v>
      </c>
      <c r="BT3" s="97">
        <v>16.2552632756916</v>
      </c>
      <c r="BU3" s="97">
        <v>15.368530615410901</v>
      </c>
      <c r="BV3" s="97">
        <v>150.70439786195701</v>
      </c>
      <c r="BW3" s="97">
        <v>17.041038818853501</v>
      </c>
      <c r="BY3" s="35">
        <f t="shared" ref="BY3:BY34" si="0">AF3/AP3</f>
        <v>7.9999979377647461E-3</v>
      </c>
      <c r="BZ3" s="35">
        <f t="shared" ref="BZ3:BZ34" si="1">AL3/BB3</f>
        <v>1.92474847531563E-2</v>
      </c>
      <c r="CA3" s="83">
        <f t="shared" ref="CA3:CA34" si="2">IF(B3=0,"",(Y3-B3)/B3)</f>
        <v>-3.1653782071864364E-3</v>
      </c>
      <c r="CB3" s="83" t="str">
        <f t="shared" ref="CB3:CB34" si="3">IF(C3=0,"",(AL3-C3)/C3)</f>
        <v/>
      </c>
      <c r="CC3" s="83">
        <f t="shared" ref="CC3:CC34" si="4">IF(D3=0,"",(AP3-D3)/D3)</f>
        <v>-2.8289509568554475E-3</v>
      </c>
      <c r="CD3" s="83">
        <f t="shared" ref="CD3:CD34" si="5">IF(E3=0,"",(BA3-E3)/E3)</f>
        <v>-2.6459009940861043E-3</v>
      </c>
      <c r="CE3" s="83">
        <f t="shared" ref="CE3:CE34" si="6">IF(F3=0,"",(BB3-F3)/F3)</f>
        <v>-2.6475008667828414E-3</v>
      </c>
      <c r="CF3" s="83">
        <f t="shared" ref="CF3:CF34" si="7">IF(G3=0,"",(BP3-G3)/G3)</f>
        <v>-2.047638711339791E-3</v>
      </c>
      <c r="CG3" s="83">
        <f t="shared" ref="CG3:CG34" si="8">IF(H3=0,"",(BV3-H3)/H3)</f>
        <v>-1.9850589407178834E-3</v>
      </c>
      <c r="CH3" s="83" t="str">
        <f t="shared" ref="CH3:CH34" si="9">IF(I3=0,"",(U3-I3)/I3)</f>
        <v/>
      </c>
      <c r="CI3" s="83" t="str">
        <f t="shared" ref="CI3:CI34" si="10">IF(J3=0,"",(W3-J3)/J3)</f>
        <v/>
      </c>
      <c r="CJ3" s="83" t="str">
        <f>IF(K3=0,"",(#REF!-K3)/K3)</f>
        <v/>
      </c>
      <c r="CK3" s="83" t="str">
        <f t="shared" ref="CK3:CK34" si="11">IF(L3=0,"",(AE3-L3)/L3)</f>
        <v/>
      </c>
      <c r="CL3" s="83" t="str">
        <f t="shared" ref="CL3:CL34" si="12">IF(M3=0,"",(AJ3-M3)/M3)</f>
        <v/>
      </c>
      <c r="CM3" s="83" t="str">
        <f>IF(N3=0,"",(#REF!-N3)/N3)</f>
        <v/>
      </c>
      <c r="CN3" s="83" t="str">
        <f>IF(O3=0,"",(#REF!-O3)/O3)</f>
        <v/>
      </c>
      <c r="CO3" s="83" t="str">
        <f t="shared" ref="CO3:CO34" si="13">IF(P3=0,"",(AK3-P3)/P3)</f>
        <v/>
      </c>
    </row>
    <row r="4" spans="1:93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29"/>
      <c r="P4" s="29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Y4" s="35" t="e">
        <f t="shared" si="0"/>
        <v>#DIV/0!</v>
      </c>
      <c r="BZ4" s="35" t="e">
        <f t="shared" si="1"/>
        <v>#DIV/0!</v>
      </c>
      <c r="CA4" s="83" t="str">
        <f t="shared" si="2"/>
        <v/>
      </c>
      <c r="CB4" s="83" t="str">
        <f t="shared" si="3"/>
        <v/>
      </c>
      <c r="CC4" s="83" t="str">
        <f t="shared" si="4"/>
        <v/>
      </c>
      <c r="CD4" s="83" t="str">
        <f t="shared" si="5"/>
        <v/>
      </c>
      <c r="CE4" s="83" t="str">
        <f t="shared" si="6"/>
        <v/>
      </c>
      <c r="CF4" s="83" t="str">
        <f t="shared" si="7"/>
        <v/>
      </c>
      <c r="CG4" s="83" t="str">
        <f t="shared" si="8"/>
        <v/>
      </c>
      <c r="CH4" s="83" t="str">
        <f t="shared" si="9"/>
        <v/>
      </c>
      <c r="CI4" s="83" t="str">
        <f t="shared" si="10"/>
        <v/>
      </c>
      <c r="CJ4" s="83" t="str">
        <f>IF(K4=0,"",(#REF!-K4)/K4)</f>
        <v/>
      </c>
      <c r="CK4" s="83" t="str">
        <f t="shared" si="11"/>
        <v/>
      </c>
      <c r="CL4" s="83" t="str">
        <f t="shared" si="12"/>
        <v/>
      </c>
      <c r="CM4" s="83" t="str">
        <f>IF(N4=0,"",(#REF!-N4)/N4)</f>
        <v/>
      </c>
      <c r="CN4" s="83" t="str">
        <f>IF(O4=0,"",(#REF!-O4)/O4)</f>
        <v/>
      </c>
      <c r="CO4" s="83" t="str">
        <f t="shared" si="13"/>
        <v/>
      </c>
    </row>
    <row r="5" spans="1:93" x14ac:dyDescent="0.25">
      <c r="A5" s="97" t="s">
        <v>3</v>
      </c>
      <c r="B5" s="97">
        <v>182.86448999999999</v>
      </c>
      <c r="C5" s="97">
        <v>0</v>
      </c>
      <c r="D5" s="97">
        <v>1401.2782999999999</v>
      </c>
      <c r="E5" s="97">
        <v>40.707360800000004</v>
      </c>
      <c r="F5" s="97">
        <v>39.454998000000003</v>
      </c>
      <c r="G5" s="97">
        <v>5.2963718999999996</v>
      </c>
      <c r="H5" s="97">
        <v>70.851737999999997</v>
      </c>
      <c r="I5" s="97"/>
      <c r="J5" s="97"/>
      <c r="K5" s="97"/>
      <c r="L5" s="97"/>
      <c r="M5" s="97"/>
      <c r="N5" s="97"/>
      <c r="O5" s="29"/>
      <c r="P5" s="29"/>
      <c r="Q5" s="97"/>
      <c r="R5" s="97" t="s">
        <v>3</v>
      </c>
      <c r="S5" s="97">
        <v>0</v>
      </c>
      <c r="T5" s="97">
        <v>0</v>
      </c>
      <c r="U5" s="97">
        <v>0</v>
      </c>
      <c r="V5" s="97">
        <v>0</v>
      </c>
      <c r="W5" s="97">
        <v>1.3004836196963101</v>
      </c>
      <c r="X5" s="97">
        <v>0</v>
      </c>
      <c r="Y5" s="97">
        <v>182.424966791999</v>
      </c>
      <c r="Z5" s="97">
        <v>1.0666808076123699</v>
      </c>
      <c r="AA5" s="97">
        <v>2.3014167206237501</v>
      </c>
      <c r="AB5" s="97">
        <v>1.5634837998197699</v>
      </c>
      <c r="AC5" s="97">
        <v>0</v>
      </c>
      <c r="AD5" s="97">
        <v>0</v>
      </c>
      <c r="AE5" s="97">
        <v>0</v>
      </c>
      <c r="AF5" s="97">
        <v>11.187218463687101</v>
      </c>
      <c r="AG5" s="97">
        <v>0.852390613205256</v>
      </c>
      <c r="AH5" s="97">
        <v>0.68677948617750395</v>
      </c>
      <c r="AI5" s="97">
        <v>0</v>
      </c>
      <c r="AJ5" s="97">
        <v>0</v>
      </c>
      <c r="AK5" s="97">
        <v>0</v>
      </c>
      <c r="AL5" s="97">
        <v>0.75800229293363497</v>
      </c>
      <c r="AM5" s="97">
        <v>0</v>
      </c>
      <c r="AN5" s="97">
        <v>1258.5614147414201</v>
      </c>
      <c r="AO5" s="97">
        <v>128.65291275054099</v>
      </c>
      <c r="AP5" s="97">
        <v>1398.4015459556499</v>
      </c>
      <c r="AQ5" s="97">
        <v>0</v>
      </c>
      <c r="AR5" s="97">
        <v>2.1090328206214801</v>
      </c>
      <c r="AS5" s="97">
        <v>0</v>
      </c>
      <c r="AT5" s="97">
        <v>38.462078523285697</v>
      </c>
      <c r="AU5" s="97">
        <v>2.2960212474853501E-2</v>
      </c>
      <c r="AV5" s="97">
        <v>8.0734855525609397E-3</v>
      </c>
      <c r="AW5" s="97">
        <v>30.372070810694598</v>
      </c>
      <c r="AX5" s="97">
        <v>1.0318311766618699E-2</v>
      </c>
      <c r="AY5" s="97">
        <v>0</v>
      </c>
      <c r="AZ5" s="97">
        <v>1.4965515230079801E-3</v>
      </c>
      <c r="BA5" s="97">
        <v>40.631967474386599</v>
      </c>
      <c r="BB5" s="97">
        <v>39.381849532401198</v>
      </c>
      <c r="BC5" s="97">
        <v>1.2501179419853701</v>
      </c>
      <c r="BD5" s="97">
        <v>0</v>
      </c>
      <c r="BE5" s="97">
        <v>0</v>
      </c>
      <c r="BF5" s="97">
        <v>0.16111531052651801</v>
      </c>
      <c r="BG5" s="97">
        <v>0</v>
      </c>
      <c r="BH5" s="97">
        <v>1.7289078653196399</v>
      </c>
      <c r="BI5" s="97">
        <v>0</v>
      </c>
      <c r="BJ5" s="97">
        <v>4.4935872868268299E-2</v>
      </c>
      <c r="BK5" s="97">
        <v>6.9156341029668598</v>
      </c>
      <c r="BL5" s="97">
        <v>2.6082958705096702</v>
      </c>
      <c r="BM5" s="97">
        <v>0</v>
      </c>
      <c r="BN5" s="97">
        <v>0.116179476931386</v>
      </c>
      <c r="BO5" s="97">
        <v>1.5753177691429999E-4</v>
      </c>
      <c r="BP5" s="97">
        <v>5.2922140975576104</v>
      </c>
      <c r="BQ5" s="97">
        <v>18.185856697214899</v>
      </c>
      <c r="BR5" s="97">
        <v>0</v>
      </c>
      <c r="BS5" s="97">
        <v>0</v>
      </c>
      <c r="BT5" s="97">
        <v>7.63224331252143</v>
      </c>
      <c r="BU5" s="97">
        <v>7.2159062873810704</v>
      </c>
      <c r="BV5" s="97">
        <v>70.759442681481701</v>
      </c>
      <c r="BW5" s="97">
        <v>8.0011947945347401</v>
      </c>
      <c r="BY5" s="35">
        <f t="shared" si="0"/>
        <v>8.00000435929288E-3</v>
      </c>
      <c r="BZ5" s="35">
        <f t="shared" si="1"/>
        <v>1.9247503657998408E-2</v>
      </c>
      <c r="CA5" s="83">
        <f t="shared" si="2"/>
        <v>-2.4035459700294569E-3</v>
      </c>
      <c r="CB5" s="83" t="str">
        <f t="shared" si="3"/>
        <v/>
      </c>
      <c r="CC5" s="83">
        <f t="shared" si="4"/>
        <v>-2.0529498275610467E-3</v>
      </c>
      <c r="CD5" s="83">
        <f t="shared" si="5"/>
        <v>-1.852080904576961E-3</v>
      </c>
      <c r="CE5" s="83">
        <f t="shared" si="6"/>
        <v>-1.8539721532568742E-3</v>
      </c>
      <c r="CF5" s="83">
        <f t="shared" si="7"/>
        <v>-7.8502841584617E-4</v>
      </c>
      <c r="CG5" s="83">
        <f t="shared" si="8"/>
        <v>-1.3026542625996867E-3</v>
      </c>
      <c r="CH5" s="83" t="str">
        <f t="shared" si="9"/>
        <v/>
      </c>
      <c r="CI5" s="83" t="str">
        <f t="shared" si="10"/>
        <v/>
      </c>
      <c r="CJ5" s="83" t="str">
        <f>IF(K5=0,"",(#REF!-K5)/K5)</f>
        <v/>
      </c>
      <c r="CK5" s="83" t="str">
        <f t="shared" si="11"/>
        <v/>
      </c>
      <c r="CL5" s="83" t="str">
        <f t="shared" si="12"/>
        <v/>
      </c>
      <c r="CM5" s="83" t="str">
        <f>IF(N5=0,"",(#REF!-N5)/N5)</f>
        <v/>
      </c>
      <c r="CN5" s="83" t="str">
        <f>IF(O5=0,"",(#REF!-O5)/O5)</f>
        <v/>
      </c>
      <c r="CO5" s="83" t="str">
        <f t="shared" si="13"/>
        <v/>
      </c>
    </row>
    <row r="6" spans="1:93" x14ac:dyDescent="0.25">
      <c r="A6" s="97" t="s">
        <v>4</v>
      </c>
      <c r="B6" s="97">
        <v>1002.4088</v>
      </c>
      <c r="C6" s="97">
        <v>0</v>
      </c>
      <c r="D6" s="97">
        <v>6639.0532000000003</v>
      </c>
      <c r="E6" s="97">
        <v>175.64220310000002</v>
      </c>
      <c r="F6" s="97">
        <v>170.29544000000001</v>
      </c>
      <c r="G6" s="97">
        <v>15.407413</v>
      </c>
      <c r="H6" s="97">
        <v>233.87555</v>
      </c>
      <c r="I6" s="97"/>
      <c r="J6" s="97"/>
      <c r="K6" s="29"/>
      <c r="L6" s="97"/>
      <c r="M6" s="29"/>
      <c r="N6" s="97"/>
      <c r="O6" s="29"/>
      <c r="P6" s="29"/>
      <c r="Q6" s="97"/>
      <c r="R6" s="97" t="s">
        <v>4</v>
      </c>
      <c r="S6" s="97">
        <v>0</v>
      </c>
      <c r="T6" s="97">
        <v>0</v>
      </c>
      <c r="U6" s="97">
        <v>0</v>
      </c>
      <c r="V6" s="97">
        <v>0</v>
      </c>
      <c r="W6" s="97">
        <v>4.2836828161682501</v>
      </c>
      <c r="X6" s="97">
        <v>0</v>
      </c>
      <c r="Y6" s="97">
        <v>998.56654428898196</v>
      </c>
      <c r="Z6" s="97">
        <v>3.51356084328197</v>
      </c>
      <c r="AA6" s="97">
        <v>7.58068121318738</v>
      </c>
      <c r="AB6" s="97">
        <v>5.14998339840339</v>
      </c>
      <c r="AC6" s="97">
        <v>0</v>
      </c>
      <c r="AD6" s="97">
        <v>0</v>
      </c>
      <c r="AE6" s="97">
        <v>0</v>
      </c>
      <c r="AF6" s="97">
        <v>52.911840332611298</v>
      </c>
      <c r="AG6" s="97">
        <v>2.8077049768159399</v>
      </c>
      <c r="AH6" s="97">
        <v>2.2621951859171898</v>
      </c>
      <c r="AI6" s="97">
        <v>0</v>
      </c>
      <c r="AJ6" s="97">
        <v>0</v>
      </c>
      <c r="AK6" s="97">
        <v>0</v>
      </c>
      <c r="AL6" s="97">
        <v>3.2654605706608901</v>
      </c>
      <c r="AM6" s="97">
        <v>0</v>
      </c>
      <c r="AN6" s="97">
        <v>5952.5824120255502</v>
      </c>
      <c r="AO6" s="97">
        <v>608.48624845715005</v>
      </c>
      <c r="AP6" s="97">
        <v>6613.9805008153098</v>
      </c>
      <c r="AQ6" s="97">
        <v>0</v>
      </c>
      <c r="AR6" s="97">
        <v>6.9469791656915501</v>
      </c>
      <c r="AS6" s="97">
        <v>0</v>
      </c>
      <c r="AT6" s="97">
        <v>126.690977761762</v>
      </c>
      <c r="AU6" s="97">
        <v>9.8912312584533493E-2</v>
      </c>
      <c r="AV6" s="97">
        <v>3.4780474041127198E-2</v>
      </c>
      <c r="AW6" s="97">
        <v>130.842401710345</v>
      </c>
      <c r="AX6" s="97">
        <v>4.4451123727795298E-2</v>
      </c>
      <c r="AY6" s="97">
        <v>0</v>
      </c>
      <c r="AZ6" s="97">
        <v>6.44711321020519E-3</v>
      </c>
      <c r="BA6" s="97">
        <v>174.98315056981801</v>
      </c>
      <c r="BB6" s="97">
        <v>169.65638589822399</v>
      </c>
      <c r="BC6" s="97">
        <v>5.32676467159399</v>
      </c>
      <c r="BD6" s="97">
        <v>0</v>
      </c>
      <c r="BE6" s="97">
        <v>0</v>
      </c>
      <c r="BF6" s="97">
        <v>0.69408230316859199</v>
      </c>
      <c r="BG6" s="97">
        <v>0</v>
      </c>
      <c r="BH6" s="97">
        <v>7.4481102042031004</v>
      </c>
      <c r="BI6" s="97">
        <v>0</v>
      </c>
      <c r="BJ6" s="97">
        <v>0.19358289114348201</v>
      </c>
      <c r="BK6" s="97">
        <v>29.792439679447899</v>
      </c>
      <c r="BL6" s="97">
        <v>8.5915094132431502</v>
      </c>
      <c r="BM6" s="97">
        <v>0</v>
      </c>
      <c r="BN6" s="97">
        <v>0.50049944463367402</v>
      </c>
      <c r="BO6" s="97">
        <v>6.7864171781940798E-4</v>
      </c>
      <c r="BP6" s="97">
        <v>15.335882412517799</v>
      </c>
      <c r="BQ6" s="97">
        <v>59.902702845109303</v>
      </c>
      <c r="BR6" s="97">
        <v>0</v>
      </c>
      <c r="BS6" s="97">
        <v>0</v>
      </c>
      <c r="BT6" s="97">
        <v>25.139983501109299</v>
      </c>
      <c r="BU6" s="97">
        <v>23.768600437738701</v>
      </c>
      <c r="BV6" s="97">
        <v>233.075760283183</v>
      </c>
      <c r="BW6" s="97">
        <v>26.355273518106898</v>
      </c>
      <c r="BY6" s="35">
        <f t="shared" si="0"/>
        <v>7.9999994445234326E-3</v>
      </c>
      <c r="BZ6" s="35">
        <f t="shared" si="1"/>
        <v>1.9247495774310692E-2</v>
      </c>
      <c r="CA6" s="83">
        <f t="shared" si="2"/>
        <v>-3.8330227258759932E-3</v>
      </c>
      <c r="CB6" s="83" t="str">
        <f t="shared" si="3"/>
        <v/>
      </c>
      <c r="CC6" s="83">
        <f t="shared" si="4"/>
        <v>-3.7765474126175798E-3</v>
      </c>
      <c r="CD6" s="83">
        <f t="shared" si="5"/>
        <v>-3.752244725641393E-3</v>
      </c>
      <c r="CE6" s="83">
        <f t="shared" si="6"/>
        <v>-3.7526201627948791E-3</v>
      </c>
      <c r="CF6" s="83">
        <f t="shared" si="7"/>
        <v>-4.6426085600613648E-3</v>
      </c>
      <c r="CG6" s="83">
        <f t="shared" si="8"/>
        <v>-3.4197235102899929E-3</v>
      </c>
      <c r="CH6" s="83" t="str">
        <f t="shared" si="9"/>
        <v/>
      </c>
      <c r="CI6" s="83" t="str">
        <f t="shared" si="10"/>
        <v/>
      </c>
      <c r="CJ6" s="83" t="str">
        <f>IF(K6=0,"",(#REF!-K6)/K6)</f>
        <v/>
      </c>
      <c r="CK6" s="83" t="str">
        <f t="shared" si="11"/>
        <v/>
      </c>
      <c r="CL6" s="83" t="str">
        <f t="shared" si="12"/>
        <v/>
      </c>
      <c r="CM6" s="83" t="str">
        <f>IF(N6=0,"",(#REF!-N6)/N6)</f>
        <v/>
      </c>
      <c r="CN6" s="83" t="str">
        <f>IF(O6=0,"",(#REF!-O6)/O6)</f>
        <v/>
      </c>
      <c r="CO6" s="83" t="str">
        <f t="shared" si="13"/>
        <v/>
      </c>
    </row>
    <row r="7" spans="1:93" x14ac:dyDescent="0.25">
      <c r="A7" s="97" t="s">
        <v>5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29"/>
      <c r="P7" s="29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Y7" s="35" t="e">
        <f t="shared" si="0"/>
        <v>#DIV/0!</v>
      </c>
      <c r="BZ7" s="35" t="e">
        <f t="shared" si="1"/>
        <v>#DIV/0!</v>
      </c>
      <c r="CA7" s="83" t="str">
        <f t="shared" si="2"/>
        <v/>
      </c>
      <c r="CB7" s="83" t="str">
        <f t="shared" si="3"/>
        <v/>
      </c>
      <c r="CC7" s="83" t="str">
        <f t="shared" si="4"/>
        <v/>
      </c>
      <c r="CD7" s="83" t="str">
        <f t="shared" si="5"/>
        <v/>
      </c>
      <c r="CE7" s="83" t="str">
        <f t="shared" si="6"/>
        <v/>
      </c>
      <c r="CF7" s="83" t="str">
        <f t="shared" si="7"/>
        <v/>
      </c>
      <c r="CG7" s="83" t="str">
        <f t="shared" si="8"/>
        <v/>
      </c>
      <c r="CH7" s="83" t="str">
        <f t="shared" si="9"/>
        <v/>
      </c>
      <c r="CI7" s="83" t="str">
        <f t="shared" si="10"/>
        <v/>
      </c>
      <c r="CJ7" s="83" t="str">
        <f>IF(K7=0,"",(#REF!-K7)/K7)</f>
        <v/>
      </c>
      <c r="CK7" s="83" t="str">
        <f t="shared" si="11"/>
        <v/>
      </c>
      <c r="CL7" s="83" t="str">
        <f t="shared" si="12"/>
        <v/>
      </c>
      <c r="CM7" s="83" t="str">
        <f>IF(N7=0,"",(#REF!-N7)/N7)</f>
        <v/>
      </c>
      <c r="CN7" s="83" t="str">
        <f>IF(O7=0,"",(#REF!-O7)/O7)</f>
        <v/>
      </c>
      <c r="CO7" s="83" t="str">
        <f t="shared" si="13"/>
        <v/>
      </c>
    </row>
    <row r="8" spans="1:93" x14ac:dyDescent="0.25">
      <c r="A8" s="97" t="s">
        <v>6</v>
      </c>
      <c r="B8" s="97">
        <v>345.71915000000001</v>
      </c>
      <c r="C8" s="97">
        <v>0</v>
      </c>
      <c r="D8" s="97">
        <v>2327.1812</v>
      </c>
      <c r="E8" s="97">
        <v>61.406500600000001</v>
      </c>
      <c r="F8" s="97">
        <v>59.551552000000001</v>
      </c>
      <c r="G8" s="97">
        <v>3.2322700000000002</v>
      </c>
      <c r="H8" s="97">
        <v>84.326874000000004</v>
      </c>
      <c r="I8" s="97"/>
      <c r="J8" s="97"/>
      <c r="K8" s="97"/>
      <c r="L8" s="97"/>
      <c r="M8" s="97"/>
      <c r="N8" s="97"/>
      <c r="O8" s="29"/>
      <c r="P8" s="29"/>
      <c r="Q8" s="97"/>
      <c r="R8" s="97" t="s">
        <v>6</v>
      </c>
      <c r="S8" s="97">
        <v>0</v>
      </c>
      <c r="T8" s="97">
        <v>0</v>
      </c>
      <c r="U8" s="97">
        <v>0</v>
      </c>
      <c r="V8" s="97">
        <v>0</v>
      </c>
      <c r="W8" s="97">
        <v>1.5468246326561299</v>
      </c>
      <c r="X8" s="97">
        <v>0</v>
      </c>
      <c r="Y8" s="97">
        <v>345.02471852687103</v>
      </c>
      <c r="Z8" s="97">
        <v>1.2687352265438501</v>
      </c>
      <c r="AA8" s="97">
        <v>2.7373598592130102</v>
      </c>
      <c r="AB8" s="97">
        <v>1.8596434910947199</v>
      </c>
      <c r="AC8" s="97">
        <v>0</v>
      </c>
      <c r="AD8" s="97">
        <v>0</v>
      </c>
      <c r="AE8" s="97">
        <v>0</v>
      </c>
      <c r="AF8" s="97">
        <v>18.580225584858599</v>
      </c>
      <c r="AG8" s="97">
        <v>1.0138532145696899</v>
      </c>
      <c r="AH8" s="97">
        <v>0.81687101478163404</v>
      </c>
      <c r="AI8" s="97">
        <v>0</v>
      </c>
      <c r="AJ8" s="97">
        <v>0</v>
      </c>
      <c r="AK8" s="97">
        <v>0</v>
      </c>
      <c r="AL8" s="97">
        <v>1.1438908620623101</v>
      </c>
      <c r="AM8" s="97">
        <v>0</v>
      </c>
      <c r="AN8" s="97">
        <v>2090.2725911737898</v>
      </c>
      <c r="AO8" s="97">
        <v>213.67226091811401</v>
      </c>
      <c r="AP8" s="97">
        <v>2322.5250776767598</v>
      </c>
      <c r="AQ8" s="97">
        <v>0</v>
      </c>
      <c r="AR8" s="97">
        <v>2.5085331430066602</v>
      </c>
      <c r="AS8" s="97">
        <v>0</v>
      </c>
      <c r="AT8" s="97">
        <v>45.747697853859997</v>
      </c>
      <c r="AU8" s="97">
        <v>3.4648984903850898E-2</v>
      </c>
      <c r="AV8" s="97">
        <v>1.2183600393525E-2</v>
      </c>
      <c r="AW8" s="97">
        <v>45.834110920043798</v>
      </c>
      <c r="AX8" s="97">
        <v>1.55712285377293E-2</v>
      </c>
      <c r="AY8" s="97">
        <v>0</v>
      </c>
      <c r="AZ8" s="97">
        <v>2.2584242596603698E-3</v>
      </c>
      <c r="BA8" s="97">
        <v>61.281854400026702</v>
      </c>
      <c r="BB8" s="97">
        <v>59.430652458526403</v>
      </c>
      <c r="BC8" s="97">
        <v>1.85120194150035</v>
      </c>
      <c r="BD8" s="97">
        <v>0</v>
      </c>
      <c r="BE8" s="97">
        <v>0</v>
      </c>
      <c r="BF8" s="97">
        <v>0.24313712186599201</v>
      </c>
      <c r="BG8" s="97">
        <v>0</v>
      </c>
      <c r="BH8" s="97">
        <v>2.6090735671334899</v>
      </c>
      <c r="BI8" s="97">
        <v>0</v>
      </c>
      <c r="BJ8" s="97">
        <v>6.7812180536494696E-2</v>
      </c>
      <c r="BK8" s="97">
        <v>10.4362937215672</v>
      </c>
      <c r="BL8" s="97">
        <v>3.1023669261903599</v>
      </c>
      <c r="BM8" s="97">
        <v>0</v>
      </c>
      <c r="BN8" s="97">
        <v>0.175324979689919</v>
      </c>
      <c r="BO8" s="97">
        <v>2.3772959462513101E-4</v>
      </c>
      <c r="BP8" s="97">
        <v>3.2228534099659898</v>
      </c>
      <c r="BQ8" s="97">
        <v>21.630693646617399</v>
      </c>
      <c r="BR8" s="97">
        <v>0</v>
      </c>
      <c r="BS8" s="97">
        <v>0</v>
      </c>
      <c r="BT8" s="97">
        <v>9.07797095839409</v>
      </c>
      <c r="BU8" s="97">
        <v>8.5827661377602098</v>
      </c>
      <c r="BV8" s="97">
        <v>84.162947913600902</v>
      </c>
      <c r="BW8" s="97">
        <v>9.5168059729217802</v>
      </c>
      <c r="BY8" s="35">
        <f t="shared" si="0"/>
        <v>8.0000107484068782E-3</v>
      </c>
      <c r="BZ8" s="35">
        <f t="shared" si="1"/>
        <v>1.9247489548605792E-2</v>
      </c>
      <c r="CA8" s="83">
        <f t="shared" si="2"/>
        <v>-2.0086578169852217E-3</v>
      </c>
      <c r="CB8" s="83" t="str">
        <f t="shared" si="3"/>
        <v/>
      </c>
      <c r="CC8" s="83">
        <f t="shared" si="4"/>
        <v>-2.0007562467590392E-3</v>
      </c>
      <c r="CD8" s="83">
        <f t="shared" si="5"/>
        <v>-2.0298534968673761E-3</v>
      </c>
      <c r="CE8" s="83">
        <f t="shared" si="6"/>
        <v>-2.0301660899383119E-3</v>
      </c>
      <c r="CF8" s="83">
        <f t="shared" si="7"/>
        <v>-2.9133055202722568E-3</v>
      </c>
      <c r="CG8" s="83">
        <f t="shared" si="8"/>
        <v>-1.943936477463889E-3</v>
      </c>
      <c r="CH8" s="83" t="str">
        <f t="shared" si="9"/>
        <v/>
      </c>
      <c r="CI8" s="83" t="str">
        <f t="shared" si="10"/>
        <v/>
      </c>
      <c r="CJ8" s="83" t="str">
        <f>IF(K8=0,"",(#REF!-K8)/K8)</f>
        <v/>
      </c>
      <c r="CK8" s="83" t="str">
        <f t="shared" si="11"/>
        <v/>
      </c>
      <c r="CL8" s="83" t="str">
        <f t="shared" si="12"/>
        <v/>
      </c>
      <c r="CM8" s="83" t="str">
        <f>IF(N8=0,"",(#REF!-N8)/N8)</f>
        <v/>
      </c>
      <c r="CN8" s="83" t="str">
        <f>IF(O8=0,"",(#REF!-O8)/O8)</f>
        <v/>
      </c>
      <c r="CO8" s="83" t="str">
        <f t="shared" si="13"/>
        <v/>
      </c>
    </row>
    <row r="9" spans="1:93" x14ac:dyDescent="0.25">
      <c r="A9" s="97" t="s">
        <v>7</v>
      </c>
      <c r="B9" s="97">
        <v>66.702415000000002</v>
      </c>
      <c r="C9" s="97">
        <v>0</v>
      </c>
      <c r="D9" s="97">
        <v>442.47174000000001</v>
      </c>
      <c r="E9" s="97">
        <v>11.928524210000001</v>
      </c>
      <c r="F9" s="97">
        <v>11.558450000000001</v>
      </c>
      <c r="G9" s="97">
        <v>2.0579163999999999</v>
      </c>
      <c r="H9" s="97">
        <v>15.124140000000001</v>
      </c>
      <c r="I9" s="97"/>
      <c r="J9" s="97"/>
      <c r="K9" s="97"/>
      <c r="L9" s="97"/>
      <c r="M9" s="97"/>
      <c r="N9" s="97"/>
      <c r="O9" s="29"/>
      <c r="P9" s="29"/>
      <c r="Q9" s="97"/>
      <c r="R9" s="97" t="s">
        <v>7</v>
      </c>
      <c r="S9" s="97">
        <v>0</v>
      </c>
      <c r="T9" s="97">
        <v>0</v>
      </c>
      <c r="U9" s="97">
        <v>0</v>
      </c>
      <c r="V9" s="97">
        <v>0</v>
      </c>
      <c r="W9" s="97">
        <v>0.27701306876827297</v>
      </c>
      <c r="X9" s="97">
        <v>0</v>
      </c>
      <c r="Y9" s="97">
        <v>66.431820323307804</v>
      </c>
      <c r="Z9" s="97">
        <v>0.22721132685818199</v>
      </c>
      <c r="AA9" s="97">
        <v>0.49021986041270499</v>
      </c>
      <c r="AB9" s="97">
        <v>0.33303431796524402</v>
      </c>
      <c r="AC9" s="97">
        <v>0</v>
      </c>
      <c r="AD9" s="97">
        <v>0</v>
      </c>
      <c r="AE9" s="97">
        <v>0</v>
      </c>
      <c r="AF9" s="97">
        <v>3.5257990513511501</v>
      </c>
      <c r="AG9" s="97">
        <v>0.18156568524953501</v>
      </c>
      <c r="AH9" s="97">
        <v>0.14628942105046899</v>
      </c>
      <c r="AI9" s="97">
        <v>0</v>
      </c>
      <c r="AJ9" s="97">
        <v>0</v>
      </c>
      <c r="AK9" s="97">
        <v>0</v>
      </c>
      <c r="AL9" s="97">
        <v>0.221561687638133</v>
      </c>
      <c r="AM9" s="97">
        <v>0</v>
      </c>
      <c r="AN9" s="97">
        <v>396.65224103132198</v>
      </c>
      <c r="AO9" s="97">
        <v>40.546691519370299</v>
      </c>
      <c r="AP9" s="97">
        <v>440.72473160204299</v>
      </c>
      <c r="AQ9" s="97">
        <v>0</v>
      </c>
      <c r="AR9" s="97">
        <v>0.44924038235310298</v>
      </c>
      <c r="AS9" s="97">
        <v>0</v>
      </c>
      <c r="AT9" s="97">
        <v>8.1927164863109496</v>
      </c>
      <c r="AU9" s="97">
        <v>6.7112130822268804E-3</v>
      </c>
      <c r="AV9" s="97">
        <v>2.3598592459090398E-3</v>
      </c>
      <c r="AW9" s="97">
        <v>8.8776697806952196</v>
      </c>
      <c r="AX9" s="97">
        <v>3.0160144623202498E-3</v>
      </c>
      <c r="AY9" s="97">
        <v>0</v>
      </c>
      <c r="AZ9" s="97">
        <v>4.3743608194579897E-4</v>
      </c>
      <c r="BA9" s="97">
        <v>11.879703447165699</v>
      </c>
      <c r="BB9" s="97">
        <v>11.511202246638801</v>
      </c>
      <c r="BC9" s="97">
        <v>0.36850120052690399</v>
      </c>
      <c r="BD9" s="97">
        <v>0</v>
      </c>
      <c r="BE9" s="97">
        <v>0</v>
      </c>
      <c r="BF9" s="97">
        <v>4.7093603619989301E-2</v>
      </c>
      <c r="BG9" s="97">
        <v>0</v>
      </c>
      <c r="BH9" s="97">
        <v>0.50535413592596901</v>
      </c>
      <c r="BI9" s="97">
        <v>0</v>
      </c>
      <c r="BJ9" s="97">
        <v>1.31346310840677E-2</v>
      </c>
      <c r="BK9" s="97">
        <v>2.0214205966809402</v>
      </c>
      <c r="BL9" s="97">
        <v>0.55558732804091704</v>
      </c>
      <c r="BM9" s="97">
        <v>0</v>
      </c>
      <c r="BN9" s="97">
        <v>3.3958930096948198E-2</v>
      </c>
      <c r="BO9" s="97">
        <v>4.6045663343198903E-5</v>
      </c>
      <c r="BP9" s="97">
        <v>2.0390515183562301</v>
      </c>
      <c r="BQ9" s="97">
        <v>3.8737296216459902</v>
      </c>
      <c r="BR9" s="97">
        <v>0</v>
      </c>
      <c r="BS9" s="97">
        <v>0</v>
      </c>
      <c r="BT9" s="97">
        <v>1.6257281048683501</v>
      </c>
      <c r="BU9" s="97">
        <v>1.53704543430942</v>
      </c>
      <c r="BV9" s="97">
        <v>15.072316649856401</v>
      </c>
      <c r="BW9" s="97">
        <v>1.70431624677105</v>
      </c>
      <c r="BY9" s="35">
        <f t="shared" si="0"/>
        <v>8.0000027194634653E-3</v>
      </c>
      <c r="BZ9" s="35">
        <f t="shared" si="1"/>
        <v>1.9247484571199121E-2</v>
      </c>
      <c r="CA9" s="83">
        <f t="shared" si="2"/>
        <v>-4.0567448223905881E-3</v>
      </c>
      <c r="CB9" s="83" t="str">
        <f t="shared" si="3"/>
        <v/>
      </c>
      <c r="CC9" s="83">
        <f t="shared" si="4"/>
        <v>-3.9482937327410279E-3</v>
      </c>
      <c r="CD9" s="83">
        <f t="shared" si="5"/>
        <v>-4.0927747619754875E-3</v>
      </c>
      <c r="CE9" s="83">
        <f t="shared" si="6"/>
        <v>-4.0877239907772828E-3</v>
      </c>
      <c r="CF9" s="83">
        <f t="shared" si="7"/>
        <v>-9.1669815371361839E-3</v>
      </c>
      <c r="CG9" s="83">
        <f t="shared" si="8"/>
        <v>-3.4265320304890106E-3</v>
      </c>
      <c r="CH9" s="83" t="str">
        <f t="shared" si="9"/>
        <v/>
      </c>
      <c r="CI9" s="83" t="str">
        <f t="shared" si="10"/>
        <v/>
      </c>
      <c r="CJ9" s="83" t="str">
        <f>IF(K9=0,"",(#REF!-K9)/K9)</f>
        <v/>
      </c>
      <c r="CK9" s="83" t="str">
        <f t="shared" si="11"/>
        <v/>
      </c>
      <c r="CL9" s="83" t="str">
        <f t="shared" si="12"/>
        <v/>
      </c>
      <c r="CM9" s="83" t="str">
        <f>IF(N9=0,"",(#REF!-N9)/N9)</f>
        <v/>
      </c>
      <c r="CN9" s="83" t="str">
        <f>IF(O9=0,"",(#REF!-O9)/O9)</f>
        <v/>
      </c>
      <c r="CO9" s="83" t="str">
        <f t="shared" si="13"/>
        <v/>
      </c>
    </row>
    <row r="10" spans="1:93" x14ac:dyDescent="0.25">
      <c r="A10" s="97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29"/>
      <c r="P10" s="29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Y10" s="35" t="e">
        <f t="shared" si="0"/>
        <v>#DIV/0!</v>
      </c>
      <c r="BZ10" s="35" t="e">
        <f t="shared" si="1"/>
        <v>#DIV/0!</v>
      </c>
      <c r="CA10" s="83" t="str">
        <f t="shared" si="2"/>
        <v/>
      </c>
      <c r="CB10" s="83" t="str">
        <f t="shared" si="3"/>
        <v/>
      </c>
      <c r="CC10" s="83" t="str">
        <f t="shared" si="4"/>
        <v/>
      </c>
      <c r="CD10" s="83" t="str">
        <f t="shared" si="5"/>
        <v/>
      </c>
      <c r="CE10" s="83" t="str">
        <f t="shared" si="6"/>
        <v/>
      </c>
      <c r="CF10" s="83" t="str">
        <f t="shared" si="7"/>
        <v/>
      </c>
      <c r="CG10" s="83" t="str">
        <f t="shared" si="8"/>
        <v/>
      </c>
      <c r="CH10" s="83" t="str">
        <f t="shared" si="9"/>
        <v/>
      </c>
      <c r="CI10" s="83" t="str">
        <f t="shared" si="10"/>
        <v/>
      </c>
      <c r="CJ10" s="83" t="str">
        <f>IF(K10=0,"",(#REF!-K10)/K10)</f>
        <v/>
      </c>
      <c r="CK10" s="83" t="str">
        <f t="shared" si="11"/>
        <v/>
      </c>
      <c r="CL10" s="83" t="str">
        <f t="shared" si="12"/>
        <v/>
      </c>
      <c r="CM10" s="83" t="str">
        <f>IF(N10=0,"",(#REF!-N10)/N10)</f>
        <v/>
      </c>
      <c r="CN10" s="83" t="str">
        <f>IF(O10=0,"",(#REF!-O10)/O10)</f>
        <v/>
      </c>
      <c r="CO10" s="83" t="str">
        <f t="shared" si="13"/>
        <v/>
      </c>
    </row>
    <row r="11" spans="1:93" x14ac:dyDescent="0.25">
      <c r="A11" s="97" t="s">
        <v>9</v>
      </c>
      <c r="B11" s="97">
        <v>1216.9851000000001</v>
      </c>
      <c r="C11" s="97">
        <v>0</v>
      </c>
      <c r="D11" s="97">
        <v>8212.3516</v>
      </c>
      <c r="E11" s="97">
        <v>218.89970580000002</v>
      </c>
      <c r="F11" s="97">
        <v>212.22827000000001</v>
      </c>
      <c r="G11" s="97">
        <v>20.186415</v>
      </c>
      <c r="H11" s="97">
        <v>301.28088000000002</v>
      </c>
      <c r="I11" s="97"/>
      <c r="J11" s="97"/>
      <c r="K11" s="97"/>
      <c r="L11" s="97"/>
      <c r="M11" s="97"/>
      <c r="N11" s="97"/>
      <c r="O11" s="29"/>
      <c r="P11" s="29"/>
      <c r="Q11" s="97"/>
      <c r="R11" s="97" t="s">
        <v>9</v>
      </c>
      <c r="S11" s="97">
        <v>0</v>
      </c>
      <c r="T11" s="97">
        <v>0</v>
      </c>
      <c r="U11" s="97">
        <v>0</v>
      </c>
      <c r="V11" s="97">
        <v>0</v>
      </c>
      <c r="W11" s="97">
        <v>5.50199624607537</v>
      </c>
      <c r="X11" s="97">
        <v>0</v>
      </c>
      <c r="Y11" s="97">
        <v>1207.62449417263</v>
      </c>
      <c r="Z11" s="97">
        <v>4.5128424179484297</v>
      </c>
      <c r="AA11" s="97">
        <v>9.7366874961699992</v>
      </c>
      <c r="AB11" s="97">
        <v>6.6146840264920801</v>
      </c>
      <c r="AC11" s="97">
        <v>0</v>
      </c>
      <c r="AD11" s="97">
        <v>0</v>
      </c>
      <c r="AE11" s="97">
        <v>0</v>
      </c>
      <c r="AF11" s="97">
        <v>65.212727550235002</v>
      </c>
      <c r="AG11" s="97">
        <v>3.6062358636329499</v>
      </c>
      <c r="AH11" s="97">
        <v>2.9055802041144898</v>
      </c>
      <c r="AI11" s="97">
        <v>0</v>
      </c>
      <c r="AJ11" s="97">
        <v>0</v>
      </c>
      <c r="AK11" s="97">
        <v>0</v>
      </c>
      <c r="AL11" s="97">
        <v>4.0551683849964402</v>
      </c>
      <c r="AM11" s="97">
        <v>0</v>
      </c>
      <c r="AN11" s="97">
        <v>7336.4301106987004</v>
      </c>
      <c r="AO11" s="97">
        <v>749.94619391083302</v>
      </c>
      <c r="AP11" s="97">
        <v>8151.5890321597599</v>
      </c>
      <c r="AQ11" s="97">
        <v>0</v>
      </c>
      <c r="AR11" s="97">
        <v>8.9227526791413005</v>
      </c>
      <c r="AS11" s="97">
        <v>0</v>
      </c>
      <c r="AT11" s="97">
        <v>162.722847474535</v>
      </c>
      <c r="AU11" s="97">
        <v>0.122832828679266</v>
      </c>
      <c r="AV11" s="97">
        <v>4.3191646114298599E-2</v>
      </c>
      <c r="AW11" s="97">
        <v>162.48486953113101</v>
      </c>
      <c r="AX11" s="97">
        <v>5.5201029578421101E-2</v>
      </c>
      <c r="AY11" s="97">
        <v>0</v>
      </c>
      <c r="AZ11" s="97">
        <v>8.0062518425899794E-3</v>
      </c>
      <c r="BA11" s="97">
        <v>217.308372121969</v>
      </c>
      <c r="BB11" s="97">
        <v>210.68548546086899</v>
      </c>
      <c r="BC11" s="97">
        <v>6.6228866610999901</v>
      </c>
      <c r="BD11" s="97">
        <v>0</v>
      </c>
      <c r="BE11" s="97">
        <v>0</v>
      </c>
      <c r="BF11" s="97">
        <v>0.86193676122290297</v>
      </c>
      <c r="BG11" s="97">
        <v>0</v>
      </c>
      <c r="BH11" s="97">
        <v>9.2493329926971803</v>
      </c>
      <c r="BI11" s="97">
        <v>0</v>
      </c>
      <c r="BJ11" s="97">
        <v>0.240398486486218</v>
      </c>
      <c r="BK11" s="97">
        <v>36.997334927274999</v>
      </c>
      <c r="BL11" s="97">
        <v>11.034997748398601</v>
      </c>
      <c r="BM11" s="97">
        <v>0</v>
      </c>
      <c r="BN11" s="97">
        <v>0.62153824108202804</v>
      </c>
      <c r="BO11" s="97">
        <v>8.4276475972155603E-4</v>
      </c>
      <c r="BP11" s="97">
        <v>20.004512778030399</v>
      </c>
      <c r="BQ11" s="97">
        <v>76.939446619848496</v>
      </c>
      <c r="BR11" s="97">
        <v>0</v>
      </c>
      <c r="BS11" s="97">
        <v>0</v>
      </c>
      <c r="BT11" s="97">
        <v>32.289978150627398</v>
      </c>
      <c r="BU11" s="97">
        <v>30.528561405763501</v>
      </c>
      <c r="BV11" s="97">
        <v>299.364269932262</v>
      </c>
      <c r="BW11" s="97">
        <v>33.850914513105302</v>
      </c>
      <c r="BY11" s="35">
        <f t="shared" si="0"/>
        <v>8.000001876070648E-3</v>
      </c>
      <c r="BZ11" s="35">
        <f t="shared" si="1"/>
        <v>1.924749764382613E-2</v>
      </c>
      <c r="CA11" s="83">
        <f t="shared" si="2"/>
        <v>-7.6916355240258371E-3</v>
      </c>
      <c r="CB11" s="83" t="str">
        <f t="shared" si="3"/>
        <v/>
      </c>
      <c r="CC11" s="83">
        <f t="shared" si="4"/>
        <v>-7.3989243032702209E-3</v>
      </c>
      <c r="CD11" s="83">
        <f t="shared" si="5"/>
        <v>-7.2696930871389972E-3</v>
      </c>
      <c r="CE11" s="83">
        <f t="shared" si="6"/>
        <v>-7.269458207104171E-3</v>
      </c>
      <c r="CF11" s="83">
        <f t="shared" si="7"/>
        <v>-9.0111206952597049E-3</v>
      </c>
      <c r="CG11" s="83">
        <f t="shared" si="8"/>
        <v>-6.3615389988837655E-3</v>
      </c>
      <c r="CH11" s="83" t="str">
        <f t="shared" si="9"/>
        <v/>
      </c>
      <c r="CI11" s="83" t="str">
        <f t="shared" si="10"/>
        <v/>
      </c>
      <c r="CJ11" s="83" t="str">
        <f>IF(K11=0,"",(#REF!-K11)/K11)</f>
        <v/>
      </c>
      <c r="CK11" s="83" t="str">
        <f t="shared" si="11"/>
        <v/>
      </c>
      <c r="CL11" s="83" t="str">
        <f t="shared" si="12"/>
        <v/>
      </c>
      <c r="CM11" s="83" t="str">
        <f>IF(N11=0,"",(#REF!-N11)/N11)</f>
        <v/>
      </c>
      <c r="CN11" s="83" t="str">
        <f>IF(O11=0,"",(#REF!-O11)/O11)</f>
        <v/>
      </c>
      <c r="CO11" s="83" t="str">
        <f t="shared" si="13"/>
        <v/>
      </c>
    </row>
    <row r="12" spans="1:93" x14ac:dyDescent="0.25">
      <c r="A12" s="97" t="s">
        <v>10</v>
      </c>
      <c r="B12" s="97">
        <v>48.600456000000001</v>
      </c>
      <c r="C12" s="97">
        <v>0</v>
      </c>
      <c r="D12" s="97">
        <v>331.98779000000002</v>
      </c>
      <c r="E12" s="97">
        <v>8.9495552099999998</v>
      </c>
      <c r="F12" s="97">
        <v>8.6762838000000002</v>
      </c>
      <c r="G12" s="97">
        <v>0.89180464000000004</v>
      </c>
      <c r="H12" s="97">
        <v>12.468719999999999</v>
      </c>
      <c r="I12" s="97"/>
      <c r="J12" s="97"/>
      <c r="K12" s="97"/>
      <c r="L12" s="97"/>
      <c r="M12" s="97"/>
      <c r="N12" s="97"/>
      <c r="O12" s="29"/>
      <c r="P12" s="29"/>
      <c r="Q12" s="97"/>
      <c r="R12" s="97" t="s">
        <v>10</v>
      </c>
      <c r="S12" s="97">
        <v>0</v>
      </c>
      <c r="T12" s="97">
        <v>0</v>
      </c>
      <c r="U12" s="97">
        <v>0</v>
      </c>
      <c r="V12" s="97">
        <v>0</v>
      </c>
      <c r="W12" s="97">
        <v>0.22835934992315499</v>
      </c>
      <c r="X12" s="97">
        <v>0</v>
      </c>
      <c r="Y12" s="97">
        <v>48.370373675931603</v>
      </c>
      <c r="Z12" s="97">
        <v>0.18730472020785399</v>
      </c>
      <c r="AA12" s="97">
        <v>0.40411855595483698</v>
      </c>
      <c r="AB12" s="97">
        <v>0.27454102074386799</v>
      </c>
      <c r="AC12" s="97">
        <v>0</v>
      </c>
      <c r="AD12" s="97">
        <v>0</v>
      </c>
      <c r="AE12" s="97">
        <v>0</v>
      </c>
      <c r="AF12" s="97">
        <v>2.64404686647155</v>
      </c>
      <c r="AG12" s="97">
        <v>0.14967595268225301</v>
      </c>
      <c r="AH12" s="97">
        <v>0.120595520607737</v>
      </c>
      <c r="AI12" s="97">
        <v>0</v>
      </c>
      <c r="AJ12" s="97">
        <v>0</v>
      </c>
      <c r="AK12" s="97">
        <v>0</v>
      </c>
      <c r="AL12" s="97">
        <v>0.16624067108142199</v>
      </c>
      <c r="AM12" s="97">
        <v>0</v>
      </c>
      <c r="AN12" s="97">
        <v>297.45555156555599</v>
      </c>
      <c r="AO12" s="97">
        <v>30.406528126457101</v>
      </c>
      <c r="AP12" s="97">
        <v>330.50612655848499</v>
      </c>
      <c r="AQ12" s="97">
        <v>0</v>
      </c>
      <c r="AR12" s="97">
        <v>0.370337181747108</v>
      </c>
      <c r="AS12" s="97">
        <v>0</v>
      </c>
      <c r="AT12" s="97">
        <v>6.7537749416061796</v>
      </c>
      <c r="AU12" s="97">
        <v>5.0355043061779004E-3</v>
      </c>
      <c r="AV12" s="97">
        <v>1.7706310521007299E-3</v>
      </c>
      <c r="AW12" s="97">
        <v>6.6610280166669398</v>
      </c>
      <c r="AX12" s="97">
        <v>2.2629524187458999E-3</v>
      </c>
      <c r="AY12" s="97">
        <v>0</v>
      </c>
      <c r="AZ12" s="97">
        <v>3.2821435594724299E-4</v>
      </c>
      <c r="BA12" s="97">
        <v>8.9089826837620905</v>
      </c>
      <c r="BB12" s="97">
        <v>8.6370010944501008</v>
      </c>
      <c r="BC12" s="97">
        <v>0.27198158931199201</v>
      </c>
      <c r="BD12" s="97">
        <v>0</v>
      </c>
      <c r="BE12" s="97">
        <v>0</v>
      </c>
      <c r="BF12" s="97">
        <v>3.5334836146982102E-2</v>
      </c>
      <c r="BG12" s="97">
        <v>0</v>
      </c>
      <c r="BH12" s="97">
        <v>0.37917391755815999</v>
      </c>
      <c r="BI12" s="97">
        <v>0</v>
      </c>
      <c r="BJ12" s="97">
        <v>9.8550660868510793E-3</v>
      </c>
      <c r="BK12" s="97">
        <v>1.51669758792307</v>
      </c>
      <c r="BL12" s="97">
        <v>0.45800501429927498</v>
      </c>
      <c r="BM12" s="97">
        <v>0</v>
      </c>
      <c r="BN12" s="97">
        <v>2.5479819309181698E-2</v>
      </c>
      <c r="BO12" s="97">
        <v>3.45486259362753E-5</v>
      </c>
      <c r="BP12" s="97">
        <v>0.87894583216433197</v>
      </c>
      <c r="BQ12" s="97">
        <v>3.1933544938321399</v>
      </c>
      <c r="BR12" s="97">
        <v>0</v>
      </c>
      <c r="BS12" s="97">
        <v>0</v>
      </c>
      <c r="BT12" s="97">
        <v>1.3401889690498801</v>
      </c>
      <c r="BU12" s="97">
        <v>1.2670825140633899</v>
      </c>
      <c r="BV12" s="97">
        <v>12.4250507840186</v>
      </c>
      <c r="BW12" s="97">
        <v>1.4049743029942701</v>
      </c>
      <c r="BY12" s="35">
        <f t="shared" si="0"/>
        <v>7.9999935069393346E-3</v>
      </c>
      <c r="BZ12" s="35">
        <f t="shared" si="1"/>
        <v>1.9247499133494803E-2</v>
      </c>
      <c r="CA12" s="83">
        <f t="shared" si="2"/>
        <v>-4.7341597796612903E-3</v>
      </c>
      <c r="CB12" s="83" t="str">
        <f t="shared" si="3"/>
        <v/>
      </c>
      <c r="CC12" s="83">
        <f t="shared" si="4"/>
        <v>-4.463005827759583E-3</v>
      </c>
      <c r="CD12" s="83">
        <f t="shared" si="5"/>
        <v>-4.5334684557925978E-3</v>
      </c>
      <c r="CE12" s="83">
        <f t="shared" si="6"/>
        <v>-4.5275957374630174E-3</v>
      </c>
      <c r="CF12" s="83">
        <f t="shared" si="7"/>
        <v>-1.441886177635055E-2</v>
      </c>
      <c r="CG12" s="83">
        <f t="shared" si="8"/>
        <v>-3.5023014376294754E-3</v>
      </c>
      <c r="CH12" s="83" t="str">
        <f t="shared" si="9"/>
        <v/>
      </c>
      <c r="CI12" s="83" t="str">
        <f t="shared" si="10"/>
        <v/>
      </c>
      <c r="CJ12" s="83" t="str">
        <f>IF(K12=0,"",(#REF!-K12)/K12)</f>
        <v/>
      </c>
      <c r="CK12" s="83" t="str">
        <f t="shared" si="11"/>
        <v/>
      </c>
      <c r="CL12" s="83" t="str">
        <f t="shared" si="12"/>
        <v/>
      </c>
      <c r="CM12" s="83" t="str">
        <f>IF(N12=0,"",(#REF!-N12)/N12)</f>
        <v/>
      </c>
      <c r="CN12" s="83" t="str">
        <f>IF(O12=0,"",(#REF!-O12)/O12)</f>
        <v/>
      </c>
      <c r="CO12" s="83" t="str">
        <f t="shared" si="13"/>
        <v/>
      </c>
    </row>
    <row r="13" spans="1:93" x14ac:dyDescent="0.25">
      <c r="A13" s="97" t="s">
        <v>12</v>
      </c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29"/>
      <c r="P13" s="29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Y13" s="35" t="e">
        <f t="shared" si="0"/>
        <v>#DIV/0!</v>
      </c>
      <c r="BZ13" s="35" t="e">
        <f t="shared" si="1"/>
        <v>#DIV/0!</v>
      </c>
      <c r="CA13" s="83" t="str">
        <f t="shared" si="2"/>
        <v/>
      </c>
      <c r="CB13" s="83" t="str">
        <f t="shared" si="3"/>
        <v/>
      </c>
      <c r="CC13" s="83" t="str">
        <f t="shared" si="4"/>
        <v/>
      </c>
      <c r="CD13" s="83" t="str">
        <f t="shared" si="5"/>
        <v/>
      </c>
      <c r="CE13" s="83" t="str">
        <f t="shared" si="6"/>
        <v/>
      </c>
      <c r="CF13" s="83" t="str">
        <f t="shared" si="7"/>
        <v/>
      </c>
      <c r="CG13" s="83" t="str">
        <f t="shared" si="8"/>
        <v/>
      </c>
      <c r="CH13" s="83" t="str">
        <f t="shared" si="9"/>
        <v/>
      </c>
      <c r="CI13" s="83" t="str">
        <f t="shared" si="10"/>
        <v/>
      </c>
      <c r="CJ13" s="83" t="str">
        <f>IF(K13=0,"",(#REF!-K13)/K13)</f>
        <v/>
      </c>
      <c r="CK13" s="83" t="str">
        <f t="shared" si="11"/>
        <v/>
      </c>
      <c r="CL13" s="83" t="str">
        <f t="shared" si="12"/>
        <v/>
      </c>
      <c r="CM13" s="83" t="str">
        <f>IF(N13=0,"",(#REF!-N13)/N13)</f>
        <v/>
      </c>
      <c r="CN13" s="83" t="str">
        <f>IF(O13=0,"",(#REF!-O13)/O13)</f>
        <v/>
      </c>
      <c r="CO13" s="83" t="str">
        <f t="shared" si="13"/>
        <v/>
      </c>
    </row>
    <row r="14" spans="1:93" x14ac:dyDescent="0.25">
      <c r="A14" s="97" t="s">
        <v>13</v>
      </c>
      <c r="B14" s="97">
        <v>833.09551999999996</v>
      </c>
      <c r="C14" s="97">
        <v>0</v>
      </c>
      <c r="D14" s="97">
        <v>6376.5214999999998</v>
      </c>
      <c r="E14" s="97">
        <v>184.8130798</v>
      </c>
      <c r="F14" s="97">
        <v>179.13624999999999</v>
      </c>
      <c r="G14" s="97">
        <v>22.734079000000001</v>
      </c>
      <c r="H14" s="97">
        <v>321.73651000000001</v>
      </c>
      <c r="I14" s="97"/>
      <c r="J14" s="97"/>
      <c r="K14" s="97"/>
      <c r="L14" s="97"/>
      <c r="M14" s="97"/>
      <c r="N14" s="97"/>
      <c r="O14" s="29"/>
      <c r="P14" s="29"/>
      <c r="Q14" s="97"/>
      <c r="R14" s="97" t="s">
        <v>13</v>
      </c>
      <c r="S14" s="97">
        <v>0</v>
      </c>
      <c r="T14" s="97">
        <v>0</v>
      </c>
      <c r="U14" s="97">
        <v>0</v>
      </c>
      <c r="V14" s="97">
        <v>0</v>
      </c>
      <c r="W14" s="97">
        <v>5.9077063611424796</v>
      </c>
      <c r="X14" s="97">
        <v>0</v>
      </c>
      <c r="Y14" s="97">
        <v>832.01659882647903</v>
      </c>
      <c r="Z14" s="97">
        <v>4.84561431204662</v>
      </c>
      <c r="AA14" s="97">
        <v>10.454653189750299</v>
      </c>
      <c r="AB14" s="97">
        <v>7.10244472724023</v>
      </c>
      <c r="AC14" s="97">
        <v>0</v>
      </c>
      <c r="AD14" s="97">
        <v>0</v>
      </c>
      <c r="AE14" s="97">
        <v>0</v>
      </c>
      <c r="AF14" s="97">
        <v>50.952060878938603</v>
      </c>
      <c r="AG14" s="97">
        <v>3.8721581617816798</v>
      </c>
      <c r="AH14" s="97">
        <v>3.11983527843931</v>
      </c>
      <c r="AI14" s="97">
        <v>0</v>
      </c>
      <c r="AJ14" s="97">
        <v>0</v>
      </c>
      <c r="AK14" s="97">
        <v>0</v>
      </c>
      <c r="AL14" s="97">
        <v>3.4439683496012301</v>
      </c>
      <c r="AM14" s="97">
        <v>0</v>
      </c>
      <c r="AN14" s="97">
        <v>5732.1052986861496</v>
      </c>
      <c r="AO14" s="97">
        <v>585.94867224391896</v>
      </c>
      <c r="AP14" s="97">
        <v>6369.00603180901</v>
      </c>
      <c r="AQ14" s="97">
        <v>0</v>
      </c>
      <c r="AR14" s="97">
        <v>9.5807078824712093</v>
      </c>
      <c r="AS14" s="97">
        <v>0</v>
      </c>
      <c r="AT14" s="97">
        <v>174.72186558085099</v>
      </c>
      <c r="AU14" s="97">
        <v>0.10431932500228699</v>
      </c>
      <c r="AV14" s="97">
        <v>3.6681747145290003E-2</v>
      </c>
      <c r="AW14" s="97">
        <v>137.994935009617</v>
      </c>
      <c r="AX14" s="97">
        <v>4.6881042379999599E-2</v>
      </c>
      <c r="AY14" s="97">
        <v>0</v>
      </c>
      <c r="AZ14" s="97">
        <v>6.7995482510843901E-3</v>
      </c>
      <c r="BA14" s="97">
        <v>184.601122931302</v>
      </c>
      <c r="BB14" s="97">
        <v>178.93069799499901</v>
      </c>
      <c r="BC14" s="97">
        <v>5.6704249363029504</v>
      </c>
      <c r="BD14" s="97">
        <v>0</v>
      </c>
      <c r="BE14" s="97">
        <v>0</v>
      </c>
      <c r="BF14" s="97">
        <v>0.73202452202252</v>
      </c>
      <c r="BG14" s="97">
        <v>0</v>
      </c>
      <c r="BH14" s="97">
        <v>7.8552594558882598</v>
      </c>
      <c r="BI14" s="97">
        <v>0</v>
      </c>
      <c r="BJ14" s="97">
        <v>0.20416517415852301</v>
      </c>
      <c r="BK14" s="97">
        <v>31.421057245435001</v>
      </c>
      <c r="BL14" s="97">
        <v>11.848712464781</v>
      </c>
      <c r="BM14" s="97">
        <v>0</v>
      </c>
      <c r="BN14" s="97">
        <v>0.52785918361194195</v>
      </c>
      <c r="BO14" s="97">
        <v>7.1574148701863396E-4</v>
      </c>
      <c r="BP14" s="97">
        <v>22.702500389046101</v>
      </c>
      <c r="BQ14" s="97">
        <v>82.612950142877807</v>
      </c>
      <c r="BR14" s="97">
        <v>0</v>
      </c>
      <c r="BS14" s="97">
        <v>0</v>
      </c>
      <c r="BT14" s="97">
        <v>34.6710135428822</v>
      </c>
      <c r="BU14" s="97">
        <v>32.779716422866699</v>
      </c>
      <c r="BV14" s="97">
        <v>321.43909004006798</v>
      </c>
      <c r="BW14" s="97">
        <v>36.347055103874297</v>
      </c>
      <c r="BY14" s="35">
        <f t="shared" si="0"/>
        <v>8.0000019821721731E-3</v>
      </c>
      <c r="BZ14" s="35">
        <f t="shared" si="1"/>
        <v>1.9247498546602029E-2</v>
      </c>
      <c r="CA14" s="83">
        <f t="shared" si="2"/>
        <v>-1.2950749915459144E-3</v>
      </c>
      <c r="CB14" s="83" t="str">
        <f t="shared" si="3"/>
        <v/>
      </c>
      <c r="CC14" s="83">
        <f t="shared" si="4"/>
        <v>-1.1786156748612626E-3</v>
      </c>
      <c r="CD14" s="83">
        <f t="shared" si="5"/>
        <v>-1.1468715792592728E-3</v>
      </c>
      <c r="CE14" s="83">
        <f t="shared" si="6"/>
        <v>-1.147461806312133E-3</v>
      </c>
      <c r="CF14" s="83">
        <f t="shared" si="7"/>
        <v>-1.3890428969610101E-3</v>
      </c>
      <c r="CG14" s="83">
        <f t="shared" si="8"/>
        <v>-9.2442091801153876E-4</v>
      </c>
      <c r="CH14" s="83" t="str">
        <f t="shared" si="9"/>
        <v/>
      </c>
      <c r="CI14" s="83" t="str">
        <f t="shared" si="10"/>
        <v/>
      </c>
      <c r="CJ14" s="83" t="str">
        <f>IF(K14=0,"",(#REF!-K14)/K14)</f>
        <v/>
      </c>
      <c r="CK14" s="83" t="str">
        <f t="shared" si="11"/>
        <v/>
      </c>
      <c r="CL14" s="83" t="str">
        <f t="shared" si="12"/>
        <v/>
      </c>
      <c r="CM14" s="83" t="str">
        <f>IF(N14=0,"",(#REF!-N14)/N14)</f>
        <v/>
      </c>
      <c r="CN14" s="83" t="str">
        <f>IF(O14=0,"",(#REF!-O14)/O14)</f>
        <v/>
      </c>
      <c r="CO14" s="83" t="str">
        <f t="shared" si="13"/>
        <v/>
      </c>
    </row>
    <row r="15" spans="1:93" x14ac:dyDescent="0.25">
      <c r="A15" s="97" t="s">
        <v>14</v>
      </c>
      <c r="B15" s="97">
        <v>128.31538</v>
      </c>
      <c r="C15" s="97">
        <v>0</v>
      </c>
      <c r="D15" s="97">
        <v>1059.9940999999999</v>
      </c>
      <c r="E15" s="97">
        <v>32.252065309999999</v>
      </c>
      <c r="F15" s="97">
        <v>31.252759999999999</v>
      </c>
      <c r="G15" s="97">
        <v>5.1720939000000001</v>
      </c>
      <c r="H15" s="97">
        <v>61.874988999999999</v>
      </c>
      <c r="I15" s="97"/>
      <c r="J15" s="97"/>
      <c r="K15" s="97"/>
      <c r="L15" s="97"/>
      <c r="M15" s="97"/>
      <c r="N15" s="97"/>
      <c r="O15" s="29"/>
      <c r="P15" s="29"/>
      <c r="Q15" s="97"/>
      <c r="R15" s="97" t="s">
        <v>14</v>
      </c>
      <c r="S15" s="97">
        <v>0</v>
      </c>
      <c r="T15" s="97">
        <v>0</v>
      </c>
      <c r="U15" s="97">
        <v>0</v>
      </c>
      <c r="V15" s="97">
        <v>0</v>
      </c>
      <c r="W15" s="97">
        <v>1.13672201040777</v>
      </c>
      <c r="X15" s="97">
        <v>0</v>
      </c>
      <c r="Y15" s="97">
        <v>128.24403994642699</v>
      </c>
      <c r="Z15" s="97">
        <v>0.93236095629488802</v>
      </c>
      <c r="AA15" s="97">
        <v>2.0116155958586202</v>
      </c>
      <c r="AB15" s="97">
        <v>1.3666050821950699</v>
      </c>
      <c r="AC15" s="97">
        <v>0</v>
      </c>
      <c r="AD15" s="97">
        <v>0</v>
      </c>
      <c r="AE15" s="97">
        <v>0</v>
      </c>
      <c r="AF15" s="97">
        <v>8.4756768179588402</v>
      </c>
      <c r="AG15" s="97">
        <v>0.74505432139528505</v>
      </c>
      <c r="AH15" s="97">
        <v>0.60029801625466195</v>
      </c>
      <c r="AI15" s="97">
        <v>0</v>
      </c>
      <c r="AJ15" s="97">
        <v>0</v>
      </c>
      <c r="AK15" s="97">
        <v>0</v>
      </c>
      <c r="AL15" s="97">
        <v>0.601233827919332</v>
      </c>
      <c r="AM15" s="97">
        <v>0</v>
      </c>
      <c r="AN15" s="97">
        <v>953.51259245181495</v>
      </c>
      <c r="AO15" s="97">
        <v>97.470228079608901</v>
      </c>
      <c r="AP15" s="97">
        <v>1059.45849734938</v>
      </c>
      <c r="AQ15" s="97">
        <v>0</v>
      </c>
      <c r="AR15" s="97">
        <v>1.8434556697515301</v>
      </c>
      <c r="AS15" s="97">
        <v>0</v>
      </c>
      <c r="AT15" s="97">
        <v>33.618839609802997</v>
      </c>
      <c r="AU15" s="97">
        <v>1.82116322258414E-2</v>
      </c>
      <c r="AV15" s="97">
        <v>6.4037477732766697E-3</v>
      </c>
      <c r="AW15" s="97">
        <v>24.0905849293143</v>
      </c>
      <c r="AX15" s="97">
        <v>8.1843031473183506E-3</v>
      </c>
      <c r="AY15" s="97">
        <v>0</v>
      </c>
      <c r="AZ15" s="97">
        <v>1.18703484233094E-3</v>
      </c>
      <c r="BA15" s="97">
        <v>32.235808290441497</v>
      </c>
      <c r="BB15" s="97">
        <v>31.236980329838101</v>
      </c>
      <c r="BC15" s="97">
        <v>0.99882796060340495</v>
      </c>
      <c r="BD15" s="97">
        <v>0</v>
      </c>
      <c r="BE15" s="97">
        <v>0</v>
      </c>
      <c r="BF15" s="97">
        <v>0.12779385007909</v>
      </c>
      <c r="BG15" s="97">
        <v>0</v>
      </c>
      <c r="BH15" s="97">
        <v>1.37133873814051</v>
      </c>
      <c r="BI15" s="97">
        <v>0</v>
      </c>
      <c r="BJ15" s="97">
        <v>3.5642314300831597E-2</v>
      </c>
      <c r="BK15" s="97">
        <v>5.48535734420211</v>
      </c>
      <c r="BL15" s="97">
        <v>2.2798507687059502</v>
      </c>
      <c r="BM15" s="97">
        <v>0</v>
      </c>
      <c r="BN15" s="97">
        <v>9.2151484941880704E-2</v>
      </c>
      <c r="BO15" s="97">
        <v>1.24950870609633E-4</v>
      </c>
      <c r="BP15" s="97">
        <v>5.1697628165192304</v>
      </c>
      <c r="BQ15" s="97">
        <v>15.895845035826699</v>
      </c>
      <c r="BR15" s="97">
        <v>0</v>
      </c>
      <c r="BS15" s="97">
        <v>0</v>
      </c>
      <c r="BT15" s="97">
        <v>6.6711636581795304</v>
      </c>
      <c r="BU15" s="97">
        <v>6.3072527022067097</v>
      </c>
      <c r="BV15" s="97">
        <v>61.849174248361599</v>
      </c>
      <c r="BW15" s="97">
        <v>6.9936544274662804</v>
      </c>
      <c r="BY15" s="35">
        <f t="shared" si="0"/>
        <v>8.0000083430958567E-3</v>
      </c>
      <c r="BZ15" s="35">
        <f t="shared" si="1"/>
        <v>1.9247501569318565E-2</v>
      </c>
      <c r="CA15" s="83">
        <f t="shared" si="2"/>
        <v>-5.5597429998656596E-4</v>
      </c>
      <c r="CB15" s="83" t="str">
        <f t="shared" si="3"/>
        <v/>
      </c>
      <c r="CC15" s="83">
        <f t="shared" si="4"/>
        <v>-5.0528833190667901E-4</v>
      </c>
      <c r="CD15" s="83">
        <f t="shared" si="5"/>
        <v>-5.0406134931958236E-4</v>
      </c>
      <c r="CE15" s="83">
        <f t="shared" si="6"/>
        <v>-5.0490485198420045E-4</v>
      </c>
      <c r="CF15" s="83">
        <f t="shared" si="7"/>
        <v>-4.5070401385591887E-4</v>
      </c>
      <c r="CG15" s="83">
        <f t="shared" si="8"/>
        <v>-4.1720818145761561E-4</v>
      </c>
      <c r="CH15" s="83" t="str">
        <f t="shared" si="9"/>
        <v/>
      </c>
      <c r="CI15" s="83" t="str">
        <f t="shared" si="10"/>
        <v/>
      </c>
      <c r="CJ15" s="83" t="str">
        <f>IF(K15=0,"",(#REF!-K15)/K15)</f>
        <v/>
      </c>
      <c r="CK15" s="83" t="str">
        <f t="shared" si="11"/>
        <v/>
      </c>
      <c r="CL15" s="83" t="str">
        <f t="shared" si="12"/>
        <v/>
      </c>
      <c r="CM15" s="83" t="str">
        <f>IF(N15=0,"",(#REF!-N15)/N15)</f>
        <v/>
      </c>
      <c r="CN15" s="83" t="str">
        <f>IF(O15=0,"",(#REF!-O15)/O15)</f>
        <v/>
      </c>
      <c r="CO15" s="83" t="str">
        <f t="shared" si="13"/>
        <v/>
      </c>
    </row>
    <row r="16" spans="1:93" x14ac:dyDescent="0.25">
      <c r="A16" s="97" t="s">
        <v>15</v>
      </c>
      <c r="B16" s="97">
        <v>78.313216999999995</v>
      </c>
      <c r="C16" s="97">
        <v>0</v>
      </c>
      <c r="D16" s="97">
        <v>605.48846000000003</v>
      </c>
      <c r="E16" s="97">
        <v>17.685831189999998</v>
      </c>
      <c r="F16" s="97">
        <v>17.141463999999999</v>
      </c>
      <c r="G16" s="97">
        <v>2.3343937000000001</v>
      </c>
      <c r="H16" s="97">
        <v>31.189527999999999</v>
      </c>
      <c r="I16" s="97"/>
      <c r="J16" s="97"/>
      <c r="K16" s="97"/>
      <c r="L16" s="97"/>
      <c r="M16" s="97"/>
      <c r="N16" s="97"/>
      <c r="O16" s="29"/>
      <c r="P16" s="29"/>
      <c r="Q16" s="97"/>
      <c r="R16" s="97" t="s">
        <v>15</v>
      </c>
      <c r="S16" s="97">
        <v>0</v>
      </c>
      <c r="T16" s="97">
        <v>0</v>
      </c>
      <c r="U16" s="97">
        <v>0</v>
      </c>
      <c r="V16" s="97">
        <v>0</v>
      </c>
      <c r="W16" s="97">
        <v>0.57305477465491395</v>
      </c>
      <c r="X16" s="97">
        <v>0</v>
      </c>
      <c r="Y16" s="97">
        <v>78.261105323831401</v>
      </c>
      <c r="Z16" s="97">
        <v>0.47002991213404599</v>
      </c>
      <c r="AA16" s="97">
        <v>1.0141133634503801</v>
      </c>
      <c r="AB16" s="97">
        <v>0.68894502393528301</v>
      </c>
      <c r="AC16" s="97">
        <v>0</v>
      </c>
      <c r="AD16" s="97">
        <v>0</v>
      </c>
      <c r="AE16" s="97">
        <v>0</v>
      </c>
      <c r="AF16" s="97">
        <v>4.84125634352419</v>
      </c>
      <c r="AG16" s="97">
        <v>0.375603630888594</v>
      </c>
      <c r="AH16" s="97">
        <v>0.30262782526764598</v>
      </c>
      <c r="AI16" s="97">
        <v>0</v>
      </c>
      <c r="AJ16" s="97">
        <v>0</v>
      </c>
      <c r="AK16" s="97">
        <v>0</v>
      </c>
      <c r="AL16" s="97">
        <v>0.32976572556314299</v>
      </c>
      <c r="AM16" s="97">
        <v>0</v>
      </c>
      <c r="AN16" s="97">
        <v>544.64081889669603</v>
      </c>
      <c r="AO16" s="97">
        <v>55.674416608960598</v>
      </c>
      <c r="AP16" s="97">
        <v>605.15649184918095</v>
      </c>
      <c r="AQ16" s="97">
        <v>0</v>
      </c>
      <c r="AR16" s="97">
        <v>0.92933992181473402</v>
      </c>
      <c r="AS16" s="97">
        <v>0</v>
      </c>
      <c r="AT16" s="97">
        <v>16.948213965498699</v>
      </c>
      <c r="AU16" s="97">
        <v>9.9887491735423297E-3</v>
      </c>
      <c r="AV16" s="97">
        <v>3.5123398590144201E-3</v>
      </c>
      <c r="AW16" s="97">
        <v>13.213245793415799</v>
      </c>
      <c r="AX16" s="97">
        <v>4.4889401687638096E-3</v>
      </c>
      <c r="AY16" s="97">
        <v>0</v>
      </c>
      <c r="AZ16" s="97">
        <v>6.5106819127300295E-4</v>
      </c>
      <c r="BA16" s="97">
        <v>17.677033593737502</v>
      </c>
      <c r="BB16" s="97">
        <v>17.1329142511557</v>
      </c>
      <c r="BC16" s="97">
        <v>0.54411934258172201</v>
      </c>
      <c r="BD16" s="97">
        <v>0</v>
      </c>
      <c r="BE16" s="97">
        <v>0</v>
      </c>
      <c r="BF16" s="97">
        <v>7.0092554881308597E-2</v>
      </c>
      <c r="BG16" s="97">
        <v>0</v>
      </c>
      <c r="BH16" s="97">
        <v>0.75215480315481398</v>
      </c>
      <c r="BI16" s="97">
        <v>0</v>
      </c>
      <c r="BJ16" s="97">
        <v>1.9549162263485399E-2</v>
      </c>
      <c r="BK16" s="97">
        <v>3.0086188822566502</v>
      </c>
      <c r="BL16" s="97">
        <v>1.1493400645268099</v>
      </c>
      <c r="BM16" s="97">
        <v>0</v>
      </c>
      <c r="BN16" s="97">
        <v>5.05434244503601E-2</v>
      </c>
      <c r="BO16" s="97">
        <v>6.8533340674724504E-5</v>
      </c>
      <c r="BP16" s="97">
        <v>2.33419973762705</v>
      </c>
      <c r="BQ16" s="97">
        <v>8.0135509483507406</v>
      </c>
      <c r="BR16" s="97">
        <v>0</v>
      </c>
      <c r="BS16" s="97">
        <v>0</v>
      </c>
      <c r="BT16" s="97">
        <v>3.3631308610456498</v>
      </c>
      <c r="BU16" s="97">
        <v>3.1796699520316101</v>
      </c>
      <c r="BV16" s="97">
        <v>31.179968213760102</v>
      </c>
      <c r="BW16" s="97">
        <v>3.5257054044338201</v>
      </c>
      <c r="BY16" s="35">
        <f t="shared" si="0"/>
        <v>8.0000072852738115E-3</v>
      </c>
      <c r="BZ16" s="35">
        <f t="shared" si="1"/>
        <v>1.9247497578580283E-2</v>
      </c>
      <c r="CA16" s="83">
        <f t="shared" si="2"/>
        <v>-6.6542632476192546E-4</v>
      </c>
      <c r="CB16" s="83" t="str">
        <f t="shared" si="3"/>
        <v/>
      </c>
      <c r="CC16" s="83">
        <f t="shared" si="4"/>
        <v>-5.4826503352199262E-4</v>
      </c>
      <c r="CD16" s="83">
        <f t="shared" si="5"/>
        <v>-4.9743753448642158E-4</v>
      </c>
      <c r="CE16" s="83">
        <f t="shared" si="6"/>
        <v>-4.9877588310420469E-4</v>
      </c>
      <c r="CF16" s="83">
        <f t="shared" si="7"/>
        <v>-8.3088972074465072E-5</v>
      </c>
      <c r="CG16" s="83">
        <f t="shared" si="8"/>
        <v>-3.0650628120750998E-4</v>
      </c>
      <c r="CH16" s="83" t="str">
        <f t="shared" si="9"/>
        <v/>
      </c>
      <c r="CI16" s="83" t="str">
        <f t="shared" si="10"/>
        <v/>
      </c>
      <c r="CJ16" s="83" t="str">
        <f>IF(K16=0,"",(#REF!-K16)/K16)</f>
        <v/>
      </c>
      <c r="CK16" s="83" t="str">
        <f t="shared" si="11"/>
        <v/>
      </c>
      <c r="CL16" s="83" t="str">
        <f t="shared" si="12"/>
        <v/>
      </c>
      <c r="CM16" s="83" t="str">
        <f>IF(N16=0,"",(#REF!-N16)/N16)</f>
        <v/>
      </c>
      <c r="CN16" s="83" t="str">
        <f>IF(O16=0,"",(#REF!-O16)/O16)</f>
        <v/>
      </c>
      <c r="CO16" s="83" t="str">
        <f t="shared" si="13"/>
        <v/>
      </c>
    </row>
    <row r="17" spans="1:93" x14ac:dyDescent="0.25">
      <c r="A17" s="97" t="s">
        <v>16</v>
      </c>
      <c r="B17" s="97">
        <v>1.8393998999999999E-4</v>
      </c>
      <c r="C17" s="97">
        <v>0</v>
      </c>
      <c r="D17" s="97">
        <v>1.17271E-3</v>
      </c>
      <c r="E17" s="97">
        <v>2.9530001249999999E-5</v>
      </c>
      <c r="F17" s="97">
        <v>2.8640001E-5</v>
      </c>
      <c r="G17" s="97">
        <v>7.0999999000000005E-7</v>
      </c>
      <c r="H17" s="97">
        <v>3.3720000000000002E-5</v>
      </c>
      <c r="I17" s="97"/>
      <c r="J17" s="97"/>
      <c r="K17" s="97"/>
      <c r="L17" s="97"/>
      <c r="M17" s="97"/>
      <c r="N17" s="97"/>
      <c r="O17" s="29"/>
      <c r="P17" s="29"/>
      <c r="Q17" s="97"/>
      <c r="R17" s="97" t="s">
        <v>16</v>
      </c>
      <c r="S17" s="97">
        <v>0</v>
      </c>
      <c r="T17" s="97">
        <v>0</v>
      </c>
      <c r="U17" s="97">
        <v>0</v>
      </c>
      <c r="V17" s="97">
        <v>0</v>
      </c>
      <c r="W17" s="97">
        <v>6.1977296405914995E-7</v>
      </c>
      <c r="X17" s="97">
        <v>0</v>
      </c>
      <c r="Y17" s="97">
        <v>1.83941312962626E-4</v>
      </c>
      <c r="Z17" s="97">
        <v>5.0837626283503297E-7</v>
      </c>
      <c r="AA17" s="97">
        <v>1.0967809322244001E-6</v>
      </c>
      <c r="AB17" s="97">
        <v>7.4507462094280603E-7</v>
      </c>
      <c r="AC17" s="97">
        <v>0</v>
      </c>
      <c r="AD17" s="97">
        <v>0</v>
      </c>
      <c r="AE17" s="97">
        <v>0</v>
      </c>
      <c r="AF17" s="97">
        <v>9.3806665674586694E-6</v>
      </c>
      <c r="AG17" s="97">
        <v>4.0617334942707302E-7</v>
      </c>
      <c r="AH17" s="97">
        <v>3.2730038856462502E-7</v>
      </c>
      <c r="AI17" s="97">
        <v>0</v>
      </c>
      <c r="AJ17" s="97">
        <v>0</v>
      </c>
      <c r="AK17" s="97">
        <v>0</v>
      </c>
      <c r="AL17" s="97">
        <v>5.5130982103980998E-7</v>
      </c>
      <c r="AM17" s="97">
        <v>0</v>
      </c>
      <c r="AN17" s="97">
        <v>1.0554517546035201E-3</v>
      </c>
      <c r="AO17" s="97">
        <v>1.07887806786928E-4</v>
      </c>
      <c r="AP17" s="97">
        <v>1.1727202279579101E-3</v>
      </c>
      <c r="AQ17" s="97">
        <v>0</v>
      </c>
      <c r="AR17" s="97">
        <v>1.0051940894084399E-6</v>
      </c>
      <c r="AS17" s="97">
        <v>0</v>
      </c>
      <c r="AT17" s="97">
        <v>1.8328884406157499E-5</v>
      </c>
      <c r="AU17" s="97">
        <v>1.67000115742654E-8</v>
      </c>
      <c r="AV17" s="97">
        <v>5.8709083593754303E-9</v>
      </c>
      <c r="AW17" s="97">
        <v>2.2087005406835401E-5</v>
      </c>
      <c r="AX17" s="97">
        <v>7.5034309429719396E-9</v>
      </c>
      <c r="AY17" s="97">
        <v>0</v>
      </c>
      <c r="AZ17" s="97">
        <v>1.0883116453645E-9</v>
      </c>
      <c r="BA17" s="97">
        <v>2.9529119418861601E-5</v>
      </c>
      <c r="BB17" s="97">
        <v>2.86391135214978E-5</v>
      </c>
      <c r="BC17" s="97">
        <v>8.9000589736382305E-7</v>
      </c>
      <c r="BD17" s="97">
        <v>0</v>
      </c>
      <c r="BE17" s="97">
        <v>0</v>
      </c>
      <c r="BF17" s="97">
        <v>1.17175658768608E-7</v>
      </c>
      <c r="BG17" s="97">
        <v>0</v>
      </c>
      <c r="BH17" s="97">
        <v>1.2572959208981599E-6</v>
      </c>
      <c r="BI17" s="97">
        <v>0</v>
      </c>
      <c r="BJ17" s="97">
        <v>3.2683521001780198E-8</v>
      </c>
      <c r="BK17" s="97">
        <v>5.0291836835926497E-6</v>
      </c>
      <c r="BL17" s="97">
        <v>1.2428939191013899E-6</v>
      </c>
      <c r="BM17" s="97">
        <v>0</v>
      </c>
      <c r="BN17" s="97">
        <v>8.4492137766828106E-8</v>
      </c>
      <c r="BO17" s="97">
        <v>1.14530112380605E-10</v>
      </c>
      <c r="BP17" s="97">
        <v>7.0971191102145605E-7</v>
      </c>
      <c r="BQ17" s="97">
        <v>8.6660463036756507E-6</v>
      </c>
      <c r="BR17" s="97">
        <v>0</v>
      </c>
      <c r="BS17" s="97">
        <v>0</v>
      </c>
      <c r="BT17" s="97">
        <v>3.6370329976796298E-6</v>
      </c>
      <c r="BU17" s="97">
        <v>3.4389523636303502E-6</v>
      </c>
      <c r="BV17" s="97">
        <v>3.3719693337081101E-5</v>
      </c>
      <c r="BW17" s="97">
        <v>3.81273466823194E-6</v>
      </c>
      <c r="BY17" s="35">
        <f t="shared" si="0"/>
        <v>7.9990660549903551E-3</v>
      </c>
      <c r="BZ17" s="35">
        <f t="shared" si="1"/>
        <v>1.9250240431707921E-2</v>
      </c>
      <c r="CA17" s="83">
        <f t="shared" si="2"/>
        <v>7.1923599974381037E-6</v>
      </c>
      <c r="CB17" s="83" t="str">
        <f t="shared" si="3"/>
        <v/>
      </c>
      <c r="CC17" s="83">
        <f t="shared" si="4"/>
        <v>8.7216429552782805E-6</v>
      </c>
      <c r="CD17" s="83">
        <f t="shared" si="5"/>
        <v>-2.9862211346763241E-5</v>
      </c>
      <c r="CE17" s="83">
        <f t="shared" si="6"/>
        <v>-3.0987376788145558E-5</v>
      </c>
      <c r="CF17" s="83">
        <f t="shared" si="7"/>
        <v>-4.0574504591753307E-4</v>
      </c>
      <c r="CG17" s="83">
        <f t="shared" si="8"/>
        <v>-9.0943926127409154E-6</v>
      </c>
      <c r="CH17" s="83" t="str">
        <f t="shared" si="9"/>
        <v/>
      </c>
      <c r="CI17" s="83" t="str">
        <f t="shared" si="10"/>
        <v/>
      </c>
      <c r="CJ17" s="83" t="str">
        <f>IF(K17=0,"",(#REF!-K17)/K17)</f>
        <v/>
      </c>
      <c r="CK17" s="83" t="str">
        <f t="shared" si="11"/>
        <v/>
      </c>
      <c r="CL17" s="83" t="str">
        <f t="shared" si="12"/>
        <v/>
      </c>
      <c r="CM17" s="83" t="str">
        <f>IF(N17=0,"",(#REF!-N17)/N17)</f>
        <v/>
      </c>
      <c r="CN17" s="83" t="str">
        <f>IF(O17=0,"",(#REF!-O17)/O17)</f>
        <v/>
      </c>
      <c r="CO17" s="83" t="str">
        <f t="shared" si="13"/>
        <v/>
      </c>
    </row>
    <row r="18" spans="1:93" x14ac:dyDescent="0.25">
      <c r="A18" s="97" t="s">
        <v>17</v>
      </c>
      <c r="B18" s="97">
        <v>496.05792000000002</v>
      </c>
      <c r="C18" s="97">
        <v>0</v>
      </c>
      <c r="D18" s="97">
        <v>3836.0508</v>
      </c>
      <c r="E18" s="97">
        <v>112.7325352</v>
      </c>
      <c r="F18" s="97">
        <v>109.24342</v>
      </c>
      <c r="G18" s="97">
        <v>17.701004000000001</v>
      </c>
      <c r="H18" s="97">
        <v>197.52509000000001</v>
      </c>
      <c r="I18" s="97"/>
      <c r="J18" s="97"/>
      <c r="K18" s="97"/>
      <c r="L18" s="97"/>
      <c r="M18" s="97"/>
      <c r="N18" s="97"/>
      <c r="O18" s="29"/>
      <c r="P18" s="29"/>
      <c r="Q18" s="97"/>
      <c r="R18" s="97" t="s">
        <v>17</v>
      </c>
      <c r="S18" s="97">
        <v>0</v>
      </c>
      <c r="T18" s="97">
        <v>0</v>
      </c>
      <c r="U18" s="97">
        <v>0</v>
      </c>
      <c r="V18" s="97">
        <v>0</v>
      </c>
      <c r="W18" s="97">
        <v>3.6276583376777798</v>
      </c>
      <c r="X18" s="97">
        <v>0</v>
      </c>
      <c r="Y18" s="97">
        <v>495.587694497153</v>
      </c>
      <c r="Z18" s="97">
        <v>2.97547389540828</v>
      </c>
      <c r="AA18" s="97">
        <v>6.4197327112982503</v>
      </c>
      <c r="AB18" s="97">
        <v>4.3612914594776599</v>
      </c>
      <c r="AC18" s="97">
        <v>0</v>
      </c>
      <c r="AD18" s="97">
        <v>0</v>
      </c>
      <c r="AE18" s="97">
        <v>0</v>
      </c>
      <c r="AF18" s="97">
        <v>30.661436651972799</v>
      </c>
      <c r="AG18" s="97">
        <v>2.3777170975985298</v>
      </c>
      <c r="AH18" s="97">
        <v>1.9157492004016401</v>
      </c>
      <c r="AI18" s="97">
        <v>0</v>
      </c>
      <c r="AJ18" s="97">
        <v>0</v>
      </c>
      <c r="AK18" s="97">
        <v>0</v>
      </c>
      <c r="AL18" s="97">
        <v>2.1007622362031899</v>
      </c>
      <c r="AM18" s="97">
        <v>0</v>
      </c>
      <c r="AN18" s="97">
        <v>3449.41130121992</v>
      </c>
      <c r="AO18" s="97">
        <v>352.60648502565601</v>
      </c>
      <c r="AP18" s="97">
        <v>3832.6792228975501</v>
      </c>
      <c r="AQ18" s="97">
        <v>0</v>
      </c>
      <c r="AR18" s="97">
        <v>5.8830809188056996</v>
      </c>
      <c r="AS18" s="97">
        <v>0</v>
      </c>
      <c r="AT18" s="97">
        <v>107.288841286978</v>
      </c>
      <c r="AU18" s="97">
        <v>6.3632990425326705E-2</v>
      </c>
      <c r="AV18" s="97">
        <v>2.2375242667151601E-2</v>
      </c>
      <c r="AW18" s="97">
        <v>84.174551021015503</v>
      </c>
      <c r="AX18" s="97">
        <v>2.85966323572369E-2</v>
      </c>
      <c r="AY18" s="97">
        <v>0</v>
      </c>
      <c r="AZ18" s="97">
        <v>4.1476031014622099E-3</v>
      </c>
      <c r="BA18" s="97">
        <v>112.630596346624</v>
      </c>
      <c r="BB18" s="97">
        <v>109.144664626854</v>
      </c>
      <c r="BC18" s="97">
        <v>3.4859317197704902</v>
      </c>
      <c r="BD18" s="97">
        <v>0</v>
      </c>
      <c r="BE18" s="97">
        <v>0</v>
      </c>
      <c r="BF18" s="97">
        <v>0.446522536026279</v>
      </c>
      <c r="BG18" s="97">
        <v>0</v>
      </c>
      <c r="BH18" s="97">
        <v>4.7915770401296296</v>
      </c>
      <c r="BI18" s="97">
        <v>0</v>
      </c>
      <c r="BJ18" s="97">
        <v>0.124537312216361</v>
      </c>
      <c r="BK18" s="97">
        <v>19.166302411525699</v>
      </c>
      <c r="BL18" s="97">
        <v>7.2757621451151797</v>
      </c>
      <c r="BM18" s="97">
        <v>0</v>
      </c>
      <c r="BN18" s="97">
        <v>0.32198524741921403</v>
      </c>
      <c r="BO18" s="97">
        <v>4.3658997000060602E-4</v>
      </c>
      <c r="BP18" s="97">
        <v>17.667833276798799</v>
      </c>
      <c r="BQ18" s="97">
        <v>50.728889473627902</v>
      </c>
      <c r="BR18" s="97">
        <v>0</v>
      </c>
      <c r="BS18" s="97">
        <v>0</v>
      </c>
      <c r="BT18" s="97">
        <v>21.289922155196301</v>
      </c>
      <c r="BU18" s="97">
        <v>20.128548875395399</v>
      </c>
      <c r="BV18" s="97">
        <v>197.38129476071501</v>
      </c>
      <c r="BW18" s="97">
        <v>22.319082792514902</v>
      </c>
      <c r="BY18" s="35">
        <f t="shared" si="0"/>
        <v>8.0000007485083492E-3</v>
      </c>
      <c r="BZ18" s="35">
        <f t="shared" si="1"/>
        <v>1.9247502783441763E-2</v>
      </c>
      <c r="CA18" s="83">
        <f t="shared" si="2"/>
        <v>-9.4792459486793199E-4</v>
      </c>
      <c r="CB18" s="83" t="str">
        <f t="shared" si="3"/>
        <v/>
      </c>
      <c r="CC18" s="83">
        <f t="shared" si="4"/>
        <v>-8.7891878346603729E-4</v>
      </c>
      <c r="CD18" s="83">
        <f t="shared" si="5"/>
        <v>-9.042540664515983E-4</v>
      </c>
      <c r="CE18" s="83">
        <f t="shared" si="6"/>
        <v>-9.0399378878842636E-4</v>
      </c>
      <c r="CF18" s="83">
        <f t="shared" si="7"/>
        <v>-1.8739458621218421E-3</v>
      </c>
      <c r="CG18" s="83">
        <f t="shared" si="8"/>
        <v>-7.2798467923744742E-4</v>
      </c>
      <c r="CH18" s="83" t="str">
        <f t="shared" si="9"/>
        <v/>
      </c>
      <c r="CI18" s="83" t="str">
        <f t="shared" si="10"/>
        <v/>
      </c>
      <c r="CJ18" s="83" t="str">
        <f>IF(K18=0,"",(#REF!-K18)/K18)</f>
        <v/>
      </c>
      <c r="CK18" s="83" t="str">
        <f t="shared" si="11"/>
        <v/>
      </c>
      <c r="CL18" s="83" t="str">
        <f t="shared" si="12"/>
        <v/>
      </c>
      <c r="CM18" s="83" t="str">
        <f>IF(N18=0,"",(#REF!-N18)/N18)</f>
        <v/>
      </c>
      <c r="CN18" s="83" t="str">
        <f>IF(O18=0,"",(#REF!-O18)/O18)</f>
        <v/>
      </c>
      <c r="CO18" s="83" t="str">
        <f t="shared" si="13"/>
        <v/>
      </c>
    </row>
    <row r="19" spans="1:93" x14ac:dyDescent="0.25">
      <c r="A19" s="97" t="s">
        <v>18</v>
      </c>
      <c r="B19" s="97">
        <v>4879.6641</v>
      </c>
      <c r="C19" s="97">
        <v>0</v>
      </c>
      <c r="D19" s="97">
        <v>33818.277000000002</v>
      </c>
      <c r="E19" s="97">
        <v>943.49974199999997</v>
      </c>
      <c r="F19" s="97">
        <v>914.10875999999996</v>
      </c>
      <c r="G19" s="97">
        <v>179.95067</v>
      </c>
      <c r="H19" s="97">
        <v>1397.6785</v>
      </c>
      <c r="I19" s="97"/>
      <c r="J19" s="97"/>
      <c r="K19" s="97"/>
      <c r="L19" s="97"/>
      <c r="M19" s="97"/>
      <c r="N19" s="97"/>
      <c r="O19" s="29"/>
      <c r="P19" s="29"/>
      <c r="Q19" s="97"/>
      <c r="R19" s="97" t="s">
        <v>18</v>
      </c>
      <c r="S19" s="97">
        <v>0</v>
      </c>
      <c r="T19" s="97">
        <v>0</v>
      </c>
      <c r="U19" s="97">
        <v>0</v>
      </c>
      <c r="V19" s="97">
        <v>0</v>
      </c>
      <c r="W19" s="97">
        <v>25.619862075645798</v>
      </c>
      <c r="X19" s="97">
        <v>0</v>
      </c>
      <c r="Y19" s="97">
        <v>4862.7221644423098</v>
      </c>
      <c r="Z19" s="97">
        <v>21.0138970273699</v>
      </c>
      <c r="AA19" s="97">
        <v>45.338511256564601</v>
      </c>
      <c r="AB19" s="97">
        <v>30.801046240889001</v>
      </c>
      <c r="AC19" s="97">
        <v>0</v>
      </c>
      <c r="AD19" s="97">
        <v>0</v>
      </c>
      <c r="AE19" s="97">
        <v>0</v>
      </c>
      <c r="AF19" s="97">
        <v>269.67746017259901</v>
      </c>
      <c r="AG19" s="97">
        <v>16.792312263544598</v>
      </c>
      <c r="AH19" s="97">
        <v>13.5297403472218</v>
      </c>
      <c r="AI19" s="97">
        <v>0</v>
      </c>
      <c r="AJ19" s="97">
        <v>0</v>
      </c>
      <c r="AK19" s="97">
        <v>0</v>
      </c>
      <c r="AL19" s="97">
        <v>17.539857145995501</v>
      </c>
      <c r="AM19" s="97">
        <v>0</v>
      </c>
      <c r="AN19" s="97">
        <v>30338.703546258301</v>
      </c>
      <c r="AO19" s="97">
        <v>3101.2898297531301</v>
      </c>
      <c r="AP19" s="97">
        <v>33709.670836184101</v>
      </c>
      <c r="AQ19" s="97">
        <v>0</v>
      </c>
      <c r="AR19" s="97">
        <v>41.548486971569702</v>
      </c>
      <c r="AS19" s="97">
        <v>0</v>
      </c>
      <c r="AT19" s="97">
        <v>757.713410128237</v>
      </c>
      <c r="AU19" s="97">
        <v>0.53128991101351897</v>
      </c>
      <c r="AV19" s="97">
        <v>0.18681718390251101</v>
      </c>
      <c r="AW19" s="97">
        <v>702.79717406151997</v>
      </c>
      <c r="AX19" s="97">
        <v>0.238761478378059</v>
      </c>
      <c r="AY19" s="97">
        <v>0</v>
      </c>
      <c r="AZ19" s="97">
        <v>3.4629514770316901E-2</v>
      </c>
      <c r="BA19" s="97">
        <v>940.58045097392801</v>
      </c>
      <c r="BB19" s="97">
        <v>911.27971960918899</v>
      </c>
      <c r="BC19" s="97">
        <v>29.300731364738098</v>
      </c>
      <c r="BD19" s="97">
        <v>0</v>
      </c>
      <c r="BE19" s="97">
        <v>0</v>
      </c>
      <c r="BF19" s="97">
        <v>3.7281414538997</v>
      </c>
      <c r="BG19" s="97">
        <v>0</v>
      </c>
      <c r="BH19" s="97">
        <v>40.006226552423101</v>
      </c>
      <c r="BI19" s="97">
        <v>0</v>
      </c>
      <c r="BJ19" s="97">
        <v>1.0397972184923601</v>
      </c>
      <c r="BK19" s="97">
        <v>160.02489150041001</v>
      </c>
      <c r="BL19" s="97">
        <v>51.384122636626302</v>
      </c>
      <c r="BM19" s="97">
        <v>0</v>
      </c>
      <c r="BN19" s="97">
        <v>2.68834552252076</v>
      </c>
      <c r="BO19" s="97">
        <v>3.6452118586153799E-3</v>
      </c>
      <c r="BP19" s="97">
        <v>179.375852434145</v>
      </c>
      <c r="BQ19" s="97">
        <v>358.26611957709599</v>
      </c>
      <c r="BR19" s="97">
        <v>0</v>
      </c>
      <c r="BS19" s="97">
        <v>0</v>
      </c>
      <c r="BT19" s="97">
        <v>150.35721702523301</v>
      </c>
      <c r="BU19" s="97">
        <v>142.155177324986</v>
      </c>
      <c r="BV19" s="97">
        <v>1393.9795601429701</v>
      </c>
      <c r="BW19" s="97">
        <v>157.62558683150701</v>
      </c>
      <c r="BY19" s="35">
        <f t="shared" si="0"/>
        <v>8.0000027731841894E-3</v>
      </c>
      <c r="BZ19" s="35">
        <f t="shared" si="1"/>
        <v>1.9247500815136803E-2</v>
      </c>
      <c r="CA19" s="83">
        <f t="shared" si="2"/>
        <v>-3.4719470870321089E-3</v>
      </c>
      <c r="CB19" s="83" t="str">
        <f t="shared" si="3"/>
        <v/>
      </c>
      <c r="CC19" s="83">
        <f t="shared" si="4"/>
        <v>-3.2114635472381041E-3</v>
      </c>
      <c r="CD19" s="83">
        <f t="shared" si="5"/>
        <v>-3.0941089818252014E-3</v>
      </c>
      <c r="CE19" s="83">
        <f t="shared" si="6"/>
        <v>-3.0948619186309668E-3</v>
      </c>
      <c r="CF19" s="83">
        <f t="shared" si="7"/>
        <v>-3.1943063388149631E-3</v>
      </c>
      <c r="CG19" s="83">
        <f t="shared" si="8"/>
        <v>-2.6464883426552867E-3</v>
      </c>
      <c r="CH19" s="83" t="str">
        <f t="shared" si="9"/>
        <v/>
      </c>
      <c r="CI19" s="83" t="str">
        <f t="shared" si="10"/>
        <v/>
      </c>
      <c r="CJ19" s="83" t="str">
        <f>IF(K19=0,"",(#REF!-K19)/K19)</f>
        <v/>
      </c>
      <c r="CK19" s="83" t="str">
        <f t="shared" si="11"/>
        <v/>
      </c>
      <c r="CL19" s="83" t="str">
        <f t="shared" si="12"/>
        <v/>
      </c>
      <c r="CM19" s="83" t="str">
        <f>IF(N19=0,"",(#REF!-N19)/N19)</f>
        <v/>
      </c>
      <c r="CN19" s="83" t="str">
        <f>IF(O19=0,"",(#REF!-O19)/O19)</f>
        <v/>
      </c>
      <c r="CO19" s="83" t="str">
        <f t="shared" si="13"/>
        <v/>
      </c>
    </row>
    <row r="20" spans="1:93" x14ac:dyDescent="0.25">
      <c r="A20" s="97" t="s">
        <v>19</v>
      </c>
      <c r="B20" s="97">
        <v>378.06393000000003</v>
      </c>
      <c r="C20" s="97">
        <v>0</v>
      </c>
      <c r="D20" s="97">
        <v>2513.9189000000001</v>
      </c>
      <c r="E20" s="97">
        <v>65.802492700000002</v>
      </c>
      <c r="F20" s="97">
        <v>63.812897</v>
      </c>
      <c r="G20" s="97">
        <v>3.7520400999999999</v>
      </c>
      <c r="H20" s="97">
        <v>86.246352999999999</v>
      </c>
      <c r="I20" s="97"/>
      <c r="J20" s="97"/>
      <c r="K20" s="97"/>
      <c r="L20" s="97"/>
      <c r="M20" s="97"/>
      <c r="N20" s="97"/>
      <c r="O20" s="29"/>
      <c r="P20" s="29"/>
      <c r="Q20" s="97"/>
      <c r="R20" s="97" t="s">
        <v>19</v>
      </c>
      <c r="S20" s="97">
        <v>0</v>
      </c>
      <c r="T20" s="97">
        <v>0</v>
      </c>
      <c r="U20" s="97">
        <v>0</v>
      </c>
      <c r="V20" s="97">
        <v>0</v>
      </c>
      <c r="W20" s="97">
        <v>1.5807973047110999</v>
      </c>
      <c r="X20" s="97">
        <v>0</v>
      </c>
      <c r="Y20" s="97">
        <v>376.79030145824697</v>
      </c>
      <c r="Z20" s="97">
        <v>1.29659939958165</v>
      </c>
      <c r="AA20" s="97">
        <v>2.7974770421186799</v>
      </c>
      <c r="AB20" s="97">
        <v>1.9004866050648299</v>
      </c>
      <c r="AC20" s="97">
        <v>0</v>
      </c>
      <c r="AD20" s="97">
        <v>0</v>
      </c>
      <c r="AE20" s="97">
        <v>0</v>
      </c>
      <c r="AF20" s="97">
        <v>20.0462933567905</v>
      </c>
      <c r="AG20" s="97">
        <v>1.0361188966761099</v>
      </c>
      <c r="AH20" s="97">
        <v>0.83481110549641402</v>
      </c>
      <c r="AI20" s="97">
        <v>0</v>
      </c>
      <c r="AJ20" s="97">
        <v>0</v>
      </c>
      <c r="AK20" s="97">
        <v>0</v>
      </c>
      <c r="AL20" s="97">
        <v>1.2243337789690001</v>
      </c>
      <c r="AM20" s="97">
        <v>0</v>
      </c>
      <c r="AN20" s="97">
        <v>2255.2074994346199</v>
      </c>
      <c r="AO20" s="97">
        <v>230.53241863941699</v>
      </c>
      <c r="AP20" s="97">
        <v>2505.78621143083</v>
      </c>
      <c r="AQ20" s="97">
        <v>0</v>
      </c>
      <c r="AR20" s="97">
        <v>2.5636229426889199</v>
      </c>
      <c r="AS20" s="97">
        <v>0</v>
      </c>
      <c r="AT20" s="97">
        <v>46.752401660411003</v>
      </c>
      <c r="AU20" s="97">
        <v>3.7085639500212098E-2</v>
      </c>
      <c r="AV20" s="97">
        <v>1.30403979860778E-2</v>
      </c>
      <c r="AW20" s="97">
        <v>49.057367787716899</v>
      </c>
      <c r="AX20" s="97">
        <v>1.6666271789105801E-2</v>
      </c>
      <c r="AY20" s="97">
        <v>0</v>
      </c>
      <c r="AZ20" s="97">
        <v>2.4172449201651201E-3</v>
      </c>
      <c r="BA20" s="97">
        <v>65.593376462787802</v>
      </c>
      <c r="BB20" s="97">
        <v>63.610077554406402</v>
      </c>
      <c r="BC20" s="97">
        <v>1.9832989083814201</v>
      </c>
      <c r="BD20" s="97">
        <v>0</v>
      </c>
      <c r="BE20" s="97">
        <v>0</v>
      </c>
      <c r="BF20" s="97">
        <v>0.26023554370938601</v>
      </c>
      <c r="BG20" s="97">
        <v>0</v>
      </c>
      <c r="BH20" s="97">
        <v>2.79255558447284</v>
      </c>
      <c r="BI20" s="97">
        <v>0</v>
      </c>
      <c r="BJ20" s="97">
        <v>7.2581029211241294E-2</v>
      </c>
      <c r="BK20" s="97">
        <v>11.1702190396666</v>
      </c>
      <c r="BL20" s="97">
        <v>3.17050442367628</v>
      </c>
      <c r="BM20" s="97">
        <v>0</v>
      </c>
      <c r="BN20" s="97">
        <v>0.187654568208248</v>
      </c>
      <c r="BO20" s="97">
        <v>2.5444722549424799E-4</v>
      </c>
      <c r="BP20" s="97">
        <v>3.73666958115929</v>
      </c>
      <c r="BQ20" s="97">
        <v>22.105731715927099</v>
      </c>
      <c r="BR20" s="97">
        <v>0</v>
      </c>
      <c r="BS20" s="97">
        <v>0</v>
      </c>
      <c r="BT20" s="97">
        <v>9.2773365499398306</v>
      </c>
      <c r="BU20" s="97">
        <v>8.7712569740359392</v>
      </c>
      <c r="BV20" s="97">
        <v>86.011304180293905</v>
      </c>
      <c r="BW20" s="97">
        <v>9.7258136071896502</v>
      </c>
      <c r="BY20" s="35">
        <f t="shared" si="0"/>
        <v>8.0000014627520273E-3</v>
      </c>
      <c r="BZ20" s="35">
        <f t="shared" si="1"/>
        <v>1.9247481311775071E-2</v>
      </c>
      <c r="CA20" s="83">
        <f t="shared" si="2"/>
        <v>-3.3688179185807415E-3</v>
      </c>
      <c r="CB20" s="83" t="str">
        <f t="shared" si="3"/>
        <v/>
      </c>
      <c r="CC20" s="83">
        <f t="shared" si="4"/>
        <v>-3.2350640146625704E-3</v>
      </c>
      <c r="CD20" s="83">
        <f t="shared" si="5"/>
        <v>-3.1779379265399767E-3</v>
      </c>
      <c r="CE20" s="83">
        <f t="shared" si="6"/>
        <v>-3.1783456813376993E-3</v>
      </c>
      <c r="CF20" s="83">
        <f t="shared" si="7"/>
        <v>-4.0965763773979482E-3</v>
      </c>
      <c r="CG20" s="83">
        <f t="shared" si="8"/>
        <v>-2.7253189442815518E-3</v>
      </c>
      <c r="CH20" s="83" t="str">
        <f t="shared" si="9"/>
        <v/>
      </c>
      <c r="CI20" s="83" t="str">
        <f t="shared" si="10"/>
        <v/>
      </c>
      <c r="CJ20" s="83" t="str">
        <f>IF(K20=0,"",(#REF!-K20)/K20)</f>
        <v/>
      </c>
      <c r="CK20" s="83" t="str">
        <f t="shared" si="11"/>
        <v/>
      </c>
      <c r="CL20" s="83" t="str">
        <f t="shared" si="12"/>
        <v/>
      </c>
      <c r="CM20" s="83" t="str">
        <f>IF(N20=0,"",(#REF!-N20)/N20)</f>
        <v/>
      </c>
      <c r="CN20" s="83" t="str">
        <f>IF(O20=0,"",(#REF!-O20)/O20)</f>
        <v/>
      </c>
      <c r="CO20" s="83" t="str">
        <f t="shared" si="13"/>
        <v/>
      </c>
    </row>
    <row r="21" spans="1:93" x14ac:dyDescent="0.25">
      <c r="A21" s="97" t="s">
        <v>20</v>
      </c>
      <c r="B21" s="97">
        <v>611.65819999999997</v>
      </c>
      <c r="C21" s="97">
        <v>0</v>
      </c>
      <c r="D21" s="97">
        <v>3999.2521999999999</v>
      </c>
      <c r="E21" s="97">
        <v>103.3138927</v>
      </c>
      <c r="F21" s="97">
        <v>100.20168</v>
      </c>
      <c r="G21" s="97">
        <v>4.2700582000000002</v>
      </c>
      <c r="H21" s="97">
        <v>130.12895</v>
      </c>
      <c r="I21" s="97"/>
      <c r="J21" s="97"/>
      <c r="K21" s="97"/>
      <c r="L21" s="97"/>
      <c r="M21" s="97"/>
      <c r="N21" s="97"/>
      <c r="O21" s="29"/>
      <c r="P21" s="29"/>
      <c r="Q21" s="97"/>
      <c r="R21" s="97" t="s">
        <v>20</v>
      </c>
      <c r="S21" s="97">
        <v>0</v>
      </c>
      <c r="T21" s="97">
        <v>0</v>
      </c>
      <c r="U21" s="97">
        <v>0</v>
      </c>
      <c r="V21" s="97">
        <v>0</v>
      </c>
      <c r="W21" s="97">
        <v>2.3801620911748298</v>
      </c>
      <c r="X21" s="97">
        <v>0</v>
      </c>
      <c r="Y21" s="97">
        <v>608.28101180023896</v>
      </c>
      <c r="Z21" s="97">
        <v>1.95225298682555</v>
      </c>
      <c r="AA21" s="97">
        <v>4.2120866578091203</v>
      </c>
      <c r="AB21" s="97">
        <v>2.8615104172000199</v>
      </c>
      <c r="AC21" s="97">
        <v>0</v>
      </c>
      <c r="AD21" s="97">
        <v>0</v>
      </c>
      <c r="AE21" s="97">
        <v>0</v>
      </c>
      <c r="AF21" s="97">
        <v>31.8214778751632</v>
      </c>
      <c r="AG21" s="97">
        <v>1.5600565631641099</v>
      </c>
      <c r="AH21" s="97">
        <v>1.2569528763878399</v>
      </c>
      <c r="AI21" s="97">
        <v>0</v>
      </c>
      <c r="AJ21" s="97">
        <v>0</v>
      </c>
      <c r="AK21" s="97">
        <v>0</v>
      </c>
      <c r="AL21" s="97">
        <v>1.9184011441491999</v>
      </c>
      <c r="AM21" s="97">
        <v>0</v>
      </c>
      <c r="AN21" s="97">
        <v>3579.91829508622</v>
      </c>
      <c r="AO21" s="97">
        <v>365.947128417687</v>
      </c>
      <c r="AP21" s="97">
        <v>3977.6869013790802</v>
      </c>
      <c r="AQ21" s="97">
        <v>0</v>
      </c>
      <c r="AR21" s="97">
        <v>3.8599789630053398</v>
      </c>
      <c r="AS21" s="97">
        <v>0</v>
      </c>
      <c r="AT21" s="97">
        <v>70.393829332750201</v>
      </c>
      <c r="AU21" s="97">
        <v>5.8109257982660603E-2</v>
      </c>
      <c r="AV21" s="97">
        <v>2.04329330974387E-2</v>
      </c>
      <c r="AW21" s="97">
        <v>76.867679477173894</v>
      </c>
      <c r="AX21" s="97">
        <v>2.6114275890804999E-2</v>
      </c>
      <c r="AY21" s="97">
        <v>0</v>
      </c>
      <c r="AZ21" s="97">
        <v>3.7875652069864398E-3</v>
      </c>
      <c r="BA21" s="97">
        <v>102.76604048283301</v>
      </c>
      <c r="BB21" s="97">
        <v>99.670230443315106</v>
      </c>
      <c r="BC21" s="97">
        <v>3.0958100395178501</v>
      </c>
      <c r="BD21" s="97">
        <v>0</v>
      </c>
      <c r="BE21" s="97">
        <v>0</v>
      </c>
      <c r="BF21" s="97">
        <v>0.40776124261313801</v>
      </c>
      <c r="BG21" s="97">
        <v>0</v>
      </c>
      <c r="BH21" s="97">
        <v>4.3756384569850697</v>
      </c>
      <c r="BI21" s="97">
        <v>0</v>
      </c>
      <c r="BJ21" s="97">
        <v>0.113726666164012</v>
      </c>
      <c r="BK21" s="97">
        <v>17.5025471197164</v>
      </c>
      <c r="BL21" s="97">
        <v>4.7737367958829999</v>
      </c>
      <c r="BM21" s="97">
        <v>0</v>
      </c>
      <c r="BN21" s="97">
        <v>0.294034756824682</v>
      </c>
      <c r="BO21" s="97">
        <v>3.9869166000319598E-4</v>
      </c>
      <c r="BP21" s="97">
        <v>4.2500417561013402</v>
      </c>
      <c r="BQ21" s="97">
        <v>33.283988220204101</v>
      </c>
      <c r="BR21" s="97">
        <v>0</v>
      </c>
      <c r="BS21" s="97">
        <v>0</v>
      </c>
      <c r="BT21" s="97">
        <v>13.9686382103471</v>
      </c>
      <c r="BU21" s="97">
        <v>13.2066483453139</v>
      </c>
      <c r="BV21" s="97">
        <v>129.504871941224</v>
      </c>
      <c r="BW21" s="97">
        <v>14.6438980068462</v>
      </c>
      <c r="BY21" s="35">
        <f t="shared" si="0"/>
        <v>7.9999956417209622E-3</v>
      </c>
      <c r="BZ21" s="35">
        <f t="shared" si="1"/>
        <v>1.9247483783437637E-2</v>
      </c>
      <c r="CA21" s="83">
        <f t="shared" si="2"/>
        <v>-5.5213650364877116E-3</v>
      </c>
      <c r="CB21" s="83" t="str">
        <f t="shared" si="3"/>
        <v/>
      </c>
      <c r="CC21" s="83">
        <f t="shared" si="4"/>
        <v>-5.3923327518378928E-3</v>
      </c>
      <c r="CD21" s="83">
        <f t="shared" si="5"/>
        <v>-5.3027932918743937E-3</v>
      </c>
      <c r="CE21" s="83">
        <f t="shared" si="6"/>
        <v>-5.303798865297373E-3</v>
      </c>
      <c r="CF21" s="83">
        <f t="shared" si="7"/>
        <v>-4.687627887287364E-3</v>
      </c>
      <c r="CG21" s="83">
        <f t="shared" si="8"/>
        <v>-4.7958433444364769E-3</v>
      </c>
      <c r="CH21" s="83" t="str">
        <f t="shared" si="9"/>
        <v/>
      </c>
      <c r="CI21" s="83" t="str">
        <f t="shared" si="10"/>
        <v/>
      </c>
      <c r="CJ21" s="83" t="str">
        <f>IF(K21=0,"",(#REF!-K21)/K21)</f>
        <v/>
      </c>
      <c r="CK21" s="83" t="str">
        <f t="shared" si="11"/>
        <v/>
      </c>
      <c r="CL21" s="83" t="str">
        <f t="shared" si="12"/>
        <v/>
      </c>
      <c r="CM21" s="83" t="str">
        <f>IF(N21=0,"",(#REF!-N21)/N21)</f>
        <v/>
      </c>
      <c r="CN21" s="83" t="str">
        <f>IF(O21=0,"",(#REF!-O21)/O21)</f>
        <v/>
      </c>
      <c r="CO21" s="83" t="str">
        <f t="shared" si="13"/>
        <v/>
      </c>
    </row>
    <row r="22" spans="1:93" x14ac:dyDescent="0.25">
      <c r="A22" s="97" t="s">
        <v>21</v>
      </c>
      <c r="B22" s="97">
        <v>528.77161000000001</v>
      </c>
      <c r="C22" s="97">
        <v>0</v>
      </c>
      <c r="D22" s="97">
        <v>3488.335</v>
      </c>
      <c r="E22" s="97">
        <v>91.552804299999991</v>
      </c>
      <c r="F22" s="97">
        <v>88.770011999999994</v>
      </c>
      <c r="G22" s="97">
        <v>7.4253720999999997</v>
      </c>
      <c r="H22" s="97">
        <v>119.55564</v>
      </c>
      <c r="I22" s="97"/>
      <c r="J22" s="97"/>
      <c r="K22" s="97"/>
      <c r="L22" s="97"/>
      <c r="M22" s="97"/>
      <c r="N22" s="97"/>
      <c r="O22" s="29"/>
      <c r="P22" s="29"/>
      <c r="Q22" s="97"/>
      <c r="R22" s="97" t="s">
        <v>129</v>
      </c>
      <c r="S22" s="97">
        <v>0</v>
      </c>
      <c r="T22" s="97">
        <v>0</v>
      </c>
      <c r="U22" s="97">
        <v>0</v>
      </c>
      <c r="V22" s="97">
        <v>0</v>
      </c>
      <c r="W22" s="97">
        <v>2.1864992105734098</v>
      </c>
      <c r="X22" s="97">
        <v>0</v>
      </c>
      <c r="Y22" s="97">
        <v>525.85003779868498</v>
      </c>
      <c r="Z22" s="97">
        <v>1.7934082419161299</v>
      </c>
      <c r="AA22" s="97">
        <v>3.86936734825268</v>
      </c>
      <c r="AB22" s="97">
        <v>2.62868388868486</v>
      </c>
      <c r="AC22" s="97">
        <v>0</v>
      </c>
      <c r="AD22" s="97">
        <v>0</v>
      </c>
      <c r="AE22" s="97">
        <v>0</v>
      </c>
      <c r="AF22" s="97">
        <v>27.7553242758643</v>
      </c>
      <c r="AG22" s="97">
        <v>1.4331228796473301</v>
      </c>
      <c r="AH22" s="97">
        <v>1.1546816414371599</v>
      </c>
      <c r="AI22" s="97">
        <v>0</v>
      </c>
      <c r="AJ22" s="97">
        <v>0</v>
      </c>
      <c r="AK22" s="97">
        <v>0</v>
      </c>
      <c r="AL22" s="97">
        <v>1.69947490081956</v>
      </c>
      <c r="AM22" s="97">
        <v>0</v>
      </c>
      <c r="AN22" s="97">
        <v>3122.4733911429298</v>
      </c>
      <c r="AO22" s="97">
        <v>319.186159674377</v>
      </c>
      <c r="AP22" s="97">
        <v>3469.4148750931699</v>
      </c>
      <c r="AQ22" s="97">
        <v>0</v>
      </c>
      <c r="AR22" s="97">
        <v>3.54590768606568</v>
      </c>
      <c r="AS22" s="97">
        <v>0</v>
      </c>
      <c r="AT22" s="97">
        <v>64.666257382615399</v>
      </c>
      <c r="AU22" s="97">
        <v>5.1477859234885903E-2</v>
      </c>
      <c r="AV22" s="97">
        <v>1.8101127245269698E-2</v>
      </c>
      <c r="AW22" s="97">
        <v>68.095598012533301</v>
      </c>
      <c r="AX22" s="97">
        <v>2.3134142032771601E-2</v>
      </c>
      <c r="AY22" s="97">
        <v>0</v>
      </c>
      <c r="AZ22" s="97">
        <v>3.3553338866934498E-3</v>
      </c>
      <c r="BA22" s="97">
        <v>91.064020178773106</v>
      </c>
      <c r="BB22" s="97">
        <v>88.295941006939401</v>
      </c>
      <c r="BC22" s="97">
        <v>2.7680791718337399</v>
      </c>
      <c r="BD22" s="97">
        <v>0</v>
      </c>
      <c r="BE22" s="97">
        <v>0</v>
      </c>
      <c r="BF22" s="97">
        <v>0.36122811367030899</v>
      </c>
      <c r="BG22" s="97">
        <v>0</v>
      </c>
      <c r="BH22" s="97">
        <v>3.8762933486554498</v>
      </c>
      <c r="BI22" s="97">
        <v>0</v>
      </c>
      <c r="BJ22" s="97">
        <v>0.100748207818691</v>
      </c>
      <c r="BK22" s="97">
        <v>15.5051718557956</v>
      </c>
      <c r="BL22" s="97">
        <v>4.3853215172522404</v>
      </c>
      <c r="BM22" s="97">
        <v>0</v>
      </c>
      <c r="BN22" s="97">
        <v>0.26047981227643702</v>
      </c>
      <c r="BO22" s="97">
        <v>3.5319378991054698E-4</v>
      </c>
      <c r="BP22" s="97">
        <v>7.3960622463554797</v>
      </c>
      <c r="BQ22" s="97">
        <v>30.575854123944499</v>
      </c>
      <c r="BR22" s="97">
        <v>0</v>
      </c>
      <c r="BS22" s="97">
        <v>0</v>
      </c>
      <c r="BT22" s="97">
        <v>12.8320801782718</v>
      </c>
      <c r="BU22" s="97">
        <v>12.1320906881264</v>
      </c>
      <c r="BV22" s="97">
        <v>118.96773281965601</v>
      </c>
      <c r="BW22" s="97">
        <v>13.4523934050245</v>
      </c>
      <c r="BY22" s="35">
        <f t="shared" si="0"/>
        <v>8.0000015204635747E-3</v>
      </c>
      <c r="BZ22" s="35">
        <f t="shared" si="1"/>
        <v>1.9247486140795463E-2</v>
      </c>
      <c r="CA22" s="83">
        <f t="shared" si="2"/>
        <v>-5.5252062441760626E-3</v>
      </c>
      <c r="CB22" s="83" t="str">
        <f t="shared" si="3"/>
        <v/>
      </c>
      <c r="CC22" s="83">
        <f t="shared" si="4"/>
        <v>-5.4238268133164095E-3</v>
      </c>
      <c r="CD22" s="83">
        <f t="shared" si="5"/>
        <v>-5.338821950502344E-3</v>
      </c>
      <c r="CE22" s="83">
        <f t="shared" si="6"/>
        <v>-5.3404407905294988E-3</v>
      </c>
      <c r="CF22" s="83">
        <f t="shared" si="7"/>
        <v>-3.9472572215633467E-3</v>
      </c>
      <c r="CG22" s="83">
        <f t="shared" si="8"/>
        <v>-4.9174357675136858E-3</v>
      </c>
      <c r="CH22" s="83" t="str">
        <f t="shared" si="9"/>
        <v/>
      </c>
      <c r="CI22" s="83" t="str">
        <f t="shared" si="10"/>
        <v/>
      </c>
      <c r="CJ22" s="83" t="str">
        <f>IF(K22=0,"",(#REF!-K22)/K22)</f>
        <v/>
      </c>
      <c r="CK22" s="83" t="str">
        <f t="shared" si="11"/>
        <v/>
      </c>
      <c r="CL22" s="83" t="str">
        <f t="shared" si="12"/>
        <v/>
      </c>
      <c r="CM22" s="83" t="str">
        <f>IF(N22=0,"",(#REF!-N22)/N22)</f>
        <v/>
      </c>
      <c r="CN22" s="83" t="str">
        <f>IF(O22=0,"",(#REF!-O22)/O22)</f>
        <v/>
      </c>
      <c r="CO22" s="83" t="str">
        <f t="shared" si="13"/>
        <v/>
      </c>
    </row>
    <row r="23" spans="1:93" x14ac:dyDescent="0.25">
      <c r="A23" s="97" t="s">
        <v>22</v>
      </c>
      <c r="B23" s="97">
        <v>627.26166000000001</v>
      </c>
      <c r="C23" s="97">
        <v>0</v>
      </c>
      <c r="D23" s="97">
        <v>4085.752</v>
      </c>
      <c r="E23" s="97">
        <v>106.5589039</v>
      </c>
      <c r="F23" s="97">
        <v>103.30798</v>
      </c>
      <c r="G23" s="97">
        <v>10.410653</v>
      </c>
      <c r="H23" s="97">
        <v>129.58284</v>
      </c>
      <c r="I23" s="97"/>
      <c r="J23" s="97"/>
      <c r="K23" s="97"/>
      <c r="L23" s="97"/>
      <c r="M23" s="97"/>
      <c r="N23" s="97"/>
      <c r="O23" s="29"/>
      <c r="P23" s="29"/>
      <c r="Q23" s="97"/>
      <c r="R23" s="97" t="s">
        <v>22</v>
      </c>
      <c r="S23" s="97">
        <v>0</v>
      </c>
      <c r="T23" s="97">
        <v>0</v>
      </c>
      <c r="U23" s="97">
        <v>0</v>
      </c>
      <c r="V23" s="97">
        <v>0</v>
      </c>
      <c r="W23" s="97">
        <v>2.3779484567841598</v>
      </c>
      <c r="X23" s="97">
        <v>0</v>
      </c>
      <c r="Y23" s="97">
        <v>626.40897190539897</v>
      </c>
      <c r="Z23" s="97">
        <v>1.9504394445220301</v>
      </c>
      <c r="AA23" s="97">
        <v>4.2081691666929997</v>
      </c>
      <c r="AB23" s="97">
        <v>2.8588498506137201</v>
      </c>
      <c r="AC23" s="97">
        <v>0</v>
      </c>
      <c r="AD23" s="97">
        <v>0</v>
      </c>
      <c r="AE23" s="97">
        <v>0</v>
      </c>
      <c r="AF23" s="97">
        <v>32.6405727424726</v>
      </c>
      <c r="AG23" s="97">
        <v>1.5586072701762601</v>
      </c>
      <c r="AH23" s="97">
        <v>1.2557844039616499</v>
      </c>
      <c r="AI23" s="97">
        <v>0</v>
      </c>
      <c r="AJ23" s="97">
        <v>0</v>
      </c>
      <c r="AK23" s="97">
        <v>0</v>
      </c>
      <c r="AL23" s="97">
        <v>1.9855344769964201</v>
      </c>
      <c r="AM23" s="97">
        <v>0</v>
      </c>
      <c r="AN23" s="97">
        <v>3672.0647520512298</v>
      </c>
      <c r="AO23" s="97">
        <v>375.36665196757002</v>
      </c>
      <c r="AP23" s="97">
        <v>4080.07197676127</v>
      </c>
      <c r="AQ23" s="97">
        <v>0</v>
      </c>
      <c r="AR23" s="97">
        <v>3.8563916329529802</v>
      </c>
      <c r="AS23" s="97">
        <v>0</v>
      </c>
      <c r="AT23" s="97">
        <v>70.328429063332607</v>
      </c>
      <c r="AU23" s="97">
        <v>6.0142725278085403E-2</v>
      </c>
      <c r="AV23" s="97">
        <v>2.1147945570528601E-2</v>
      </c>
      <c r="AW23" s="97">
        <v>79.557550343204497</v>
      </c>
      <c r="AX23" s="97">
        <v>2.7028108089419401E-2</v>
      </c>
      <c r="AY23" s="97">
        <v>0</v>
      </c>
      <c r="AZ23" s="97">
        <v>3.9201103175647697E-3</v>
      </c>
      <c r="BA23" s="97">
        <v>106.404316900266</v>
      </c>
      <c r="BB23" s="97">
        <v>103.15804530477</v>
      </c>
      <c r="BC23" s="97">
        <v>3.24627159549595</v>
      </c>
      <c r="BD23" s="97">
        <v>0</v>
      </c>
      <c r="BE23" s="97">
        <v>0</v>
      </c>
      <c r="BF23" s="97">
        <v>0.42203056227560998</v>
      </c>
      <c r="BG23" s="97">
        <v>0</v>
      </c>
      <c r="BH23" s="97">
        <v>4.5287566318556802</v>
      </c>
      <c r="BI23" s="97">
        <v>0</v>
      </c>
      <c r="BJ23" s="97">
        <v>0.11770636267574899</v>
      </c>
      <c r="BK23" s="97">
        <v>18.1150258657274</v>
      </c>
      <c r="BL23" s="97">
        <v>4.7693010361497903</v>
      </c>
      <c r="BM23" s="97">
        <v>0</v>
      </c>
      <c r="BN23" s="97">
        <v>0.30432400660394499</v>
      </c>
      <c r="BO23" s="97">
        <v>4.1264317226364999E-4</v>
      </c>
      <c r="BP23" s="97">
        <v>10.3932441409732</v>
      </c>
      <c r="BQ23" s="97">
        <v>33.253085063755002</v>
      </c>
      <c r="BR23" s="97">
        <v>0</v>
      </c>
      <c r="BS23" s="97">
        <v>0</v>
      </c>
      <c r="BT23" s="97">
        <v>13.9556505772749</v>
      </c>
      <c r="BU23" s="97">
        <v>13.194370320305801</v>
      </c>
      <c r="BV23" s="97">
        <v>129.38451583249201</v>
      </c>
      <c r="BW23" s="97">
        <v>14.6302795079585</v>
      </c>
      <c r="BY23" s="35">
        <f t="shared" si="0"/>
        <v>7.9999992471658406E-3</v>
      </c>
      <c r="BZ23" s="35">
        <f t="shared" si="1"/>
        <v>1.9247499999930782E-2</v>
      </c>
      <c r="CA23" s="83">
        <f t="shared" si="2"/>
        <v>-1.359381816196187E-3</v>
      </c>
      <c r="CB23" s="83" t="str">
        <f t="shared" si="3"/>
        <v/>
      </c>
      <c r="CC23" s="83">
        <f t="shared" si="4"/>
        <v>-1.3902026453710291E-3</v>
      </c>
      <c r="CD23" s="83">
        <f t="shared" si="5"/>
        <v>-1.4507187487502646E-3</v>
      </c>
      <c r="CE23" s="83">
        <f t="shared" si="6"/>
        <v>-1.4513370141396782E-3</v>
      </c>
      <c r="CF23" s="83">
        <f t="shared" si="7"/>
        <v>-1.6722158568535097E-3</v>
      </c>
      <c r="CG23" s="83">
        <f t="shared" si="8"/>
        <v>-1.5304817173939927E-3</v>
      </c>
      <c r="CH23" s="83" t="str">
        <f t="shared" si="9"/>
        <v/>
      </c>
      <c r="CI23" s="83" t="str">
        <f t="shared" si="10"/>
        <v/>
      </c>
      <c r="CJ23" s="83" t="str">
        <f>IF(K23=0,"",(#REF!-K23)/K23)</f>
        <v/>
      </c>
      <c r="CK23" s="83" t="str">
        <f t="shared" si="11"/>
        <v/>
      </c>
      <c r="CL23" s="83" t="str">
        <f t="shared" si="12"/>
        <v/>
      </c>
      <c r="CM23" s="83" t="str">
        <f>IF(N23=0,"",(#REF!-N23)/N23)</f>
        <v/>
      </c>
      <c r="CN23" s="83" t="str">
        <f>IF(O23=0,"",(#REF!-O23)/O23)</f>
        <v/>
      </c>
      <c r="CO23" s="83" t="str">
        <f t="shared" si="13"/>
        <v/>
      </c>
    </row>
    <row r="24" spans="1:93" x14ac:dyDescent="0.25">
      <c r="A24" s="97" t="s">
        <v>23</v>
      </c>
      <c r="B24" s="97">
        <v>94.151809999999998</v>
      </c>
      <c r="C24" s="97">
        <v>0</v>
      </c>
      <c r="D24" s="97">
        <v>672.39362000000006</v>
      </c>
      <c r="E24" s="97">
        <v>19.05635569</v>
      </c>
      <c r="F24" s="97">
        <v>18.461525000000002</v>
      </c>
      <c r="G24" s="97">
        <v>3.7737150000000002</v>
      </c>
      <c r="H24" s="97">
        <v>28.562645</v>
      </c>
      <c r="I24" s="97"/>
      <c r="J24" s="97"/>
      <c r="K24" s="97"/>
      <c r="L24" s="97"/>
      <c r="M24" s="97"/>
      <c r="N24" s="97"/>
      <c r="O24" s="29"/>
      <c r="P24" s="29"/>
      <c r="Q24" s="97"/>
      <c r="R24" s="97" t="s">
        <v>23</v>
      </c>
      <c r="S24" s="97">
        <v>0</v>
      </c>
      <c r="T24" s="97">
        <v>0</v>
      </c>
      <c r="U24" s="97">
        <v>0</v>
      </c>
      <c r="V24" s="97">
        <v>0</v>
      </c>
      <c r="W24" s="97">
        <v>0.52485830076198403</v>
      </c>
      <c r="X24" s="97">
        <v>0</v>
      </c>
      <c r="Y24" s="97">
        <v>94.125087618953103</v>
      </c>
      <c r="Z24" s="97">
        <v>0.43049892615044899</v>
      </c>
      <c r="AA24" s="97">
        <v>0.92882294234739304</v>
      </c>
      <c r="AB24" s="97">
        <v>0.63100226372896295</v>
      </c>
      <c r="AC24" s="97">
        <v>0</v>
      </c>
      <c r="AD24" s="97">
        <v>0</v>
      </c>
      <c r="AE24" s="97">
        <v>0</v>
      </c>
      <c r="AF24" s="97">
        <v>5.3777744483209</v>
      </c>
      <c r="AG24" s="97">
        <v>0.34401400871937898</v>
      </c>
      <c r="AH24" s="97">
        <v>0.277175343213379</v>
      </c>
      <c r="AI24" s="97">
        <v>0</v>
      </c>
      <c r="AJ24" s="97">
        <v>0</v>
      </c>
      <c r="AK24" s="97">
        <v>0</v>
      </c>
      <c r="AL24" s="97">
        <v>0.35524325519050698</v>
      </c>
      <c r="AM24" s="97">
        <v>0</v>
      </c>
      <c r="AN24" s="97">
        <v>604.99975862255201</v>
      </c>
      <c r="AO24" s="97">
        <v>61.844427304022801</v>
      </c>
      <c r="AP24" s="97">
        <v>672.22196037489596</v>
      </c>
      <c r="AQ24" s="97">
        <v>0</v>
      </c>
      <c r="AR24" s="97">
        <v>0.85117904256628996</v>
      </c>
      <c r="AS24" s="97">
        <v>0</v>
      </c>
      <c r="AT24" s="97">
        <v>15.522823041544999</v>
      </c>
      <c r="AU24" s="97">
        <v>1.0760475576646399E-2</v>
      </c>
      <c r="AV24" s="97">
        <v>3.7836991253162198E-3</v>
      </c>
      <c r="AW24" s="97">
        <v>14.2340910365581</v>
      </c>
      <c r="AX24" s="97">
        <v>4.8357526877097802E-3</v>
      </c>
      <c r="AY24" s="97">
        <v>0</v>
      </c>
      <c r="AZ24" s="97">
        <v>7.0137037307715596E-4</v>
      </c>
      <c r="BA24" s="97">
        <v>19.051274554358798</v>
      </c>
      <c r="BB24" s="97">
        <v>18.456591164091101</v>
      </c>
      <c r="BC24" s="97">
        <v>0.59468339026769601</v>
      </c>
      <c r="BD24" s="97">
        <v>0</v>
      </c>
      <c r="BE24" s="97">
        <v>0</v>
      </c>
      <c r="BF24" s="97">
        <v>7.5507881203944097E-2</v>
      </c>
      <c r="BG24" s="97">
        <v>0</v>
      </c>
      <c r="BH24" s="97">
        <v>0.810265136879468</v>
      </c>
      <c r="BI24" s="97">
        <v>0</v>
      </c>
      <c r="BJ24" s="97">
        <v>2.1059499859455301E-2</v>
      </c>
      <c r="BK24" s="97">
        <v>3.24106413421738</v>
      </c>
      <c r="BL24" s="97">
        <v>1.05267520855887</v>
      </c>
      <c r="BM24" s="97">
        <v>0</v>
      </c>
      <c r="BN24" s="97">
        <v>5.4448349421562299E-2</v>
      </c>
      <c r="BO24" s="97">
        <v>7.3828188462110798E-5</v>
      </c>
      <c r="BP24" s="97">
        <v>3.7725119308983199</v>
      </c>
      <c r="BQ24" s="97">
        <v>7.3395810389141696</v>
      </c>
      <c r="BR24" s="97">
        <v>0</v>
      </c>
      <c r="BS24" s="97">
        <v>0</v>
      </c>
      <c r="BT24" s="97">
        <v>3.0802770061047302</v>
      </c>
      <c r="BU24" s="97">
        <v>2.9122464792347702</v>
      </c>
      <c r="BV24" s="97">
        <v>28.5576160088625</v>
      </c>
      <c r="BW24" s="97">
        <v>3.2291806642064098</v>
      </c>
      <c r="BY24" s="35">
        <f t="shared" si="0"/>
        <v>7.9999981632878116E-3</v>
      </c>
      <c r="BZ24" s="35">
        <f t="shared" si="1"/>
        <v>1.9247500908058449E-2</v>
      </c>
      <c r="CA24" s="83">
        <f t="shared" si="2"/>
        <v>-2.8382227645857091E-4</v>
      </c>
      <c r="CB24" s="83" t="str">
        <f t="shared" si="3"/>
        <v/>
      </c>
      <c r="CC24" s="83">
        <f t="shared" si="4"/>
        <v>-2.5529633238354974E-4</v>
      </c>
      <c r="CD24" s="83">
        <f t="shared" si="5"/>
        <v>-2.6663732162956593E-4</v>
      </c>
      <c r="CE24" s="83">
        <f t="shared" si="6"/>
        <v>-2.672496399349793E-4</v>
      </c>
      <c r="CF24" s="83">
        <f t="shared" si="7"/>
        <v>-3.1880232123523392E-4</v>
      </c>
      <c r="CG24" s="83">
        <f t="shared" si="8"/>
        <v>-1.7606881776881402E-4</v>
      </c>
      <c r="CH24" s="83" t="str">
        <f t="shared" si="9"/>
        <v/>
      </c>
      <c r="CI24" s="83" t="str">
        <f t="shared" si="10"/>
        <v/>
      </c>
      <c r="CJ24" s="83" t="str">
        <f>IF(K24=0,"",(#REF!-K24)/K24)</f>
        <v/>
      </c>
      <c r="CK24" s="83" t="str">
        <f t="shared" si="11"/>
        <v/>
      </c>
      <c r="CL24" s="83" t="str">
        <f t="shared" si="12"/>
        <v/>
      </c>
      <c r="CM24" s="83" t="str">
        <f>IF(N24=0,"",(#REF!-N24)/N24)</f>
        <v/>
      </c>
      <c r="CN24" s="83" t="str">
        <f>IF(O24=0,"",(#REF!-O24)/O24)</f>
        <v/>
      </c>
      <c r="CO24" s="83" t="str">
        <f t="shared" si="13"/>
        <v/>
      </c>
    </row>
    <row r="25" spans="1:93" x14ac:dyDescent="0.25">
      <c r="A25" s="97" t="s">
        <v>24</v>
      </c>
      <c r="B25" s="97">
        <v>554.52228000000002</v>
      </c>
      <c r="C25" s="97">
        <v>0</v>
      </c>
      <c r="D25" s="97">
        <v>3945.6981999999998</v>
      </c>
      <c r="E25" s="97">
        <v>109.6334928</v>
      </c>
      <c r="F25" s="97">
        <v>106.26797999999999</v>
      </c>
      <c r="G25" s="97">
        <v>13.425027999999999</v>
      </c>
      <c r="H25" s="97">
        <v>167.18929</v>
      </c>
      <c r="I25" s="97"/>
      <c r="J25" s="97"/>
      <c r="K25" s="97"/>
      <c r="L25" s="97"/>
      <c r="M25" s="97"/>
      <c r="N25" s="97"/>
      <c r="O25" s="29"/>
      <c r="P25" s="29"/>
      <c r="Q25" s="97"/>
      <c r="R25" s="97" t="s">
        <v>24</v>
      </c>
      <c r="S25" s="97">
        <v>0</v>
      </c>
      <c r="T25" s="97">
        <v>0</v>
      </c>
      <c r="U25" s="97">
        <v>0</v>
      </c>
      <c r="V25" s="97">
        <v>0</v>
      </c>
      <c r="W25" s="97">
        <v>3.0634669261336001</v>
      </c>
      <c r="X25" s="97">
        <v>0</v>
      </c>
      <c r="Y25" s="97">
        <v>552.301159392626</v>
      </c>
      <c r="Z25" s="97">
        <v>2.51271512479995</v>
      </c>
      <c r="AA25" s="97">
        <v>5.4213090216546203</v>
      </c>
      <c r="AB25" s="97">
        <v>3.6830048384359202</v>
      </c>
      <c r="AC25" s="97">
        <v>0</v>
      </c>
      <c r="AD25" s="97">
        <v>0</v>
      </c>
      <c r="AE25" s="97">
        <v>0</v>
      </c>
      <c r="AF25" s="97">
        <v>31.448381730694301</v>
      </c>
      <c r="AG25" s="97">
        <v>2.0079249717438699</v>
      </c>
      <c r="AH25" s="97">
        <v>1.61780427463981</v>
      </c>
      <c r="AI25" s="97">
        <v>0</v>
      </c>
      <c r="AJ25" s="97">
        <v>0</v>
      </c>
      <c r="AK25" s="97">
        <v>0</v>
      </c>
      <c r="AL25" s="97">
        <v>2.0381684660967698</v>
      </c>
      <c r="AM25" s="97">
        <v>0</v>
      </c>
      <c r="AN25" s="97">
        <v>3537.9425999484101</v>
      </c>
      <c r="AO25" s="97">
        <v>361.65638617150802</v>
      </c>
      <c r="AP25" s="97">
        <v>3931.04736785061</v>
      </c>
      <c r="AQ25" s="97">
        <v>0</v>
      </c>
      <c r="AR25" s="97">
        <v>4.9681178105388604</v>
      </c>
      <c r="AS25" s="97">
        <v>0</v>
      </c>
      <c r="AT25" s="97">
        <v>90.602803438113696</v>
      </c>
      <c r="AU25" s="97">
        <v>6.1737007133936199E-2</v>
      </c>
      <c r="AV25" s="97">
        <v>2.17085464453226E-2</v>
      </c>
      <c r="AW25" s="97">
        <v>81.666514084999207</v>
      </c>
      <c r="AX25" s="97">
        <v>2.7744595498602798E-2</v>
      </c>
      <c r="AY25" s="97">
        <v>0</v>
      </c>
      <c r="AZ25" s="97">
        <v>4.02402414837105E-3</v>
      </c>
      <c r="BA25" s="97">
        <v>109.246516566624</v>
      </c>
      <c r="BB25" s="97">
        <v>105.892629213305</v>
      </c>
      <c r="BC25" s="97">
        <v>3.3538873533182301</v>
      </c>
      <c r="BD25" s="97">
        <v>0</v>
      </c>
      <c r="BE25" s="97">
        <v>0</v>
      </c>
      <c r="BF25" s="97">
        <v>0.43321810245319298</v>
      </c>
      <c r="BG25" s="97">
        <v>0</v>
      </c>
      <c r="BH25" s="97">
        <v>4.6488082227550001</v>
      </c>
      <c r="BI25" s="97">
        <v>0</v>
      </c>
      <c r="BJ25" s="97">
        <v>0.120826650512299</v>
      </c>
      <c r="BK25" s="97">
        <v>18.595232928564698</v>
      </c>
      <c r="BL25" s="97">
        <v>6.1442029244461596</v>
      </c>
      <c r="BM25" s="97">
        <v>0</v>
      </c>
      <c r="BN25" s="97">
        <v>0.312391468855856</v>
      </c>
      <c r="BO25" s="97">
        <v>4.23581939267073E-4</v>
      </c>
      <c r="BP25" s="97">
        <v>13.4006575571015</v>
      </c>
      <c r="BQ25" s="97">
        <v>42.839320416321797</v>
      </c>
      <c r="BR25" s="97">
        <v>0</v>
      </c>
      <c r="BS25" s="97">
        <v>0</v>
      </c>
      <c r="BT25" s="97">
        <v>17.978810746742202</v>
      </c>
      <c r="BU25" s="97">
        <v>16.998062212445902</v>
      </c>
      <c r="BV25" s="97">
        <v>166.68370794556699</v>
      </c>
      <c r="BW25" s="97">
        <v>18.847921279086499</v>
      </c>
      <c r="BY25" s="35">
        <f t="shared" si="0"/>
        <v>8.0000007091976157E-3</v>
      </c>
      <c r="BZ25" s="35">
        <f t="shared" si="1"/>
        <v>1.9247500805662135E-2</v>
      </c>
      <c r="CA25" s="83">
        <f t="shared" si="2"/>
        <v>-4.0054668450364489E-3</v>
      </c>
      <c r="CB25" s="83" t="str">
        <f t="shared" si="3"/>
        <v/>
      </c>
      <c r="CC25" s="83">
        <f t="shared" si="4"/>
        <v>-3.7131152477373388E-3</v>
      </c>
      <c r="CD25" s="83">
        <f t="shared" si="5"/>
        <v>-3.5297263955819495E-3</v>
      </c>
      <c r="CE25" s="83">
        <f t="shared" si="6"/>
        <v>-3.5321155694781679E-3</v>
      </c>
      <c r="CF25" s="83">
        <f t="shared" si="7"/>
        <v>-1.8152992231002746E-3</v>
      </c>
      <c r="CG25" s="83">
        <f t="shared" si="8"/>
        <v>-3.0240098180511809E-3</v>
      </c>
      <c r="CH25" s="83" t="str">
        <f t="shared" si="9"/>
        <v/>
      </c>
      <c r="CI25" s="83" t="str">
        <f t="shared" si="10"/>
        <v/>
      </c>
      <c r="CJ25" s="83" t="str">
        <f>IF(K25=0,"",(#REF!-K25)/K25)</f>
        <v/>
      </c>
      <c r="CK25" s="83" t="str">
        <f t="shared" si="11"/>
        <v/>
      </c>
      <c r="CL25" s="83" t="str">
        <f t="shared" si="12"/>
        <v/>
      </c>
      <c r="CM25" s="83" t="str">
        <f>IF(N25=0,"",(#REF!-N25)/N25)</f>
        <v/>
      </c>
      <c r="CN25" s="83" t="str">
        <f>IF(O25=0,"",(#REF!-O25)/O25)</f>
        <v/>
      </c>
      <c r="CO25" s="83" t="str">
        <f t="shared" si="13"/>
        <v/>
      </c>
    </row>
    <row r="26" spans="1:93" x14ac:dyDescent="0.25">
      <c r="A26" s="97" t="s">
        <v>25</v>
      </c>
      <c r="B26" s="97">
        <v>201.57074</v>
      </c>
      <c r="C26" s="97">
        <v>0</v>
      </c>
      <c r="D26" s="97">
        <v>1504.8035</v>
      </c>
      <c r="E26" s="97">
        <v>42.478735700000001</v>
      </c>
      <c r="F26" s="97">
        <v>41.189292999999999</v>
      </c>
      <c r="G26" s="97">
        <v>3.0004697</v>
      </c>
      <c r="H26" s="97">
        <v>71.918273999999997</v>
      </c>
      <c r="I26" s="97"/>
      <c r="J26" s="97"/>
      <c r="K26" s="97"/>
      <c r="L26" s="97"/>
      <c r="M26" s="97"/>
      <c r="N26" s="97"/>
      <c r="O26" s="29"/>
      <c r="P26" s="29"/>
      <c r="Q26" s="97"/>
      <c r="R26" s="97" t="s">
        <v>25</v>
      </c>
      <c r="S26" s="97">
        <v>0</v>
      </c>
      <c r="T26" s="97">
        <v>0</v>
      </c>
      <c r="U26" s="97">
        <v>0</v>
      </c>
      <c r="V26" s="97">
        <v>0</v>
      </c>
      <c r="W26" s="97">
        <v>1.31954265685938</v>
      </c>
      <c r="X26" s="97">
        <v>0</v>
      </c>
      <c r="Y26" s="97">
        <v>201.167428486582</v>
      </c>
      <c r="Z26" s="97">
        <v>1.0823121927511099</v>
      </c>
      <c r="AA26" s="97">
        <v>2.3351441615301098</v>
      </c>
      <c r="AB26" s="97">
        <v>1.5863972796826999</v>
      </c>
      <c r="AC26" s="97">
        <v>0</v>
      </c>
      <c r="AD26" s="97">
        <v>0</v>
      </c>
      <c r="AE26" s="97">
        <v>0</v>
      </c>
      <c r="AF26" s="97">
        <v>12.0154622454075</v>
      </c>
      <c r="AG26" s="97">
        <v>0.86488192477628001</v>
      </c>
      <c r="AH26" s="97">
        <v>0.69684358005003799</v>
      </c>
      <c r="AI26" s="97">
        <v>0</v>
      </c>
      <c r="AJ26" s="97">
        <v>0</v>
      </c>
      <c r="AK26" s="97">
        <v>0</v>
      </c>
      <c r="AL26" s="97">
        <v>0.791314949044571</v>
      </c>
      <c r="AM26" s="97">
        <v>0</v>
      </c>
      <c r="AN26" s="97">
        <v>1351.7388650969699</v>
      </c>
      <c r="AO26" s="97">
        <v>138.17778794005599</v>
      </c>
      <c r="AP26" s="97">
        <v>1501.93211528243</v>
      </c>
      <c r="AQ26" s="97">
        <v>0</v>
      </c>
      <c r="AR26" s="97">
        <v>2.13993870493008</v>
      </c>
      <c r="AS26" s="97">
        <v>0</v>
      </c>
      <c r="AT26" s="97">
        <v>39.025752646449099</v>
      </c>
      <c r="AU26" s="97">
        <v>2.3969257100811801E-2</v>
      </c>
      <c r="AV26" s="97">
        <v>8.4283053136901404E-3</v>
      </c>
      <c r="AW26" s="97">
        <v>31.706865493366799</v>
      </c>
      <c r="AX26" s="97">
        <v>1.0771783455414199E-2</v>
      </c>
      <c r="AY26" s="97">
        <v>0</v>
      </c>
      <c r="AZ26" s="97">
        <v>1.5623186736994101E-3</v>
      </c>
      <c r="BA26" s="97">
        <v>42.399702438870797</v>
      </c>
      <c r="BB26" s="97">
        <v>41.112603558047098</v>
      </c>
      <c r="BC26" s="97">
        <v>1.2870988808236401</v>
      </c>
      <c r="BD26" s="97">
        <v>0</v>
      </c>
      <c r="BE26" s="97">
        <v>0</v>
      </c>
      <c r="BF26" s="97">
        <v>0.16819610520456099</v>
      </c>
      <c r="BG26" s="97">
        <v>0</v>
      </c>
      <c r="BH26" s="97">
        <v>1.8048903395669</v>
      </c>
      <c r="BI26" s="97">
        <v>0</v>
      </c>
      <c r="BJ26" s="97">
        <v>4.6910703045134103E-2</v>
      </c>
      <c r="BK26" s="97">
        <v>7.2195594609699203</v>
      </c>
      <c r="BL26" s="97">
        <v>2.6465216786411498</v>
      </c>
      <c r="BM26" s="97">
        <v>0</v>
      </c>
      <c r="BN26" s="97">
        <v>0.121285336552081</v>
      </c>
      <c r="BO26" s="97">
        <v>1.64454798128275E-4</v>
      </c>
      <c r="BP26" s="97">
        <v>2.9983739142776802</v>
      </c>
      <c r="BQ26" s="97">
        <v>18.452359183629898</v>
      </c>
      <c r="BR26" s="97">
        <v>0</v>
      </c>
      <c r="BS26" s="97">
        <v>0</v>
      </c>
      <c r="BT26" s="97">
        <v>7.74409359159357</v>
      </c>
      <c r="BU26" s="97">
        <v>7.32164447944443</v>
      </c>
      <c r="BV26" s="97">
        <v>71.796408772190802</v>
      </c>
      <c r="BW26" s="97">
        <v>8.1184497430271598</v>
      </c>
      <c r="BY26" s="35">
        <f t="shared" si="0"/>
        <v>8.0000035442001714E-3</v>
      </c>
      <c r="BZ26" s="35">
        <f t="shared" si="1"/>
        <v>1.9247502725710602E-2</v>
      </c>
      <c r="CA26" s="83">
        <f t="shared" si="2"/>
        <v>-2.000843542162933E-3</v>
      </c>
      <c r="CB26" s="83" t="str">
        <f t="shared" si="3"/>
        <v/>
      </c>
      <c r="CC26" s="83">
        <f t="shared" si="4"/>
        <v>-1.9081459589707103E-3</v>
      </c>
      <c r="CD26" s="83">
        <f t="shared" si="5"/>
        <v>-1.8605370387519418E-3</v>
      </c>
      <c r="CE26" s="83">
        <f t="shared" si="6"/>
        <v>-1.8618780845036829E-3</v>
      </c>
      <c r="CF26" s="83">
        <f t="shared" si="7"/>
        <v>-6.9848588116714922E-4</v>
      </c>
      <c r="CG26" s="83">
        <f t="shared" si="8"/>
        <v>-1.6944960026320317E-3</v>
      </c>
      <c r="CH26" s="83" t="str">
        <f t="shared" si="9"/>
        <v/>
      </c>
      <c r="CI26" s="83" t="str">
        <f t="shared" si="10"/>
        <v/>
      </c>
      <c r="CJ26" s="83" t="str">
        <f>IF(K26=0,"",(#REF!-K26)/K26)</f>
        <v/>
      </c>
      <c r="CK26" s="83" t="str">
        <f t="shared" si="11"/>
        <v/>
      </c>
      <c r="CL26" s="83" t="str">
        <f t="shared" si="12"/>
        <v/>
      </c>
      <c r="CM26" s="83" t="str">
        <f>IF(N26=0,"",(#REF!-N26)/N26)</f>
        <v/>
      </c>
      <c r="CN26" s="83" t="str">
        <f>IF(O26=0,"",(#REF!-O26)/O26)</f>
        <v/>
      </c>
      <c r="CO26" s="83" t="str">
        <f t="shared" si="13"/>
        <v/>
      </c>
    </row>
    <row r="27" spans="1:93" x14ac:dyDescent="0.25">
      <c r="A27" s="97" t="s">
        <v>26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29"/>
      <c r="P27" s="29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Y27" s="35" t="e">
        <f t="shared" si="0"/>
        <v>#DIV/0!</v>
      </c>
      <c r="BZ27" s="35" t="e">
        <f t="shared" si="1"/>
        <v>#DIV/0!</v>
      </c>
      <c r="CA27" s="83" t="str">
        <f t="shared" si="2"/>
        <v/>
      </c>
      <c r="CB27" s="83" t="str">
        <f t="shared" si="3"/>
        <v/>
      </c>
      <c r="CC27" s="83" t="str">
        <f t="shared" si="4"/>
        <v/>
      </c>
      <c r="CD27" s="83" t="str">
        <f t="shared" si="5"/>
        <v/>
      </c>
      <c r="CE27" s="83" t="str">
        <f t="shared" si="6"/>
        <v/>
      </c>
      <c r="CF27" s="83" t="str">
        <f t="shared" si="7"/>
        <v/>
      </c>
      <c r="CG27" s="83" t="str">
        <f t="shared" si="8"/>
        <v/>
      </c>
      <c r="CH27" s="83" t="str">
        <f t="shared" si="9"/>
        <v/>
      </c>
      <c r="CI27" s="83" t="str">
        <f t="shared" si="10"/>
        <v/>
      </c>
      <c r="CJ27" s="83" t="str">
        <f>IF(K27=0,"",(#REF!-K27)/K27)</f>
        <v/>
      </c>
      <c r="CK27" s="83" t="str">
        <f t="shared" si="11"/>
        <v/>
      </c>
      <c r="CL27" s="83" t="str">
        <f t="shared" si="12"/>
        <v/>
      </c>
      <c r="CM27" s="83" t="str">
        <f>IF(N27=0,"",(#REF!-N27)/N27)</f>
        <v/>
      </c>
      <c r="CN27" s="83" t="str">
        <f>IF(O27=0,"",(#REF!-O27)/O27)</f>
        <v/>
      </c>
      <c r="CO27" s="83" t="str">
        <f t="shared" si="13"/>
        <v/>
      </c>
    </row>
    <row r="28" spans="1:93" x14ac:dyDescent="0.25">
      <c r="A28" s="97" t="s">
        <v>27</v>
      </c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29"/>
      <c r="P28" s="29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Y28" s="35" t="e">
        <f t="shared" si="0"/>
        <v>#DIV/0!</v>
      </c>
      <c r="BZ28" s="35" t="e">
        <f t="shared" si="1"/>
        <v>#DIV/0!</v>
      </c>
      <c r="CA28" s="83" t="str">
        <f t="shared" si="2"/>
        <v/>
      </c>
      <c r="CB28" s="83" t="str">
        <f t="shared" si="3"/>
        <v/>
      </c>
      <c r="CC28" s="83" t="str">
        <f t="shared" si="4"/>
        <v/>
      </c>
      <c r="CD28" s="83" t="str">
        <f t="shared" si="5"/>
        <v/>
      </c>
      <c r="CE28" s="83" t="str">
        <f t="shared" si="6"/>
        <v/>
      </c>
      <c r="CF28" s="83" t="str">
        <f t="shared" si="7"/>
        <v/>
      </c>
      <c r="CG28" s="83" t="str">
        <f t="shared" si="8"/>
        <v/>
      </c>
      <c r="CH28" s="83" t="str">
        <f t="shared" si="9"/>
        <v/>
      </c>
      <c r="CI28" s="83" t="str">
        <f t="shared" si="10"/>
        <v/>
      </c>
      <c r="CJ28" s="83" t="str">
        <f>IF(K28=0,"",(#REF!-K28)/K28)</f>
        <v/>
      </c>
      <c r="CK28" s="83" t="str">
        <f t="shared" si="11"/>
        <v/>
      </c>
      <c r="CL28" s="83" t="str">
        <f t="shared" si="12"/>
        <v/>
      </c>
      <c r="CM28" s="83" t="str">
        <f>IF(N28=0,"",(#REF!-N28)/N28)</f>
        <v/>
      </c>
      <c r="CN28" s="83" t="str">
        <f>IF(O28=0,"",(#REF!-O28)/O28)</f>
        <v/>
      </c>
      <c r="CO28" s="83" t="str">
        <f t="shared" si="13"/>
        <v/>
      </c>
    </row>
    <row r="29" spans="1:93" x14ac:dyDescent="0.25">
      <c r="A29" s="97" t="s">
        <v>28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29"/>
      <c r="P29" s="29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Y29" s="35" t="e">
        <f t="shared" si="0"/>
        <v>#DIV/0!</v>
      </c>
      <c r="BZ29" s="35" t="e">
        <f t="shared" si="1"/>
        <v>#DIV/0!</v>
      </c>
      <c r="CA29" s="83" t="str">
        <f t="shared" si="2"/>
        <v/>
      </c>
      <c r="CB29" s="83" t="str">
        <f t="shared" si="3"/>
        <v/>
      </c>
      <c r="CC29" s="83" t="str">
        <f t="shared" si="4"/>
        <v/>
      </c>
      <c r="CD29" s="83" t="str">
        <f t="shared" si="5"/>
        <v/>
      </c>
      <c r="CE29" s="83" t="str">
        <f t="shared" si="6"/>
        <v/>
      </c>
      <c r="CF29" s="83" t="str">
        <f t="shared" si="7"/>
        <v/>
      </c>
      <c r="CG29" s="83" t="str">
        <f t="shared" si="8"/>
        <v/>
      </c>
      <c r="CH29" s="83" t="str">
        <f t="shared" si="9"/>
        <v/>
      </c>
      <c r="CI29" s="83" t="str">
        <f t="shared" si="10"/>
        <v/>
      </c>
      <c r="CJ29" s="83" t="str">
        <f>IF(K29=0,"",(#REF!-K29)/K29)</f>
        <v/>
      </c>
      <c r="CK29" s="83" t="str">
        <f t="shared" si="11"/>
        <v/>
      </c>
      <c r="CL29" s="83" t="str">
        <f t="shared" si="12"/>
        <v/>
      </c>
      <c r="CM29" s="83" t="str">
        <f>IF(N29=0,"",(#REF!-N29)/N29)</f>
        <v/>
      </c>
      <c r="CN29" s="83" t="str">
        <f>IF(O29=0,"",(#REF!-O29)/O29)</f>
        <v/>
      </c>
      <c r="CO29" s="83" t="str">
        <f t="shared" si="13"/>
        <v/>
      </c>
    </row>
    <row r="30" spans="1:93" x14ac:dyDescent="0.25">
      <c r="A30" s="97" t="s">
        <v>29</v>
      </c>
      <c r="B30" s="97">
        <v>9.4800739999999994E-2</v>
      </c>
      <c r="C30" s="97">
        <v>0</v>
      </c>
      <c r="D30" s="97">
        <v>0.60862112000000002</v>
      </c>
      <c r="E30" s="97">
        <v>1.5403610179999999E-2</v>
      </c>
      <c r="F30" s="97">
        <v>1.4941510999999999E-2</v>
      </c>
      <c r="G30" s="97">
        <v>3.6719999999999998E-4</v>
      </c>
      <c r="H30" s="97">
        <v>1.8050819999999999E-2</v>
      </c>
      <c r="I30" s="97"/>
      <c r="J30" s="97"/>
      <c r="K30" s="97"/>
      <c r="L30" s="97"/>
      <c r="M30" s="97"/>
      <c r="N30" s="97"/>
      <c r="O30" s="29"/>
      <c r="P30" s="29"/>
      <c r="Q30" s="97"/>
      <c r="R30" s="97" t="s">
        <v>29</v>
      </c>
      <c r="S30" s="97">
        <v>0</v>
      </c>
      <c r="T30" s="97">
        <v>0</v>
      </c>
      <c r="U30" s="97">
        <v>0</v>
      </c>
      <c r="V30" s="97">
        <v>0</v>
      </c>
      <c r="W30" s="97">
        <v>3.3175513404189801E-4</v>
      </c>
      <c r="X30" s="97">
        <v>0</v>
      </c>
      <c r="Y30" s="97">
        <v>9.4800129190848598E-2</v>
      </c>
      <c r="Z30" s="97">
        <v>2.7211702223581703E-4</v>
      </c>
      <c r="AA30" s="97">
        <v>5.8709400575406305E-4</v>
      </c>
      <c r="AB30" s="97">
        <v>3.9884510319284299E-4</v>
      </c>
      <c r="AC30" s="97">
        <v>0</v>
      </c>
      <c r="AD30" s="97">
        <v>0</v>
      </c>
      <c r="AE30" s="97">
        <v>0</v>
      </c>
      <c r="AF30" s="97">
        <v>4.86895385175019E-3</v>
      </c>
      <c r="AG30" s="97">
        <v>2.1744487478298199E-4</v>
      </c>
      <c r="AH30" s="97">
        <v>1.7518447321990499E-4</v>
      </c>
      <c r="AI30" s="97">
        <v>0</v>
      </c>
      <c r="AJ30" s="97">
        <v>0</v>
      </c>
      <c r="AK30" s="97">
        <v>0</v>
      </c>
      <c r="AL30" s="97">
        <v>2.8757422135506998E-4</v>
      </c>
      <c r="AM30" s="97">
        <v>0</v>
      </c>
      <c r="AN30" s="97">
        <v>0.54776679927467897</v>
      </c>
      <c r="AO30" s="97">
        <v>5.5992291098287503E-2</v>
      </c>
      <c r="AP30" s="97">
        <v>0.60862804422471695</v>
      </c>
      <c r="AQ30" s="97">
        <v>0</v>
      </c>
      <c r="AR30" s="97">
        <v>5.38029679172384E-4</v>
      </c>
      <c r="AS30" s="97">
        <v>0</v>
      </c>
      <c r="AT30" s="97">
        <v>9.8117764711718094E-3</v>
      </c>
      <c r="AU30" s="97">
        <v>8.71073265100282E-6</v>
      </c>
      <c r="AV30" s="97">
        <v>3.0627303141035099E-6</v>
      </c>
      <c r="AW30" s="97">
        <v>1.1522548983944799E-2</v>
      </c>
      <c r="AX30" s="97">
        <v>3.9145885348633399E-6</v>
      </c>
      <c r="AY30" s="97">
        <v>0</v>
      </c>
      <c r="AZ30" s="97">
        <v>5.6773127862563796E-7</v>
      </c>
      <c r="BA30" s="97">
        <v>1.5403019029977301E-2</v>
      </c>
      <c r="BB30" s="97">
        <v>1.49406788237349E-2</v>
      </c>
      <c r="BC30" s="97">
        <v>4.6234020624238699E-4</v>
      </c>
      <c r="BD30" s="97">
        <v>0</v>
      </c>
      <c r="BE30" s="97">
        <v>0</v>
      </c>
      <c r="BF30" s="97">
        <v>6.1123916290503004E-5</v>
      </c>
      <c r="BG30" s="97">
        <v>0</v>
      </c>
      <c r="BH30" s="97">
        <v>6.5591417406592905E-4</v>
      </c>
      <c r="BI30" s="97">
        <v>0</v>
      </c>
      <c r="BJ30" s="97">
        <v>1.7047911947397702E-5</v>
      </c>
      <c r="BK30" s="97">
        <v>2.6236520665575301E-3</v>
      </c>
      <c r="BL30" s="97">
        <v>6.6538133959445904E-4</v>
      </c>
      <c r="BM30" s="97">
        <v>0</v>
      </c>
      <c r="BN30" s="97">
        <v>4.4076224805304298E-5</v>
      </c>
      <c r="BO30" s="97">
        <v>5.9763344852483202E-8</v>
      </c>
      <c r="BP30" s="97">
        <v>3.6719704139728901E-4</v>
      </c>
      <c r="BQ30" s="97">
        <v>4.6392840302584299E-3</v>
      </c>
      <c r="BR30" s="97">
        <v>0</v>
      </c>
      <c r="BS30" s="97">
        <v>0</v>
      </c>
      <c r="BT30" s="97">
        <v>1.94698674204269E-3</v>
      </c>
      <c r="BU30" s="97">
        <v>1.8408002579407699E-3</v>
      </c>
      <c r="BV30" s="97">
        <v>1.8050683157239102E-2</v>
      </c>
      <c r="BW30" s="97">
        <v>2.04110385362412E-3</v>
      </c>
      <c r="BY30" s="35">
        <f t="shared" si="0"/>
        <v>7.9998841623414915E-3</v>
      </c>
      <c r="BZ30" s="35">
        <f t="shared" si="1"/>
        <v>1.9247734640960686E-2</v>
      </c>
      <c r="CA30" s="83">
        <f t="shared" si="2"/>
        <v>-6.4430842142875041E-6</v>
      </c>
      <c r="CB30" s="83" t="str">
        <f t="shared" si="3"/>
        <v/>
      </c>
      <c r="CC30" s="83">
        <f t="shared" si="4"/>
        <v>1.1376905088227949E-5</v>
      </c>
      <c r="CD30" s="83">
        <f t="shared" si="5"/>
        <v>-3.8377368408485903E-5</v>
      </c>
      <c r="CE30" s="83">
        <f t="shared" si="6"/>
        <v>-5.5695589629386252E-5</v>
      </c>
      <c r="CF30" s="83">
        <f t="shared" si="7"/>
        <v>-8.0571969252926459E-6</v>
      </c>
      <c r="CG30" s="83">
        <f t="shared" si="8"/>
        <v>-7.5809719944615099E-6</v>
      </c>
      <c r="CH30" s="83" t="str">
        <f t="shared" si="9"/>
        <v/>
      </c>
      <c r="CI30" s="83" t="str">
        <f t="shared" si="10"/>
        <v/>
      </c>
      <c r="CJ30" s="83" t="str">
        <f>IF(K30=0,"",(#REF!-K30)/K30)</f>
        <v/>
      </c>
      <c r="CK30" s="83" t="str">
        <f t="shared" si="11"/>
        <v/>
      </c>
      <c r="CL30" s="83" t="str">
        <f t="shared" si="12"/>
        <v/>
      </c>
      <c r="CM30" s="83" t="str">
        <f>IF(N30=0,"",(#REF!-N30)/N30)</f>
        <v/>
      </c>
      <c r="CN30" s="83" t="str">
        <f>IF(O30=0,"",(#REF!-O30)/O30)</f>
        <v/>
      </c>
      <c r="CO30" s="83" t="str">
        <f t="shared" si="13"/>
        <v/>
      </c>
    </row>
    <row r="31" spans="1:93" x14ac:dyDescent="0.25">
      <c r="A31" s="97" t="s">
        <v>30</v>
      </c>
      <c r="B31" s="97">
        <v>1412.2647999999999</v>
      </c>
      <c r="C31" s="97">
        <v>0</v>
      </c>
      <c r="D31" s="97">
        <v>9433.3721000000005</v>
      </c>
      <c r="E31" s="97">
        <v>249.80477739999998</v>
      </c>
      <c r="F31" s="97">
        <v>242.19991999999999</v>
      </c>
      <c r="G31" s="97">
        <v>21.909994000000001</v>
      </c>
      <c r="H31" s="97">
        <v>337.84296000000001</v>
      </c>
      <c r="I31" s="97"/>
      <c r="J31" s="97"/>
      <c r="K31" s="97"/>
      <c r="L31" s="97"/>
      <c r="M31" s="97"/>
      <c r="N31" s="97"/>
      <c r="O31" s="29"/>
      <c r="P31" s="29"/>
      <c r="Q31" s="97"/>
      <c r="R31" s="97" t="s">
        <v>30</v>
      </c>
      <c r="S31" s="97">
        <v>0</v>
      </c>
      <c r="T31" s="97">
        <v>0</v>
      </c>
      <c r="U31" s="97">
        <v>0</v>
      </c>
      <c r="V31" s="97">
        <v>0</v>
      </c>
      <c r="W31" s="97">
        <v>6.1955515689594902</v>
      </c>
      <c r="X31" s="97">
        <v>0</v>
      </c>
      <c r="Y31" s="97">
        <v>1408.58851069098</v>
      </c>
      <c r="Z31" s="97">
        <v>5.0817033704511099</v>
      </c>
      <c r="AA31" s="97">
        <v>10.964029634674899</v>
      </c>
      <c r="AB31" s="97">
        <v>7.4484906588618998</v>
      </c>
      <c r="AC31" s="97">
        <v>0</v>
      </c>
      <c r="AD31" s="97">
        <v>0</v>
      </c>
      <c r="AE31" s="97">
        <v>0</v>
      </c>
      <c r="AF31" s="97">
        <v>75.2758740008708</v>
      </c>
      <c r="AG31" s="97">
        <v>4.0608170756739899</v>
      </c>
      <c r="AH31" s="97">
        <v>3.27183971826762</v>
      </c>
      <c r="AI31" s="97">
        <v>0</v>
      </c>
      <c r="AJ31" s="97">
        <v>0</v>
      </c>
      <c r="AK31" s="97">
        <v>0</v>
      </c>
      <c r="AL31" s="97">
        <v>4.64999713156302</v>
      </c>
      <c r="AM31" s="97">
        <v>0</v>
      </c>
      <c r="AN31" s="97">
        <v>8468.5334946082603</v>
      </c>
      <c r="AO31" s="97">
        <v>865.67228630433601</v>
      </c>
      <c r="AP31" s="97">
        <v>9409.4816549134703</v>
      </c>
      <c r="AQ31" s="97">
        <v>0</v>
      </c>
      <c r="AR31" s="97">
        <v>10.047497588719301</v>
      </c>
      <c r="AS31" s="97">
        <v>0</v>
      </c>
      <c r="AT31" s="97">
        <v>183.23469161548701</v>
      </c>
      <c r="AU31" s="97">
        <v>0.140850485917866</v>
      </c>
      <c r="AV31" s="97">
        <v>4.9527200385808802E-2</v>
      </c>
      <c r="AW31" s="97">
        <v>186.318879505833</v>
      </c>
      <c r="AX31" s="97">
        <v>6.3298138734877593E-2</v>
      </c>
      <c r="AY31" s="97">
        <v>0</v>
      </c>
      <c r="AZ31" s="97">
        <v>9.1806535437865492E-3</v>
      </c>
      <c r="BA31" s="97">
        <v>249.17557208406399</v>
      </c>
      <c r="BB31" s="97">
        <v>241.58977969203801</v>
      </c>
      <c r="BC31" s="97">
        <v>7.5857923920258798</v>
      </c>
      <c r="BD31" s="97">
        <v>0</v>
      </c>
      <c r="BE31" s="97">
        <v>0</v>
      </c>
      <c r="BF31" s="97">
        <v>0.98836938491818005</v>
      </c>
      <c r="BG31" s="97">
        <v>0</v>
      </c>
      <c r="BH31" s="97">
        <v>10.606068543714899</v>
      </c>
      <c r="BI31" s="97">
        <v>0</v>
      </c>
      <c r="BJ31" s="97">
        <v>0.27566105601172802</v>
      </c>
      <c r="BK31" s="97">
        <v>42.424270356101502</v>
      </c>
      <c r="BL31" s="97">
        <v>12.4260131816695</v>
      </c>
      <c r="BM31" s="97">
        <v>0</v>
      </c>
      <c r="BN31" s="97">
        <v>0.71270798250852796</v>
      </c>
      <c r="BO31" s="97">
        <v>9.6638436772764102E-4</v>
      </c>
      <c r="BP31" s="97">
        <v>21.8391622346983</v>
      </c>
      <c r="BQ31" s="97">
        <v>86.638022308127304</v>
      </c>
      <c r="BR31" s="97">
        <v>0</v>
      </c>
      <c r="BS31" s="97">
        <v>0</v>
      </c>
      <c r="BT31" s="97">
        <v>36.360257276879402</v>
      </c>
      <c r="BU31" s="97">
        <v>34.376817264996397</v>
      </c>
      <c r="BV31" s="97">
        <v>337.10032485248303</v>
      </c>
      <c r="BW31" s="97">
        <v>38.117951971622503</v>
      </c>
      <c r="BY31" s="35">
        <f t="shared" si="0"/>
        <v>8.0000022064513013E-3</v>
      </c>
      <c r="BZ31" s="35">
        <f t="shared" si="1"/>
        <v>1.9247491087952956E-2</v>
      </c>
      <c r="CA31" s="83">
        <f t="shared" si="2"/>
        <v>-2.6031161500448935E-3</v>
      </c>
      <c r="CB31" s="83" t="str">
        <f t="shared" si="3"/>
        <v/>
      </c>
      <c r="CC31" s="83">
        <f t="shared" si="4"/>
        <v>-2.5325456086408627E-3</v>
      </c>
      <c r="CD31" s="83">
        <f t="shared" si="5"/>
        <v>-2.5187881612387091E-3</v>
      </c>
      <c r="CE31" s="83">
        <f t="shared" si="6"/>
        <v>-2.519159824503593E-3</v>
      </c>
      <c r="CF31" s="83">
        <f t="shared" si="7"/>
        <v>-3.2328518803657002E-3</v>
      </c>
      <c r="CG31" s="83">
        <f t="shared" si="8"/>
        <v>-2.1981667089258812E-3</v>
      </c>
      <c r="CH31" s="83" t="str">
        <f t="shared" si="9"/>
        <v/>
      </c>
      <c r="CI31" s="83" t="str">
        <f t="shared" si="10"/>
        <v/>
      </c>
      <c r="CJ31" s="83" t="str">
        <f>IF(K31=0,"",(#REF!-K31)/K31)</f>
        <v/>
      </c>
      <c r="CK31" s="83" t="str">
        <f t="shared" si="11"/>
        <v/>
      </c>
      <c r="CL31" s="83" t="str">
        <f t="shared" si="12"/>
        <v/>
      </c>
      <c r="CM31" s="83" t="str">
        <f>IF(N31=0,"",(#REF!-N31)/N31)</f>
        <v/>
      </c>
      <c r="CN31" s="83" t="str">
        <f>IF(O31=0,"",(#REF!-O31)/O31)</f>
        <v/>
      </c>
      <c r="CO31" s="83" t="str">
        <f t="shared" si="13"/>
        <v/>
      </c>
    </row>
    <row r="32" spans="1:93" x14ac:dyDescent="0.25">
      <c r="A32" s="97" t="s">
        <v>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29"/>
      <c r="P32" s="29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Y32" s="35" t="e">
        <f t="shared" si="0"/>
        <v>#DIV/0!</v>
      </c>
      <c r="BZ32" s="35" t="e">
        <f t="shared" si="1"/>
        <v>#DIV/0!</v>
      </c>
      <c r="CA32" s="83" t="str">
        <f t="shared" si="2"/>
        <v/>
      </c>
      <c r="CB32" s="83" t="str">
        <f t="shared" si="3"/>
        <v/>
      </c>
      <c r="CC32" s="83" t="str">
        <f t="shared" si="4"/>
        <v/>
      </c>
      <c r="CD32" s="83" t="str">
        <f t="shared" si="5"/>
        <v/>
      </c>
      <c r="CE32" s="83" t="str">
        <f t="shared" si="6"/>
        <v/>
      </c>
      <c r="CF32" s="83" t="str">
        <f t="shared" si="7"/>
        <v/>
      </c>
      <c r="CG32" s="83" t="str">
        <f t="shared" si="8"/>
        <v/>
      </c>
      <c r="CH32" s="83" t="str">
        <f t="shared" si="9"/>
        <v/>
      </c>
      <c r="CI32" s="83" t="str">
        <f t="shared" si="10"/>
        <v/>
      </c>
      <c r="CJ32" s="83" t="str">
        <f>IF(K32=0,"",(#REF!-K32)/K32)</f>
        <v/>
      </c>
      <c r="CK32" s="83" t="str">
        <f t="shared" si="11"/>
        <v/>
      </c>
      <c r="CL32" s="83" t="str">
        <f t="shared" si="12"/>
        <v/>
      </c>
      <c r="CM32" s="83" t="str">
        <f>IF(N32=0,"",(#REF!-N32)/N32)</f>
        <v/>
      </c>
      <c r="CN32" s="83" t="str">
        <f>IF(O32=0,"",(#REF!-O32)/O32)</f>
        <v/>
      </c>
      <c r="CO32" s="83" t="str">
        <f t="shared" si="13"/>
        <v/>
      </c>
    </row>
    <row r="33" spans="1:93" x14ac:dyDescent="0.25">
      <c r="A33" s="97" t="s">
        <v>32</v>
      </c>
      <c r="B33" s="97">
        <v>610.29150000000004</v>
      </c>
      <c r="C33" s="97">
        <v>0</v>
      </c>
      <c r="D33" s="97">
        <v>4074.7280000000001</v>
      </c>
      <c r="E33" s="97">
        <v>109.4764507</v>
      </c>
      <c r="F33" s="97">
        <v>106.10637</v>
      </c>
      <c r="G33" s="97">
        <v>15.084742</v>
      </c>
      <c r="H33" s="97">
        <v>147.18146999999999</v>
      </c>
      <c r="I33" s="97"/>
      <c r="J33" s="97"/>
      <c r="K33" s="97"/>
      <c r="L33" s="97"/>
      <c r="M33" s="97"/>
      <c r="N33" s="97"/>
      <c r="O33" s="29"/>
      <c r="P33" s="29"/>
      <c r="Q33" s="97"/>
      <c r="R33" s="97" t="s">
        <v>32</v>
      </c>
      <c r="S33" s="97">
        <v>0</v>
      </c>
      <c r="T33" s="97">
        <v>0</v>
      </c>
      <c r="U33" s="97">
        <v>0</v>
      </c>
      <c r="V33" s="97">
        <v>0</v>
      </c>
      <c r="W33" s="97">
        <v>2.7010532880436</v>
      </c>
      <c r="X33" s="97">
        <v>0</v>
      </c>
      <c r="Y33" s="97">
        <v>609.18331044759304</v>
      </c>
      <c r="Z33" s="97">
        <v>2.2154537837282899</v>
      </c>
      <c r="AA33" s="97">
        <v>4.7799532887197804</v>
      </c>
      <c r="AB33" s="97">
        <v>3.2472957241727798</v>
      </c>
      <c r="AC33" s="97">
        <v>0</v>
      </c>
      <c r="AD33" s="97">
        <v>0</v>
      </c>
      <c r="AE33" s="97">
        <v>0</v>
      </c>
      <c r="AF33" s="97">
        <v>32.5408845819099</v>
      </c>
      <c r="AG33" s="97">
        <v>1.77038114936408</v>
      </c>
      <c r="AH33" s="97">
        <v>1.42641378006032</v>
      </c>
      <c r="AI33" s="97">
        <v>0</v>
      </c>
      <c r="AJ33" s="97">
        <v>0</v>
      </c>
      <c r="AK33" s="97">
        <v>0</v>
      </c>
      <c r="AL33" s="97">
        <v>2.0386723333652998</v>
      </c>
      <c r="AM33" s="97">
        <v>0</v>
      </c>
      <c r="AN33" s="97">
        <v>3660.8492977421301</v>
      </c>
      <c r="AO33" s="97">
        <v>374.22017024994898</v>
      </c>
      <c r="AP33" s="97">
        <v>4067.61035257399</v>
      </c>
      <c r="AQ33" s="97">
        <v>0</v>
      </c>
      <c r="AR33" s="97">
        <v>4.3803775905170301</v>
      </c>
      <c r="AS33" s="97">
        <v>0</v>
      </c>
      <c r="AT33" s="97">
        <v>79.884204560911996</v>
      </c>
      <c r="AU33" s="97">
        <v>6.1752309061547501E-2</v>
      </c>
      <c r="AV33" s="97">
        <v>2.17139445405292E-2</v>
      </c>
      <c r="AW33" s="97">
        <v>81.686752451374304</v>
      </c>
      <c r="AX33" s="97">
        <v>2.7751464733213101E-2</v>
      </c>
      <c r="AY33" s="97">
        <v>0</v>
      </c>
      <c r="AZ33" s="97">
        <v>4.0250232060715296E-3</v>
      </c>
      <c r="BA33" s="97">
        <v>109.282934872206</v>
      </c>
      <c r="BB33" s="97">
        <v>105.918867756789</v>
      </c>
      <c r="BC33" s="97">
        <v>3.3640671154174702</v>
      </c>
      <c r="BD33" s="97">
        <v>0</v>
      </c>
      <c r="BE33" s="97">
        <v>0</v>
      </c>
      <c r="BF33" s="97">
        <v>0.43332533931888201</v>
      </c>
      <c r="BG33" s="97">
        <v>0</v>
      </c>
      <c r="BH33" s="97">
        <v>4.6499579519061696</v>
      </c>
      <c r="BI33" s="97">
        <v>0</v>
      </c>
      <c r="BJ33" s="97">
        <v>0.12085652283602499</v>
      </c>
      <c r="BK33" s="97">
        <v>18.599840216493799</v>
      </c>
      <c r="BL33" s="97">
        <v>5.4173227499480401</v>
      </c>
      <c r="BM33" s="97">
        <v>0</v>
      </c>
      <c r="BN33" s="97">
        <v>0.31246884461273</v>
      </c>
      <c r="BO33" s="97">
        <v>4.2368870578768299E-4</v>
      </c>
      <c r="BP33" s="97">
        <v>15.037159052497501</v>
      </c>
      <c r="BQ33" s="97">
        <v>37.7713118767428</v>
      </c>
      <c r="BR33" s="97">
        <v>0</v>
      </c>
      <c r="BS33" s="97">
        <v>0</v>
      </c>
      <c r="BT33" s="97">
        <v>15.8518683062962</v>
      </c>
      <c r="BU33" s="97">
        <v>14.987147706090299</v>
      </c>
      <c r="BV33" s="97">
        <v>146.96457110479099</v>
      </c>
      <c r="BW33" s="97">
        <v>16.6181638550934</v>
      </c>
      <c r="BY33" s="35">
        <f t="shared" si="0"/>
        <v>8.0000004330104974E-3</v>
      </c>
      <c r="BZ33" s="35">
        <f t="shared" si="1"/>
        <v>1.9247489862207565E-2</v>
      </c>
      <c r="CA33" s="83">
        <f t="shared" si="2"/>
        <v>-1.8158364525919133E-3</v>
      </c>
      <c r="CB33" s="83" t="str">
        <f t="shared" si="3"/>
        <v/>
      </c>
      <c r="CC33" s="83">
        <f t="shared" si="4"/>
        <v>-1.7467785398215733E-3</v>
      </c>
      <c r="CD33" s="83">
        <f t="shared" si="5"/>
        <v>-1.7676479878243065E-3</v>
      </c>
      <c r="CE33" s="83">
        <f t="shared" si="6"/>
        <v>-1.7671158028589619E-3</v>
      </c>
      <c r="CF33" s="83">
        <f t="shared" si="7"/>
        <v>-3.1543759583359003E-3</v>
      </c>
      <c r="CG33" s="83">
        <f t="shared" si="8"/>
        <v>-1.473683441325861E-3</v>
      </c>
      <c r="CH33" s="83" t="str">
        <f t="shared" si="9"/>
        <v/>
      </c>
      <c r="CI33" s="83" t="str">
        <f t="shared" si="10"/>
        <v/>
      </c>
      <c r="CJ33" s="83" t="str">
        <f>IF(K33=0,"",(#REF!-K33)/K33)</f>
        <v/>
      </c>
      <c r="CK33" s="83" t="str">
        <f t="shared" si="11"/>
        <v/>
      </c>
      <c r="CL33" s="83" t="str">
        <f t="shared" si="12"/>
        <v/>
      </c>
      <c r="CM33" s="83" t="str">
        <f>IF(N33=0,"",(#REF!-N33)/N33)</f>
        <v/>
      </c>
      <c r="CN33" s="83" t="str">
        <f>IF(O33=0,"",(#REF!-O33)/O33)</f>
        <v/>
      </c>
      <c r="CO33" s="83" t="str">
        <f t="shared" si="13"/>
        <v/>
      </c>
    </row>
    <row r="34" spans="1:93" x14ac:dyDescent="0.25">
      <c r="A34" s="97" t="s">
        <v>33</v>
      </c>
      <c r="B34" s="97">
        <v>548.28809000000001</v>
      </c>
      <c r="C34" s="97">
        <v>0</v>
      </c>
      <c r="D34" s="97">
        <v>3670.4668000000001</v>
      </c>
      <c r="E34" s="97">
        <v>96.747507599999992</v>
      </c>
      <c r="F34" s="97">
        <v>93.814650999999998</v>
      </c>
      <c r="G34" s="97">
        <v>6.6094736999999997</v>
      </c>
      <c r="H34" s="97">
        <v>128.61510000000001</v>
      </c>
      <c r="I34" s="97"/>
      <c r="J34" s="97"/>
      <c r="K34" s="97"/>
      <c r="L34" s="97"/>
      <c r="M34" s="97"/>
      <c r="N34" s="97"/>
      <c r="O34" s="29"/>
      <c r="P34" s="29"/>
      <c r="Q34" s="97"/>
      <c r="R34" s="97" t="s">
        <v>33</v>
      </c>
      <c r="S34" s="97">
        <v>0</v>
      </c>
      <c r="T34" s="97">
        <v>0</v>
      </c>
      <c r="U34" s="97">
        <v>0</v>
      </c>
      <c r="V34" s="97">
        <v>0</v>
      </c>
      <c r="W34" s="97">
        <v>2.35588942731607</v>
      </c>
      <c r="X34" s="97">
        <v>0</v>
      </c>
      <c r="Y34" s="97">
        <v>546.06343186362199</v>
      </c>
      <c r="Z34" s="97">
        <v>1.9323455589847101</v>
      </c>
      <c r="AA34" s="97">
        <v>4.1691300933915203</v>
      </c>
      <c r="AB34" s="97">
        <v>2.8323299454225999</v>
      </c>
      <c r="AC34" s="97">
        <v>0</v>
      </c>
      <c r="AD34" s="97">
        <v>0</v>
      </c>
      <c r="AE34" s="97">
        <v>0</v>
      </c>
      <c r="AF34" s="97">
        <v>29.249063492981001</v>
      </c>
      <c r="AG34" s="97">
        <v>1.5441469373201999</v>
      </c>
      <c r="AH34" s="97">
        <v>1.2441348010587701</v>
      </c>
      <c r="AI34" s="97">
        <v>0</v>
      </c>
      <c r="AJ34" s="97">
        <v>0</v>
      </c>
      <c r="AK34" s="97">
        <v>0</v>
      </c>
      <c r="AL34" s="97">
        <v>1.79879605669736</v>
      </c>
      <c r="AM34" s="97">
        <v>0</v>
      </c>
      <c r="AN34" s="97">
        <v>3290.5193519619402</v>
      </c>
      <c r="AO34" s="97">
        <v>336.36415404288999</v>
      </c>
      <c r="AP34" s="97">
        <v>3656.13256949782</v>
      </c>
      <c r="AQ34" s="97">
        <v>0</v>
      </c>
      <c r="AR34" s="97">
        <v>3.82061662069147</v>
      </c>
      <c r="AS34" s="97">
        <v>0</v>
      </c>
      <c r="AT34" s="97">
        <v>69.675977089330104</v>
      </c>
      <c r="AU34" s="97">
        <v>5.4486308557791303E-2</v>
      </c>
      <c r="AV34" s="97">
        <v>1.9159004831428999E-2</v>
      </c>
      <c r="AW34" s="97">
        <v>72.075191304419704</v>
      </c>
      <c r="AX34" s="97">
        <v>2.4486110214564798E-2</v>
      </c>
      <c r="AY34" s="97">
        <v>0</v>
      </c>
      <c r="AZ34" s="97">
        <v>3.5514211190661202E-3</v>
      </c>
      <c r="BA34" s="97">
        <v>96.377800779873695</v>
      </c>
      <c r="BB34" s="97">
        <v>93.456069601227696</v>
      </c>
      <c r="BC34" s="97">
        <v>2.9217311786460298</v>
      </c>
      <c r="BD34" s="97">
        <v>0</v>
      </c>
      <c r="BE34" s="97">
        <v>0</v>
      </c>
      <c r="BF34" s="97">
        <v>0.382338745834642</v>
      </c>
      <c r="BG34" s="97">
        <v>0</v>
      </c>
      <c r="BH34" s="97">
        <v>4.1028302281232598</v>
      </c>
      <c r="BI34" s="97">
        <v>0</v>
      </c>
      <c r="BJ34" s="97">
        <v>0.10663613876662401</v>
      </c>
      <c r="BK34" s="97">
        <v>16.411313973335101</v>
      </c>
      <c r="BL34" s="97">
        <v>4.7250566662593299</v>
      </c>
      <c r="BM34" s="97">
        <v>0</v>
      </c>
      <c r="BN34" s="97">
        <v>0.27570253329805899</v>
      </c>
      <c r="BO34" s="97">
        <v>3.7383272744809497E-4</v>
      </c>
      <c r="BP34" s="97">
        <v>6.5856099067387497</v>
      </c>
      <c r="BQ34" s="97">
        <v>32.944590190882302</v>
      </c>
      <c r="BR34" s="97">
        <v>0</v>
      </c>
      <c r="BS34" s="97">
        <v>0</v>
      </c>
      <c r="BT34" s="97">
        <v>13.8261903069785</v>
      </c>
      <c r="BU34" s="97">
        <v>13.0719646098672</v>
      </c>
      <c r="BV34" s="97">
        <v>128.18423891268</v>
      </c>
      <c r="BW34" s="97">
        <v>14.494566598827699</v>
      </c>
      <c r="BY34" s="35">
        <f t="shared" si="0"/>
        <v>8.000000803307426E-3</v>
      </c>
      <c r="BZ34" s="35">
        <f t="shared" si="1"/>
        <v>1.924750382048733E-2</v>
      </c>
      <c r="CA34" s="83">
        <f t="shared" si="2"/>
        <v>-4.0574620841718903E-3</v>
      </c>
      <c r="CB34" s="83" t="str">
        <f t="shared" si="3"/>
        <v/>
      </c>
      <c r="CC34" s="83">
        <f t="shared" si="4"/>
        <v>-3.9052881508641248E-3</v>
      </c>
      <c r="CD34" s="83">
        <f t="shared" si="5"/>
        <v>-3.8213575656629787E-3</v>
      </c>
      <c r="CE34" s="83">
        <f t="shared" si="6"/>
        <v>-3.8222324013367746E-3</v>
      </c>
      <c r="CF34" s="83">
        <f t="shared" si="7"/>
        <v>-3.6105436445340558E-3</v>
      </c>
      <c r="CG34" s="83">
        <f t="shared" si="8"/>
        <v>-3.3500039056068138E-3</v>
      </c>
      <c r="CH34" s="83" t="str">
        <f t="shared" si="9"/>
        <v/>
      </c>
      <c r="CI34" s="83" t="str">
        <f t="shared" si="10"/>
        <v/>
      </c>
      <c r="CJ34" s="83" t="str">
        <f>IF(K34=0,"",(#REF!-K34)/K34)</f>
        <v/>
      </c>
      <c r="CK34" s="83" t="str">
        <f t="shared" si="11"/>
        <v/>
      </c>
      <c r="CL34" s="83" t="str">
        <f t="shared" si="12"/>
        <v/>
      </c>
      <c r="CM34" s="83" t="str">
        <f>IF(N34=0,"",(#REF!-N34)/N34)</f>
        <v/>
      </c>
      <c r="CN34" s="83" t="str">
        <f>IF(O34=0,"",(#REF!-O34)/O34)</f>
        <v/>
      </c>
      <c r="CO34" s="83" t="str">
        <f t="shared" si="13"/>
        <v/>
      </c>
    </row>
    <row r="35" spans="1:93" x14ac:dyDescent="0.25">
      <c r="A35" s="97" t="s">
        <v>34</v>
      </c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29"/>
      <c r="P35" s="29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Y35" s="35" t="e">
        <f t="shared" ref="BY35:BY51" si="14">AF35/AP35</f>
        <v>#DIV/0!</v>
      </c>
      <c r="BZ35" s="35" t="e">
        <f t="shared" ref="BZ35:BZ51" si="15">AL35/BB35</f>
        <v>#DIV/0!</v>
      </c>
      <c r="CA35" s="83" t="str">
        <f t="shared" ref="CA35:CA60" si="16">IF(B35=0,"",(Y35-B35)/B35)</f>
        <v/>
      </c>
      <c r="CB35" s="83" t="str">
        <f t="shared" ref="CB35:CB59" si="17">IF(C35=0,"",(AL35-C35)/C35)</f>
        <v/>
      </c>
      <c r="CC35" s="83" t="str">
        <f t="shared" ref="CC35:CC60" si="18">IF(D35=0,"",(AP35-D35)/D35)</f>
        <v/>
      </c>
      <c r="CD35" s="83" t="str">
        <f t="shared" ref="CD35:CD60" si="19">IF(E35=0,"",(BA35-E35)/E35)</f>
        <v/>
      </c>
      <c r="CE35" s="83" t="str">
        <f t="shared" ref="CE35:CE60" si="20">IF(F35=0,"",(BB35-F35)/F35)</f>
        <v/>
      </c>
      <c r="CF35" s="83" t="str">
        <f t="shared" ref="CF35:CF60" si="21">IF(G35=0,"",(BP35-G35)/G35)</f>
        <v/>
      </c>
      <c r="CG35" s="83" t="str">
        <f t="shared" ref="CG35:CG60" si="22">IF(H35=0,"",(BV35-H35)/H35)</f>
        <v/>
      </c>
      <c r="CH35" s="83" t="str">
        <f t="shared" ref="CH35:CH59" si="23">IF(I35=0,"",(U35-I35)/I35)</f>
        <v/>
      </c>
      <c r="CI35" s="83" t="str">
        <f t="shared" ref="CI35:CI59" si="24">IF(J35=0,"",(W35-J35)/J35)</f>
        <v/>
      </c>
      <c r="CJ35" s="83" t="str">
        <f>IF(K35=0,"",(#REF!-K35)/K35)</f>
        <v/>
      </c>
      <c r="CK35" s="83" t="str">
        <f t="shared" ref="CK35:CK59" si="25">IF(L35=0,"",(AE35-L35)/L35)</f>
        <v/>
      </c>
      <c r="CL35" s="83" t="str">
        <f t="shared" ref="CL35:CL59" si="26">IF(M35=0,"",(AJ35-M35)/M35)</f>
        <v/>
      </c>
      <c r="CM35" s="83" t="str">
        <f>IF(N35=0,"",(#REF!-N35)/N35)</f>
        <v/>
      </c>
      <c r="CN35" s="83" t="str">
        <f>IF(O35=0,"",(#REF!-O35)/O35)</f>
        <v/>
      </c>
      <c r="CO35" s="83" t="str">
        <f t="shared" ref="CO35:CO60" si="27">IF(P35=0,"",(AK35-P35)/P35)</f>
        <v/>
      </c>
    </row>
    <row r="36" spans="1:93" x14ac:dyDescent="0.25">
      <c r="A36" s="97" t="s">
        <v>35</v>
      </c>
      <c r="B36" s="97">
        <v>322.41820999999999</v>
      </c>
      <c r="C36" s="97">
        <v>0</v>
      </c>
      <c r="D36" s="97">
        <v>2408.9025999999999</v>
      </c>
      <c r="E36" s="97">
        <v>69.319014199999998</v>
      </c>
      <c r="F36" s="97">
        <v>67.177779999999998</v>
      </c>
      <c r="G36" s="97">
        <v>10.328362</v>
      </c>
      <c r="H36" s="97">
        <v>115.02361999999999</v>
      </c>
      <c r="I36" s="97"/>
      <c r="J36" s="97"/>
      <c r="K36" s="97"/>
      <c r="L36" s="97"/>
      <c r="M36" s="97"/>
      <c r="N36" s="97"/>
      <c r="O36" s="29"/>
      <c r="P36" s="29"/>
      <c r="Q36" s="97"/>
      <c r="R36" s="97" t="s">
        <v>35</v>
      </c>
      <c r="S36" s="97">
        <v>0</v>
      </c>
      <c r="T36" s="97">
        <v>0</v>
      </c>
      <c r="U36" s="97">
        <v>0</v>
      </c>
      <c r="V36" s="97">
        <v>0</v>
      </c>
      <c r="W36" s="97">
        <v>2.1124541864728599</v>
      </c>
      <c r="X36" s="97">
        <v>0</v>
      </c>
      <c r="Y36" s="97">
        <v>322.04337862156001</v>
      </c>
      <c r="Z36" s="97">
        <v>1.7326755815927799</v>
      </c>
      <c r="AA36" s="97">
        <v>3.7383315269112498</v>
      </c>
      <c r="AB36" s="97">
        <v>2.5396633585051398</v>
      </c>
      <c r="AC36" s="97">
        <v>0</v>
      </c>
      <c r="AD36" s="97">
        <v>0</v>
      </c>
      <c r="AE36" s="97">
        <v>0</v>
      </c>
      <c r="AF36" s="97">
        <v>19.2512736791723</v>
      </c>
      <c r="AG36" s="97">
        <v>1.3845905316434901</v>
      </c>
      <c r="AH36" s="97">
        <v>1.11557805584905</v>
      </c>
      <c r="AI36" s="97">
        <v>0</v>
      </c>
      <c r="AJ36" s="97">
        <v>0</v>
      </c>
      <c r="AK36" s="97">
        <v>0</v>
      </c>
      <c r="AL36" s="97">
        <v>1.29173293562834</v>
      </c>
      <c r="AM36" s="97">
        <v>0</v>
      </c>
      <c r="AN36" s="97">
        <v>2165.7687877098901</v>
      </c>
      <c r="AO36" s="97">
        <v>221.38962952980901</v>
      </c>
      <c r="AP36" s="97">
        <v>2406.4096909188702</v>
      </c>
      <c r="AQ36" s="97">
        <v>0</v>
      </c>
      <c r="AR36" s="97">
        <v>3.4258294646661902</v>
      </c>
      <c r="AS36" s="97">
        <v>0</v>
      </c>
      <c r="AT36" s="97">
        <v>62.476357747149898</v>
      </c>
      <c r="AU36" s="97">
        <v>3.9127137588033302E-2</v>
      </c>
      <c r="AV36" s="97">
        <v>1.3758262126247599E-2</v>
      </c>
      <c r="AW36" s="97">
        <v>51.757898373540101</v>
      </c>
      <c r="AX36" s="97">
        <v>1.7583727984259001E-2</v>
      </c>
      <c r="AY36" s="97">
        <v>0</v>
      </c>
      <c r="AZ36" s="97">
        <v>2.5503124284903299E-3</v>
      </c>
      <c r="BA36" s="97">
        <v>69.250915385882706</v>
      </c>
      <c r="BB36" s="97">
        <v>67.111715236387298</v>
      </c>
      <c r="BC36" s="97">
        <v>2.13920014949541</v>
      </c>
      <c r="BD36" s="97">
        <v>0</v>
      </c>
      <c r="BE36" s="97">
        <v>0</v>
      </c>
      <c r="BF36" s="97">
        <v>0.27456119241830401</v>
      </c>
      <c r="BG36" s="97">
        <v>0</v>
      </c>
      <c r="BH36" s="97">
        <v>2.9462807532752402</v>
      </c>
      <c r="BI36" s="97">
        <v>0</v>
      </c>
      <c r="BJ36" s="97">
        <v>7.6576475895214297E-2</v>
      </c>
      <c r="BK36" s="97">
        <v>11.785125899458199</v>
      </c>
      <c r="BL36" s="97">
        <v>4.2368161322091602</v>
      </c>
      <c r="BM36" s="97">
        <v>0</v>
      </c>
      <c r="BN36" s="97">
        <v>0.197984646322414</v>
      </c>
      <c r="BO36" s="97">
        <v>2.6845535083141802E-4</v>
      </c>
      <c r="BP36" s="97">
        <v>10.319784105608401</v>
      </c>
      <c r="BQ36" s="97">
        <v>29.540395820565301</v>
      </c>
      <c r="BR36" s="97">
        <v>0</v>
      </c>
      <c r="BS36" s="97">
        <v>0</v>
      </c>
      <c r="BT36" s="97">
        <v>12.3975185207468</v>
      </c>
      <c r="BU36" s="97">
        <v>11.721238737797201</v>
      </c>
      <c r="BV36" s="97">
        <v>114.93891612471501</v>
      </c>
      <c r="BW36" s="97">
        <v>12.996829279021901</v>
      </c>
      <c r="BY36" s="35">
        <f t="shared" si="14"/>
        <v>7.9999984008630471E-3</v>
      </c>
      <c r="BZ36" s="35">
        <f t="shared" si="15"/>
        <v>1.9247502929681873E-2</v>
      </c>
      <c r="CA36" s="83">
        <f t="shared" si="16"/>
        <v>-1.1625626804391055E-3</v>
      </c>
      <c r="CB36" s="83" t="str">
        <f t="shared" si="17"/>
        <v/>
      </c>
      <c r="CC36" s="83">
        <f t="shared" si="18"/>
        <v>-1.0348733407194255E-3</v>
      </c>
      <c r="CD36" s="83">
        <f t="shared" si="19"/>
        <v>-9.8239732493616162E-4</v>
      </c>
      <c r="CE36" s="83">
        <f t="shared" si="20"/>
        <v>-9.8343177777981006E-4</v>
      </c>
      <c r="CF36" s="83">
        <f t="shared" si="21"/>
        <v>-8.3051837179987759E-4</v>
      </c>
      <c r="CG36" s="83">
        <f t="shared" si="22"/>
        <v>-7.364041862444158E-4</v>
      </c>
      <c r="CH36" s="83" t="str">
        <f t="shared" si="23"/>
        <v/>
      </c>
      <c r="CI36" s="83" t="str">
        <f t="shared" si="24"/>
        <v/>
      </c>
      <c r="CJ36" s="83" t="str">
        <f>IF(K36=0,"",(#REF!-K36)/K36)</f>
        <v/>
      </c>
      <c r="CK36" s="83" t="str">
        <f t="shared" si="25"/>
        <v/>
      </c>
      <c r="CL36" s="83" t="str">
        <f t="shared" si="26"/>
        <v/>
      </c>
      <c r="CM36" s="83" t="str">
        <f>IF(N36=0,"",(#REF!-N36)/N36)</f>
        <v/>
      </c>
      <c r="CN36" s="83" t="str">
        <f>IF(O36=0,"",(#REF!-O36)/O36)</f>
        <v/>
      </c>
      <c r="CO36" s="83" t="str">
        <f t="shared" si="27"/>
        <v/>
      </c>
    </row>
    <row r="37" spans="1:93" x14ac:dyDescent="0.25">
      <c r="A37" s="97" t="s">
        <v>36</v>
      </c>
      <c r="B37" s="97">
        <v>37.755496999999998</v>
      </c>
      <c r="C37" s="97">
        <v>0</v>
      </c>
      <c r="D37" s="97">
        <v>286.71386999999999</v>
      </c>
      <c r="E37" s="97">
        <v>8.3904952700000006</v>
      </c>
      <c r="F37" s="97">
        <v>8.1294041000000004</v>
      </c>
      <c r="G37" s="97">
        <v>1.5281606000000001</v>
      </c>
      <c r="H37" s="97">
        <v>14.175794</v>
      </c>
      <c r="I37" s="97"/>
      <c r="J37" s="97"/>
      <c r="K37" s="97"/>
      <c r="L37" s="97"/>
      <c r="M37" s="97"/>
      <c r="N37" s="97"/>
      <c r="O37" s="29"/>
      <c r="P37" s="29"/>
      <c r="Q37" s="97"/>
      <c r="R37" s="97" t="s">
        <v>36</v>
      </c>
      <c r="S37" s="97">
        <v>0</v>
      </c>
      <c r="T37" s="97">
        <v>0</v>
      </c>
      <c r="U37" s="97">
        <v>0</v>
      </c>
      <c r="V37" s="97">
        <v>0</v>
      </c>
      <c r="W37" s="97">
        <v>0.26047874763747197</v>
      </c>
      <c r="X37" s="97">
        <v>0</v>
      </c>
      <c r="Y37" s="97">
        <v>37.738560950192003</v>
      </c>
      <c r="Z37" s="97">
        <v>0.213649703986487</v>
      </c>
      <c r="AA37" s="97">
        <v>0.46095984344297303</v>
      </c>
      <c r="AB37" s="97">
        <v>0.31315624444039702</v>
      </c>
      <c r="AC37" s="97">
        <v>0</v>
      </c>
      <c r="AD37" s="97">
        <v>0</v>
      </c>
      <c r="AE37" s="97">
        <v>0</v>
      </c>
      <c r="AF37" s="97">
        <v>2.2928475774180499</v>
      </c>
      <c r="AG37" s="97">
        <v>0.17072847824493301</v>
      </c>
      <c r="AH37" s="97">
        <v>0.13755764532265799</v>
      </c>
      <c r="AI37" s="97">
        <v>0</v>
      </c>
      <c r="AJ37" s="97">
        <v>0</v>
      </c>
      <c r="AK37" s="97">
        <v>0</v>
      </c>
      <c r="AL37" s="97">
        <v>0.15641577122747799</v>
      </c>
      <c r="AM37" s="97">
        <v>0</v>
      </c>
      <c r="AN37" s="97">
        <v>257.94516079476602</v>
      </c>
      <c r="AO37" s="97">
        <v>26.367705983013298</v>
      </c>
      <c r="AP37" s="97">
        <v>286.60571435519699</v>
      </c>
      <c r="AQ37" s="97">
        <v>0</v>
      </c>
      <c r="AR37" s="97">
        <v>0.42242639947320498</v>
      </c>
      <c r="AS37" s="97">
        <v>0</v>
      </c>
      <c r="AT37" s="97">
        <v>7.7037121624398504</v>
      </c>
      <c r="AU37" s="97">
        <v>4.7379086481809099E-3</v>
      </c>
      <c r="AV37" s="97">
        <v>1.6659883555173399E-3</v>
      </c>
      <c r="AW37" s="97">
        <v>6.2673621928272603</v>
      </c>
      <c r="AX37" s="97">
        <v>2.1292131715140699E-3</v>
      </c>
      <c r="AY37" s="97">
        <v>0</v>
      </c>
      <c r="AZ37" s="97">
        <v>3.0881673980500101E-4</v>
      </c>
      <c r="BA37" s="97">
        <v>8.3875606391015598</v>
      </c>
      <c r="BB37" s="97">
        <v>8.1265547193608203</v>
      </c>
      <c r="BC37" s="97">
        <v>0.261005919740736</v>
      </c>
      <c r="BD37" s="97">
        <v>0</v>
      </c>
      <c r="BE37" s="97">
        <v>0</v>
      </c>
      <c r="BF37" s="97">
        <v>3.3246607759167102E-2</v>
      </c>
      <c r="BG37" s="97">
        <v>0</v>
      </c>
      <c r="BH37" s="97">
        <v>0.35676529065185097</v>
      </c>
      <c r="BI37" s="97">
        <v>0</v>
      </c>
      <c r="BJ37" s="97">
        <v>9.2726383427856503E-3</v>
      </c>
      <c r="BK37" s="97">
        <v>1.4270595934676999</v>
      </c>
      <c r="BL37" s="97">
        <v>0.52242559907158903</v>
      </c>
      <c r="BM37" s="97">
        <v>0</v>
      </c>
      <c r="BN37" s="97">
        <v>2.3973962157663498E-2</v>
      </c>
      <c r="BO37" s="97">
        <v>3.2507239372344102E-5</v>
      </c>
      <c r="BP37" s="97">
        <v>1.5280934683531999</v>
      </c>
      <c r="BQ37" s="97">
        <v>3.6425119315952901</v>
      </c>
      <c r="BR37" s="97">
        <v>0</v>
      </c>
      <c r="BS37" s="97">
        <v>0</v>
      </c>
      <c r="BT37" s="97">
        <v>1.5286896502966201</v>
      </c>
      <c r="BU37" s="97">
        <v>1.44530133769605</v>
      </c>
      <c r="BV37" s="97">
        <v>14.1726783220622</v>
      </c>
      <c r="BW37" s="97">
        <v>1.6025893760682199</v>
      </c>
      <c r="BY37" s="35">
        <f t="shared" si="14"/>
        <v>8.0000064987415832E-3</v>
      </c>
      <c r="BZ37" s="35">
        <f t="shared" si="15"/>
        <v>1.9247488834946355E-2</v>
      </c>
      <c r="CA37" s="83">
        <f t="shared" si="16"/>
        <v>-4.4857176182835966E-4</v>
      </c>
      <c r="CB37" s="83" t="str">
        <f t="shared" si="17"/>
        <v/>
      </c>
      <c r="CC37" s="83">
        <f t="shared" si="18"/>
        <v>-3.7722501810948821E-4</v>
      </c>
      <c r="CD37" s="83">
        <f t="shared" si="19"/>
        <v>-3.4975657622184861E-4</v>
      </c>
      <c r="CE37" s="83">
        <f t="shared" si="20"/>
        <v>-3.5050301401305103E-4</v>
      </c>
      <c r="CF37" s="83">
        <f t="shared" si="21"/>
        <v>-4.3929706602936257E-5</v>
      </c>
      <c r="CG37" s="83">
        <f t="shared" si="22"/>
        <v>-2.1978860145678138E-4</v>
      </c>
      <c r="CH37" s="83" t="str">
        <f t="shared" si="23"/>
        <v/>
      </c>
      <c r="CI37" s="83" t="str">
        <f t="shared" si="24"/>
        <v/>
      </c>
      <c r="CJ37" s="83" t="str">
        <f>IF(K37=0,"",(#REF!-K37)/K37)</f>
        <v/>
      </c>
      <c r="CK37" s="83" t="str">
        <f t="shared" si="25"/>
        <v/>
      </c>
      <c r="CL37" s="83" t="str">
        <f t="shared" si="26"/>
        <v/>
      </c>
      <c r="CM37" s="83" t="str">
        <f>IF(N37=0,"",(#REF!-N37)/N37)</f>
        <v/>
      </c>
      <c r="CN37" s="83" t="str">
        <f>IF(O37=0,"",(#REF!-O37)/O37)</f>
        <v/>
      </c>
      <c r="CO37" s="83" t="str">
        <f t="shared" si="27"/>
        <v/>
      </c>
    </row>
    <row r="38" spans="1:93" x14ac:dyDescent="0.25">
      <c r="A38" s="97" t="s">
        <v>37</v>
      </c>
      <c r="B38" s="97">
        <v>294.60232999999999</v>
      </c>
      <c r="C38" s="97">
        <v>0</v>
      </c>
      <c r="D38" s="97">
        <v>1952.2061000000001</v>
      </c>
      <c r="E38" s="97">
        <v>51.270164100000002</v>
      </c>
      <c r="F38" s="97">
        <v>49.710205000000002</v>
      </c>
      <c r="G38" s="97">
        <v>4.3660864999999998</v>
      </c>
      <c r="H38" s="97">
        <v>66.115844999999993</v>
      </c>
      <c r="I38" s="97"/>
      <c r="J38" s="97"/>
      <c r="K38" s="97"/>
      <c r="L38" s="97"/>
      <c r="M38" s="97"/>
      <c r="N38" s="97"/>
      <c r="O38" s="29"/>
      <c r="P38" s="29"/>
      <c r="Q38" s="97"/>
      <c r="R38" s="97" t="s">
        <v>37</v>
      </c>
      <c r="S38" s="97">
        <v>0</v>
      </c>
      <c r="T38" s="97">
        <v>0</v>
      </c>
      <c r="U38" s="97">
        <v>0</v>
      </c>
      <c r="V38" s="97">
        <v>0</v>
      </c>
      <c r="W38" s="97">
        <v>1.2090592893604299</v>
      </c>
      <c r="X38" s="97">
        <v>0</v>
      </c>
      <c r="Y38" s="97">
        <v>292.87144671042802</v>
      </c>
      <c r="Z38" s="97">
        <v>0.99169293023392502</v>
      </c>
      <c r="AA38" s="97">
        <v>2.1396279551119202</v>
      </c>
      <c r="AB38" s="97">
        <v>1.4535716327639601</v>
      </c>
      <c r="AC38" s="97">
        <v>0</v>
      </c>
      <c r="AD38" s="97">
        <v>0</v>
      </c>
      <c r="AE38" s="97">
        <v>0</v>
      </c>
      <c r="AF38" s="97">
        <v>15.5286771913777</v>
      </c>
      <c r="AG38" s="97">
        <v>0.79246811452506305</v>
      </c>
      <c r="AH38" s="97">
        <v>0.63849969512209703</v>
      </c>
      <c r="AI38" s="97">
        <v>0</v>
      </c>
      <c r="AJ38" s="97">
        <v>0</v>
      </c>
      <c r="AK38" s="97">
        <v>0</v>
      </c>
      <c r="AL38" s="97">
        <v>0.95141282129113602</v>
      </c>
      <c r="AM38" s="97">
        <v>0</v>
      </c>
      <c r="AN38" s="97">
        <v>1746.9761423658799</v>
      </c>
      <c r="AO38" s="97">
        <v>178.579841709904</v>
      </c>
      <c r="AP38" s="97">
        <v>1941.0846612671701</v>
      </c>
      <c r="AQ38" s="97">
        <v>0</v>
      </c>
      <c r="AR38" s="97">
        <v>1.96076726552847</v>
      </c>
      <c r="AS38" s="97">
        <v>0</v>
      </c>
      <c r="AT38" s="97">
        <v>35.758231083404802</v>
      </c>
      <c r="AU38" s="97">
        <v>2.8818707652132701E-2</v>
      </c>
      <c r="AV38" s="97">
        <v>1.01334987659628E-2</v>
      </c>
      <c r="AW38" s="97">
        <v>38.121761926949802</v>
      </c>
      <c r="AX38" s="97">
        <v>1.2951108442599901E-2</v>
      </c>
      <c r="AY38" s="97">
        <v>0</v>
      </c>
      <c r="AZ38" s="97">
        <v>1.8784051437358399E-3</v>
      </c>
      <c r="BA38" s="97">
        <v>50.981643702216203</v>
      </c>
      <c r="BB38" s="97">
        <v>49.430456801220302</v>
      </c>
      <c r="BC38" s="97">
        <v>1.55118690099593</v>
      </c>
      <c r="BD38" s="97">
        <v>0</v>
      </c>
      <c r="BE38" s="97">
        <v>0</v>
      </c>
      <c r="BF38" s="97">
        <v>0.20222521561423501</v>
      </c>
      <c r="BG38" s="97">
        <v>0</v>
      </c>
      <c r="BH38" s="97">
        <v>2.1700531293286298</v>
      </c>
      <c r="BI38" s="97">
        <v>0</v>
      </c>
      <c r="BJ38" s="97">
        <v>5.6401631927335598E-2</v>
      </c>
      <c r="BK38" s="97">
        <v>8.6802120016314195</v>
      </c>
      <c r="BL38" s="97">
        <v>2.4249336448368202</v>
      </c>
      <c r="BM38" s="97">
        <v>0</v>
      </c>
      <c r="BN38" s="97">
        <v>0.14582345037120301</v>
      </c>
      <c r="BO38" s="97">
        <v>1.9772539317449E-4</v>
      </c>
      <c r="BP38" s="97">
        <v>4.3355083520825399</v>
      </c>
      <c r="BQ38" s="97">
        <v>16.907399441653801</v>
      </c>
      <c r="BR38" s="97">
        <v>0</v>
      </c>
      <c r="BS38" s="97">
        <v>0</v>
      </c>
      <c r="BT38" s="97">
        <v>7.0956928787890297</v>
      </c>
      <c r="BU38" s="97">
        <v>6.7086303362291</v>
      </c>
      <c r="BV38" s="97">
        <v>65.785079508479399</v>
      </c>
      <c r="BW38" s="97">
        <v>7.4387094053550999</v>
      </c>
      <c r="BY38" s="35">
        <f t="shared" si="14"/>
        <v>7.9999999491214054E-3</v>
      </c>
      <c r="BZ38" s="35">
        <f t="shared" si="15"/>
        <v>1.9247502104161179E-2</v>
      </c>
      <c r="CA38" s="83">
        <f t="shared" si="16"/>
        <v>-5.8753211136245171E-3</v>
      </c>
      <c r="CB38" s="83" t="str">
        <f t="shared" si="17"/>
        <v/>
      </c>
      <c r="CC38" s="83">
        <f t="shared" si="18"/>
        <v>-5.6968568701993242E-3</v>
      </c>
      <c r="CD38" s="83">
        <f t="shared" si="19"/>
        <v>-5.6274522004855238E-3</v>
      </c>
      <c r="CE38" s="83">
        <f t="shared" si="20"/>
        <v>-5.6275808715675162E-3</v>
      </c>
      <c r="CF38" s="83">
        <f t="shared" si="21"/>
        <v>-7.0035598052076691E-3</v>
      </c>
      <c r="CG38" s="83">
        <f t="shared" si="22"/>
        <v>-5.0028172750510025E-3</v>
      </c>
      <c r="CH38" s="83" t="str">
        <f t="shared" si="23"/>
        <v/>
      </c>
      <c r="CI38" s="83" t="str">
        <f t="shared" si="24"/>
        <v/>
      </c>
      <c r="CJ38" s="83" t="str">
        <f>IF(K38=0,"",(#REF!-K38)/K38)</f>
        <v/>
      </c>
      <c r="CK38" s="83" t="str">
        <f t="shared" si="25"/>
        <v/>
      </c>
      <c r="CL38" s="83" t="str">
        <f t="shared" si="26"/>
        <v/>
      </c>
      <c r="CM38" s="83" t="str">
        <f>IF(N38=0,"",(#REF!-N38)/N38)</f>
        <v/>
      </c>
      <c r="CN38" s="83" t="str">
        <f>IF(O38=0,"",(#REF!-O38)/O38)</f>
        <v/>
      </c>
      <c r="CO38" s="83" t="str">
        <f t="shared" si="27"/>
        <v/>
      </c>
    </row>
    <row r="39" spans="1:93" x14ac:dyDescent="0.25">
      <c r="A39" s="97" t="s">
        <v>38</v>
      </c>
      <c r="B39" s="97">
        <v>316.67162999999999</v>
      </c>
      <c r="C39" s="97">
        <v>0</v>
      </c>
      <c r="D39" s="97">
        <v>2333.3499000000002</v>
      </c>
      <c r="E39" s="97">
        <v>66.865434399999998</v>
      </c>
      <c r="F39" s="97">
        <v>64.800308000000001</v>
      </c>
      <c r="G39" s="97">
        <v>9.9620227999999997</v>
      </c>
      <c r="H39" s="97">
        <v>110.13245000000001</v>
      </c>
      <c r="I39" s="97"/>
      <c r="J39" s="97"/>
      <c r="K39" s="97"/>
      <c r="L39" s="97"/>
      <c r="M39" s="97"/>
      <c r="N39" s="97"/>
      <c r="O39" s="29"/>
      <c r="P39" s="29"/>
      <c r="Q39" s="97"/>
      <c r="R39" s="97" t="s">
        <v>130</v>
      </c>
      <c r="S39" s="97">
        <v>0</v>
      </c>
      <c r="T39" s="97">
        <v>0</v>
      </c>
      <c r="U39" s="97">
        <v>0</v>
      </c>
      <c r="V39" s="97">
        <v>0</v>
      </c>
      <c r="W39" s="97">
        <v>2.02171419221458</v>
      </c>
      <c r="X39" s="97">
        <v>0</v>
      </c>
      <c r="Y39" s="97">
        <v>316.19267427569798</v>
      </c>
      <c r="Z39" s="97">
        <v>1.6582482642893599</v>
      </c>
      <c r="AA39" s="97">
        <v>3.5777510540941</v>
      </c>
      <c r="AB39" s="97">
        <v>2.43057145210707</v>
      </c>
      <c r="AC39" s="97">
        <v>0</v>
      </c>
      <c r="AD39" s="97">
        <v>0</v>
      </c>
      <c r="AE39" s="97">
        <v>0</v>
      </c>
      <c r="AF39" s="97">
        <v>18.640215119451899</v>
      </c>
      <c r="AG39" s="97">
        <v>1.32511380258588</v>
      </c>
      <c r="AH39" s="97">
        <v>1.06765831629774</v>
      </c>
      <c r="AI39" s="97">
        <v>0</v>
      </c>
      <c r="AJ39" s="97">
        <v>0</v>
      </c>
      <c r="AK39" s="97">
        <v>0</v>
      </c>
      <c r="AL39" s="97">
        <v>1.2455021000578701</v>
      </c>
      <c r="AM39" s="97">
        <v>0</v>
      </c>
      <c r="AN39" s="97">
        <v>2097.02497406372</v>
      </c>
      <c r="AO39" s="97">
        <v>214.36259960074301</v>
      </c>
      <c r="AP39" s="97">
        <v>2330.0277887839202</v>
      </c>
      <c r="AQ39" s="97">
        <v>0</v>
      </c>
      <c r="AR39" s="97">
        <v>3.2786710749643602</v>
      </c>
      <c r="AS39" s="97">
        <v>0</v>
      </c>
      <c r="AT39" s="97">
        <v>59.792638766497397</v>
      </c>
      <c r="AU39" s="97">
        <v>3.7726788843510398E-2</v>
      </c>
      <c r="AV39" s="97">
        <v>1.32658661088973E-2</v>
      </c>
      <c r="AW39" s="97">
        <v>49.905523609407098</v>
      </c>
      <c r="AX39" s="97">
        <v>1.69544186996037E-2</v>
      </c>
      <c r="AY39" s="97">
        <v>0</v>
      </c>
      <c r="AZ39" s="97">
        <v>2.4590386829588199E-3</v>
      </c>
      <c r="BA39" s="97">
        <v>66.772135607546801</v>
      </c>
      <c r="BB39" s="97">
        <v>64.709840497177893</v>
      </c>
      <c r="BC39" s="97">
        <v>2.06229511036888</v>
      </c>
      <c r="BD39" s="97">
        <v>0</v>
      </c>
      <c r="BE39" s="97">
        <v>0</v>
      </c>
      <c r="BF39" s="97">
        <v>0.26473486191901302</v>
      </c>
      <c r="BG39" s="97">
        <v>0</v>
      </c>
      <c r="BH39" s="97">
        <v>2.8408386212294001</v>
      </c>
      <c r="BI39" s="97">
        <v>0</v>
      </c>
      <c r="BJ39" s="97">
        <v>7.3835835187971502E-2</v>
      </c>
      <c r="BK39" s="97">
        <v>11.363343420581201</v>
      </c>
      <c r="BL39" s="97">
        <v>4.0548225048118196</v>
      </c>
      <c r="BM39" s="97">
        <v>0</v>
      </c>
      <c r="BN39" s="97">
        <v>0.19089919055099</v>
      </c>
      <c r="BO39" s="97">
        <v>2.5884596721726999E-4</v>
      </c>
      <c r="BP39" s="97">
        <v>9.9473618238396799</v>
      </c>
      <c r="BQ39" s="97">
        <v>28.271476610288101</v>
      </c>
      <c r="BR39" s="97">
        <v>0</v>
      </c>
      <c r="BS39" s="97">
        <v>0</v>
      </c>
      <c r="BT39" s="97">
        <v>11.864978242018701</v>
      </c>
      <c r="BU39" s="97">
        <v>11.2177480112898</v>
      </c>
      <c r="BV39" s="97">
        <v>110.001679588066</v>
      </c>
      <c r="BW39" s="97">
        <v>12.438552412115</v>
      </c>
      <c r="BY39" s="35">
        <f t="shared" si="14"/>
        <v>7.9999969138481956E-3</v>
      </c>
      <c r="BZ39" s="35">
        <f t="shared" si="15"/>
        <v>1.924749142461862E-2</v>
      </c>
      <c r="CA39" s="83">
        <f t="shared" si="16"/>
        <v>-1.5124680550070472E-3</v>
      </c>
      <c r="CB39" s="83" t="str">
        <f t="shared" si="17"/>
        <v/>
      </c>
      <c r="CC39" s="83">
        <f t="shared" si="18"/>
        <v>-1.4237518411104886E-3</v>
      </c>
      <c r="CD39" s="83">
        <f t="shared" si="19"/>
        <v>-1.3953217127861382E-3</v>
      </c>
      <c r="CE39" s="83">
        <f t="shared" si="20"/>
        <v>-1.3960968028440205E-3</v>
      </c>
      <c r="CF39" s="83">
        <f t="shared" si="21"/>
        <v>-1.4716866699321153E-3</v>
      </c>
      <c r="CG39" s="83">
        <f t="shared" si="22"/>
        <v>-1.1873921985210421E-3</v>
      </c>
      <c r="CH39" s="83" t="str">
        <f t="shared" si="23"/>
        <v/>
      </c>
      <c r="CI39" s="83" t="str">
        <f t="shared" si="24"/>
        <v/>
      </c>
      <c r="CJ39" s="83" t="str">
        <f>IF(K39=0,"",(#REF!-K39)/K39)</f>
        <v/>
      </c>
      <c r="CK39" s="83" t="str">
        <f t="shared" si="25"/>
        <v/>
      </c>
      <c r="CL39" s="83" t="str">
        <f t="shared" si="26"/>
        <v/>
      </c>
      <c r="CM39" s="83" t="str">
        <f>IF(N39=0,"",(#REF!-N39)/N39)</f>
        <v/>
      </c>
      <c r="CN39" s="83" t="str">
        <f>IF(O39=0,"",(#REF!-O39)/O39)</f>
        <v/>
      </c>
      <c r="CO39" s="83" t="str">
        <f t="shared" si="27"/>
        <v/>
      </c>
    </row>
    <row r="40" spans="1:93" x14ac:dyDescent="0.25">
      <c r="A40" s="97" t="s">
        <v>39</v>
      </c>
      <c r="B40" s="97">
        <v>103.25082</v>
      </c>
      <c r="C40" s="97">
        <v>0</v>
      </c>
      <c r="D40" s="97">
        <v>692.60724000000005</v>
      </c>
      <c r="E40" s="97">
        <v>18.299449330000002</v>
      </c>
      <c r="F40" s="97">
        <v>17.744164000000001</v>
      </c>
      <c r="G40" s="97">
        <v>1.3307481999999999</v>
      </c>
      <c r="H40" s="97">
        <v>24.604002000000001</v>
      </c>
      <c r="I40" s="97"/>
      <c r="J40" s="97"/>
      <c r="K40" s="97"/>
      <c r="L40" s="97"/>
      <c r="M40" s="97"/>
      <c r="N40" s="97"/>
      <c r="O40" s="29"/>
      <c r="P40" s="29"/>
      <c r="Q40" s="97"/>
      <c r="R40" s="97" t="s">
        <v>39</v>
      </c>
      <c r="S40" s="97">
        <v>0</v>
      </c>
      <c r="T40" s="97">
        <v>0</v>
      </c>
      <c r="U40" s="97">
        <v>0</v>
      </c>
      <c r="V40" s="97">
        <v>0</v>
      </c>
      <c r="W40" s="97">
        <v>0.45056934814376298</v>
      </c>
      <c r="X40" s="97">
        <v>0</v>
      </c>
      <c r="Y40" s="97">
        <v>102.765578487298</v>
      </c>
      <c r="Z40" s="97">
        <v>0.36956526533143702</v>
      </c>
      <c r="AA40" s="97">
        <v>0.79735527635774395</v>
      </c>
      <c r="AB40" s="97">
        <v>0.54168922810198505</v>
      </c>
      <c r="AC40" s="97">
        <v>0</v>
      </c>
      <c r="AD40" s="97">
        <v>0</v>
      </c>
      <c r="AE40" s="97">
        <v>0</v>
      </c>
      <c r="AF40" s="97">
        <v>5.5162110372195299</v>
      </c>
      <c r="AG40" s="97">
        <v>0.29532185982396097</v>
      </c>
      <c r="AH40" s="97">
        <v>0.237943426198922</v>
      </c>
      <c r="AI40" s="97">
        <v>0</v>
      </c>
      <c r="AJ40" s="97">
        <v>0</v>
      </c>
      <c r="AK40" s="97">
        <v>0</v>
      </c>
      <c r="AL40" s="97">
        <v>0.34008136785771298</v>
      </c>
      <c r="AM40" s="97">
        <v>0</v>
      </c>
      <c r="AN40" s="97">
        <v>620.573816542381</v>
      </c>
      <c r="AO40" s="97">
        <v>63.436457582521697</v>
      </c>
      <c r="AP40" s="97">
        <v>689.52648516212196</v>
      </c>
      <c r="AQ40" s="97">
        <v>0</v>
      </c>
      <c r="AR40" s="97">
        <v>0.73070137483534203</v>
      </c>
      <c r="AS40" s="97">
        <v>0</v>
      </c>
      <c r="AT40" s="97">
        <v>13.325683015731</v>
      </c>
      <c r="AU40" s="97">
        <v>1.03012142727227E-2</v>
      </c>
      <c r="AV40" s="97">
        <v>3.6222082816625002E-3</v>
      </c>
      <c r="AW40" s="97">
        <v>13.6265777101693</v>
      </c>
      <c r="AX40" s="97">
        <v>4.6293636248394701E-3</v>
      </c>
      <c r="AY40" s="97">
        <v>0</v>
      </c>
      <c r="AZ40" s="97">
        <v>6.71432963507994E-4</v>
      </c>
      <c r="BA40" s="97">
        <v>18.221830058537702</v>
      </c>
      <c r="BB40" s="97">
        <v>17.668857522505999</v>
      </c>
      <c r="BC40" s="97">
        <v>0.55297253603178997</v>
      </c>
      <c r="BD40" s="97">
        <v>0</v>
      </c>
      <c r="BE40" s="97">
        <v>0</v>
      </c>
      <c r="BF40" s="97">
        <v>7.2285129604215195E-2</v>
      </c>
      <c r="BG40" s="97">
        <v>0</v>
      </c>
      <c r="BH40" s="97">
        <v>0.77568271179527903</v>
      </c>
      <c r="BI40" s="97">
        <v>0</v>
      </c>
      <c r="BJ40" s="97">
        <v>2.01606867397498E-2</v>
      </c>
      <c r="BK40" s="97">
        <v>3.1027318893059301</v>
      </c>
      <c r="BL40" s="97">
        <v>0.90367756043232506</v>
      </c>
      <c r="BM40" s="97">
        <v>0</v>
      </c>
      <c r="BN40" s="97">
        <v>5.2124498090246101E-2</v>
      </c>
      <c r="BO40" s="97">
        <v>7.0677658470984404E-5</v>
      </c>
      <c r="BP40" s="97">
        <v>1.3287768911522999</v>
      </c>
      <c r="BQ40" s="97">
        <v>6.3007186406681903</v>
      </c>
      <c r="BR40" s="97">
        <v>0</v>
      </c>
      <c r="BS40" s="97">
        <v>0</v>
      </c>
      <c r="BT40" s="97">
        <v>2.6442895554710399</v>
      </c>
      <c r="BU40" s="97">
        <v>2.50004487148927</v>
      </c>
      <c r="BV40" s="97">
        <v>24.515516493328199</v>
      </c>
      <c r="BW40" s="97">
        <v>2.7721183949172401</v>
      </c>
      <c r="BY40" s="35">
        <f t="shared" si="14"/>
        <v>7.9999987758592826E-3</v>
      </c>
      <c r="BZ40" s="35">
        <f t="shared" si="15"/>
        <v>1.9247501850333488E-2</v>
      </c>
      <c r="CA40" s="83">
        <f t="shared" si="16"/>
        <v>-4.6996383438117368E-3</v>
      </c>
      <c r="CB40" s="83" t="str">
        <f t="shared" si="17"/>
        <v/>
      </c>
      <c r="CC40" s="83">
        <f t="shared" si="18"/>
        <v>-4.4480546259927766E-3</v>
      </c>
      <c r="CD40" s="83">
        <f t="shared" si="19"/>
        <v>-4.2416178794545218E-3</v>
      </c>
      <c r="CE40" s="83">
        <f t="shared" si="20"/>
        <v>-4.2440138342952011E-3</v>
      </c>
      <c r="CF40" s="83">
        <f t="shared" si="21"/>
        <v>-1.4813537585097064E-3</v>
      </c>
      <c r="CG40" s="83">
        <f t="shared" si="22"/>
        <v>-3.596386745205181E-3</v>
      </c>
      <c r="CH40" s="83" t="str">
        <f t="shared" si="23"/>
        <v/>
      </c>
      <c r="CI40" s="83" t="str">
        <f t="shared" si="24"/>
        <v/>
      </c>
      <c r="CJ40" s="83" t="str">
        <f>IF(K40=0,"",(#REF!-K40)/K40)</f>
        <v/>
      </c>
      <c r="CK40" s="83" t="str">
        <f t="shared" si="25"/>
        <v/>
      </c>
      <c r="CL40" s="83" t="str">
        <f t="shared" si="26"/>
        <v/>
      </c>
      <c r="CM40" s="83" t="str">
        <f>IF(N40=0,"",(#REF!-N40)/N40)</f>
        <v/>
      </c>
      <c r="CN40" s="83" t="str">
        <f>IF(O40=0,"",(#REF!-O40)/O40)</f>
        <v/>
      </c>
      <c r="CO40" s="83" t="str">
        <f t="shared" si="27"/>
        <v/>
      </c>
    </row>
    <row r="41" spans="1:93" x14ac:dyDescent="0.25">
      <c r="A41" s="97" t="s">
        <v>40</v>
      </c>
      <c r="B41" s="97">
        <v>250.74468999999999</v>
      </c>
      <c r="C41" s="97">
        <v>0</v>
      </c>
      <c r="D41" s="97">
        <v>1672.5315000000001</v>
      </c>
      <c r="E41" s="97">
        <v>44.286415900000001</v>
      </c>
      <c r="F41" s="97">
        <v>42.944130000000001</v>
      </c>
      <c r="G41" s="97">
        <v>3.0160049999999998</v>
      </c>
      <c r="H41" s="97">
        <v>61.187099000000003</v>
      </c>
      <c r="I41" s="97"/>
      <c r="J41" s="97"/>
      <c r="K41" s="97"/>
      <c r="L41" s="97"/>
      <c r="M41" s="97"/>
      <c r="N41" s="97"/>
      <c r="O41" s="29"/>
      <c r="P41" s="29"/>
      <c r="Q41" s="97"/>
      <c r="R41" s="97" t="s">
        <v>40</v>
      </c>
      <c r="S41" s="97">
        <v>0</v>
      </c>
      <c r="T41" s="97">
        <v>0</v>
      </c>
      <c r="U41" s="97">
        <v>0</v>
      </c>
      <c r="V41" s="97">
        <v>0</v>
      </c>
      <c r="W41" s="97">
        <v>1.1198225292928601</v>
      </c>
      <c r="X41" s="97">
        <v>0</v>
      </c>
      <c r="Y41" s="97">
        <v>249.34114243246901</v>
      </c>
      <c r="Z41" s="97">
        <v>0.91850058349005703</v>
      </c>
      <c r="AA41" s="97">
        <v>1.9817102052125399</v>
      </c>
      <c r="AB41" s="97">
        <v>1.3462891844256999</v>
      </c>
      <c r="AC41" s="97">
        <v>0</v>
      </c>
      <c r="AD41" s="97">
        <v>0</v>
      </c>
      <c r="AE41" s="97">
        <v>0</v>
      </c>
      <c r="AF41" s="97">
        <v>13.308860337814201</v>
      </c>
      <c r="AG41" s="97">
        <v>0.73397860421681305</v>
      </c>
      <c r="AH41" s="97">
        <v>0.59137385757829297</v>
      </c>
      <c r="AI41" s="97">
        <v>0</v>
      </c>
      <c r="AJ41" s="97">
        <v>0</v>
      </c>
      <c r="AK41" s="97">
        <v>0</v>
      </c>
      <c r="AL41" s="97">
        <v>0.82233784035009405</v>
      </c>
      <c r="AM41" s="97">
        <v>0</v>
      </c>
      <c r="AN41" s="97">
        <v>1497.24684207476</v>
      </c>
      <c r="AO41" s="97">
        <v>153.05191131819799</v>
      </c>
      <c r="AP41" s="97">
        <v>1663.60761373078</v>
      </c>
      <c r="AQ41" s="97">
        <v>0</v>
      </c>
      <c r="AR41" s="97">
        <v>1.8160514105685699</v>
      </c>
      <c r="AS41" s="97">
        <v>0</v>
      </c>
      <c r="AT41" s="97">
        <v>33.119045761540299</v>
      </c>
      <c r="AU41" s="97">
        <v>2.4908955303493699E-2</v>
      </c>
      <c r="AV41" s="97">
        <v>8.7587259467473508E-3</v>
      </c>
      <c r="AW41" s="97">
        <v>32.949901757855301</v>
      </c>
      <c r="AX41" s="97">
        <v>1.1194079643071699E-2</v>
      </c>
      <c r="AY41" s="97">
        <v>0</v>
      </c>
      <c r="AZ41" s="97">
        <v>1.62356847434646E-3</v>
      </c>
      <c r="BA41" s="97">
        <v>44.059904108521799</v>
      </c>
      <c r="BB41" s="97">
        <v>42.724383406239497</v>
      </c>
      <c r="BC41" s="97">
        <v>1.3355207022823301</v>
      </c>
      <c r="BD41" s="97">
        <v>0</v>
      </c>
      <c r="BE41" s="97">
        <v>0</v>
      </c>
      <c r="BF41" s="97">
        <v>0.17479003831633</v>
      </c>
      <c r="BG41" s="97">
        <v>0</v>
      </c>
      <c r="BH41" s="97">
        <v>1.8756488159526401</v>
      </c>
      <c r="BI41" s="97">
        <v>0</v>
      </c>
      <c r="BJ41" s="97">
        <v>4.8749782978113602E-2</v>
      </c>
      <c r="BK41" s="97">
        <v>7.5025965283817504</v>
      </c>
      <c r="BL41" s="97">
        <v>2.2459574954158001</v>
      </c>
      <c r="BM41" s="97">
        <v>0</v>
      </c>
      <c r="BN41" s="97">
        <v>0.12604025087495899</v>
      </c>
      <c r="BO41" s="97">
        <v>1.7090251272893601E-4</v>
      </c>
      <c r="BP41" s="97">
        <v>3.01034217646191</v>
      </c>
      <c r="BQ41" s="97">
        <v>15.6595383407449</v>
      </c>
      <c r="BR41" s="97">
        <v>0</v>
      </c>
      <c r="BS41" s="97">
        <v>0</v>
      </c>
      <c r="BT41" s="97">
        <v>6.5719896842878898</v>
      </c>
      <c r="BU41" s="97">
        <v>6.2134919673427103</v>
      </c>
      <c r="BV41" s="97">
        <v>60.9297253571211</v>
      </c>
      <c r="BW41" s="97">
        <v>6.8896875474105004</v>
      </c>
      <c r="BY41" s="35">
        <f t="shared" si="14"/>
        <v>7.9999996561496631E-3</v>
      </c>
      <c r="BZ41" s="35">
        <f t="shared" si="15"/>
        <v>1.9247506336861477E-2</v>
      </c>
      <c r="CA41" s="83">
        <f t="shared" si="16"/>
        <v>-5.5975166115421159E-3</v>
      </c>
      <c r="CB41" s="83" t="str">
        <f t="shared" si="17"/>
        <v/>
      </c>
      <c r="CC41" s="83">
        <f t="shared" si="18"/>
        <v>-5.3355564718631726E-3</v>
      </c>
      <c r="CD41" s="83">
        <f t="shared" si="19"/>
        <v>-5.114701356498854E-3</v>
      </c>
      <c r="CE41" s="83">
        <f t="shared" si="20"/>
        <v>-5.117034476202092E-3</v>
      </c>
      <c r="CF41" s="83">
        <f t="shared" si="21"/>
        <v>-1.8775908985859701E-3</v>
      </c>
      <c r="CG41" s="83">
        <f t="shared" si="22"/>
        <v>-4.2063383799075564E-3</v>
      </c>
      <c r="CH41" s="83" t="str">
        <f t="shared" si="23"/>
        <v/>
      </c>
      <c r="CI41" s="83" t="str">
        <f t="shared" si="24"/>
        <v/>
      </c>
      <c r="CJ41" s="83" t="str">
        <f>IF(K41=0,"",(#REF!-K41)/K41)</f>
        <v/>
      </c>
      <c r="CK41" s="83" t="str">
        <f t="shared" si="25"/>
        <v/>
      </c>
      <c r="CL41" s="83" t="str">
        <f t="shared" si="26"/>
        <v/>
      </c>
      <c r="CM41" s="83" t="str">
        <f>IF(N41=0,"",(#REF!-N41)/N41)</f>
        <v/>
      </c>
      <c r="CN41" s="83" t="str">
        <f>IF(O41=0,"",(#REF!-O41)/O41)</f>
        <v/>
      </c>
      <c r="CO41" s="83" t="str">
        <f t="shared" si="27"/>
        <v/>
      </c>
    </row>
    <row r="42" spans="1:93" x14ac:dyDescent="0.25">
      <c r="A42" s="97" t="s">
        <v>41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29"/>
      <c r="P42" s="29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Y42" s="35" t="e">
        <f t="shared" si="14"/>
        <v>#DIV/0!</v>
      </c>
      <c r="BZ42" s="35" t="e">
        <f t="shared" si="15"/>
        <v>#DIV/0!</v>
      </c>
      <c r="CA42" s="83" t="str">
        <f t="shared" si="16"/>
        <v/>
      </c>
      <c r="CB42" s="83" t="str">
        <f t="shared" si="17"/>
        <v/>
      </c>
      <c r="CC42" s="83" t="str">
        <f t="shared" si="18"/>
        <v/>
      </c>
      <c r="CD42" s="83" t="str">
        <f t="shared" si="19"/>
        <v/>
      </c>
      <c r="CE42" s="83" t="str">
        <f t="shared" si="20"/>
        <v/>
      </c>
      <c r="CF42" s="83" t="str">
        <f t="shared" si="21"/>
        <v/>
      </c>
      <c r="CG42" s="83" t="str">
        <f t="shared" si="22"/>
        <v/>
      </c>
      <c r="CH42" s="83" t="str">
        <f t="shared" si="23"/>
        <v/>
      </c>
      <c r="CI42" s="83" t="str">
        <f t="shared" si="24"/>
        <v/>
      </c>
      <c r="CJ42" s="83" t="str">
        <f>IF(K42=0,"",(#REF!-K42)/K42)</f>
        <v/>
      </c>
      <c r="CK42" s="83" t="str">
        <f t="shared" si="25"/>
        <v/>
      </c>
      <c r="CL42" s="83" t="str">
        <f t="shared" si="26"/>
        <v/>
      </c>
      <c r="CM42" s="83" t="str">
        <f>IF(N42=0,"",(#REF!-N42)/N42)</f>
        <v/>
      </c>
      <c r="CN42" s="83" t="str">
        <f>IF(O42=0,"",(#REF!-O42)/O42)</f>
        <v/>
      </c>
      <c r="CO42" s="83" t="str">
        <f t="shared" si="27"/>
        <v/>
      </c>
    </row>
    <row r="43" spans="1:93" x14ac:dyDescent="0.25">
      <c r="A43" s="97" t="s">
        <v>42</v>
      </c>
      <c r="B43" s="97">
        <v>387.65929999999997</v>
      </c>
      <c r="C43" s="97">
        <v>0</v>
      </c>
      <c r="D43" s="97">
        <v>2786.5504999999998</v>
      </c>
      <c r="E43" s="97">
        <v>77.845641099999995</v>
      </c>
      <c r="F43" s="97">
        <v>75.456299000000001</v>
      </c>
      <c r="G43" s="97">
        <v>9.4480781999999994</v>
      </c>
      <c r="H43" s="97">
        <v>120.9007</v>
      </c>
      <c r="I43" s="97"/>
      <c r="J43" s="97"/>
      <c r="K43" s="97"/>
      <c r="L43" s="97"/>
      <c r="M43" s="97"/>
      <c r="N43" s="97"/>
      <c r="O43" s="29"/>
      <c r="P43" s="29"/>
      <c r="Q43" s="97"/>
      <c r="R43" s="97" t="s">
        <v>42</v>
      </c>
      <c r="S43" s="97">
        <v>0</v>
      </c>
      <c r="T43" s="97">
        <v>0</v>
      </c>
      <c r="U43" s="97">
        <v>0</v>
      </c>
      <c r="V43" s="97">
        <v>0</v>
      </c>
      <c r="W43" s="97">
        <v>2.2211761552386</v>
      </c>
      <c r="X43" s="97">
        <v>0</v>
      </c>
      <c r="Y43" s="97">
        <v>387.46713024619999</v>
      </c>
      <c r="Z43" s="97">
        <v>1.8218526269473301</v>
      </c>
      <c r="AA43" s="97">
        <v>3.9307353265834699</v>
      </c>
      <c r="AB43" s="97">
        <v>2.6703723581204999</v>
      </c>
      <c r="AC43" s="97">
        <v>0</v>
      </c>
      <c r="AD43" s="97">
        <v>0</v>
      </c>
      <c r="AE43" s="97">
        <v>0</v>
      </c>
      <c r="AF43" s="97">
        <v>22.282001520946601</v>
      </c>
      <c r="AG43" s="97">
        <v>1.45585089538777</v>
      </c>
      <c r="AH43" s="97">
        <v>1.17299333139791</v>
      </c>
      <c r="AI43" s="97">
        <v>0</v>
      </c>
      <c r="AJ43" s="97">
        <v>0</v>
      </c>
      <c r="AK43" s="97">
        <v>0</v>
      </c>
      <c r="AL43" s="97">
        <v>1.45159609680715</v>
      </c>
      <c r="AM43" s="97">
        <v>0</v>
      </c>
      <c r="AN43" s="97">
        <v>2506.7241245600399</v>
      </c>
      <c r="AO43" s="97">
        <v>256.24292430055601</v>
      </c>
      <c r="AP43" s="97">
        <v>2785.2490503815402</v>
      </c>
      <c r="AQ43" s="97">
        <v>0</v>
      </c>
      <c r="AR43" s="97">
        <v>3.6021476556160001</v>
      </c>
      <c r="AS43" s="97">
        <v>0</v>
      </c>
      <c r="AT43" s="97">
        <v>65.691811986818493</v>
      </c>
      <c r="AU43" s="97">
        <v>4.3969463780816398E-2</v>
      </c>
      <c r="AV43" s="97">
        <v>1.5460974190490299E-2</v>
      </c>
      <c r="AW43" s="97">
        <v>58.163415221702301</v>
      </c>
      <c r="AX43" s="97">
        <v>1.9759870261302801E-2</v>
      </c>
      <c r="AY43" s="97">
        <v>0</v>
      </c>
      <c r="AZ43" s="97">
        <v>2.8659365691672601E-3</v>
      </c>
      <c r="BA43" s="97">
        <v>77.805494094584503</v>
      </c>
      <c r="BB43" s="97">
        <v>75.417406657181999</v>
      </c>
      <c r="BC43" s="97">
        <v>2.3880874374025098</v>
      </c>
      <c r="BD43" s="97">
        <v>0</v>
      </c>
      <c r="BE43" s="97">
        <v>0</v>
      </c>
      <c r="BF43" s="97">
        <v>0.308540634556347</v>
      </c>
      <c r="BG43" s="97">
        <v>0</v>
      </c>
      <c r="BH43" s="97">
        <v>3.3109112683741402</v>
      </c>
      <c r="BI43" s="97">
        <v>0</v>
      </c>
      <c r="BJ43" s="97">
        <v>8.6053484153728196E-2</v>
      </c>
      <c r="BK43" s="97">
        <v>13.243641029889099</v>
      </c>
      <c r="BL43" s="97">
        <v>4.4548751928108103</v>
      </c>
      <c r="BM43" s="97">
        <v>0</v>
      </c>
      <c r="BN43" s="97">
        <v>0.22248709598372901</v>
      </c>
      <c r="BO43" s="97">
        <v>3.0167772088383199E-4</v>
      </c>
      <c r="BP43" s="97">
        <v>9.4300228433018596</v>
      </c>
      <c r="BQ43" s="97">
        <v>31.060767475862001</v>
      </c>
      <c r="BR43" s="97">
        <v>0</v>
      </c>
      <c r="BS43" s="97">
        <v>0</v>
      </c>
      <c r="BT43" s="97">
        <v>13.0355835832582</v>
      </c>
      <c r="BU43" s="97">
        <v>12.324497190005101</v>
      </c>
      <c r="BV43" s="97">
        <v>120.854468219822</v>
      </c>
      <c r="BW43" s="97">
        <v>13.665738212688501</v>
      </c>
      <c r="BY43" s="35">
        <f t="shared" si="14"/>
        <v>8.0000032736369762E-3</v>
      </c>
      <c r="BZ43" s="35">
        <f t="shared" si="15"/>
        <v>1.9247494194616601E-2</v>
      </c>
      <c r="CA43" s="83">
        <f t="shared" si="16"/>
        <v>-4.9571815715497493E-4</v>
      </c>
      <c r="CB43" s="83" t="str">
        <f t="shared" si="17"/>
        <v/>
      </c>
      <c r="CC43" s="83">
        <f t="shared" si="18"/>
        <v>-4.6704684464165581E-4</v>
      </c>
      <c r="CD43" s="83">
        <f t="shared" si="19"/>
        <v>-5.1572579849292713E-4</v>
      </c>
      <c r="CE43" s="83">
        <f t="shared" si="20"/>
        <v>-5.1542870951041652E-4</v>
      </c>
      <c r="CF43" s="83">
        <f t="shared" si="21"/>
        <v>-1.9110083887895685E-3</v>
      </c>
      <c r="CG43" s="83">
        <f t="shared" si="22"/>
        <v>-3.8239464434866425E-4</v>
      </c>
      <c r="CH43" s="83" t="str">
        <f t="shared" si="23"/>
        <v/>
      </c>
      <c r="CI43" s="83" t="str">
        <f t="shared" si="24"/>
        <v/>
      </c>
      <c r="CJ43" s="83" t="str">
        <f>IF(K43=0,"",(#REF!-K43)/K43)</f>
        <v/>
      </c>
      <c r="CK43" s="83" t="str">
        <f t="shared" si="25"/>
        <v/>
      </c>
      <c r="CL43" s="83" t="str">
        <f t="shared" si="26"/>
        <v/>
      </c>
      <c r="CM43" s="83" t="str">
        <f>IF(N43=0,"",(#REF!-N43)/N43)</f>
        <v/>
      </c>
      <c r="CN43" s="83" t="str">
        <f>IF(O43=0,"",(#REF!-O43)/O43)</f>
        <v/>
      </c>
      <c r="CO43" s="83" t="str">
        <f t="shared" si="27"/>
        <v/>
      </c>
    </row>
    <row r="44" spans="1:93" x14ac:dyDescent="0.25">
      <c r="A44" s="97" t="s">
        <v>43</v>
      </c>
      <c r="B44" s="97">
        <v>2511.5641999999998</v>
      </c>
      <c r="C44" s="97">
        <v>0</v>
      </c>
      <c r="D44" s="97">
        <v>17479.942999999999</v>
      </c>
      <c r="E44" s="97">
        <v>501.461209</v>
      </c>
      <c r="F44" s="97">
        <v>485.45089999999999</v>
      </c>
      <c r="G44" s="97">
        <v>152.27753000000001</v>
      </c>
      <c r="H44" s="97">
        <v>701.64904999999999</v>
      </c>
      <c r="I44" s="97"/>
      <c r="J44" s="97"/>
      <c r="K44" s="97"/>
      <c r="L44" s="97"/>
      <c r="M44" s="97"/>
      <c r="N44" s="97"/>
      <c r="O44" s="29"/>
      <c r="P44" s="29"/>
      <c r="Q44" s="97"/>
      <c r="R44" s="97" t="s">
        <v>43</v>
      </c>
      <c r="S44" s="97">
        <v>0</v>
      </c>
      <c r="T44" s="97">
        <v>0</v>
      </c>
      <c r="U44" s="97">
        <v>0</v>
      </c>
      <c r="V44" s="97">
        <v>0</v>
      </c>
      <c r="W44" s="97">
        <v>12.8663407877964</v>
      </c>
      <c r="X44" s="97">
        <v>0</v>
      </c>
      <c r="Y44" s="97">
        <v>2504.2990052516202</v>
      </c>
      <c r="Z44" s="97">
        <v>10.553226231334699</v>
      </c>
      <c r="AA44" s="97">
        <v>22.769116712323399</v>
      </c>
      <c r="AB44" s="97">
        <v>15.4683588401302</v>
      </c>
      <c r="AC44" s="97">
        <v>0</v>
      </c>
      <c r="AD44" s="97">
        <v>0</v>
      </c>
      <c r="AE44" s="97">
        <v>0</v>
      </c>
      <c r="AF44" s="97">
        <v>139.45649569696999</v>
      </c>
      <c r="AG44" s="97">
        <v>8.4331440460116198</v>
      </c>
      <c r="AH44" s="97">
        <v>6.7946631851486901</v>
      </c>
      <c r="AI44" s="97">
        <v>0</v>
      </c>
      <c r="AJ44" s="97">
        <v>0</v>
      </c>
      <c r="AK44" s="97">
        <v>0</v>
      </c>
      <c r="AL44" s="97">
        <v>9.3186692264361692</v>
      </c>
      <c r="AM44" s="97">
        <v>0</v>
      </c>
      <c r="AN44" s="97">
        <v>15688.8564454674</v>
      </c>
      <c r="AO44" s="97">
        <v>1603.7497968305599</v>
      </c>
      <c r="AP44" s="97">
        <v>17432.062737994998</v>
      </c>
      <c r="AQ44" s="97">
        <v>0</v>
      </c>
      <c r="AR44" s="97">
        <v>20.865753883611099</v>
      </c>
      <c r="AS44" s="97">
        <v>0</v>
      </c>
      <c r="AT44" s="97">
        <v>380.525393245445</v>
      </c>
      <c r="AU44" s="97">
        <v>0.28226657073739098</v>
      </c>
      <c r="AV44" s="97">
        <v>9.9253248427817894E-2</v>
      </c>
      <c r="AW44" s="97">
        <v>373.38580588479698</v>
      </c>
      <c r="AX44" s="97">
        <v>0.12685038314323899</v>
      </c>
      <c r="AY44" s="97">
        <v>0</v>
      </c>
      <c r="AZ44" s="97">
        <v>1.83981687260481E-2</v>
      </c>
      <c r="BA44" s="97">
        <v>500.11712548040498</v>
      </c>
      <c r="BB44" s="97">
        <v>484.14951216598701</v>
      </c>
      <c r="BC44" s="97">
        <v>15.9676133144176</v>
      </c>
      <c r="BD44" s="97">
        <v>0</v>
      </c>
      <c r="BE44" s="97">
        <v>0</v>
      </c>
      <c r="BF44" s="97">
        <v>1.9807084996731601</v>
      </c>
      <c r="BG44" s="97">
        <v>0</v>
      </c>
      <c r="BH44" s="97">
        <v>21.254716648324202</v>
      </c>
      <c r="BI44" s="97">
        <v>0</v>
      </c>
      <c r="BJ44" s="97">
        <v>0.55242899080617403</v>
      </c>
      <c r="BK44" s="97">
        <v>85.018868739727793</v>
      </c>
      <c r="BL44" s="97">
        <v>25.8052370098595</v>
      </c>
      <c r="BM44" s="97">
        <v>0</v>
      </c>
      <c r="BN44" s="97">
        <v>1.42827838424136</v>
      </c>
      <c r="BO44" s="97">
        <v>1.9366473827763899E-3</v>
      </c>
      <c r="BP44" s="97">
        <v>151.84167924625501</v>
      </c>
      <c r="BQ44" s="97">
        <v>179.922106802033</v>
      </c>
      <c r="BR44" s="97">
        <v>0</v>
      </c>
      <c r="BS44" s="97">
        <v>0</v>
      </c>
      <c r="BT44" s="97">
        <v>75.509780447408104</v>
      </c>
      <c r="BU44" s="97">
        <v>71.390686957611095</v>
      </c>
      <c r="BV44" s="97">
        <v>700.05983593137</v>
      </c>
      <c r="BW44" s="97">
        <v>79.159945283081697</v>
      </c>
      <c r="BY44" s="35">
        <f t="shared" si="14"/>
        <v>7.9999996439325573E-3</v>
      </c>
      <c r="BZ44" s="35">
        <f t="shared" si="15"/>
        <v>1.9247503079671251E-2</v>
      </c>
      <c r="CA44" s="83">
        <f t="shared" si="16"/>
        <v>-2.8926972077319784E-3</v>
      </c>
      <c r="CB44" s="83" t="str">
        <f t="shared" si="17"/>
        <v/>
      </c>
      <c r="CC44" s="83">
        <f t="shared" si="18"/>
        <v>-2.7391543556521316E-3</v>
      </c>
      <c r="CD44" s="83">
        <f t="shared" si="19"/>
        <v>-2.6803339829123596E-3</v>
      </c>
      <c r="CE44" s="83">
        <f t="shared" si="20"/>
        <v>-2.6807815867948438E-3</v>
      </c>
      <c r="CF44" s="83">
        <f t="shared" si="21"/>
        <v>-2.8622131823716926E-3</v>
      </c>
      <c r="CG44" s="83">
        <f t="shared" si="22"/>
        <v>-2.2649700282926137E-3</v>
      </c>
      <c r="CH44" s="83" t="str">
        <f t="shared" si="23"/>
        <v/>
      </c>
      <c r="CI44" s="83" t="str">
        <f t="shared" si="24"/>
        <v/>
      </c>
      <c r="CJ44" s="83" t="str">
        <f>IF(K44=0,"",(#REF!-K44)/K44)</f>
        <v/>
      </c>
      <c r="CK44" s="83" t="str">
        <f t="shared" si="25"/>
        <v/>
      </c>
      <c r="CL44" s="83" t="str">
        <f t="shared" si="26"/>
        <v/>
      </c>
      <c r="CM44" s="83" t="str">
        <f>IF(N44=0,"",(#REF!-N44)/N44)</f>
        <v/>
      </c>
      <c r="CN44" s="83" t="str">
        <f>IF(O44=0,"",(#REF!-O44)/O44)</f>
        <v/>
      </c>
      <c r="CO44" s="83" t="str">
        <f t="shared" si="27"/>
        <v/>
      </c>
    </row>
    <row r="45" spans="1:93" x14ac:dyDescent="0.25">
      <c r="A45" s="97" t="s">
        <v>44</v>
      </c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29"/>
      <c r="P45" s="29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Y45" s="35" t="e">
        <f t="shared" si="14"/>
        <v>#DIV/0!</v>
      </c>
      <c r="BZ45" s="35" t="e">
        <f t="shared" si="15"/>
        <v>#DIV/0!</v>
      </c>
      <c r="CA45" s="83" t="str">
        <f t="shared" si="16"/>
        <v/>
      </c>
      <c r="CB45" s="83" t="str">
        <f t="shared" si="17"/>
        <v/>
      </c>
      <c r="CC45" s="83" t="str">
        <f t="shared" si="18"/>
        <v/>
      </c>
      <c r="CD45" s="83" t="str">
        <f t="shared" si="19"/>
        <v/>
      </c>
      <c r="CE45" s="83" t="str">
        <f t="shared" si="20"/>
        <v/>
      </c>
      <c r="CF45" s="83" t="str">
        <f t="shared" si="21"/>
        <v/>
      </c>
      <c r="CG45" s="83" t="str">
        <f t="shared" si="22"/>
        <v/>
      </c>
      <c r="CH45" s="83" t="str">
        <f t="shared" si="23"/>
        <v/>
      </c>
      <c r="CI45" s="83" t="str">
        <f t="shared" si="24"/>
        <v/>
      </c>
      <c r="CJ45" s="83" t="str">
        <f>IF(K45=0,"",(#REF!-K45)/K45)</f>
        <v/>
      </c>
      <c r="CK45" s="83" t="str">
        <f t="shared" si="25"/>
        <v/>
      </c>
      <c r="CL45" s="83" t="str">
        <f t="shared" si="26"/>
        <v/>
      </c>
      <c r="CM45" s="83" t="str">
        <f>IF(N45=0,"",(#REF!-N45)/N45)</f>
        <v/>
      </c>
      <c r="CN45" s="83" t="str">
        <f>IF(O45=0,"",(#REF!-O45)/O45)</f>
        <v/>
      </c>
      <c r="CO45" s="83" t="str">
        <f t="shared" si="27"/>
        <v/>
      </c>
    </row>
    <row r="46" spans="1:93" x14ac:dyDescent="0.25">
      <c r="A46" s="97" t="s">
        <v>45</v>
      </c>
      <c r="B46" s="97">
        <v>4.6188164</v>
      </c>
      <c r="C46" s="97">
        <v>0</v>
      </c>
      <c r="D46" s="97">
        <v>29.939568000000001</v>
      </c>
      <c r="E46" s="97">
        <v>0.80539709400000004</v>
      </c>
      <c r="F46" s="97">
        <v>0.77999127000000001</v>
      </c>
      <c r="G46" s="97">
        <v>0.20114188999999999</v>
      </c>
      <c r="H46" s="97">
        <v>0.91210747000000003</v>
      </c>
      <c r="I46" s="97"/>
      <c r="J46" s="97"/>
      <c r="K46" s="97"/>
      <c r="L46" s="97"/>
      <c r="M46" s="97"/>
      <c r="N46" s="97"/>
      <c r="O46" s="29"/>
      <c r="P46" s="29"/>
      <c r="Q46" s="97"/>
      <c r="R46" s="97" t="s">
        <v>45</v>
      </c>
      <c r="S46" s="97">
        <v>0</v>
      </c>
      <c r="T46" s="97">
        <v>0</v>
      </c>
      <c r="U46" s="97">
        <v>0</v>
      </c>
      <c r="V46" s="97">
        <v>0</v>
      </c>
      <c r="W46" s="97">
        <v>1.6763483604969199E-2</v>
      </c>
      <c r="X46" s="97">
        <v>0</v>
      </c>
      <c r="Y46" s="97">
        <v>4.6188107519414396</v>
      </c>
      <c r="Z46" s="97">
        <v>1.3749778183501701E-2</v>
      </c>
      <c r="AA46" s="97">
        <v>2.9665812855371201E-2</v>
      </c>
      <c r="AB46" s="97">
        <v>2.0153680128639599E-2</v>
      </c>
      <c r="AC46" s="97">
        <v>0</v>
      </c>
      <c r="AD46" s="97">
        <v>0</v>
      </c>
      <c r="AE46" s="97">
        <v>0</v>
      </c>
      <c r="AF46" s="97">
        <v>0.23951742147412</v>
      </c>
      <c r="AG46" s="97">
        <v>1.09874968960024E-2</v>
      </c>
      <c r="AH46" s="97">
        <v>8.8526931133230801E-3</v>
      </c>
      <c r="AI46" s="97">
        <v>0</v>
      </c>
      <c r="AJ46" s="97">
        <v>0</v>
      </c>
      <c r="AK46" s="97">
        <v>0</v>
      </c>
      <c r="AL46" s="97">
        <v>1.50124793730055E-2</v>
      </c>
      <c r="AM46" s="97">
        <v>0</v>
      </c>
      <c r="AN46" s="97">
        <v>26.945603990365701</v>
      </c>
      <c r="AO46" s="97">
        <v>2.7544353378858699</v>
      </c>
      <c r="AP46" s="97">
        <v>29.9395567497257</v>
      </c>
      <c r="AQ46" s="97">
        <v>0</v>
      </c>
      <c r="AR46" s="97">
        <v>2.7185946570986001E-2</v>
      </c>
      <c r="AS46" s="97">
        <v>0</v>
      </c>
      <c r="AT46" s="97">
        <v>0.49578523328097301</v>
      </c>
      <c r="AU46" s="97">
        <v>4.5473518631811502E-4</v>
      </c>
      <c r="AV46" s="97">
        <v>1.5989800316363199E-4</v>
      </c>
      <c r="AW46" s="97">
        <v>0.60152897148872597</v>
      </c>
      <c r="AX46" s="97">
        <v>2.04357402293909E-4</v>
      </c>
      <c r="AY46" s="97">
        <v>0</v>
      </c>
      <c r="AZ46" s="97">
        <v>2.9639946648147798E-5</v>
      </c>
      <c r="BA46" s="97">
        <v>0.80537875567684603</v>
      </c>
      <c r="BB46" s="97">
        <v>0.779970614889686</v>
      </c>
      <c r="BC46" s="97">
        <v>2.5408140787160201E-2</v>
      </c>
      <c r="BD46" s="97">
        <v>0</v>
      </c>
      <c r="BE46" s="97">
        <v>0</v>
      </c>
      <c r="BF46" s="97">
        <v>3.19094153893638E-3</v>
      </c>
      <c r="BG46" s="97">
        <v>0</v>
      </c>
      <c r="BH46" s="97">
        <v>3.4241670442081797E-2</v>
      </c>
      <c r="BI46" s="97">
        <v>0</v>
      </c>
      <c r="BJ46" s="97">
        <v>8.8997238710957502E-4</v>
      </c>
      <c r="BK46" s="97">
        <v>0.13696633542221201</v>
      </c>
      <c r="BL46" s="97">
        <v>3.3621568610591998E-2</v>
      </c>
      <c r="BM46" s="97">
        <v>0</v>
      </c>
      <c r="BN46" s="97">
        <v>2.3009731201463798E-3</v>
      </c>
      <c r="BO46" s="97">
        <v>3.1199520494717099E-6</v>
      </c>
      <c r="BP46" s="97">
        <v>0.20114228167352799</v>
      </c>
      <c r="BQ46" s="97">
        <v>0.23441980126655501</v>
      </c>
      <c r="BR46" s="97">
        <v>0</v>
      </c>
      <c r="BS46" s="97">
        <v>0</v>
      </c>
      <c r="BT46" s="97">
        <v>9.8381620709557499E-2</v>
      </c>
      <c r="BU46" s="97">
        <v>9.3014610724383703E-2</v>
      </c>
      <c r="BV46" s="97">
        <v>0.912104774660075</v>
      </c>
      <c r="BW46" s="97">
        <v>0.10313728141999701</v>
      </c>
      <c r="BY46" s="35">
        <f t="shared" si="14"/>
        <v>8.0000323143165578E-3</v>
      </c>
      <c r="BZ46" s="35">
        <f t="shared" si="15"/>
        <v>1.924749354195705E-2</v>
      </c>
      <c r="CA46" s="83">
        <f t="shared" si="16"/>
        <v>-1.2228367770590563E-6</v>
      </c>
      <c r="CB46" s="83" t="str">
        <f t="shared" si="17"/>
        <v/>
      </c>
      <c r="CC46" s="83">
        <f t="shared" si="18"/>
        <v>-3.757660865877763E-7</v>
      </c>
      <c r="CD46" s="83">
        <f t="shared" si="19"/>
        <v>-2.2769293918026207E-5</v>
      </c>
      <c r="CE46" s="83">
        <f t="shared" si="20"/>
        <v>-2.648120704481248E-5</v>
      </c>
      <c r="CF46" s="83">
        <f t="shared" si="21"/>
        <v>1.947249913976772E-6</v>
      </c>
      <c r="CG46" s="83">
        <f t="shared" si="22"/>
        <v>-2.9550683594659867E-6</v>
      </c>
      <c r="CH46" s="83" t="str">
        <f t="shared" si="23"/>
        <v/>
      </c>
      <c r="CI46" s="83" t="str">
        <f t="shared" si="24"/>
        <v/>
      </c>
      <c r="CJ46" s="83" t="str">
        <f>IF(K46=0,"",(#REF!-K46)/K46)</f>
        <v/>
      </c>
      <c r="CK46" s="83" t="str">
        <f t="shared" si="25"/>
        <v/>
      </c>
      <c r="CL46" s="83" t="str">
        <f t="shared" si="26"/>
        <v/>
      </c>
      <c r="CM46" s="83" t="str">
        <f>IF(N46=0,"",(#REF!-N46)/N46)</f>
        <v/>
      </c>
      <c r="CN46" s="83" t="str">
        <f>IF(O46=0,"",(#REF!-O46)/O46)</f>
        <v/>
      </c>
      <c r="CO46" s="83" t="str">
        <f t="shared" si="27"/>
        <v/>
      </c>
    </row>
    <row r="47" spans="1:93" x14ac:dyDescent="0.25">
      <c r="A47" s="97" t="s">
        <v>46</v>
      </c>
      <c r="B47" s="97">
        <v>890.55864999999994</v>
      </c>
      <c r="C47" s="97">
        <v>0</v>
      </c>
      <c r="D47" s="97">
        <v>5907.5645000000004</v>
      </c>
      <c r="E47" s="97">
        <v>154.47353670000001</v>
      </c>
      <c r="F47" s="97">
        <v>149.79897</v>
      </c>
      <c r="G47" s="97">
        <v>9.4253243999999992</v>
      </c>
      <c r="H47" s="97">
        <v>201.99841000000001</v>
      </c>
      <c r="I47" s="97"/>
      <c r="J47" s="97"/>
      <c r="K47" s="97"/>
      <c r="L47" s="97"/>
      <c r="M47" s="97"/>
      <c r="N47" s="97"/>
      <c r="O47" s="29"/>
      <c r="P47" s="29"/>
      <c r="Q47" s="97"/>
      <c r="R47" s="97" t="s">
        <v>46</v>
      </c>
      <c r="S47" s="97">
        <v>0</v>
      </c>
      <c r="T47" s="97">
        <v>0</v>
      </c>
      <c r="U47" s="97">
        <v>0</v>
      </c>
      <c r="V47" s="97">
        <v>0</v>
      </c>
      <c r="W47" s="97">
        <v>3.6936566353498699</v>
      </c>
      <c r="X47" s="97">
        <v>0</v>
      </c>
      <c r="Y47" s="97">
        <v>885.48935795366901</v>
      </c>
      <c r="Z47" s="97">
        <v>3.0296047784654099</v>
      </c>
      <c r="AA47" s="97">
        <v>6.5365282737277202</v>
      </c>
      <c r="AB47" s="97">
        <v>4.4406413640468001</v>
      </c>
      <c r="AC47" s="97">
        <v>0</v>
      </c>
      <c r="AD47" s="97">
        <v>0</v>
      </c>
      <c r="AE47" s="97">
        <v>0</v>
      </c>
      <c r="AF47" s="97">
        <v>46.996923514894902</v>
      </c>
      <c r="AG47" s="97">
        <v>2.42097513007668</v>
      </c>
      <c r="AH47" s="97">
        <v>1.9506037716621201</v>
      </c>
      <c r="AI47" s="97">
        <v>0</v>
      </c>
      <c r="AJ47" s="97">
        <v>0</v>
      </c>
      <c r="AK47" s="97">
        <v>0</v>
      </c>
      <c r="AL47" s="97">
        <v>2.8672272292608398</v>
      </c>
      <c r="AM47" s="97">
        <v>0</v>
      </c>
      <c r="AN47" s="97">
        <v>5287.1531769769099</v>
      </c>
      <c r="AO47" s="97">
        <v>540.46465683272902</v>
      </c>
      <c r="AP47" s="97">
        <v>5874.6147573245298</v>
      </c>
      <c r="AQ47" s="97">
        <v>0</v>
      </c>
      <c r="AR47" s="97">
        <v>5.9901104829632299</v>
      </c>
      <c r="AS47" s="97">
        <v>0</v>
      </c>
      <c r="AT47" s="97">
        <v>109.240743135042</v>
      </c>
      <c r="AU47" s="97">
        <v>8.6849586675705595E-2</v>
      </c>
      <c r="AV47" s="97">
        <v>3.0538888834691899E-2</v>
      </c>
      <c r="AW47" s="97">
        <v>114.88577634661</v>
      </c>
      <c r="AX47" s="97">
        <v>3.9030190348275103E-2</v>
      </c>
      <c r="AY47" s="97">
        <v>0</v>
      </c>
      <c r="AZ47" s="97">
        <v>5.6608658222413203E-3</v>
      </c>
      <c r="BA47" s="97">
        <v>153.614804140442</v>
      </c>
      <c r="BB47" s="97">
        <v>148.96627277108601</v>
      </c>
      <c r="BC47" s="97">
        <v>4.6485313693568502</v>
      </c>
      <c r="BD47" s="97">
        <v>0</v>
      </c>
      <c r="BE47" s="97">
        <v>0</v>
      </c>
      <c r="BF47" s="97">
        <v>0.60943698332423901</v>
      </c>
      <c r="BG47" s="97">
        <v>0</v>
      </c>
      <c r="BH47" s="97">
        <v>6.5397877284456802</v>
      </c>
      <c r="BI47" s="97">
        <v>0</v>
      </c>
      <c r="BJ47" s="97">
        <v>0.16997489665062801</v>
      </c>
      <c r="BK47" s="97">
        <v>26.1591594045316</v>
      </c>
      <c r="BL47" s="97">
        <v>7.4081308869941802</v>
      </c>
      <c r="BM47" s="97">
        <v>0</v>
      </c>
      <c r="BN47" s="97">
        <v>0.43946199905421701</v>
      </c>
      <c r="BO47" s="97">
        <v>5.9588078801677696E-4</v>
      </c>
      <c r="BP47" s="97">
        <v>9.3469019564547402</v>
      </c>
      <c r="BQ47" s="97">
        <v>51.651810685901701</v>
      </c>
      <c r="BR47" s="97">
        <v>0</v>
      </c>
      <c r="BS47" s="97">
        <v>0</v>
      </c>
      <c r="BT47" s="97">
        <v>21.677248655423899</v>
      </c>
      <c r="BU47" s="97">
        <v>20.4947553236799</v>
      </c>
      <c r="BV47" s="97">
        <v>200.97229886990999</v>
      </c>
      <c r="BW47" s="97">
        <v>22.725142049644301</v>
      </c>
      <c r="BY47" s="35">
        <f t="shared" si="14"/>
        <v>8.0000009287925916E-3</v>
      </c>
      <c r="BZ47" s="35">
        <f t="shared" si="15"/>
        <v>1.9247492576167629E-2</v>
      </c>
      <c r="CA47" s="83">
        <f t="shared" si="16"/>
        <v>-5.6922607470388719E-3</v>
      </c>
      <c r="CB47" s="83" t="str">
        <f t="shared" si="17"/>
        <v/>
      </c>
      <c r="CC47" s="83">
        <f t="shared" si="18"/>
        <v>-5.5775510661746621E-3</v>
      </c>
      <c r="CD47" s="83">
        <f t="shared" si="19"/>
        <v>-5.5590917247252151E-3</v>
      </c>
      <c r="CE47" s="83">
        <f t="shared" si="20"/>
        <v>-5.558764715898821E-3</v>
      </c>
      <c r="CF47" s="83">
        <f t="shared" si="21"/>
        <v>-8.3203972847087325E-3</v>
      </c>
      <c r="CG47" s="83">
        <f t="shared" si="22"/>
        <v>-5.0797980543015927E-3</v>
      </c>
      <c r="CH47" s="83" t="str">
        <f t="shared" si="23"/>
        <v/>
      </c>
      <c r="CI47" s="83" t="str">
        <f t="shared" si="24"/>
        <v/>
      </c>
      <c r="CJ47" s="83" t="str">
        <f>IF(K47=0,"",(#REF!-K47)/K47)</f>
        <v/>
      </c>
      <c r="CK47" s="83" t="str">
        <f t="shared" si="25"/>
        <v/>
      </c>
      <c r="CL47" s="83" t="str">
        <f t="shared" si="26"/>
        <v/>
      </c>
      <c r="CM47" s="83" t="str">
        <f>IF(N47=0,"",(#REF!-N47)/N47)</f>
        <v/>
      </c>
      <c r="CN47" s="83" t="str">
        <f>IF(O47=0,"",(#REF!-O47)/O47)</f>
        <v/>
      </c>
      <c r="CO47" s="83" t="str">
        <f t="shared" si="27"/>
        <v/>
      </c>
    </row>
    <row r="48" spans="1:93" x14ac:dyDescent="0.25">
      <c r="A48" s="97" t="s">
        <v>47</v>
      </c>
      <c r="B48" s="97">
        <v>1422.0648000000001</v>
      </c>
      <c r="C48" s="97">
        <v>0</v>
      </c>
      <c r="D48" s="97">
        <v>9407.2744000000002</v>
      </c>
      <c r="E48" s="97">
        <v>245.51588140000001</v>
      </c>
      <c r="F48" s="97">
        <v>238.08543</v>
      </c>
      <c r="G48" s="97">
        <v>15.349697000000001</v>
      </c>
      <c r="H48" s="97">
        <v>332.31930999999997</v>
      </c>
      <c r="I48" s="97"/>
      <c r="J48" s="97"/>
      <c r="K48" s="97"/>
      <c r="L48" s="97"/>
      <c r="M48" s="97"/>
      <c r="N48" s="97"/>
      <c r="O48" s="29"/>
      <c r="P48" s="29"/>
      <c r="Q48" s="97"/>
      <c r="R48" s="97" t="s">
        <v>47</v>
      </c>
      <c r="S48" s="97">
        <v>0</v>
      </c>
      <c r="T48" s="97">
        <v>0</v>
      </c>
      <c r="U48" s="97">
        <v>0</v>
      </c>
      <c r="V48" s="97">
        <v>0</v>
      </c>
      <c r="W48" s="97">
        <v>6.0882404447391698</v>
      </c>
      <c r="X48" s="97">
        <v>0</v>
      </c>
      <c r="Y48" s="97">
        <v>1417.03333633955</v>
      </c>
      <c r="Z48" s="97">
        <v>4.9936867450386</v>
      </c>
      <c r="AA48" s="97">
        <v>10.774136601623701</v>
      </c>
      <c r="AB48" s="97">
        <v>7.3194851252179598</v>
      </c>
      <c r="AC48" s="97">
        <v>0</v>
      </c>
      <c r="AD48" s="97">
        <v>0</v>
      </c>
      <c r="AE48" s="97">
        <v>0</v>
      </c>
      <c r="AF48" s="97">
        <v>74.995242428589506</v>
      </c>
      <c r="AG48" s="97">
        <v>3.9904840804267998</v>
      </c>
      <c r="AH48" s="97">
        <v>3.2151713968531501</v>
      </c>
      <c r="AI48" s="97">
        <v>0</v>
      </c>
      <c r="AJ48" s="97">
        <v>0</v>
      </c>
      <c r="AK48" s="97">
        <v>0</v>
      </c>
      <c r="AL48" s="97">
        <v>4.5663885231292403</v>
      </c>
      <c r="AM48" s="97">
        <v>0</v>
      </c>
      <c r="AN48" s="97">
        <v>8436.9677542159498</v>
      </c>
      <c r="AO48" s="97">
        <v>862.44561798905295</v>
      </c>
      <c r="AP48" s="97">
        <v>9374.4086146335994</v>
      </c>
      <c r="AQ48" s="97">
        <v>0</v>
      </c>
      <c r="AR48" s="97">
        <v>9.8734820131211904</v>
      </c>
      <c r="AS48" s="97">
        <v>0</v>
      </c>
      <c r="AT48" s="97">
        <v>180.06116997042</v>
      </c>
      <c r="AU48" s="97">
        <v>0.138317941181126</v>
      </c>
      <c r="AV48" s="97">
        <v>4.8636650759216603E-2</v>
      </c>
      <c r="AW48" s="97">
        <v>182.96872801997301</v>
      </c>
      <c r="AX48" s="97">
        <v>6.2159988130535603E-2</v>
      </c>
      <c r="AY48" s="97">
        <v>0</v>
      </c>
      <c r="AZ48" s="97">
        <v>9.0155721824324696E-3</v>
      </c>
      <c r="BA48" s="97">
        <v>244.64997439203</v>
      </c>
      <c r="BB48" s="97">
        <v>237.24581906851799</v>
      </c>
      <c r="BC48" s="97">
        <v>7.4041553235117403</v>
      </c>
      <c r="BD48" s="97">
        <v>0</v>
      </c>
      <c r="BE48" s="97">
        <v>0</v>
      </c>
      <c r="BF48" s="97">
        <v>0.97059804059480703</v>
      </c>
      <c r="BG48" s="97">
        <v>0</v>
      </c>
      <c r="BH48" s="97">
        <v>10.415362605896201</v>
      </c>
      <c r="BI48" s="97">
        <v>0</v>
      </c>
      <c r="BJ48" s="97">
        <v>0.270704491324261</v>
      </c>
      <c r="BK48" s="97">
        <v>41.661453468366403</v>
      </c>
      <c r="BL48" s="97">
        <v>12.2108000599973</v>
      </c>
      <c r="BM48" s="97">
        <v>0</v>
      </c>
      <c r="BN48" s="97">
        <v>0.69989327961992298</v>
      </c>
      <c r="BO48" s="97">
        <v>9.4901048941175095E-4</v>
      </c>
      <c r="BP48" s="97">
        <v>15.255255694585699</v>
      </c>
      <c r="BQ48" s="97">
        <v>85.137504241458402</v>
      </c>
      <c r="BR48" s="97">
        <v>0</v>
      </c>
      <c r="BS48" s="97">
        <v>0</v>
      </c>
      <c r="BT48" s="97">
        <v>35.730519844828699</v>
      </c>
      <c r="BU48" s="97">
        <v>33.781418764922002</v>
      </c>
      <c r="BV48" s="97">
        <v>331.26187334567902</v>
      </c>
      <c r="BW48" s="97">
        <v>37.457757436601497</v>
      </c>
      <c r="BY48" s="35">
        <f t="shared" si="14"/>
        <v>7.9999971743839656E-3</v>
      </c>
      <c r="BZ48" s="35">
        <f t="shared" si="15"/>
        <v>1.924749840084828E-2</v>
      </c>
      <c r="CA48" s="83">
        <f t="shared" si="16"/>
        <v>-3.5381395140714205E-3</v>
      </c>
      <c r="CB48" s="83" t="str">
        <f t="shared" si="17"/>
        <v/>
      </c>
      <c r="CC48" s="83">
        <f t="shared" si="18"/>
        <v>-3.4936565012285399E-3</v>
      </c>
      <c r="CD48" s="83">
        <f t="shared" si="19"/>
        <v>-3.526887967622972E-3</v>
      </c>
      <c r="CE48" s="83">
        <f t="shared" si="20"/>
        <v>-3.5265111833261433E-3</v>
      </c>
      <c r="CF48" s="83">
        <f t="shared" si="21"/>
        <v>-6.1526494897131594E-3</v>
      </c>
      <c r="CG48" s="83">
        <f t="shared" si="22"/>
        <v>-3.1819897986696956E-3</v>
      </c>
      <c r="CH48" s="83" t="str">
        <f t="shared" si="23"/>
        <v/>
      </c>
      <c r="CI48" s="83" t="str">
        <f t="shared" si="24"/>
        <v/>
      </c>
      <c r="CJ48" s="83" t="str">
        <f>IF(K48=0,"",(#REF!-K48)/K48)</f>
        <v/>
      </c>
      <c r="CK48" s="83" t="str">
        <f t="shared" si="25"/>
        <v/>
      </c>
      <c r="CL48" s="83" t="str">
        <f t="shared" si="26"/>
        <v/>
      </c>
      <c r="CM48" s="83" t="str">
        <f>IF(N48=0,"",(#REF!-N48)/N48)</f>
        <v/>
      </c>
      <c r="CN48" s="83" t="str">
        <f>IF(O48=0,"",(#REF!-O48)/O48)</f>
        <v/>
      </c>
      <c r="CO48" s="83" t="str">
        <f t="shared" si="27"/>
        <v/>
      </c>
    </row>
    <row r="49" spans="1:93" x14ac:dyDescent="0.25">
      <c r="A49" s="97" t="s">
        <v>48</v>
      </c>
      <c r="B49" s="97">
        <v>201.45203000000001</v>
      </c>
      <c r="C49" s="97">
        <v>0</v>
      </c>
      <c r="D49" s="97">
        <v>1590.5</v>
      </c>
      <c r="E49" s="97">
        <v>47.257885199999997</v>
      </c>
      <c r="F49" s="97">
        <v>45.795096999999998</v>
      </c>
      <c r="G49" s="97">
        <v>7.4110545999999999</v>
      </c>
      <c r="H49" s="97">
        <v>85.424553000000003</v>
      </c>
      <c r="I49" s="97"/>
      <c r="J49" s="97"/>
      <c r="K49" s="97"/>
      <c r="L49" s="97"/>
      <c r="M49" s="97"/>
      <c r="N49" s="97"/>
      <c r="O49" s="29"/>
      <c r="P49" s="29"/>
      <c r="Q49" s="97"/>
      <c r="R49" s="97" t="s">
        <v>48</v>
      </c>
      <c r="S49" s="97">
        <v>0</v>
      </c>
      <c r="T49" s="97">
        <v>0</v>
      </c>
      <c r="U49" s="97">
        <v>0</v>
      </c>
      <c r="V49" s="97">
        <v>0</v>
      </c>
      <c r="W49" s="97">
        <v>1.5692859454498</v>
      </c>
      <c r="X49" s="97">
        <v>0</v>
      </c>
      <c r="Y49" s="97">
        <v>201.327004575692</v>
      </c>
      <c r="Z49" s="97">
        <v>1.28715856986709</v>
      </c>
      <c r="AA49" s="97">
        <v>2.7771087984674998</v>
      </c>
      <c r="AB49" s="97">
        <v>1.8866490711684301</v>
      </c>
      <c r="AC49" s="97">
        <v>0</v>
      </c>
      <c r="AD49" s="97">
        <v>0</v>
      </c>
      <c r="AE49" s="97">
        <v>0</v>
      </c>
      <c r="AF49" s="97">
        <v>12.716803169585001</v>
      </c>
      <c r="AG49" s="97">
        <v>1.0285746392544699</v>
      </c>
      <c r="AH49" s="97">
        <v>0.82873298590715505</v>
      </c>
      <c r="AI49" s="97">
        <v>0</v>
      </c>
      <c r="AJ49" s="97">
        <v>0</v>
      </c>
      <c r="AK49" s="97">
        <v>0</v>
      </c>
      <c r="AL49" s="97">
        <v>0.88094805133462295</v>
      </c>
      <c r="AM49" s="97">
        <v>0</v>
      </c>
      <c r="AN49" s="97">
        <v>1430.6384919172999</v>
      </c>
      <c r="AO49" s="97">
        <v>146.243093126319</v>
      </c>
      <c r="AP49" s="97">
        <v>1589.5983882132</v>
      </c>
      <c r="AQ49" s="97">
        <v>0</v>
      </c>
      <c r="AR49" s="97">
        <v>2.54495925608503</v>
      </c>
      <c r="AS49" s="97">
        <v>0</v>
      </c>
      <c r="AT49" s="97">
        <v>46.412031563365801</v>
      </c>
      <c r="AU49" s="97">
        <v>2.6684305725954399E-2</v>
      </c>
      <c r="AV49" s="97">
        <v>9.3829883199126902E-3</v>
      </c>
      <c r="AW49" s="97">
        <v>35.298345097196197</v>
      </c>
      <c r="AX49" s="97">
        <v>1.19919196249938E-2</v>
      </c>
      <c r="AY49" s="97">
        <v>0</v>
      </c>
      <c r="AZ49" s="97">
        <v>1.7392851976168E-3</v>
      </c>
      <c r="BA49" s="97">
        <v>47.231507770145797</v>
      </c>
      <c r="BB49" s="97">
        <v>45.769485946262101</v>
      </c>
      <c r="BC49" s="97">
        <v>1.4620218238837701</v>
      </c>
      <c r="BD49" s="97">
        <v>0</v>
      </c>
      <c r="BE49" s="97">
        <v>0</v>
      </c>
      <c r="BF49" s="97">
        <v>0.18724800189597399</v>
      </c>
      <c r="BG49" s="97">
        <v>0</v>
      </c>
      <c r="BH49" s="97">
        <v>2.0093325828799999</v>
      </c>
      <c r="BI49" s="97">
        <v>0</v>
      </c>
      <c r="BJ49" s="97">
        <v>5.2224342223471498E-2</v>
      </c>
      <c r="BK49" s="97">
        <v>8.0373308043012095</v>
      </c>
      <c r="BL49" s="97">
        <v>3.14741832129587</v>
      </c>
      <c r="BM49" s="97">
        <v>0</v>
      </c>
      <c r="BN49" s="97">
        <v>0.1350235353208</v>
      </c>
      <c r="BO49" s="97">
        <v>1.8308357589686699E-4</v>
      </c>
      <c r="BP49" s="97">
        <v>7.4081862337670898</v>
      </c>
      <c r="BQ49" s="97">
        <v>21.944785926310399</v>
      </c>
      <c r="BR49" s="97">
        <v>0</v>
      </c>
      <c r="BS49" s="97">
        <v>0</v>
      </c>
      <c r="BT49" s="97">
        <v>9.2097918484615793</v>
      </c>
      <c r="BU49" s="97">
        <v>8.7073952825211993</v>
      </c>
      <c r="BV49" s="97">
        <v>85.385060452939499</v>
      </c>
      <c r="BW49" s="97">
        <v>9.6549970114309698</v>
      </c>
      <c r="BY49" s="35">
        <f t="shared" si="14"/>
        <v>8.0000101056213451E-3</v>
      </c>
      <c r="BZ49" s="35">
        <f t="shared" si="15"/>
        <v>1.9247497172438052E-2</v>
      </c>
      <c r="CA49" s="83">
        <f t="shared" si="16"/>
        <v>-6.2062131768047429E-4</v>
      </c>
      <c r="CB49" s="83" t="str">
        <f t="shared" si="17"/>
        <v/>
      </c>
      <c r="CC49" s="83">
        <f t="shared" si="18"/>
        <v>-5.6687317623389105E-4</v>
      </c>
      <c r="CD49" s="83">
        <f t="shared" si="19"/>
        <v>-5.5815933663913358E-4</v>
      </c>
      <c r="CE49" s="83">
        <f t="shared" si="20"/>
        <v>-5.5925318245089197E-4</v>
      </c>
      <c r="CF49" s="83">
        <f t="shared" si="21"/>
        <v>-3.8703887472507506E-4</v>
      </c>
      <c r="CG49" s="83">
        <f t="shared" si="22"/>
        <v>-4.6230908648131332E-4</v>
      </c>
      <c r="CH49" s="83" t="str">
        <f t="shared" si="23"/>
        <v/>
      </c>
      <c r="CI49" s="83" t="str">
        <f t="shared" si="24"/>
        <v/>
      </c>
      <c r="CJ49" s="83" t="str">
        <f>IF(K49=0,"",(#REF!-K49)/K49)</f>
        <v/>
      </c>
      <c r="CK49" s="83" t="str">
        <f t="shared" si="25"/>
        <v/>
      </c>
      <c r="CL49" s="83" t="str">
        <f t="shared" si="26"/>
        <v/>
      </c>
      <c r="CM49" s="83" t="str">
        <f>IF(N49=0,"",(#REF!-N49)/N49)</f>
        <v/>
      </c>
      <c r="CN49" s="83" t="str">
        <f>IF(O49=0,"",(#REF!-O49)/O49)</f>
        <v/>
      </c>
      <c r="CO49" s="83" t="str">
        <f t="shared" si="27"/>
        <v/>
      </c>
    </row>
    <row r="50" spans="1:93" x14ac:dyDescent="0.25">
      <c r="A50" s="97" t="s">
        <v>49</v>
      </c>
      <c r="B50" s="97">
        <v>244.90349000000001</v>
      </c>
      <c r="C50" s="97">
        <v>0</v>
      </c>
      <c r="D50" s="97">
        <v>1692.0255</v>
      </c>
      <c r="E50" s="97">
        <v>45.589886</v>
      </c>
      <c r="F50" s="97">
        <v>44.206589000000001</v>
      </c>
      <c r="G50" s="97">
        <v>3.245784</v>
      </c>
      <c r="H50" s="97">
        <v>65.764702</v>
      </c>
      <c r="I50" s="97"/>
      <c r="J50" s="97"/>
      <c r="K50" s="97"/>
      <c r="L50" s="97"/>
      <c r="M50" s="97"/>
      <c r="N50" s="97"/>
      <c r="O50" s="29"/>
      <c r="P50" s="29"/>
      <c r="Q50" s="97"/>
      <c r="R50" s="97" t="s">
        <v>49</v>
      </c>
      <c r="S50" s="97">
        <v>0</v>
      </c>
      <c r="T50" s="97">
        <v>0</v>
      </c>
      <c r="U50" s="97">
        <v>0</v>
      </c>
      <c r="V50" s="97">
        <v>0</v>
      </c>
      <c r="W50" s="97">
        <v>1.2049609899033999</v>
      </c>
      <c r="X50" s="97">
        <v>0</v>
      </c>
      <c r="Y50" s="97">
        <v>243.96778463047701</v>
      </c>
      <c r="Z50" s="97">
        <v>0.98833138827718603</v>
      </c>
      <c r="AA50" s="97">
        <v>2.13237420674746</v>
      </c>
      <c r="AB50" s="97">
        <v>1.44864429951187</v>
      </c>
      <c r="AC50" s="97">
        <v>0</v>
      </c>
      <c r="AD50" s="97">
        <v>0</v>
      </c>
      <c r="AE50" s="97">
        <v>0</v>
      </c>
      <c r="AF50" s="97">
        <v>13.486902502554599</v>
      </c>
      <c r="AG50" s="97">
        <v>0.78978122959982</v>
      </c>
      <c r="AH50" s="97">
        <v>0.63633401789060695</v>
      </c>
      <c r="AI50" s="97">
        <v>0</v>
      </c>
      <c r="AJ50" s="97">
        <v>0</v>
      </c>
      <c r="AK50" s="97">
        <v>0</v>
      </c>
      <c r="AL50" s="97">
        <v>0.847860364110958</v>
      </c>
      <c r="AM50" s="97">
        <v>0</v>
      </c>
      <c r="AN50" s="97">
        <v>1517.27668111972</v>
      </c>
      <c r="AO50" s="97">
        <v>155.099391020133</v>
      </c>
      <c r="AP50" s="97">
        <v>1685.8629746424101</v>
      </c>
      <c r="AQ50" s="97">
        <v>0</v>
      </c>
      <c r="AR50" s="97">
        <v>1.9541202623716201</v>
      </c>
      <c r="AS50" s="97">
        <v>0</v>
      </c>
      <c r="AT50" s="97">
        <v>35.6369828404735</v>
      </c>
      <c r="AU50" s="97">
        <v>2.5682086044191602E-2</v>
      </c>
      <c r="AV50" s="97">
        <v>9.0305713924943593E-3</v>
      </c>
      <c r="AW50" s="97">
        <v>33.972571418729302</v>
      </c>
      <c r="AX50" s="97">
        <v>1.1541514171971501E-2</v>
      </c>
      <c r="AY50" s="97">
        <v>0</v>
      </c>
      <c r="AZ50" s="97">
        <v>1.67396041308002E-3</v>
      </c>
      <c r="BA50" s="97">
        <v>45.428893334378699</v>
      </c>
      <c r="BB50" s="97">
        <v>44.050425952058703</v>
      </c>
      <c r="BC50" s="97">
        <v>1.37846738232003</v>
      </c>
      <c r="BD50" s="97">
        <v>0</v>
      </c>
      <c r="BE50" s="97">
        <v>0</v>
      </c>
      <c r="BF50" s="97">
        <v>0.18021496404481999</v>
      </c>
      <c r="BG50" s="97">
        <v>0</v>
      </c>
      <c r="BH50" s="97">
        <v>1.93386399185392</v>
      </c>
      <c r="BI50" s="97">
        <v>0</v>
      </c>
      <c r="BJ50" s="97">
        <v>5.0262833979838703E-2</v>
      </c>
      <c r="BK50" s="97">
        <v>7.7354562759525303</v>
      </c>
      <c r="BL50" s="97">
        <v>2.4167138957334902</v>
      </c>
      <c r="BM50" s="97">
        <v>0</v>
      </c>
      <c r="BN50" s="97">
        <v>0.129952129340762</v>
      </c>
      <c r="BO50" s="97">
        <v>1.76206135760622E-4</v>
      </c>
      <c r="BP50" s="97">
        <v>3.23768318193973</v>
      </c>
      <c r="BQ50" s="97">
        <v>16.850079062852899</v>
      </c>
      <c r="BR50" s="97">
        <v>0</v>
      </c>
      <c r="BS50" s="97">
        <v>0</v>
      </c>
      <c r="BT50" s="97">
        <v>7.0716426924836</v>
      </c>
      <c r="BU50" s="97">
        <v>6.6858832617503499</v>
      </c>
      <c r="BV50" s="97">
        <v>65.562055116762195</v>
      </c>
      <c r="BW50" s="97">
        <v>7.4134922881465002</v>
      </c>
      <c r="BY50" s="35">
        <f t="shared" si="14"/>
        <v>7.9999992320937702E-3</v>
      </c>
      <c r="BZ50" s="35">
        <f t="shared" si="15"/>
        <v>1.9247495246327649E-2</v>
      </c>
      <c r="CA50" s="83">
        <f t="shared" si="16"/>
        <v>-3.8207106379863848E-3</v>
      </c>
      <c r="CB50" s="83" t="str">
        <f t="shared" si="17"/>
        <v/>
      </c>
      <c r="CC50" s="83">
        <f t="shared" si="18"/>
        <v>-3.6420995768620843E-3</v>
      </c>
      <c r="CD50" s="83">
        <f t="shared" si="19"/>
        <v>-3.5313241542499259E-3</v>
      </c>
      <c r="CE50" s="83">
        <f t="shared" si="20"/>
        <v>-3.5325740228746966E-3</v>
      </c>
      <c r="CF50" s="83">
        <f t="shared" si="21"/>
        <v>-2.4957970278582818E-3</v>
      </c>
      <c r="CG50" s="83">
        <f t="shared" si="22"/>
        <v>-3.0813928608359594E-3</v>
      </c>
      <c r="CH50" s="83" t="str">
        <f t="shared" si="23"/>
        <v/>
      </c>
      <c r="CI50" s="83" t="str">
        <f t="shared" si="24"/>
        <v/>
      </c>
      <c r="CJ50" s="83" t="str">
        <f>IF(K50=0,"",(#REF!-K50)/K50)</f>
        <v/>
      </c>
      <c r="CK50" s="83" t="str">
        <f t="shared" si="25"/>
        <v/>
      </c>
      <c r="CL50" s="83" t="str">
        <f t="shared" si="26"/>
        <v/>
      </c>
      <c r="CM50" s="83" t="str">
        <f>IF(N50=0,"",(#REF!-N50)/N50)</f>
        <v/>
      </c>
      <c r="CN50" s="83" t="str">
        <f>IF(O50=0,"",(#REF!-O50)/O50)</f>
        <v/>
      </c>
      <c r="CO50" s="83" t="str">
        <f t="shared" si="27"/>
        <v/>
      </c>
    </row>
    <row r="51" spans="1:93" x14ac:dyDescent="0.25">
      <c r="A51" s="97" t="s">
        <v>50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29"/>
      <c r="P51" s="29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Y51" s="35" t="e">
        <f t="shared" si="14"/>
        <v>#DIV/0!</v>
      </c>
      <c r="BZ51" s="35" t="e">
        <f t="shared" si="15"/>
        <v>#DIV/0!</v>
      </c>
      <c r="CA51" s="83" t="str">
        <f t="shared" si="16"/>
        <v/>
      </c>
      <c r="CB51" s="83" t="str">
        <f t="shared" si="17"/>
        <v/>
      </c>
      <c r="CC51" s="83" t="str">
        <f t="shared" si="18"/>
        <v/>
      </c>
      <c r="CD51" s="83" t="str">
        <f t="shared" si="19"/>
        <v/>
      </c>
      <c r="CE51" s="83" t="str">
        <f t="shared" si="20"/>
        <v/>
      </c>
      <c r="CF51" s="83" t="str">
        <f t="shared" si="21"/>
        <v/>
      </c>
      <c r="CG51" s="83" t="str">
        <f t="shared" si="22"/>
        <v/>
      </c>
      <c r="CH51" s="83" t="str">
        <f t="shared" si="23"/>
        <v/>
      </c>
      <c r="CI51" s="83" t="str">
        <f t="shared" si="24"/>
        <v/>
      </c>
      <c r="CJ51" s="83" t="str">
        <f>IF(K51=0,"",(#REF!-K51)/K51)</f>
        <v/>
      </c>
      <c r="CK51" s="83" t="str">
        <f t="shared" si="25"/>
        <v/>
      </c>
      <c r="CL51" s="83" t="str">
        <f t="shared" si="26"/>
        <v/>
      </c>
      <c r="CM51" s="83" t="str">
        <f>IF(N51=0,"",(#REF!-N51)/N51)</f>
        <v/>
      </c>
      <c r="CN51" s="83" t="str">
        <f>IF(O51=0,"",(#REF!-O51)/O51)</f>
        <v/>
      </c>
      <c r="CO51" s="83" t="str">
        <f t="shared" si="27"/>
        <v/>
      </c>
    </row>
    <row r="52" spans="1:93" x14ac:dyDescent="0.25">
      <c r="A52" s="41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29"/>
      <c r="P52" s="29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CA52" s="83" t="str">
        <f t="shared" si="16"/>
        <v/>
      </c>
      <c r="CB52" s="83" t="str">
        <f t="shared" si="17"/>
        <v/>
      </c>
      <c r="CC52" s="83" t="str">
        <f t="shared" si="18"/>
        <v/>
      </c>
      <c r="CD52" s="83" t="str">
        <f t="shared" si="19"/>
        <v/>
      </c>
      <c r="CE52" s="83" t="str">
        <f t="shared" si="20"/>
        <v/>
      </c>
      <c r="CF52" s="83" t="str">
        <f t="shared" si="21"/>
        <v/>
      </c>
      <c r="CG52" s="83" t="str">
        <f t="shared" si="22"/>
        <v/>
      </c>
      <c r="CH52" s="83" t="str">
        <f t="shared" si="23"/>
        <v/>
      </c>
      <c r="CI52" s="83" t="str">
        <f t="shared" si="24"/>
        <v/>
      </c>
      <c r="CJ52" s="83" t="str">
        <f>IF(K52=0,"",(#REF!-K52)/K52)</f>
        <v/>
      </c>
      <c r="CK52" s="83" t="str">
        <f t="shared" si="25"/>
        <v/>
      </c>
      <c r="CL52" s="83" t="str">
        <f t="shared" si="26"/>
        <v/>
      </c>
      <c r="CM52" s="83" t="str">
        <f>IF(N52=0,"",(#REF!-N52)/N52)</f>
        <v/>
      </c>
      <c r="CN52" s="83" t="str">
        <f>IF(O52=0,"",(#REF!-O52)/O52)</f>
        <v/>
      </c>
      <c r="CO52" s="83" t="str">
        <f t="shared" si="27"/>
        <v/>
      </c>
    </row>
    <row r="53" spans="1:93" x14ac:dyDescent="0.25">
      <c r="A53" s="41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29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CA53" s="83" t="str">
        <f t="shared" si="16"/>
        <v/>
      </c>
      <c r="CB53" s="83" t="str">
        <f t="shared" si="17"/>
        <v/>
      </c>
      <c r="CC53" s="83" t="str">
        <f t="shared" si="18"/>
        <v/>
      </c>
      <c r="CD53" s="83" t="str">
        <f t="shared" si="19"/>
        <v/>
      </c>
      <c r="CE53" s="83" t="str">
        <f t="shared" si="20"/>
        <v/>
      </c>
      <c r="CF53" s="83" t="str">
        <f t="shared" si="21"/>
        <v/>
      </c>
      <c r="CG53" s="83" t="str">
        <f t="shared" si="22"/>
        <v/>
      </c>
      <c r="CH53" s="83" t="str">
        <f t="shared" si="23"/>
        <v/>
      </c>
      <c r="CI53" s="83" t="str">
        <f t="shared" si="24"/>
        <v/>
      </c>
      <c r="CJ53" s="83" t="str">
        <f>IF(K53=0,"",(#REF!-K53)/K53)</f>
        <v/>
      </c>
      <c r="CK53" s="83" t="str">
        <f t="shared" si="25"/>
        <v/>
      </c>
      <c r="CL53" s="83" t="str">
        <f t="shared" si="26"/>
        <v/>
      </c>
      <c r="CM53" s="83" t="str">
        <f>IF(N53=0,"",(#REF!-N53)/N53)</f>
        <v/>
      </c>
      <c r="CN53" s="83" t="str">
        <f>IF(O53=0,"",(#REF!-O53)/O53)</f>
        <v/>
      </c>
      <c r="CO53" s="83" t="str">
        <f t="shared" si="27"/>
        <v/>
      </c>
    </row>
    <row r="54" spans="1:93" x14ac:dyDescent="0.25">
      <c r="A54" s="41" t="s">
        <v>231</v>
      </c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29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CA54" s="83" t="str">
        <f t="shared" si="16"/>
        <v/>
      </c>
      <c r="CB54" s="83" t="str">
        <f t="shared" si="17"/>
        <v/>
      </c>
      <c r="CC54" s="83" t="str">
        <f t="shared" si="18"/>
        <v/>
      </c>
      <c r="CD54" s="83" t="str">
        <f t="shared" si="19"/>
        <v/>
      </c>
      <c r="CE54" s="83" t="str">
        <f t="shared" si="20"/>
        <v/>
      </c>
      <c r="CF54" s="83" t="str">
        <f t="shared" si="21"/>
        <v/>
      </c>
      <c r="CG54" s="83" t="str">
        <f t="shared" si="22"/>
        <v/>
      </c>
      <c r="CH54" s="83" t="str">
        <f t="shared" si="23"/>
        <v/>
      </c>
      <c r="CI54" s="83" t="str">
        <f t="shared" si="24"/>
        <v/>
      </c>
      <c r="CJ54" s="83" t="str">
        <f>IF(K54=0,"",(#REF!-K54)/K54)</f>
        <v/>
      </c>
      <c r="CK54" s="83" t="str">
        <f t="shared" si="25"/>
        <v/>
      </c>
      <c r="CL54" s="83" t="str">
        <f t="shared" si="26"/>
        <v/>
      </c>
      <c r="CM54" s="83" t="str">
        <f>IF(N54=0,"",(#REF!-N54)/N54)</f>
        <v/>
      </c>
      <c r="CN54" s="83" t="str">
        <f>IF(O54=0,"",(#REF!-O54)/O54)</f>
        <v/>
      </c>
      <c r="CO54" s="83" t="str">
        <f t="shared" si="27"/>
        <v/>
      </c>
    </row>
    <row r="55" spans="1:93" x14ac:dyDescent="0.25">
      <c r="A55" s="97" t="s">
        <v>1</v>
      </c>
      <c r="B55" s="97">
        <v>238.73039</v>
      </c>
      <c r="C55" s="97">
        <v>0</v>
      </c>
      <c r="D55" s="97">
        <v>1572.8280999999999</v>
      </c>
      <c r="E55" s="97">
        <v>41.015457699999999</v>
      </c>
      <c r="F55" s="97">
        <v>39.774914000000003</v>
      </c>
      <c r="G55" s="97">
        <v>2.4109370999999999</v>
      </c>
      <c r="H55" s="97">
        <v>52.512466000000003</v>
      </c>
      <c r="I55" s="97"/>
      <c r="J55" s="97"/>
      <c r="K55" s="97"/>
      <c r="L55" s="97"/>
      <c r="M55" s="97"/>
      <c r="N55" s="97"/>
      <c r="O55" s="29"/>
      <c r="P55" s="29"/>
      <c r="Q55" s="97"/>
      <c r="R55" s="97" t="s">
        <v>1</v>
      </c>
      <c r="S55" s="97">
        <v>0</v>
      </c>
      <c r="T55" s="97">
        <v>0</v>
      </c>
      <c r="U55" s="97">
        <v>0</v>
      </c>
      <c r="V55" s="97">
        <v>0</v>
      </c>
      <c r="W55" s="97">
        <v>0.96512317798029901</v>
      </c>
      <c r="X55" s="97">
        <v>0</v>
      </c>
      <c r="Y55" s="97">
        <v>238.730323263722</v>
      </c>
      <c r="Z55" s="97">
        <v>0.79161228876353795</v>
      </c>
      <c r="AA55" s="97">
        <v>1.70794163346239</v>
      </c>
      <c r="AB55" s="97">
        <v>1.1603023281789999</v>
      </c>
      <c r="AC55" s="97">
        <v>0</v>
      </c>
      <c r="AD55" s="97">
        <v>0</v>
      </c>
      <c r="AE55" s="97">
        <v>0</v>
      </c>
      <c r="AF55" s="97">
        <v>12.582610482977501</v>
      </c>
      <c r="AG55" s="97">
        <v>0.63258193626062997</v>
      </c>
      <c r="AH55" s="97">
        <v>0.50967712300920898</v>
      </c>
      <c r="AI55" s="97">
        <v>0</v>
      </c>
      <c r="AJ55" s="97">
        <v>0</v>
      </c>
      <c r="AK55" s="97">
        <v>0</v>
      </c>
      <c r="AL55" s="97">
        <v>0.76554775460352598</v>
      </c>
      <c r="AM55" s="97">
        <v>0</v>
      </c>
      <c r="AN55" s="97">
        <v>1415.5448544916401</v>
      </c>
      <c r="AO55" s="97">
        <v>144.70009726020601</v>
      </c>
      <c r="AP55" s="97">
        <v>1572.8275622348201</v>
      </c>
      <c r="AQ55" s="97">
        <v>0</v>
      </c>
      <c r="AR55" s="97">
        <v>1.56516753897716</v>
      </c>
      <c r="AS55" s="97">
        <v>0</v>
      </c>
      <c r="AT55" s="97">
        <v>28.543747611504799</v>
      </c>
      <c r="AU55" s="97">
        <v>2.318877588364E-2</v>
      </c>
      <c r="AV55" s="97">
        <v>8.1538503502593205E-3</v>
      </c>
      <c r="AW55" s="97">
        <v>30.674401550951501</v>
      </c>
      <c r="AX55" s="97">
        <v>1.0421017785787899E-2</v>
      </c>
      <c r="AY55" s="97">
        <v>0</v>
      </c>
      <c r="AZ55" s="97">
        <v>1.5114440527565999E-3</v>
      </c>
      <c r="BA55" s="97">
        <v>41.014425662249003</v>
      </c>
      <c r="BB55" s="97">
        <v>39.773864513861398</v>
      </c>
      <c r="BC55" s="97">
        <v>1.24056114838759</v>
      </c>
      <c r="BD55" s="97">
        <v>0</v>
      </c>
      <c r="BE55" s="97">
        <v>0</v>
      </c>
      <c r="BF55" s="97">
        <v>0.162719167204043</v>
      </c>
      <c r="BG55" s="97">
        <v>0</v>
      </c>
      <c r="BH55" s="97">
        <v>1.7461173416668001</v>
      </c>
      <c r="BI55" s="97">
        <v>0</v>
      </c>
      <c r="BJ55" s="97">
        <v>4.5383173806886098E-2</v>
      </c>
      <c r="BK55" s="97">
        <v>6.9844730683377696</v>
      </c>
      <c r="BL55" s="97">
        <v>1.93568586522854</v>
      </c>
      <c r="BM55" s="97">
        <v>0</v>
      </c>
      <c r="BN55" s="97">
        <v>0.117336024184703</v>
      </c>
      <c r="BO55" s="97">
        <v>1.5909963722945101E-4</v>
      </c>
      <c r="BP55" s="97">
        <v>2.4109362845285101</v>
      </c>
      <c r="BQ55" s="97">
        <v>13.4961967854774</v>
      </c>
      <c r="BR55" s="97">
        <v>0</v>
      </c>
      <c r="BS55" s="97">
        <v>0</v>
      </c>
      <c r="BT55" s="97">
        <v>5.6640922255334898</v>
      </c>
      <c r="BU55" s="97">
        <v>5.3551134450966398</v>
      </c>
      <c r="BV55" s="97">
        <v>52.512451987191099</v>
      </c>
      <c r="BW55" s="97">
        <v>5.9378966847316699</v>
      </c>
      <c r="BY55" s="35">
        <f t="shared" ref="BY55:BY60" si="28">AF55/AP55</f>
        <v>7.999993632549874E-3</v>
      </c>
      <c r="BZ55" s="35">
        <f t="shared" ref="BZ55:BZ60" si="29">AL55/BB55</f>
        <v>1.924750747659254E-2</v>
      </c>
      <c r="CA55" s="83">
        <f t="shared" si="16"/>
        <v>-2.7954663836761507E-7</v>
      </c>
      <c r="CB55" s="83" t="str">
        <f t="shared" si="17"/>
        <v/>
      </c>
      <c r="CC55" s="83">
        <f t="shared" si="18"/>
        <v>-3.4190969746955095E-7</v>
      </c>
      <c r="CD55" s="83">
        <f t="shared" si="19"/>
        <v>-2.516216589716576E-5</v>
      </c>
      <c r="CE55" s="83">
        <f t="shared" si="20"/>
        <v>-2.638562935937472E-5</v>
      </c>
      <c r="CF55" s="83">
        <f t="shared" si="21"/>
        <v>-3.3823839281830681E-7</v>
      </c>
      <c r="CG55" s="83">
        <f t="shared" si="22"/>
        <v>-2.6684728354482702E-7</v>
      </c>
      <c r="CH55" s="83" t="str">
        <f t="shared" si="23"/>
        <v/>
      </c>
      <c r="CI55" s="83" t="str">
        <f t="shared" si="24"/>
        <v/>
      </c>
      <c r="CJ55" s="83" t="str">
        <f>IF(K55=0,"",(#REF!-K55)/K55)</f>
        <v/>
      </c>
      <c r="CK55" s="83" t="str">
        <f t="shared" si="25"/>
        <v/>
      </c>
      <c r="CL55" s="83" t="str">
        <f t="shared" si="26"/>
        <v/>
      </c>
      <c r="CM55" s="83" t="str">
        <f>IF(N55=0,"",(#REF!-N55)/N55)</f>
        <v/>
      </c>
      <c r="CN55" s="83" t="str">
        <f>IF(O55=0,"",(#REF!-O55)/O55)</f>
        <v/>
      </c>
      <c r="CO55" s="83" t="str">
        <f t="shared" si="27"/>
        <v/>
      </c>
    </row>
    <row r="56" spans="1:93" x14ac:dyDescent="0.25">
      <c r="A56" s="97" t="s">
        <v>11</v>
      </c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29"/>
      <c r="P56" s="29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Y56" s="35" t="e">
        <f t="shared" si="28"/>
        <v>#DIV/0!</v>
      </c>
      <c r="BZ56" s="35" t="e">
        <f t="shared" si="29"/>
        <v>#DIV/0!</v>
      </c>
      <c r="CA56" s="83" t="str">
        <f t="shared" si="16"/>
        <v/>
      </c>
      <c r="CB56" s="83" t="str">
        <f t="shared" si="17"/>
        <v/>
      </c>
      <c r="CC56" s="83" t="str">
        <f t="shared" si="18"/>
        <v/>
      </c>
      <c r="CD56" s="83" t="str">
        <f t="shared" si="19"/>
        <v/>
      </c>
      <c r="CE56" s="83" t="str">
        <f t="shared" si="20"/>
        <v/>
      </c>
      <c r="CF56" s="83" t="str">
        <f t="shared" si="21"/>
        <v/>
      </c>
      <c r="CG56" s="83" t="str">
        <f t="shared" si="22"/>
        <v/>
      </c>
      <c r="CH56" s="83" t="str">
        <f t="shared" si="23"/>
        <v/>
      </c>
      <c r="CI56" s="83" t="str">
        <f t="shared" si="24"/>
        <v/>
      </c>
      <c r="CJ56" s="83" t="str">
        <f>IF(K56=0,"",(#REF!-K56)/K56)</f>
        <v/>
      </c>
      <c r="CK56" s="83" t="str">
        <f t="shared" si="25"/>
        <v/>
      </c>
      <c r="CL56" s="83" t="str">
        <f t="shared" si="26"/>
        <v/>
      </c>
      <c r="CM56" s="83" t="str">
        <f>IF(N56=0,"",(#REF!-N56)/N56)</f>
        <v/>
      </c>
      <c r="CN56" s="83" t="str">
        <f>IF(O56=0,"",(#REF!-O56)/O56)</f>
        <v/>
      </c>
      <c r="CO56" s="83" t="str">
        <f t="shared" si="27"/>
        <v/>
      </c>
    </row>
    <row r="57" spans="1:93" x14ac:dyDescent="0.25">
      <c r="A57" s="96" t="s">
        <v>58</v>
      </c>
      <c r="B57" s="97">
        <v>2.4722593000000002</v>
      </c>
      <c r="C57" s="97">
        <v>0</v>
      </c>
      <c r="D57" s="97">
        <v>15.911633</v>
      </c>
      <c r="E57" s="97">
        <v>0.43124214599999999</v>
      </c>
      <c r="F57" s="97">
        <v>0.41785573999999998</v>
      </c>
      <c r="G57" s="97">
        <v>7.6070554999999998E-2</v>
      </c>
      <c r="H57" s="97">
        <v>0.53868883999999995</v>
      </c>
      <c r="I57" s="97"/>
      <c r="J57" s="97"/>
      <c r="K57" s="97"/>
      <c r="L57" s="97"/>
      <c r="M57" s="97"/>
      <c r="N57" s="97"/>
      <c r="O57" s="97"/>
      <c r="P57" s="97"/>
      <c r="Q57" s="97"/>
      <c r="R57" s="97" t="s">
        <v>58</v>
      </c>
      <c r="S57" s="97">
        <v>0</v>
      </c>
      <c r="T57" s="97">
        <v>0</v>
      </c>
      <c r="U57" s="97">
        <v>0</v>
      </c>
      <c r="V57" s="97">
        <v>0</v>
      </c>
      <c r="W57" s="97">
        <v>9.9005400525224701E-3</v>
      </c>
      <c r="X57" s="97">
        <v>0</v>
      </c>
      <c r="Y57" s="97">
        <v>2.4722584914874002</v>
      </c>
      <c r="Z57" s="97">
        <v>8.1205867646158194E-3</v>
      </c>
      <c r="AA57" s="97">
        <v>1.7520644170770001E-2</v>
      </c>
      <c r="AB57" s="97">
        <v>1.19027295164933E-2</v>
      </c>
      <c r="AC57" s="97">
        <v>0</v>
      </c>
      <c r="AD57" s="97">
        <v>0</v>
      </c>
      <c r="AE57" s="97">
        <v>0</v>
      </c>
      <c r="AF57" s="97">
        <v>0.12729303242447701</v>
      </c>
      <c r="AG57" s="97">
        <v>6.4892130235288201E-3</v>
      </c>
      <c r="AH57" s="97">
        <v>5.2283742712357396E-3</v>
      </c>
      <c r="AI57" s="97">
        <v>0</v>
      </c>
      <c r="AJ57" s="97">
        <v>0</v>
      </c>
      <c r="AK57" s="97">
        <v>0</v>
      </c>
      <c r="AL57" s="97">
        <v>8.0424537001824205E-3</v>
      </c>
      <c r="AM57" s="97">
        <v>0</v>
      </c>
      <c r="AN57" s="97">
        <v>14.320447555018999</v>
      </c>
      <c r="AO57" s="97">
        <v>1.46386995375805</v>
      </c>
      <c r="AP57" s="97">
        <v>15.9116105412016</v>
      </c>
      <c r="AQ57" s="97">
        <v>0</v>
      </c>
      <c r="AR57" s="97">
        <v>1.6055940197423801E-2</v>
      </c>
      <c r="AS57" s="97">
        <v>0</v>
      </c>
      <c r="AT57" s="97">
        <v>0.292809925081433</v>
      </c>
      <c r="AU57" s="97">
        <v>2.4361057557168499E-4</v>
      </c>
      <c r="AV57" s="97">
        <v>8.56615475344058E-5</v>
      </c>
      <c r="AW57" s="97">
        <v>0.32225058207532098</v>
      </c>
      <c r="AX57" s="97">
        <v>1.09478405176452E-4</v>
      </c>
      <c r="AY57" s="97">
        <v>0</v>
      </c>
      <c r="AZ57" s="97">
        <v>1.5878734546977699E-5</v>
      </c>
      <c r="BA57" s="97">
        <v>0.43123038509688699</v>
      </c>
      <c r="BB57" s="97">
        <v>0.41784528106628699</v>
      </c>
      <c r="BC57" s="97">
        <v>1.3385104030600101E-2</v>
      </c>
      <c r="BD57" s="97">
        <v>0</v>
      </c>
      <c r="BE57" s="97">
        <v>0</v>
      </c>
      <c r="BF57" s="97">
        <v>1.70945003499837E-3</v>
      </c>
      <c r="BG57" s="97">
        <v>0</v>
      </c>
      <c r="BH57" s="97">
        <v>1.83438667967393E-2</v>
      </c>
      <c r="BI57" s="97">
        <v>0</v>
      </c>
      <c r="BJ57" s="97">
        <v>4.7677501281436499E-4</v>
      </c>
      <c r="BK57" s="97">
        <v>7.3375630549446902E-2</v>
      </c>
      <c r="BL57" s="97">
        <v>1.9856801838302001E-2</v>
      </c>
      <c r="BM57" s="97">
        <v>0</v>
      </c>
      <c r="BN57" s="97">
        <v>1.23267592607902E-3</v>
      </c>
      <c r="BO57" s="97">
        <v>1.67140805899568E-6</v>
      </c>
      <c r="BP57" s="97">
        <v>7.60700172070745E-2</v>
      </c>
      <c r="BQ57" s="97">
        <v>0.138447750664832</v>
      </c>
      <c r="BR57" s="97">
        <v>0</v>
      </c>
      <c r="BS57" s="97">
        <v>0</v>
      </c>
      <c r="BT57" s="97">
        <v>5.8103945236263797E-2</v>
      </c>
      <c r="BU57" s="97">
        <v>5.4934337559152703E-2</v>
      </c>
      <c r="BV57" s="97">
        <v>0.53868806142076797</v>
      </c>
      <c r="BW57" s="97">
        <v>6.0912726529208497E-2</v>
      </c>
      <c r="BY57" s="35">
        <f t="shared" si="28"/>
        <v>8.000009307345967E-3</v>
      </c>
      <c r="BZ57" s="35">
        <f t="shared" si="29"/>
        <v>1.9247444124914182E-2</v>
      </c>
      <c r="CA57" s="83">
        <f t="shared" si="16"/>
        <v>-3.2703389971321788E-7</v>
      </c>
      <c r="CB57" s="83" t="str">
        <f t="shared" si="17"/>
        <v/>
      </c>
      <c r="CC57" s="83">
        <f t="shared" si="18"/>
        <v>-1.4114703625757757E-6</v>
      </c>
      <c r="CD57" s="83">
        <f t="shared" si="19"/>
        <v>-2.7272156077714625E-5</v>
      </c>
      <c r="CE57" s="83">
        <f t="shared" si="20"/>
        <v>-2.5030010866876652E-5</v>
      </c>
      <c r="CF57" s="83">
        <f t="shared" si="21"/>
        <v>-7.0696595482698592E-6</v>
      </c>
      <c r="CG57" s="83">
        <f t="shared" si="22"/>
        <v>-1.4453227432273783E-6</v>
      </c>
      <c r="CH57" s="83" t="str">
        <f t="shared" si="23"/>
        <v/>
      </c>
      <c r="CI57" s="83" t="str">
        <f t="shared" si="24"/>
        <v/>
      </c>
      <c r="CJ57" s="83" t="str">
        <f>IF(K57=0,"",(#REF!-K57)/K57)</f>
        <v/>
      </c>
      <c r="CK57" s="83" t="str">
        <f t="shared" si="25"/>
        <v/>
      </c>
      <c r="CL57" s="83" t="str">
        <f t="shared" si="26"/>
        <v/>
      </c>
      <c r="CM57" s="83" t="str">
        <f>IF(N57=0,"",(#REF!-N57)/N57)</f>
        <v/>
      </c>
      <c r="CN57" s="83" t="str">
        <f>IF(O57=0,"",(#REF!-O57)/O57)</f>
        <v/>
      </c>
      <c r="CO57" s="83" t="str">
        <f t="shared" si="27"/>
        <v/>
      </c>
    </row>
    <row r="58" spans="1:93" x14ac:dyDescent="0.25">
      <c r="A58" s="96" t="s">
        <v>75</v>
      </c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Y58" s="35" t="e">
        <f t="shared" si="28"/>
        <v>#DIV/0!</v>
      </c>
      <c r="BZ58" s="35" t="e">
        <f t="shared" si="29"/>
        <v>#DIV/0!</v>
      </c>
      <c r="CA58" s="83" t="str">
        <f t="shared" si="16"/>
        <v/>
      </c>
      <c r="CB58" s="83" t="str">
        <f t="shared" si="17"/>
        <v/>
      </c>
      <c r="CC58" s="83" t="str">
        <f t="shared" si="18"/>
        <v/>
      </c>
      <c r="CD58" s="83" t="str">
        <f t="shared" si="19"/>
        <v/>
      </c>
      <c r="CE58" s="83" t="str">
        <f t="shared" si="20"/>
        <v/>
      </c>
      <c r="CF58" s="83" t="str">
        <f t="shared" si="21"/>
        <v/>
      </c>
      <c r="CG58" s="83" t="str">
        <f t="shared" si="22"/>
        <v/>
      </c>
      <c r="CH58" s="83" t="str">
        <f t="shared" si="23"/>
        <v/>
      </c>
      <c r="CI58" s="83" t="str">
        <f t="shared" si="24"/>
        <v/>
      </c>
      <c r="CJ58" s="83" t="str">
        <f>IF(K58=0,"",(#REF!-K58)/K58)</f>
        <v/>
      </c>
      <c r="CK58" s="83" t="str">
        <f t="shared" si="25"/>
        <v/>
      </c>
      <c r="CL58" s="83" t="str">
        <f t="shared" si="26"/>
        <v/>
      </c>
      <c r="CM58" s="83" t="str">
        <f>IF(N58=0,"",(#REF!-N58)/N58)</f>
        <v/>
      </c>
      <c r="CN58" s="83" t="str">
        <f>IF(O58=0,"",(#REF!-O58)/O58)</f>
        <v/>
      </c>
      <c r="CO58" s="83" t="str">
        <f t="shared" si="27"/>
        <v/>
      </c>
    </row>
    <row r="59" spans="1:93" x14ac:dyDescent="0.25">
      <c r="A59" s="96" t="s">
        <v>237</v>
      </c>
      <c r="B59" s="97">
        <v>6329.2103999999999</v>
      </c>
      <c r="C59" s="97">
        <v>0</v>
      </c>
      <c r="D59" s="97">
        <v>41689.938000000002</v>
      </c>
      <c r="E59" s="97">
        <v>1099.440051</v>
      </c>
      <c r="F59" s="97">
        <v>1066.0558000000001</v>
      </c>
      <c r="G59" s="97">
        <v>86.026176000000007</v>
      </c>
      <c r="H59" s="97">
        <v>1565.5890999999999</v>
      </c>
      <c r="I59" s="97"/>
      <c r="J59" s="97"/>
      <c r="K59" s="97"/>
      <c r="L59" s="97"/>
      <c r="M59" s="97"/>
      <c r="N59" s="97"/>
      <c r="O59" s="97"/>
      <c r="P59" s="97"/>
      <c r="Q59" s="97"/>
      <c r="R59" s="97" t="s">
        <v>69</v>
      </c>
      <c r="S59" s="97">
        <v>0</v>
      </c>
      <c r="T59" s="97">
        <v>0</v>
      </c>
      <c r="U59" s="97">
        <v>0</v>
      </c>
      <c r="V59" s="97">
        <v>0</v>
      </c>
      <c r="W59" s="97">
        <v>28.711007433790201</v>
      </c>
      <c r="X59" s="97">
        <v>0</v>
      </c>
      <c r="Y59" s="97">
        <v>6314.3899323824799</v>
      </c>
      <c r="Z59" s="97">
        <v>23.5493142702352</v>
      </c>
      <c r="AA59" s="97">
        <v>50.808836174192997</v>
      </c>
      <c r="AB59" s="97">
        <v>34.517394695096698</v>
      </c>
      <c r="AC59" s="97">
        <v>0</v>
      </c>
      <c r="AD59" s="97">
        <v>0</v>
      </c>
      <c r="AE59" s="97">
        <v>0</v>
      </c>
      <c r="AF59" s="97">
        <v>332.74169012803299</v>
      </c>
      <c r="AG59" s="97">
        <v>18.818401336062198</v>
      </c>
      <c r="AH59" s="97">
        <v>15.162159336664001</v>
      </c>
      <c r="AI59" s="97">
        <v>0</v>
      </c>
      <c r="AJ59" s="97">
        <v>0</v>
      </c>
      <c r="AK59" s="97">
        <v>0</v>
      </c>
      <c r="AL59" s="97">
        <v>20.4701691436697</v>
      </c>
      <c r="AM59" s="97">
        <v>0</v>
      </c>
      <c r="AN59" s="97">
        <v>37433.4124756405</v>
      </c>
      <c r="AO59" s="97">
        <v>3826.5256964209002</v>
      </c>
      <c r="AP59" s="97">
        <v>41592.6798621895</v>
      </c>
      <c r="AQ59" s="97">
        <v>0</v>
      </c>
      <c r="AR59" s="97">
        <v>46.561440921911696</v>
      </c>
      <c r="AS59" s="97">
        <v>0</v>
      </c>
      <c r="AT59" s="97">
        <v>849.13449045172399</v>
      </c>
      <c r="AU59" s="97">
        <v>0.62005092363740599</v>
      </c>
      <c r="AV59" s="97">
        <v>0.218028178272347</v>
      </c>
      <c r="AW59" s="97">
        <v>820.21072480254804</v>
      </c>
      <c r="AX59" s="97">
        <v>0.27865059929892999</v>
      </c>
      <c r="AY59" s="97">
        <v>0</v>
      </c>
      <c r="AZ59" s="97">
        <v>4.04149578229357E-2</v>
      </c>
      <c r="BA59" s="97">
        <v>1096.8284738997199</v>
      </c>
      <c r="BB59" s="97">
        <v>1063.5232082801399</v>
      </c>
      <c r="BC59" s="97">
        <v>33.305265619581398</v>
      </c>
      <c r="BD59" s="97">
        <v>0</v>
      </c>
      <c r="BE59" s="97">
        <v>0</v>
      </c>
      <c r="BF59" s="97">
        <v>4.3509892140302098</v>
      </c>
      <c r="BG59" s="97">
        <v>0</v>
      </c>
      <c r="BH59" s="97">
        <v>46.689819505172501</v>
      </c>
      <c r="BI59" s="97">
        <v>0</v>
      </c>
      <c r="BJ59" s="97">
        <v>1.21351197803094</v>
      </c>
      <c r="BK59" s="97">
        <v>186.759284370773</v>
      </c>
      <c r="BL59" s="97">
        <v>57.583838321383801</v>
      </c>
      <c r="BM59" s="97">
        <v>0</v>
      </c>
      <c r="BN59" s="97">
        <v>3.1374795435771001</v>
      </c>
      <c r="BO59" s="97">
        <v>4.2542069809355298E-3</v>
      </c>
      <c r="BP59" s="97">
        <v>85.727278486130103</v>
      </c>
      <c r="BQ59" s="97">
        <v>401.49240527323099</v>
      </c>
      <c r="BR59" s="97">
        <v>0</v>
      </c>
      <c r="BS59" s="97">
        <v>0</v>
      </c>
      <c r="BT59" s="97">
        <v>168.49843679481</v>
      </c>
      <c r="BU59" s="97">
        <v>159.306898731866</v>
      </c>
      <c r="BV59" s="97">
        <v>1562.1696201105599</v>
      </c>
      <c r="BW59" s="97">
        <v>176.64389497964001</v>
      </c>
      <c r="BY59" s="35">
        <f t="shared" si="28"/>
        <v>8.0000060402579936E-3</v>
      </c>
      <c r="BZ59" s="35">
        <f t="shared" si="29"/>
        <v>1.9247505822437779E-2</v>
      </c>
      <c r="CA59" s="83">
        <f t="shared" si="16"/>
        <v>-2.3415981901186412E-3</v>
      </c>
      <c r="CB59" s="83" t="str">
        <f t="shared" si="17"/>
        <v/>
      </c>
      <c r="CC59" s="83">
        <f t="shared" si="18"/>
        <v>-2.3328923590748055E-3</v>
      </c>
      <c r="CD59" s="83">
        <f t="shared" si="19"/>
        <v>-2.3753701694828478E-3</v>
      </c>
      <c r="CE59" s="83">
        <f t="shared" si="20"/>
        <v>-2.3756652511624557E-3</v>
      </c>
      <c r="CF59" s="83">
        <f t="shared" si="21"/>
        <v>-3.4744949475599527E-3</v>
      </c>
      <c r="CG59" s="83">
        <f t="shared" si="22"/>
        <v>-2.1841490142209259E-3</v>
      </c>
      <c r="CH59" s="83" t="str">
        <f t="shared" si="23"/>
        <v/>
      </c>
      <c r="CI59" s="83" t="str">
        <f t="shared" si="24"/>
        <v/>
      </c>
      <c r="CJ59" s="83" t="str">
        <f>IF(K59=0,"",(#REF!-K59)/K59)</f>
        <v/>
      </c>
      <c r="CK59" s="83" t="str">
        <f t="shared" si="25"/>
        <v/>
      </c>
      <c r="CL59" s="83" t="str">
        <f t="shared" si="26"/>
        <v/>
      </c>
      <c r="CM59" s="83" t="str">
        <f>IF(N59=0,"",(#REF!-N59)/N59)</f>
        <v/>
      </c>
      <c r="CN59" s="83" t="str">
        <f>IF(O59=0,"",(#REF!-O59)/O59)</f>
        <v/>
      </c>
      <c r="CO59" s="83" t="str">
        <f t="shared" si="27"/>
        <v/>
      </c>
    </row>
    <row r="60" spans="1:93" x14ac:dyDescent="0.25">
      <c r="A60" s="97" t="s">
        <v>491</v>
      </c>
      <c r="B60" s="97">
        <v>1094.0048999999999</v>
      </c>
      <c r="C60" s="97">
        <v>0</v>
      </c>
      <c r="D60" s="97">
        <v>7220.6244999999999</v>
      </c>
      <c r="E60" s="97">
        <v>193.44871079999999</v>
      </c>
      <c r="F60" s="97">
        <v>187.505</v>
      </c>
      <c r="G60" s="97">
        <v>25.237742999999998</v>
      </c>
      <c r="H60" s="97">
        <v>277.43651999999997</v>
      </c>
      <c r="I60" s="97"/>
      <c r="J60" s="97"/>
      <c r="K60" s="97"/>
      <c r="L60" s="97"/>
      <c r="M60" s="97"/>
      <c r="N60" s="97"/>
      <c r="O60" s="97"/>
      <c r="P60" s="97"/>
      <c r="Q60" s="97"/>
      <c r="R60" s="97" t="s">
        <v>70</v>
      </c>
      <c r="S60" s="97">
        <v>0</v>
      </c>
      <c r="T60" s="97">
        <v>0</v>
      </c>
      <c r="U60" s="97">
        <v>0</v>
      </c>
      <c r="V60" s="97">
        <v>0</v>
      </c>
      <c r="W60" s="97">
        <v>5.0788528541889404</v>
      </c>
      <c r="X60" s="97">
        <v>0</v>
      </c>
      <c r="Y60" s="97">
        <v>1089.5918737633399</v>
      </c>
      <c r="Z60" s="97">
        <v>4.1657817970006104</v>
      </c>
      <c r="AA60" s="97">
        <v>8.9878688289819593</v>
      </c>
      <c r="AB60" s="97">
        <v>6.1059762949519598</v>
      </c>
      <c r="AC60" s="97">
        <v>0</v>
      </c>
      <c r="AD60" s="97">
        <v>0</v>
      </c>
      <c r="AE60" s="97">
        <v>0</v>
      </c>
      <c r="AF60" s="97">
        <v>57.535140991087701</v>
      </c>
      <c r="AG60" s="97">
        <v>3.3288929246294798</v>
      </c>
      <c r="AH60" s="97">
        <v>2.6821227650997299</v>
      </c>
      <c r="AI60" s="97">
        <v>0</v>
      </c>
      <c r="AJ60" s="97">
        <v>0</v>
      </c>
      <c r="AK60" s="97">
        <v>0</v>
      </c>
      <c r="AL60" s="97">
        <v>3.5947341721919899</v>
      </c>
      <c r="AM60" s="97">
        <v>0</v>
      </c>
      <c r="AN60" s="97">
        <v>6472.6983618556296</v>
      </c>
      <c r="AO60" s="97">
        <v>661.65382121617904</v>
      </c>
      <c r="AP60" s="97">
        <v>7191.88732406289</v>
      </c>
      <c r="AQ60" s="97">
        <v>0</v>
      </c>
      <c r="AR60" s="97">
        <v>8.2365358635779895</v>
      </c>
      <c r="AS60" s="97">
        <v>0</v>
      </c>
      <c r="AT60" s="97">
        <v>150.208490778617</v>
      </c>
      <c r="AU60" s="97">
        <v>0.108886138990393</v>
      </c>
      <c r="AV60" s="97">
        <v>3.8287602859394698E-2</v>
      </c>
      <c r="AW60" s="97">
        <v>144.03597921041401</v>
      </c>
      <c r="AX60" s="97">
        <v>4.8933399471993003E-2</v>
      </c>
      <c r="AY60" s="97">
        <v>0</v>
      </c>
      <c r="AZ60" s="97">
        <v>7.0971966026775104E-3</v>
      </c>
      <c r="BA60" s="97">
        <v>192.684204067417</v>
      </c>
      <c r="BB60" s="97">
        <v>186.763774386591</v>
      </c>
      <c r="BC60" s="97">
        <v>5.9204296808258396</v>
      </c>
      <c r="BD60" s="97">
        <v>0</v>
      </c>
      <c r="BE60" s="97">
        <v>0</v>
      </c>
      <c r="BF60" s="97">
        <v>0.76407106598984698</v>
      </c>
      <c r="BG60" s="97">
        <v>0</v>
      </c>
      <c r="BH60" s="97">
        <v>8.19914096904159</v>
      </c>
      <c r="BI60" s="97">
        <v>0</v>
      </c>
      <c r="BJ60" s="97">
        <v>0.21310302088328101</v>
      </c>
      <c r="BK60" s="97">
        <v>32.796561340850999</v>
      </c>
      <c r="BL60" s="97">
        <v>10.1863368422361</v>
      </c>
      <c r="BM60" s="97">
        <v>0</v>
      </c>
      <c r="BN60" s="97">
        <v>0.55096736608299302</v>
      </c>
      <c r="BO60" s="97">
        <v>7.4707540358361199E-4</v>
      </c>
      <c r="BP60" s="97">
        <v>25.135869504015101</v>
      </c>
      <c r="BQ60" s="97">
        <v>71.022442379338301</v>
      </c>
      <c r="BR60" s="97">
        <v>0</v>
      </c>
      <c r="BS60" s="97">
        <v>0</v>
      </c>
      <c r="BT60" s="97">
        <v>29.806686114228</v>
      </c>
      <c r="BU60" s="97">
        <v>28.1806939731146</v>
      </c>
      <c r="BV60" s="97">
        <v>276.34150200896102</v>
      </c>
      <c r="BW60" s="97">
        <v>31.247584935437601</v>
      </c>
      <c r="BY60" s="35">
        <f t="shared" si="28"/>
        <v>8.0000058953349339E-3</v>
      </c>
      <c r="BZ60" s="35">
        <f t="shared" si="29"/>
        <v>1.9247491565206231E-2</v>
      </c>
      <c r="CA60" s="83">
        <f t="shared" si="16"/>
        <v>-4.0338267558582388E-3</v>
      </c>
      <c r="CB60" s="83"/>
      <c r="CC60" s="83">
        <f t="shared" si="18"/>
        <v>-3.9798740312711033E-3</v>
      </c>
      <c r="CD60" s="83">
        <f t="shared" si="19"/>
        <v>-3.9519867019087267E-3</v>
      </c>
      <c r="CE60" s="83">
        <f t="shared" si="20"/>
        <v>-3.9530978555718521E-3</v>
      </c>
      <c r="CF60" s="83">
        <f t="shared" si="21"/>
        <v>-4.036553347298015E-3</v>
      </c>
      <c r="CG60" s="83">
        <f t="shared" si="22"/>
        <v>-3.9469136616872144E-3</v>
      </c>
      <c r="CN60" s="83" t="str">
        <f>IF(O60=0,"",(#REF!-O60)/O60)</f>
        <v/>
      </c>
      <c r="CO60" s="83" t="str">
        <f t="shared" si="27"/>
        <v/>
      </c>
    </row>
    <row r="61" spans="1:93" x14ac:dyDescent="0.25">
      <c r="A61" s="42" t="s">
        <v>492</v>
      </c>
      <c r="B61" s="1">
        <f>SUM(B3:B60)+SUM(B67:B80)</f>
        <v>32728.230957270189</v>
      </c>
      <c r="C61" s="1">
        <f t="shared" ref="C61:P61" si="30">SUM(C3:C60)+SUM(C67:C80)</f>
        <v>9.6161817969999994</v>
      </c>
      <c r="D61" s="1">
        <f t="shared" si="30"/>
        <v>226063.92301804101</v>
      </c>
      <c r="E61" s="1">
        <f t="shared" si="30"/>
        <v>6095.5977496701662</v>
      </c>
      <c r="F61" s="1">
        <f t="shared" si="30"/>
        <v>5899.0585193269908</v>
      </c>
      <c r="G61" s="1">
        <f t="shared" si="30"/>
        <v>1167.9508172251001</v>
      </c>
      <c r="H61" s="1">
        <f t="shared" si="30"/>
        <v>8812.6721184489797</v>
      </c>
      <c r="I61" s="1">
        <f t="shared" si="30"/>
        <v>0</v>
      </c>
      <c r="J61" s="1">
        <f t="shared" si="30"/>
        <v>0</v>
      </c>
      <c r="K61" s="1">
        <f t="shared" si="30"/>
        <v>0</v>
      </c>
      <c r="L61" s="1">
        <f t="shared" si="30"/>
        <v>0</v>
      </c>
      <c r="M61" s="1">
        <f t="shared" si="30"/>
        <v>0</v>
      </c>
      <c r="N61" s="1">
        <f t="shared" si="30"/>
        <v>0</v>
      </c>
      <c r="O61" s="1">
        <f t="shared" si="30"/>
        <v>0</v>
      </c>
      <c r="P61" s="1">
        <f t="shared" si="30"/>
        <v>0</v>
      </c>
      <c r="Q61" s="97"/>
      <c r="R61" s="42" t="s">
        <v>492</v>
      </c>
      <c r="S61" s="1">
        <f t="shared" ref="S61" si="31">SUM(S3:S60)+SUM(S67:S80)</f>
        <v>0.3115643068587991</v>
      </c>
      <c r="T61" s="1">
        <f t="shared" ref="T61:BW61" si="32">SUM(T3:T60)+SUM(T67:T80)</f>
        <v>0.50798589317852316</v>
      </c>
      <c r="U61" s="1">
        <f t="shared" si="32"/>
        <v>0.50798589317852316</v>
      </c>
      <c r="V61" s="1">
        <f t="shared" si="32"/>
        <v>0.36596165581441309</v>
      </c>
      <c r="W61" s="1">
        <f t="shared" si="32"/>
        <v>159.10908063675964</v>
      </c>
      <c r="X61" s="1">
        <f t="shared" si="32"/>
        <v>3.7793459549443682</v>
      </c>
      <c r="Y61" s="1">
        <f t="shared" si="32"/>
        <v>32186.080499797023</v>
      </c>
      <c r="Z61" s="1">
        <f t="shared" si="32"/>
        <v>134.64840679043044</v>
      </c>
      <c r="AA61" s="1">
        <f t="shared" si="32"/>
        <v>278.64503099870791</v>
      </c>
      <c r="AB61" s="1">
        <f t="shared" si="32"/>
        <v>190.07001746537742</v>
      </c>
      <c r="AC61" s="1">
        <f t="shared" si="32"/>
        <v>6.7707832769174619E-3</v>
      </c>
      <c r="AD61" s="1">
        <f t="shared" si="32"/>
        <v>2.1132903798157923</v>
      </c>
      <c r="AE61" s="1">
        <f t="shared" si="32"/>
        <v>2.1132903798157923</v>
      </c>
      <c r="AF61" s="1">
        <f t="shared" si="32"/>
        <v>1761.1571203206329</v>
      </c>
      <c r="AG61" s="1">
        <f t="shared" si="32"/>
        <v>104.80973856885268</v>
      </c>
      <c r="AH61" s="1">
        <f t="shared" si="32"/>
        <v>82.889158718734279</v>
      </c>
      <c r="AI61" s="1">
        <f t="shared" si="32"/>
        <v>1.6241530799781564E-2</v>
      </c>
      <c r="AJ61" s="1">
        <f t="shared" si="32"/>
        <v>0.47412458234031618</v>
      </c>
      <c r="AK61" s="1">
        <f t="shared" si="32"/>
        <v>8.8024080615783901E-2</v>
      </c>
      <c r="AL61" s="1">
        <f t="shared" si="32"/>
        <v>112.49186138408739</v>
      </c>
      <c r="AM61" s="1"/>
      <c r="AN61" s="1">
        <f t="shared" si="32"/>
        <v>198130.17571380601</v>
      </c>
      <c r="AO61" s="1">
        <f t="shared" si="32"/>
        <v>20253.307533122024</v>
      </c>
      <c r="AP61" s="1">
        <f t="shared" si="32"/>
        <v>220144.64036724888</v>
      </c>
      <c r="AQ61" s="1">
        <f t="shared" si="32"/>
        <v>0</v>
      </c>
      <c r="AR61" s="1">
        <f t="shared" si="32"/>
        <v>258.54350492339063</v>
      </c>
      <c r="AS61" s="1">
        <f t="shared" si="32"/>
        <v>0</v>
      </c>
      <c r="AT61" s="1">
        <f t="shared" si="32"/>
        <v>4664.8241139774118</v>
      </c>
      <c r="AU61" s="1">
        <f t="shared" si="32"/>
        <v>3.362045746501316</v>
      </c>
      <c r="AV61" s="1">
        <f t="shared" si="32"/>
        <v>1.179805149268548</v>
      </c>
      <c r="AW61" s="1">
        <f t="shared" si="32"/>
        <v>4441.1273747475898</v>
      </c>
      <c r="AX61" s="1">
        <f t="shared" si="32"/>
        <v>1.5101133192295919</v>
      </c>
      <c r="AY61" s="1">
        <f t="shared" si="32"/>
        <v>0</v>
      </c>
      <c r="AZ61" s="1">
        <f t="shared" si="32"/>
        <v>0.21869551433237944</v>
      </c>
      <c r="BA61" s="1">
        <f t="shared" si="32"/>
        <v>5964.5767932307881</v>
      </c>
      <c r="BB61" s="1">
        <f t="shared" si="32"/>
        <v>5777.6465396182721</v>
      </c>
      <c r="BC61" s="1">
        <f t="shared" si="32"/>
        <v>186.93025361251526</v>
      </c>
      <c r="BD61" s="1">
        <f t="shared" si="32"/>
        <v>0</v>
      </c>
      <c r="BE61" s="1">
        <f t="shared" si="32"/>
        <v>0</v>
      </c>
      <c r="BF61" s="1">
        <f t="shared" si="32"/>
        <v>29.91817871932512</v>
      </c>
      <c r="BG61" s="1">
        <f t="shared" si="32"/>
        <v>0</v>
      </c>
      <c r="BH61" s="1">
        <f t="shared" si="32"/>
        <v>255.34172739830314</v>
      </c>
      <c r="BI61" s="1">
        <f t="shared" si="32"/>
        <v>0</v>
      </c>
      <c r="BJ61" s="1">
        <f t="shared" si="32"/>
        <v>6.5824755909946493</v>
      </c>
      <c r="BK61" s="1">
        <f t="shared" si="32"/>
        <v>1021.366912270758</v>
      </c>
      <c r="BL61" s="1">
        <f t="shared" si="32"/>
        <v>314.50269519325866</v>
      </c>
      <c r="BM61" s="1">
        <f t="shared" si="32"/>
        <v>2.7180875675854407E-2</v>
      </c>
      <c r="BN61" s="1">
        <f t="shared" si="32"/>
        <v>16.989009688209102</v>
      </c>
      <c r="BO61" s="1">
        <f t="shared" si="32"/>
        <v>2.3020598085179957E-2</v>
      </c>
      <c r="BP61" s="1">
        <f t="shared" si="32"/>
        <v>897.27342159699151</v>
      </c>
      <c r="BQ61" s="1">
        <f t="shared" si="32"/>
        <v>2213.6511192154217</v>
      </c>
      <c r="BR61" s="1">
        <f t="shared" si="32"/>
        <v>0</v>
      </c>
      <c r="BS61" s="1">
        <f t="shared" si="32"/>
        <v>0</v>
      </c>
      <c r="BT61" s="1">
        <f t="shared" si="32"/>
        <v>926.51629678850588</v>
      </c>
      <c r="BU61" s="1">
        <f t="shared" si="32"/>
        <v>871.01569940830723</v>
      </c>
      <c r="BV61" s="1">
        <f t="shared" si="32"/>
        <v>8592.81050115168</v>
      </c>
      <c r="BW61" s="1">
        <f t="shared" si="32"/>
        <v>971.97981642514026</v>
      </c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</row>
    <row r="62" spans="1:93" x14ac:dyDescent="0.25">
      <c r="A62" s="10" t="s">
        <v>56</v>
      </c>
      <c r="B62" s="1">
        <f>SUM(B3:B51)</f>
        <v>22299.261766079988</v>
      </c>
      <c r="C62" s="1">
        <f>SUM(C3:C51)</f>
        <v>0</v>
      </c>
      <c r="D62" s="1">
        <f t="shared" ref="D62:P62" si="33">SUM(D3:D51)</f>
        <v>154052.76688183</v>
      </c>
      <c r="E62" s="1">
        <f t="shared" si="33"/>
        <v>4230.1817029441809</v>
      </c>
      <c r="F62" s="1">
        <f t="shared" si="33"/>
        <v>4099.7484303210013</v>
      </c>
      <c r="G62" s="1">
        <f t="shared" si="33"/>
        <v>608.15504744000009</v>
      </c>
      <c r="H62" s="1">
        <f t="shared" si="33"/>
        <v>6125.9859180099993</v>
      </c>
      <c r="I62" s="1">
        <f t="shared" si="33"/>
        <v>0</v>
      </c>
      <c r="J62" s="1">
        <f t="shared" si="33"/>
        <v>0</v>
      </c>
      <c r="K62" s="1"/>
      <c r="L62" s="1">
        <f t="shared" si="33"/>
        <v>0</v>
      </c>
      <c r="M62" s="1">
        <f t="shared" si="33"/>
        <v>0</v>
      </c>
      <c r="N62" s="1">
        <f t="shared" si="33"/>
        <v>0</v>
      </c>
      <c r="O62" s="1">
        <f t="shared" si="33"/>
        <v>0</v>
      </c>
      <c r="P62" s="1">
        <f t="shared" si="33"/>
        <v>0</v>
      </c>
      <c r="R62" s="10" t="s">
        <v>56</v>
      </c>
      <c r="S62" s="1">
        <f t="shared" ref="S62:BW62" si="34">SUM(S3:S51)</f>
        <v>0</v>
      </c>
      <c r="T62" s="1">
        <f t="shared" si="34"/>
        <v>0</v>
      </c>
      <c r="U62" s="1">
        <f t="shared" si="34"/>
        <v>0</v>
      </c>
      <c r="V62" s="1">
        <f t="shared" si="34"/>
        <v>0</v>
      </c>
      <c r="W62" s="1">
        <f t="shared" si="34"/>
        <v>112.29377382146149</v>
      </c>
      <c r="X62" s="1">
        <f t="shared" si="34"/>
        <v>0</v>
      </c>
      <c r="Y62" s="1">
        <f t="shared" si="34"/>
        <v>22223.142168494815</v>
      </c>
      <c r="Z62" s="1">
        <f t="shared" si="34"/>
        <v>92.105485431785326</v>
      </c>
      <c r="AA62" s="1">
        <f t="shared" si="34"/>
        <v>198.72217278461659</v>
      </c>
      <c r="AB62" s="1">
        <f t="shared" si="34"/>
        <v>135.00332944504385</v>
      </c>
      <c r="AC62" s="1">
        <f t="shared" si="34"/>
        <v>0</v>
      </c>
      <c r="AD62" s="1">
        <f t="shared" si="34"/>
        <v>0</v>
      </c>
      <c r="AE62" s="1">
        <f t="shared" si="34"/>
        <v>0</v>
      </c>
      <c r="AF62" s="1">
        <f t="shared" si="34"/>
        <v>1228.462750262597</v>
      </c>
      <c r="AG62" s="1">
        <f t="shared" si="34"/>
        <v>73.601992802819936</v>
      </c>
      <c r="AH62" s="1">
        <f t="shared" si="34"/>
        <v>59.301853467126392</v>
      </c>
      <c r="AI62" s="1">
        <f t="shared" si="34"/>
        <v>0</v>
      </c>
      <c r="AJ62" s="1">
        <f t="shared" si="34"/>
        <v>0</v>
      </c>
      <c r="AK62" s="1">
        <f t="shared" si="34"/>
        <v>0</v>
      </c>
      <c r="AL62" s="1">
        <f t="shared" si="34"/>
        <v>78.66418398002979</v>
      </c>
      <c r="AM62" s="1"/>
      <c r="AN62" s="1">
        <f t="shared" si="34"/>
        <v>138202.04021457341</v>
      </c>
      <c r="AO62" s="1">
        <f t="shared" si="34"/>
        <v>14127.320225288022</v>
      </c>
      <c r="AP62" s="1">
        <f t="shared" si="34"/>
        <v>153557.82319012415</v>
      </c>
      <c r="AQ62" s="1">
        <f t="shared" si="34"/>
        <v>0</v>
      </c>
      <c r="AR62" s="1">
        <f t="shared" si="34"/>
        <v>182.11016270620075</v>
      </c>
      <c r="AS62" s="1">
        <f t="shared" si="34"/>
        <v>0</v>
      </c>
      <c r="AT62" s="1">
        <f t="shared" si="34"/>
        <v>3321.1149187525975</v>
      </c>
      <c r="AU62" s="1">
        <f t="shared" si="34"/>
        <v>2.3827728503742867</v>
      </c>
      <c r="AV62" s="1">
        <f t="shared" si="34"/>
        <v>0.83785319214513987</v>
      </c>
      <c r="AW62" s="1">
        <f t="shared" si="34"/>
        <v>3151.9627152895987</v>
      </c>
      <c r="AX62" s="1">
        <f t="shared" si="34"/>
        <v>1.0708170130957828</v>
      </c>
      <c r="AY62" s="1">
        <f t="shared" si="34"/>
        <v>0</v>
      </c>
      <c r="AZ62" s="1">
        <f t="shared" si="34"/>
        <v>0.15530936580931093</v>
      </c>
      <c r="BA62" s="1">
        <f t="shared" si="34"/>
        <v>4217.0129495738602</v>
      </c>
      <c r="BB62" s="1">
        <f t="shared" si="34"/>
        <v>4086.9824118519273</v>
      </c>
      <c r="BC62" s="1">
        <f t="shared" si="34"/>
        <v>130.03053772193073</v>
      </c>
      <c r="BD62" s="1">
        <f t="shared" si="34"/>
        <v>0</v>
      </c>
      <c r="BE62" s="1">
        <f t="shared" si="34"/>
        <v>0</v>
      </c>
      <c r="BF62" s="1">
        <f t="shared" si="34"/>
        <v>16.720280591897993</v>
      </c>
      <c r="BG62" s="1">
        <f t="shared" si="34"/>
        <v>0</v>
      </c>
      <c r="BH62" s="1">
        <f t="shared" si="34"/>
        <v>179.42320712933937</v>
      </c>
      <c r="BI62" s="1">
        <f t="shared" si="34"/>
        <v>0</v>
      </c>
      <c r="BJ62" s="1">
        <f t="shared" si="34"/>
        <v>4.6633680088587042</v>
      </c>
      <c r="BK62" s="1">
        <f t="shared" si="34"/>
        <v>717.6928283818055</v>
      </c>
      <c r="BL62" s="1">
        <f t="shared" si="34"/>
        <v>225.22049041871628</v>
      </c>
      <c r="BM62" s="1">
        <f t="shared" si="34"/>
        <v>0</v>
      </c>
      <c r="BN62" s="1">
        <f t="shared" si="34"/>
        <v>12.056911669591077</v>
      </c>
      <c r="BO62" s="1">
        <f t="shared" si="34"/>
        <v>1.634835940956253E-2</v>
      </c>
      <c r="BP62" s="1">
        <f t="shared" si="34"/>
        <v>606.23089176391022</v>
      </c>
      <c r="BQ62" s="1">
        <f t="shared" si="34"/>
        <v>1570.3076141397244</v>
      </c>
      <c r="BR62" s="1">
        <f t="shared" si="34"/>
        <v>0</v>
      </c>
      <c r="BS62" s="1">
        <f t="shared" si="34"/>
        <v>0</v>
      </c>
      <c r="BT62" s="1">
        <f t="shared" si="34"/>
        <v>659.0270641131857</v>
      </c>
      <c r="BU62" s="1">
        <f t="shared" si="34"/>
        <v>623.07705808204332</v>
      </c>
      <c r="BV62" s="1">
        <f t="shared" si="34"/>
        <v>6109.9179423902406</v>
      </c>
      <c r="BW62" s="1">
        <f t="shared" si="34"/>
        <v>690.88496226045618</v>
      </c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</row>
    <row r="63" spans="1:93" x14ac:dyDescent="0.25">
      <c r="A63" s="96" t="s">
        <v>240</v>
      </c>
      <c r="B63" s="97">
        <f>+B3+B5+B8+B9+B11+B12+B14+B15+B16+B17+B18+B19+B20+B21+B22+B23+B24+B25+B26+B28+B30+B31+B33+B34+B35+B36+B37+B39+B40+B41+B42+B43+B44+B46+B47+B49+B50+B10</f>
        <v>19580.185836079989</v>
      </c>
      <c r="C63" s="97">
        <f t="shared" ref="C63:P63" si="35">+C3+C5+C8+C9+C11+C12+C14+C15+C16+C17+C18+C19+C20+C21+C22+C23+C24+C25+C26+C28+C30+C31+C33+C34+C35+C36+C37+C39+C40+C41+C42+C43+C44+C46+C47+C49+C50+C10</f>
        <v>0</v>
      </c>
      <c r="D63" s="97">
        <f t="shared" si="35"/>
        <v>136054.23318182997</v>
      </c>
      <c r="E63" s="97">
        <f t="shared" si="35"/>
        <v>3757.7534543441816</v>
      </c>
      <c r="F63" s="97">
        <f t="shared" si="35"/>
        <v>3641.657355321001</v>
      </c>
      <c r="G63" s="97">
        <f t="shared" si="35"/>
        <v>573.03185094000014</v>
      </c>
      <c r="H63" s="97">
        <f t="shared" si="35"/>
        <v>5493.6752130099994</v>
      </c>
      <c r="I63" s="97">
        <f t="shared" si="35"/>
        <v>0</v>
      </c>
      <c r="J63" s="97">
        <f t="shared" si="35"/>
        <v>0</v>
      </c>
      <c r="K63" s="97">
        <f t="shared" si="35"/>
        <v>0</v>
      </c>
      <c r="L63" s="97">
        <f t="shared" si="35"/>
        <v>0</v>
      </c>
      <c r="M63" s="97">
        <f t="shared" si="35"/>
        <v>0</v>
      </c>
      <c r="N63" s="97">
        <f t="shared" si="35"/>
        <v>0</v>
      </c>
      <c r="O63" s="97">
        <f t="shared" si="35"/>
        <v>0</v>
      </c>
      <c r="P63" s="97">
        <f t="shared" si="35"/>
        <v>0</v>
      </c>
      <c r="R63" s="96" t="s">
        <v>240</v>
      </c>
      <c r="S63" s="97">
        <f t="shared" ref="S63:BW63" si="36">+S3+S5+S8+S9+S11+S12+S14+S15+S16+S17+S18+S19+S20+S21+S22+S23+S24+S25+S26+S28+S30+S31+S33+S34+S35+S36+S37+S39+S40+S41+S42+S43+S44+S46+S47+S49+S50+S10</f>
        <v>0</v>
      </c>
      <c r="T63" s="97">
        <f t="shared" si="36"/>
        <v>0</v>
      </c>
      <c r="U63" s="97">
        <f t="shared" si="36"/>
        <v>0</v>
      </c>
      <c r="V63" s="97">
        <f t="shared" si="36"/>
        <v>0</v>
      </c>
      <c r="W63" s="97">
        <f t="shared" si="36"/>
        <v>100.71279127119365</v>
      </c>
      <c r="X63" s="97">
        <f t="shared" si="36"/>
        <v>0</v>
      </c>
      <c r="Y63" s="97">
        <f t="shared" si="36"/>
        <v>19514.670841155854</v>
      </c>
      <c r="Z63" s="97">
        <f t="shared" si="36"/>
        <v>82.606544913230834</v>
      </c>
      <c r="AA63" s="97">
        <f t="shared" si="36"/>
        <v>178.22772701469358</v>
      </c>
      <c r="AB63" s="97">
        <f t="shared" si="36"/>
        <v>121.08028928865855</v>
      </c>
      <c r="AC63" s="97">
        <f t="shared" si="36"/>
        <v>0</v>
      </c>
      <c r="AD63" s="97">
        <f t="shared" si="36"/>
        <v>0</v>
      </c>
      <c r="AE63" s="97">
        <f t="shared" si="36"/>
        <v>0</v>
      </c>
      <c r="AF63" s="97">
        <f t="shared" si="36"/>
        <v>1085.0269903100184</v>
      </c>
      <c r="AG63" s="97">
        <f t="shared" si="36"/>
        <v>66.011335631052134</v>
      </c>
      <c r="AH63" s="97">
        <f t="shared" si="36"/>
        <v>53.185987189233956</v>
      </c>
      <c r="AI63" s="97">
        <f t="shared" si="36"/>
        <v>0</v>
      </c>
      <c r="AJ63" s="97">
        <f t="shared" si="36"/>
        <v>0</v>
      </c>
      <c r="AK63" s="97">
        <f t="shared" si="36"/>
        <v>0</v>
      </c>
      <c r="AL63" s="97">
        <f t="shared" si="36"/>
        <v>69.880922064948521</v>
      </c>
      <c r="AM63" s="97"/>
      <c r="AN63" s="97">
        <f t="shared" si="36"/>
        <v>122065.51390596601</v>
      </c>
      <c r="AO63" s="97">
        <f t="shared" si="36"/>
        <v>12477.808517131913</v>
      </c>
      <c r="AP63" s="97">
        <f t="shared" si="36"/>
        <v>135628.34941340808</v>
      </c>
      <c r="AQ63" s="97">
        <f t="shared" si="36"/>
        <v>0</v>
      </c>
      <c r="AR63" s="97">
        <f t="shared" si="36"/>
        <v>163.32893426185956</v>
      </c>
      <c r="AS63" s="97">
        <f t="shared" si="36"/>
        <v>0</v>
      </c>
      <c r="AT63" s="97">
        <f t="shared" si="36"/>
        <v>2978.6045399370105</v>
      </c>
      <c r="AU63" s="97">
        <f t="shared" si="36"/>
        <v>2.1167238889564945</v>
      </c>
      <c r="AV63" s="97">
        <f t="shared" si="36"/>
        <v>0.74430256857883326</v>
      </c>
      <c r="AW63" s="97">
        <f t="shared" si="36"/>
        <v>2800.029823632331</v>
      </c>
      <c r="AX63" s="97">
        <f t="shared" si="36"/>
        <v>0.95125479279485181</v>
      </c>
      <c r="AY63" s="97">
        <f t="shared" si="36"/>
        <v>0</v>
      </c>
      <c r="AZ63" s="97">
        <f t="shared" si="36"/>
        <v>0.13796827527293745</v>
      </c>
      <c r="BA63" s="97">
        <f t="shared" si="36"/>
        <v>3746.398180909795</v>
      </c>
      <c r="BB63" s="97">
        <f t="shared" si="36"/>
        <v>3630.649750083965</v>
      </c>
      <c r="BC63" s="97">
        <f t="shared" si="36"/>
        <v>115.74843082582906</v>
      </c>
      <c r="BD63" s="97">
        <f t="shared" si="36"/>
        <v>0</v>
      </c>
      <c r="BE63" s="97">
        <f t="shared" si="36"/>
        <v>0</v>
      </c>
      <c r="BF63" s="97">
        <f t="shared" si="36"/>
        <v>14.853375032520361</v>
      </c>
      <c r="BG63" s="97">
        <f t="shared" si="36"/>
        <v>0</v>
      </c>
      <c r="BH63" s="97">
        <f t="shared" si="36"/>
        <v>159.38968118991147</v>
      </c>
      <c r="BI63" s="97">
        <f t="shared" si="36"/>
        <v>0</v>
      </c>
      <c r="BJ63" s="97">
        <f t="shared" si="36"/>
        <v>4.1426789944636253</v>
      </c>
      <c r="BK63" s="97">
        <f t="shared" si="36"/>
        <v>637.55872323235985</v>
      </c>
      <c r="BL63" s="97">
        <f t="shared" si="36"/>
        <v>201.99324730063904</v>
      </c>
      <c r="BM63" s="97">
        <f t="shared" si="36"/>
        <v>0</v>
      </c>
      <c r="BN63" s="97">
        <f t="shared" si="36"/>
        <v>10.710695494966275</v>
      </c>
      <c r="BO63" s="97">
        <f t="shared" si="36"/>
        <v>1.4522981809156878E-2</v>
      </c>
      <c r="BP63" s="97">
        <f t="shared" si="36"/>
        <v>571.3042453047243</v>
      </c>
      <c r="BQ63" s="97">
        <f t="shared" si="36"/>
        <v>1408.3600076115033</v>
      </c>
      <c r="BR63" s="97">
        <f t="shared" si="36"/>
        <v>0</v>
      </c>
      <c r="BS63" s="97">
        <f t="shared" si="36"/>
        <v>0</v>
      </c>
      <c r="BT63" s="97">
        <f t="shared" si="36"/>
        <v>591.06086788845869</v>
      </c>
      <c r="BU63" s="97">
        <f t="shared" si="36"/>
        <v>558.81840854315351</v>
      </c>
      <c r="BV63" s="97">
        <f t="shared" si="36"/>
        <v>5479.795229252898</v>
      </c>
      <c r="BW63" s="97">
        <f t="shared" si="36"/>
        <v>619.63322190039264</v>
      </c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</row>
    <row r="64" spans="1:93" x14ac:dyDescent="0.25">
      <c r="A64" s="2" t="s">
        <v>339</v>
      </c>
      <c r="B64" s="1">
        <f>SUM(B67:B79)</f>
        <v>2764.5512418901999</v>
      </c>
      <c r="C64" s="1">
        <f t="shared" ref="C64:H64" si="37">SUM(C67:C79)</f>
        <v>9.6161817969999994</v>
      </c>
      <c r="D64" s="1">
        <f t="shared" si="37"/>
        <v>21511.853903210998</v>
      </c>
      <c r="E64" s="1">
        <f t="shared" si="37"/>
        <v>531.08058507998408</v>
      </c>
      <c r="F64" s="1">
        <f t="shared" si="37"/>
        <v>505.55651926599</v>
      </c>
      <c r="G64" s="1">
        <f t="shared" si="37"/>
        <v>446.04484313009999</v>
      </c>
      <c r="H64" s="1">
        <f t="shared" si="37"/>
        <v>790.60942559898001</v>
      </c>
      <c r="R64" s="2" t="s">
        <v>339</v>
      </c>
      <c r="S64" s="1">
        <f t="shared" ref="S64:BW64" si="38">SUM(S67:S79)</f>
        <v>0.3115643068587991</v>
      </c>
      <c r="T64" s="1">
        <f t="shared" si="38"/>
        <v>0.50798589317852316</v>
      </c>
      <c r="U64" s="1">
        <f t="shared" si="38"/>
        <v>0.50798589317852316</v>
      </c>
      <c r="V64" s="1">
        <f t="shared" si="38"/>
        <v>0.36596165581441309</v>
      </c>
      <c r="W64" s="1">
        <f t="shared" si="38"/>
        <v>12.050422809286216</v>
      </c>
      <c r="X64" s="1">
        <f t="shared" si="38"/>
        <v>3.7793459549443682</v>
      </c>
      <c r="Y64" s="1">
        <f t="shared" si="38"/>
        <v>2317.7539434011769</v>
      </c>
      <c r="Z64" s="1">
        <f t="shared" si="38"/>
        <v>14.028092415881156</v>
      </c>
      <c r="AA64" s="1">
        <f t="shared" si="38"/>
        <v>18.400690933283236</v>
      </c>
      <c r="AB64" s="1">
        <f t="shared" si="38"/>
        <v>13.271111972589395</v>
      </c>
      <c r="AC64" s="1">
        <f t="shared" si="38"/>
        <v>6.7707832769174619E-3</v>
      </c>
      <c r="AD64" s="1">
        <f t="shared" si="38"/>
        <v>2.1132903798157923</v>
      </c>
      <c r="AE64" s="1">
        <f t="shared" si="38"/>
        <v>2.1132903798157923</v>
      </c>
      <c r="AF64" s="1">
        <f t="shared" si="38"/>
        <v>129.70763542351321</v>
      </c>
      <c r="AG64" s="1">
        <f t="shared" si="38"/>
        <v>8.4213803560568934</v>
      </c>
      <c r="AH64" s="1">
        <f t="shared" si="38"/>
        <v>5.2281176525637063</v>
      </c>
      <c r="AI64" s="1">
        <f t="shared" si="38"/>
        <v>1.6241530799781564E-2</v>
      </c>
      <c r="AJ64" s="1">
        <f t="shared" si="38"/>
        <v>0.47412458234031618</v>
      </c>
      <c r="AK64" s="1">
        <f t="shared" si="38"/>
        <v>8.8024080615783901E-2</v>
      </c>
      <c r="AL64" s="1">
        <f t="shared" si="38"/>
        <v>8.9891838798921775</v>
      </c>
      <c r="AM64" s="1"/>
      <c r="AN64" s="1">
        <f t="shared" si="38"/>
        <v>14592.159359689806</v>
      </c>
      <c r="AO64" s="1">
        <f t="shared" si="38"/>
        <v>1491.64382298296</v>
      </c>
      <c r="AP64" s="1">
        <f t="shared" si="38"/>
        <v>16213.510818096276</v>
      </c>
      <c r="AQ64" s="1">
        <f t="shared" si="38"/>
        <v>0</v>
      </c>
      <c r="AR64" s="1">
        <f t="shared" si="38"/>
        <v>20.054141952525601</v>
      </c>
      <c r="AS64" s="1">
        <f t="shared" si="38"/>
        <v>0</v>
      </c>
      <c r="AT64" s="1">
        <f t="shared" si="38"/>
        <v>315.52965645788777</v>
      </c>
      <c r="AU64" s="1">
        <f t="shared" si="38"/>
        <v>0.22690344704001841</v>
      </c>
      <c r="AV64" s="1">
        <f t="shared" si="38"/>
        <v>7.7396664093872733E-2</v>
      </c>
      <c r="AW64" s="1">
        <f t="shared" si="38"/>
        <v>293.92130331200269</v>
      </c>
      <c r="AX64" s="1">
        <f t="shared" si="38"/>
        <v>0.10118181117192156</v>
      </c>
      <c r="AY64" s="1">
        <f t="shared" si="38"/>
        <v>0</v>
      </c>
      <c r="AZ64" s="1">
        <f t="shared" si="38"/>
        <v>1.4346671310151724E-2</v>
      </c>
      <c r="BA64" s="1">
        <f t="shared" si="38"/>
        <v>416.60550964244482</v>
      </c>
      <c r="BB64" s="1">
        <f t="shared" si="38"/>
        <v>400.18543530468548</v>
      </c>
      <c r="BC64" s="1">
        <f t="shared" si="38"/>
        <v>16.420074337759093</v>
      </c>
      <c r="BD64" s="1">
        <f t="shared" si="38"/>
        <v>0</v>
      </c>
      <c r="BE64" s="1">
        <f t="shared" si="38"/>
        <v>0</v>
      </c>
      <c r="BF64" s="1">
        <f t="shared" si="38"/>
        <v>7.9184092301680309</v>
      </c>
      <c r="BG64" s="1">
        <f t="shared" si="38"/>
        <v>0</v>
      </c>
      <c r="BH64" s="1">
        <f t="shared" si="38"/>
        <v>19.265098586286147</v>
      </c>
      <c r="BI64" s="1">
        <f t="shared" si="38"/>
        <v>0</v>
      </c>
      <c r="BJ64" s="1">
        <f t="shared" si="38"/>
        <v>0.44663263440202261</v>
      </c>
      <c r="BK64" s="1">
        <f t="shared" si="38"/>
        <v>77.06038947844128</v>
      </c>
      <c r="BL64" s="1">
        <f t="shared" si="38"/>
        <v>19.556486943855646</v>
      </c>
      <c r="BM64" s="1">
        <f t="shared" si="38"/>
        <v>2.7180875675854407E-2</v>
      </c>
      <c r="BN64" s="1">
        <f t="shared" si="38"/>
        <v>1.1250824088471472</v>
      </c>
      <c r="BO64" s="1">
        <f t="shared" si="38"/>
        <v>1.5101852458098393E-3</v>
      </c>
      <c r="BP64" s="1">
        <f t="shared" si="38"/>
        <v>177.69237554120062</v>
      </c>
      <c r="BQ64" s="1">
        <f t="shared" si="38"/>
        <v>157.19401288698535</v>
      </c>
      <c r="BR64" s="1">
        <f t="shared" si="38"/>
        <v>0</v>
      </c>
      <c r="BS64" s="1">
        <f t="shared" si="38"/>
        <v>0</v>
      </c>
      <c r="BT64" s="1">
        <f t="shared" si="38"/>
        <v>63.461913595512414</v>
      </c>
      <c r="BU64" s="1">
        <f t="shared" si="38"/>
        <v>55.041000838627511</v>
      </c>
      <c r="BV64" s="1">
        <f t="shared" si="38"/>
        <v>591.33029659330657</v>
      </c>
      <c r="BW64" s="1">
        <f t="shared" si="38"/>
        <v>67.204564838345632</v>
      </c>
    </row>
    <row r="65" spans="1:85" x14ac:dyDescent="0.25">
      <c r="B65" s="97"/>
      <c r="C65" s="97"/>
      <c r="D65" s="97"/>
      <c r="E65" s="97"/>
      <c r="F65" s="97"/>
      <c r="G65" s="97"/>
      <c r="H65" s="97"/>
    </row>
    <row r="66" spans="1:85" x14ac:dyDescent="0.25">
      <c r="A66" s="5"/>
      <c r="B66" s="104"/>
      <c r="C66" s="97"/>
      <c r="D66" s="97"/>
      <c r="E66" s="97"/>
      <c r="F66" s="97"/>
      <c r="G66" s="97"/>
      <c r="H66" s="97"/>
    </row>
    <row r="67" spans="1:85" x14ac:dyDescent="0.25">
      <c r="A67" s="25" t="s">
        <v>121</v>
      </c>
      <c r="B67" s="97">
        <v>1.9363976000000001</v>
      </c>
      <c r="C67" s="97">
        <v>1.7564626E-2</v>
      </c>
      <c r="D67" s="97">
        <v>16.826810999999999</v>
      </c>
      <c r="E67" s="97">
        <v>0.37217414300000001</v>
      </c>
      <c r="F67" s="97">
        <v>0.34692043</v>
      </c>
      <c r="G67" s="97">
        <v>0.13906449000000001</v>
      </c>
      <c r="H67" s="97">
        <v>0.93529463000000002</v>
      </c>
      <c r="R67" s="96" t="s">
        <v>121</v>
      </c>
      <c r="S67" s="97">
        <v>0</v>
      </c>
      <c r="T67" s="97">
        <v>0</v>
      </c>
      <c r="U67" s="97">
        <v>0</v>
      </c>
      <c r="V67" s="97">
        <v>0</v>
      </c>
      <c r="W67" s="97">
        <v>2.7916887041126099E-3</v>
      </c>
      <c r="X67" s="97">
        <v>0</v>
      </c>
      <c r="Y67" s="97">
        <v>0.43375363172891901</v>
      </c>
      <c r="Z67" s="97">
        <v>2.28979679054547E-3</v>
      </c>
      <c r="AA67" s="97">
        <v>4.9403928648621802E-3</v>
      </c>
      <c r="AB67" s="97">
        <v>3.3562487009606598E-3</v>
      </c>
      <c r="AC67" s="97">
        <v>0</v>
      </c>
      <c r="AD67" s="97">
        <v>0</v>
      </c>
      <c r="AE67" s="97">
        <v>0</v>
      </c>
      <c r="AF67" s="97">
        <v>2.54230505134013E-2</v>
      </c>
      <c r="AG67" s="97">
        <v>1.8297907139999E-3</v>
      </c>
      <c r="AH67" s="97">
        <v>1.4743044396666599E-3</v>
      </c>
      <c r="AI67" s="97">
        <v>0</v>
      </c>
      <c r="AJ67" s="97">
        <v>0</v>
      </c>
      <c r="AK67" s="97">
        <v>0</v>
      </c>
      <c r="AL67" s="97">
        <v>1.70863375166035E-3</v>
      </c>
      <c r="AM67" s="97">
        <v>0</v>
      </c>
      <c r="AN67" s="97">
        <v>2.8600863221944799</v>
      </c>
      <c r="AO67" s="97">
        <v>0.29235626206341597</v>
      </c>
      <c r="AP67" s="97">
        <v>3.1778656347712899</v>
      </c>
      <c r="AQ67" s="97">
        <v>0</v>
      </c>
      <c r="AR67" s="97">
        <v>4.5273859493929003E-3</v>
      </c>
      <c r="AS67" s="97">
        <v>0</v>
      </c>
      <c r="AT67" s="97">
        <v>8.2565139231799395E-2</v>
      </c>
      <c r="AU67" s="97">
        <v>5.17559736988596E-5</v>
      </c>
      <c r="AV67" s="97">
        <v>1.8198995794683498E-5</v>
      </c>
      <c r="AW67" s="97">
        <v>6.8463562669135794E-2</v>
      </c>
      <c r="AX67" s="97">
        <v>2.3258892067218902E-5</v>
      </c>
      <c r="AY67" s="97">
        <v>0</v>
      </c>
      <c r="AZ67" s="97">
        <v>3.3736310675330801E-6</v>
      </c>
      <c r="BA67" s="97">
        <v>9.1580032848889603E-2</v>
      </c>
      <c r="BB67" s="97">
        <v>8.8773064479703595E-2</v>
      </c>
      <c r="BC67" s="97">
        <v>2.8069683691859899E-3</v>
      </c>
      <c r="BD67" s="97">
        <v>0</v>
      </c>
      <c r="BE67" s="97">
        <v>0</v>
      </c>
      <c r="BF67" s="97">
        <v>3.63181016000043E-4</v>
      </c>
      <c r="BG67" s="97">
        <v>0</v>
      </c>
      <c r="BH67" s="97">
        <v>3.89724422251249E-3</v>
      </c>
      <c r="BI67" s="97">
        <v>0</v>
      </c>
      <c r="BJ67" s="97">
        <v>1.01292900566036E-4</v>
      </c>
      <c r="BK67" s="97">
        <v>1.5588952639208E-2</v>
      </c>
      <c r="BL67" s="97">
        <v>5.5991113093271996E-3</v>
      </c>
      <c r="BM67" s="97">
        <v>0</v>
      </c>
      <c r="BN67" s="97">
        <v>2.6188844612730502E-4</v>
      </c>
      <c r="BO67" s="97">
        <v>3.5509352557636999E-7</v>
      </c>
      <c r="BP67" s="97">
        <v>1.03565222793586E-2</v>
      </c>
      <c r="BQ67" s="97">
        <v>3.9038940618105401E-2</v>
      </c>
      <c r="BR67" s="97">
        <v>0</v>
      </c>
      <c r="BS67" s="97">
        <v>0</v>
      </c>
      <c r="BT67" s="97">
        <v>1.63840333244707E-2</v>
      </c>
      <c r="BU67" s="97">
        <v>1.5490162525174E-2</v>
      </c>
      <c r="BV67" s="97">
        <v>0.15189698132134</v>
      </c>
      <c r="BW67" s="97">
        <v>1.7175817313668101E-2</v>
      </c>
      <c r="BZ67" s="35">
        <f t="shared" ref="BZ67:BZ79" si="39">AL67/BB67</f>
        <v>1.9247209293433813E-2</v>
      </c>
      <c r="CA67" s="83">
        <f t="shared" ref="CA67:CA78" si="40">IF(B67=0,"",(Y67-B67)/B67)</f>
        <v>-0.77599970598552748</v>
      </c>
      <c r="CB67" s="83"/>
      <c r="CC67" s="83">
        <f t="shared" ref="CC67:CC78" si="41">IF(D67=0,"",(AP67-D67)/D67)</f>
        <v>-0.81114272723623682</v>
      </c>
      <c r="CD67" s="83">
        <f t="shared" ref="CD67:CD78" si="42">IF(E67=0,"",(BA67-E67)/E67)</f>
        <v>-0.75393230676723932</v>
      </c>
      <c r="CE67" s="83">
        <f t="shared" ref="CE67:CE78" si="43">IF(F67=0,"",(BB67-F67)/F67)</f>
        <v>-0.7441111655496806</v>
      </c>
      <c r="CF67" s="83">
        <f t="shared" ref="CF67:CF78" si="44">IF(G67=0,"",(BP67-G67)/G67)</f>
        <v>-0.92552719763788294</v>
      </c>
      <c r="CG67" s="83">
        <f t="shared" ref="CG67:CG78" si="45">IF(H67=0,"",(BV67-H67)/H67)</f>
        <v>-0.83759451145213992</v>
      </c>
    </row>
    <row r="68" spans="1:85" x14ac:dyDescent="0.25">
      <c r="A68" s="82" t="s">
        <v>77</v>
      </c>
      <c r="B68" s="97">
        <v>0.52187437000000003</v>
      </c>
      <c r="C68" s="97">
        <v>0</v>
      </c>
      <c r="D68" s="97">
        <v>3.3289759000000001</v>
      </c>
      <c r="E68" s="97">
        <v>8.3859776999999996E-2</v>
      </c>
      <c r="F68" s="97">
        <v>8.1343955999999995E-2</v>
      </c>
      <c r="G68" s="97">
        <v>2.0214300999999999E-3</v>
      </c>
      <c r="H68" s="97">
        <v>9.5939219000000006E-2</v>
      </c>
      <c r="R68" s="96" t="s">
        <v>77</v>
      </c>
      <c r="S68" s="97">
        <v>0</v>
      </c>
      <c r="T68" s="97">
        <v>0</v>
      </c>
      <c r="U68" s="97">
        <v>0</v>
      </c>
      <c r="V68" s="97">
        <v>0</v>
      </c>
      <c r="W68" s="97">
        <v>1.76327905276211E-3</v>
      </c>
      <c r="X68" s="97">
        <v>0</v>
      </c>
      <c r="Y68" s="97">
        <v>0.521877147439607</v>
      </c>
      <c r="Z68" s="97">
        <v>1.44626552919195E-3</v>
      </c>
      <c r="AA68" s="97">
        <v>3.12039975660973E-3</v>
      </c>
      <c r="AB68" s="97">
        <v>2.1199008915491302E-3</v>
      </c>
      <c r="AC68" s="97">
        <v>0</v>
      </c>
      <c r="AD68" s="97">
        <v>0</v>
      </c>
      <c r="AE68" s="97">
        <v>0</v>
      </c>
      <c r="AF68" s="97">
        <v>2.6631778303212599E-2</v>
      </c>
      <c r="AG68" s="97">
        <v>1.15571687803479E-3</v>
      </c>
      <c r="AH68" s="97">
        <v>9.3117298434167205E-4</v>
      </c>
      <c r="AI68" s="97">
        <v>0</v>
      </c>
      <c r="AJ68" s="97">
        <v>0</v>
      </c>
      <c r="AK68" s="97">
        <v>0</v>
      </c>
      <c r="AL68" s="97">
        <v>1.56566742174969E-3</v>
      </c>
      <c r="AM68" s="97">
        <v>0</v>
      </c>
      <c r="AN68" s="97">
        <v>2.99608450316087</v>
      </c>
      <c r="AO68" s="97">
        <v>0.30626111763311697</v>
      </c>
      <c r="AP68" s="97">
        <v>3.3289773990971998</v>
      </c>
      <c r="AQ68" s="97">
        <v>0</v>
      </c>
      <c r="AR68" s="97">
        <v>2.85950897005572E-3</v>
      </c>
      <c r="AS68" s="97">
        <v>0</v>
      </c>
      <c r="AT68" s="97">
        <v>5.2148849451875798E-2</v>
      </c>
      <c r="AU68" s="97">
        <v>4.7424064551331801E-5</v>
      </c>
      <c r="AV68" s="97">
        <v>1.6675760732375401E-5</v>
      </c>
      <c r="AW68" s="97">
        <v>6.2733268296984598E-2</v>
      </c>
      <c r="AX68" s="97">
        <v>2.1312411470648198E-5</v>
      </c>
      <c r="AY68" s="97">
        <v>0</v>
      </c>
      <c r="AZ68" s="97">
        <v>3.0910674228520001E-6</v>
      </c>
      <c r="BA68" s="97">
        <v>8.3857819797505395E-2</v>
      </c>
      <c r="BB68" s="97">
        <v>8.1342945764094399E-2</v>
      </c>
      <c r="BC68" s="97">
        <v>2.5148740334110398E-3</v>
      </c>
      <c r="BD68" s="97">
        <v>0</v>
      </c>
      <c r="BE68" s="97">
        <v>0</v>
      </c>
      <c r="BF68" s="97">
        <v>3.3278316991572799E-4</v>
      </c>
      <c r="BG68" s="97">
        <v>0</v>
      </c>
      <c r="BH68" s="97">
        <v>3.5710389832283298E-3</v>
      </c>
      <c r="BI68" s="97">
        <v>0</v>
      </c>
      <c r="BJ68" s="97">
        <v>9.2816129014478802E-5</v>
      </c>
      <c r="BK68" s="97">
        <v>1.42842419131709E-2</v>
      </c>
      <c r="BL68" s="97">
        <v>3.53647795852003E-3</v>
      </c>
      <c r="BM68" s="97">
        <v>0</v>
      </c>
      <c r="BN68" s="97">
        <v>2.3996858413664199E-4</v>
      </c>
      <c r="BO68" s="97">
        <v>3.2538346643738499E-7</v>
      </c>
      <c r="BP68" s="97">
        <v>2.02150785121006E-3</v>
      </c>
      <c r="BQ68" s="97">
        <v>2.4657571802113101E-2</v>
      </c>
      <c r="BR68" s="97">
        <v>0</v>
      </c>
      <c r="BS68" s="97">
        <v>0</v>
      </c>
      <c r="BT68" s="97">
        <v>1.0348328821574399E-2</v>
      </c>
      <c r="BU68" s="97">
        <v>9.7837081300947391E-3</v>
      </c>
      <c r="BV68" s="97">
        <v>9.59395272188142E-2</v>
      </c>
      <c r="BW68" s="97">
        <v>1.08484823183804E-2</v>
      </c>
      <c r="BZ68" s="35">
        <f t="shared" si="39"/>
        <v>1.9247734478295614E-2</v>
      </c>
      <c r="CA68" s="83">
        <f t="shared" si="40"/>
        <v>5.3220463901519035E-6</v>
      </c>
      <c r="CB68" s="83"/>
      <c r="CC68" s="83">
        <f t="shared" si="41"/>
        <v>4.5031782888805029E-7</v>
      </c>
      <c r="CD68" s="83">
        <f t="shared" si="42"/>
        <v>-2.3338989973718815E-5</v>
      </c>
      <c r="CE68" s="83">
        <f t="shared" si="43"/>
        <v>-1.2419311222045142E-5</v>
      </c>
      <c r="CF68" s="83">
        <f t="shared" si="44"/>
        <v>3.8463467057359857E-5</v>
      </c>
      <c r="CG68" s="83">
        <f t="shared" si="45"/>
        <v>3.2126466882475466E-6</v>
      </c>
    </row>
    <row r="69" spans="1:85" x14ac:dyDescent="0.25">
      <c r="A69" s="82" t="s">
        <v>71</v>
      </c>
      <c r="B69" s="97">
        <v>236.57042000000001</v>
      </c>
      <c r="C69" s="97">
        <v>0</v>
      </c>
      <c r="D69" s="97">
        <v>1595.4767999999999</v>
      </c>
      <c r="E69" s="97">
        <v>42.482779700000002</v>
      </c>
      <c r="F69" s="97">
        <v>41.203510000000001</v>
      </c>
      <c r="G69" s="97">
        <v>1.6272517</v>
      </c>
      <c r="H69" s="97">
        <v>59.808098000000001</v>
      </c>
      <c r="R69" s="96" t="s">
        <v>71</v>
      </c>
      <c r="S69" s="97">
        <v>0</v>
      </c>
      <c r="T69" s="97">
        <v>0</v>
      </c>
      <c r="U69" s="97">
        <v>0</v>
      </c>
      <c r="V69" s="97">
        <v>0</v>
      </c>
      <c r="W69" s="97">
        <v>1.0991378613115199</v>
      </c>
      <c r="X69" s="97">
        <v>0</v>
      </c>
      <c r="Y69" s="97">
        <v>236.55892836411499</v>
      </c>
      <c r="Z69" s="97">
        <v>0.90153458681423304</v>
      </c>
      <c r="AA69" s="97">
        <v>1.9451041640757201</v>
      </c>
      <c r="AB69" s="97">
        <v>1.32141964695801</v>
      </c>
      <c r="AC69" s="97">
        <v>0</v>
      </c>
      <c r="AD69" s="97">
        <v>0</v>
      </c>
      <c r="AE69" s="97">
        <v>0</v>
      </c>
      <c r="AF69" s="97">
        <v>12.7631402448232</v>
      </c>
      <c r="AG69" s="97">
        <v>0.72042139920721804</v>
      </c>
      <c r="AH69" s="97">
        <v>0.58044935886207305</v>
      </c>
      <c r="AI69" s="97">
        <v>0</v>
      </c>
      <c r="AJ69" s="97">
        <v>0</v>
      </c>
      <c r="AK69" s="97">
        <v>0</v>
      </c>
      <c r="AL69" s="97">
        <v>0.79299983061889201</v>
      </c>
      <c r="AM69" s="97">
        <v>0</v>
      </c>
      <c r="AN69" s="97">
        <v>1435.85287897837</v>
      </c>
      <c r="AO69" s="97">
        <v>146.77616344317801</v>
      </c>
      <c r="AP69" s="97">
        <v>1595.39218266638</v>
      </c>
      <c r="AQ69" s="97">
        <v>0</v>
      </c>
      <c r="AR69" s="97">
        <v>1.7825038270914899</v>
      </c>
      <c r="AS69" s="97">
        <v>0</v>
      </c>
      <c r="AT69" s="97">
        <v>32.507241230212102</v>
      </c>
      <c r="AU69" s="97">
        <v>2.4020347492518E-2</v>
      </c>
      <c r="AV69" s="97">
        <v>8.4462569927853792E-3</v>
      </c>
      <c r="AW69" s="97">
        <v>31.774382993545899</v>
      </c>
      <c r="AX69" s="97">
        <v>1.07947069781797E-2</v>
      </c>
      <c r="AY69" s="97">
        <v>0</v>
      </c>
      <c r="AZ69" s="97">
        <v>1.56564662334584E-3</v>
      </c>
      <c r="BA69" s="97">
        <v>42.479380141265601</v>
      </c>
      <c r="BB69" s="97">
        <v>41.200149330681299</v>
      </c>
      <c r="BC69" s="97">
        <v>1.2792308105843799</v>
      </c>
      <c r="BD69" s="97">
        <v>0</v>
      </c>
      <c r="BE69" s="97">
        <v>0</v>
      </c>
      <c r="BF69" s="97">
        <v>0.16855417263292399</v>
      </c>
      <c r="BG69" s="97">
        <v>0</v>
      </c>
      <c r="BH69" s="97">
        <v>1.8087334560205399</v>
      </c>
      <c r="BI69" s="97">
        <v>0</v>
      </c>
      <c r="BJ69" s="97">
        <v>4.7010560084216502E-2</v>
      </c>
      <c r="BK69" s="97">
        <v>7.2349328273725799</v>
      </c>
      <c r="BL69" s="97">
        <v>2.2044721102935299</v>
      </c>
      <c r="BM69" s="97">
        <v>0</v>
      </c>
      <c r="BN69" s="97">
        <v>0.121543557047349</v>
      </c>
      <c r="BO69" s="97">
        <v>1.6480589086018799E-4</v>
      </c>
      <c r="BP69" s="97">
        <v>1.62717489447025</v>
      </c>
      <c r="BQ69" s="97">
        <v>15.3702454916462</v>
      </c>
      <c r="BR69" s="97">
        <v>0</v>
      </c>
      <c r="BS69" s="97">
        <v>0</v>
      </c>
      <c r="BT69" s="97">
        <v>6.4505962886867803</v>
      </c>
      <c r="BU69" s="97">
        <v>6.0987170680467599</v>
      </c>
      <c r="BV69" s="97">
        <v>59.804213469137999</v>
      </c>
      <c r="BW69" s="97">
        <v>6.7624216543367597</v>
      </c>
      <c r="BZ69" s="35">
        <f t="shared" si="39"/>
        <v>1.9247498941183539E-2</v>
      </c>
      <c r="CA69" s="83">
        <f t="shared" si="40"/>
        <v>-4.8575962645804712E-5</v>
      </c>
      <c r="CB69" s="83"/>
      <c r="CC69" s="83">
        <f t="shared" si="41"/>
        <v>-5.3035765621861248E-5</v>
      </c>
      <c r="CD69" s="83">
        <f t="shared" si="42"/>
        <v>-8.0022040892980883E-5</v>
      </c>
      <c r="CE69" s="83">
        <f t="shared" si="43"/>
        <v>-8.15626949913367E-5</v>
      </c>
      <c r="CF69" s="83">
        <f t="shared" si="44"/>
        <v>-4.7199538799055631E-5</v>
      </c>
      <c r="CG69" s="83">
        <f t="shared" si="45"/>
        <v>-6.4949914675477182E-5</v>
      </c>
    </row>
    <row r="70" spans="1:85" x14ac:dyDescent="0.25">
      <c r="A70" s="82" t="s">
        <v>122</v>
      </c>
      <c r="B70" s="97">
        <v>45.946049000000002</v>
      </c>
      <c r="C70" s="97">
        <v>0</v>
      </c>
      <c r="D70" s="97">
        <v>324.91485999999998</v>
      </c>
      <c r="E70" s="97">
        <v>9.0600610400000008</v>
      </c>
      <c r="F70" s="97">
        <v>8.7809448000000003</v>
      </c>
      <c r="G70" s="97">
        <v>1.2555704000000001</v>
      </c>
      <c r="H70" s="97">
        <v>13.636557</v>
      </c>
      <c r="R70" s="96" t="s">
        <v>122</v>
      </c>
      <c r="S70" s="97">
        <v>0</v>
      </c>
      <c r="T70" s="97">
        <v>0</v>
      </c>
      <c r="U70" s="97">
        <v>0</v>
      </c>
      <c r="V70" s="97">
        <v>0</v>
      </c>
      <c r="W70" s="97">
        <v>0.250607232642927</v>
      </c>
      <c r="X70" s="97">
        <v>0</v>
      </c>
      <c r="Y70" s="97">
        <v>45.940613149467801</v>
      </c>
      <c r="Z70" s="97">
        <v>0.205552514342598</v>
      </c>
      <c r="AA70" s="97">
        <v>0.44349075540058502</v>
      </c>
      <c r="AB70" s="97">
        <v>0.30128791016296502</v>
      </c>
      <c r="AC70" s="97">
        <v>0</v>
      </c>
      <c r="AD70" s="97">
        <v>0</v>
      </c>
      <c r="AE70" s="97">
        <v>0</v>
      </c>
      <c r="AF70" s="97">
        <v>2.5990585505712702</v>
      </c>
      <c r="AG70" s="97">
        <v>0.16425830854786999</v>
      </c>
      <c r="AH70" s="97">
        <v>0.132344244747609</v>
      </c>
      <c r="AI70" s="97">
        <v>0</v>
      </c>
      <c r="AJ70" s="97">
        <v>0</v>
      </c>
      <c r="AK70" s="97">
        <v>0</v>
      </c>
      <c r="AL70" s="97">
        <v>0.16899033958894799</v>
      </c>
      <c r="AM70" s="97">
        <v>0</v>
      </c>
      <c r="AN70" s="97">
        <v>292.39409271978701</v>
      </c>
      <c r="AO70" s="97">
        <v>29.889159762562201</v>
      </c>
      <c r="AP70" s="97">
        <v>324.88231103291997</v>
      </c>
      <c r="AQ70" s="97">
        <v>0</v>
      </c>
      <c r="AR70" s="97">
        <v>0.40641712143388498</v>
      </c>
      <c r="AS70" s="97">
        <v>0</v>
      </c>
      <c r="AT70" s="97">
        <v>7.4117672977132498</v>
      </c>
      <c r="AU70" s="97">
        <v>5.1187923521663096E-3</v>
      </c>
      <c r="AV70" s="97">
        <v>1.79991737076781E-3</v>
      </c>
      <c r="AW70" s="97">
        <v>6.7712057353241004</v>
      </c>
      <c r="AX70" s="97">
        <v>2.3003783021103702E-3</v>
      </c>
      <c r="AY70" s="97">
        <v>0</v>
      </c>
      <c r="AZ70" s="97">
        <v>3.3364329326432797E-4</v>
      </c>
      <c r="BA70" s="97">
        <v>9.0589545074962601</v>
      </c>
      <c r="BB70" s="97">
        <v>8.7798618840512095</v>
      </c>
      <c r="BC70" s="97">
        <v>0.27909262344505198</v>
      </c>
      <c r="BD70" s="97">
        <v>0</v>
      </c>
      <c r="BE70" s="97">
        <v>0</v>
      </c>
      <c r="BF70" s="97">
        <v>3.59193170081075E-2</v>
      </c>
      <c r="BG70" s="97">
        <v>0</v>
      </c>
      <c r="BH70" s="97">
        <v>0.38544626399246001</v>
      </c>
      <c r="BI70" s="97">
        <v>0</v>
      </c>
      <c r="BJ70" s="97">
        <v>1.00180910839575E-2</v>
      </c>
      <c r="BK70" s="97">
        <v>1.5417833903779199</v>
      </c>
      <c r="BL70" s="97">
        <v>0.50262645399824701</v>
      </c>
      <c r="BM70" s="97">
        <v>0</v>
      </c>
      <c r="BN70" s="97">
        <v>2.59012348087766E-2</v>
      </c>
      <c r="BO70" s="97">
        <v>3.5120137568412102E-5</v>
      </c>
      <c r="BP70" s="97">
        <v>1.2555467350099401</v>
      </c>
      <c r="BQ70" s="97">
        <v>3.5044724343514901</v>
      </c>
      <c r="BR70" s="97">
        <v>0</v>
      </c>
      <c r="BS70" s="97">
        <v>0</v>
      </c>
      <c r="BT70" s="97">
        <v>1.4707579050138999</v>
      </c>
      <c r="BU70" s="97">
        <v>1.3905269091949199</v>
      </c>
      <c r="BV70" s="97">
        <v>13.6355606948968</v>
      </c>
      <c r="BW70" s="97">
        <v>1.5418555511713099</v>
      </c>
      <c r="BZ70" s="35">
        <f t="shared" si="39"/>
        <v>1.9247494074584731E-2</v>
      </c>
      <c r="CA70" s="83">
        <f t="shared" si="40"/>
        <v>-1.1830942269271976E-4</v>
      </c>
      <c r="CB70" s="83"/>
      <c r="CC70" s="83">
        <f t="shared" si="41"/>
        <v>-1.0017691120684317E-4</v>
      </c>
      <c r="CD70" s="83">
        <f t="shared" si="42"/>
        <v>-1.2213300758740904E-4</v>
      </c>
      <c r="CE70" s="83">
        <f t="shared" si="43"/>
        <v>-1.233256754775228E-4</v>
      </c>
      <c r="CF70" s="83">
        <f t="shared" si="44"/>
        <v>-1.884799933162869E-5</v>
      </c>
      <c r="CG70" s="83">
        <f t="shared" si="45"/>
        <v>-7.3061338224909476E-5</v>
      </c>
    </row>
    <row r="71" spans="1:85" x14ac:dyDescent="0.25">
      <c r="A71" s="82" t="s">
        <v>123</v>
      </c>
      <c r="B71" s="97">
        <v>286.68160999999998</v>
      </c>
      <c r="C71" s="97">
        <v>1.4571626</v>
      </c>
      <c r="D71" s="97">
        <v>2321.9041000000002</v>
      </c>
      <c r="E71" s="97">
        <v>56.823276700000001</v>
      </c>
      <c r="F71" s="97">
        <v>52.277424000000003</v>
      </c>
      <c r="G71" s="97">
        <v>110.92699</v>
      </c>
      <c r="H71" s="97">
        <v>96.876236000000006</v>
      </c>
      <c r="R71" s="96" t="s">
        <v>123</v>
      </c>
      <c r="S71" s="97">
        <v>0.219065164609203</v>
      </c>
      <c r="T71" s="97">
        <v>0.35717104728642901</v>
      </c>
      <c r="U71" s="97">
        <v>0.35717104728642901</v>
      </c>
      <c r="V71" s="97">
        <v>0.25731374396071199</v>
      </c>
      <c r="W71" s="97">
        <v>2.5751452139008202</v>
      </c>
      <c r="X71" s="97">
        <v>2.65731257458182</v>
      </c>
      <c r="Y71" s="97">
        <v>281.63677706311398</v>
      </c>
      <c r="Z71" s="97">
        <v>5.0259320453710901</v>
      </c>
      <c r="AA71" s="97">
        <v>2.50082857259545</v>
      </c>
      <c r="AB71" s="97">
        <v>2.2406859256601401</v>
      </c>
      <c r="AC71" s="97">
        <v>4.7607552818090797E-3</v>
      </c>
      <c r="AD71" s="97">
        <v>1.48589669195367</v>
      </c>
      <c r="AE71" s="97">
        <v>1.48589669195367</v>
      </c>
      <c r="AF71" s="97">
        <v>18.226862304821999</v>
      </c>
      <c r="AG71" s="97">
        <v>2.0555940883171502</v>
      </c>
      <c r="AH71" s="97">
        <v>0.56141289774411995</v>
      </c>
      <c r="AI71" s="97">
        <v>1.1419799315464701E-2</v>
      </c>
      <c r="AJ71" s="97">
        <v>0.33336557056344601</v>
      </c>
      <c r="AK71" s="97">
        <v>6.1890802516741401E-2</v>
      </c>
      <c r="AL71" s="97">
        <v>1.41854816603008</v>
      </c>
      <c r="AM71" s="97">
        <v>0</v>
      </c>
      <c r="AN71" s="97">
        <v>2050.5733190033002</v>
      </c>
      <c r="AO71" s="97">
        <v>209.61483291720899</v>
      </c>
      <c r="AP71" s="97">
        <v>2278.4150142253302</v>
      </c>
      <c r="AQ71" s="97">
        <v>0</v>
      </c>
      <c r="AR71" s="97">
        <v>4.5358810281254298</v>
      </c>
      <c r="AS71" s="97">
        <v>0</v>
      </c>
      <c r="AT71" s="97">
        <v>47.427552790224802</v>
      </c>
      <c r="AU71" s="97">
        <v>2.57524418944318E-2</v>
      </c>
      <c r="AV71" s="97">
        <v>7.4908160959451502E-3</v>
      </c>
      <c r="AW71" s="97">
        <v>29.986620920760501</v>
      </c>
      <c r="AX71" s="97">
        <v>1.1056845075701101E-2</v>
      </c>
      <c r="AY71" s="97">
        <v>0</v>
      </c>
      <c r="AZ71" s="97">
        <v>1.38854632737534E-3</v>
      </c>
      <c r="BA71" s="97">
        <v>55.8379611584187</v>
      </c>
      <c r="BB71" s="97">
        <v>51.370846402332504</v>
      </c>
      <c r="BC71" s="97">
        <v>4.4671147560861497</v>
      </c>
      <c r="BD71" s="97">
        <v>0</v>
      </c>
      <c r="BE71" s="97">
        <v>0</v>
      </c>
      <c r="BF71" s="97">
        <v>4.32296808258514</v>
      </c>
      <c r="BG71" s="97">
        <v>0</v>
      </c>
      <c r="BH71" s="97">
        <v>3.3660762688977499</v>
      </c>
      <c r="BI71" s="97">
        <v>0</v>
      </c>
      <c r="BJ71" s="97">
        <v>5.2073700513125598E-2</v>
      </c>
      <c r="BK71" s="97">
        <v>13.464264841239499</v>
      </c>
      <c r="BL71" s="97">
        <v>1.9217667579600499</v>
      </c>
      <c r="BM71" s="97">
        <v>1.7797421363889399E-2</v>
      </c>
      <c r="BN71" s="97">
        <v>0.11521034849562201</v>
      </c>
      <c r="BO71" s="97">
        <v>1.4616908348352299E-4</v>
      </c>
      <c r="BP71" s="97">
        <v>109.507821227203</v>
      </c>
      <c r="BQ71" s="97">
        <v>28.0522324957027</v>
      </c>
      <c r="BR71" s="97">
        <v>0</v>
      </c>
      <c r="BS71" s="97">
        <v>0</v>
      </c>
      <c r="BT71" s="97">
        <v>10.008664877858401</v>
      </c>
      <c r="BU71" s="97">
        <v>5.9759085606573601</v>
      </c>
      <c r="BV71" s="97">
        <v>94.877727806345405</v>
      </c>
      <c r="BW71" s="97">
        <v>10.967003597998101</v>
      </c>
      <c r="BZ71" s="35">
        <f t="shared" si="39"/>
        <v>2.7613875678047434E-2</v>
      </c>
      <c r="CA71" s="83">
        <f t="shared" si="40"/>
        <v>-1.7597337118645303E-2</v>
      </c>
      <c r="CB71" s="83"/>
      <c r="CC71" s="83">
        <f t="shared" si="41"/>
        <v>-1.8729923330886061E-2</v>
      </c>
      <c r="CD71" s="83">
        <f t="shared" si="42"/>
        <v>-1.733999865553865E-2</v>
      </c>
      <c r="CE71" s="83">
        <f t="shared" si="43"/>
        <v>-1.7341665451371512E-2</v>
      </c>
      <c r="CF71" s="83">
        <f t="shared" si="44"/>
        <v>-1.2793719299487055E-2</v>
      </c>
      <c r="CG71" s="83">
        <f t="shared" si="45"/>
        <v>-2.0629498793229339E-2</v>
      </c>
    </row>
    <row r="72" spans="1:85" x14ac:dyDescent="0.25">
      <c r="A72" s="82" t="s">
        <v>72</v>
      </c>
      <c r="B72" s="97">
        <v>277.03640999999999</v>
      </c>
      <c r="C72" s="97">
        <v>0.17923581999999999</v>
      </c>
      <c r="D72" s="97">
        <v>1925.7444</v>
      </c>
      <c r="E72" s="97">
        <v>50.4965738</v>
      </c>
      <c r="F72" s="97">
        <v>48.793869000000001</v>
      </c>
      <c r="G72" s="97">
        <v>8.2695130999999993</v>
      </c>
      <c r="H72" s="97">
        <v>70.303687999999994</v>
      </c>
      <c r="R72" s="96" t="s">
        <v>72</v>
      </c>
      <c r="S72" s="97">
        <v>2.19071054552268E-2</v>
      </c>
      <c r="T72" s="97">
        <v>3.5718484308735199E-2</v>
      </c>
      <c r="U72" s="97">
        <v>3.5718484308735199E-2</v>
      </c>
      <c r="V72" s="97">
        <v>2.5732215942723902E-2</v>
      </c>
      <c r="W72" s="97">
        <v>1.37352412164896</v>
      </c>
      <c r="X72" s="97">
        <v>0.26574130509388899</v>
      </c>
      <c r="Y72" s="97">
        <v>276.52640861566198</v>
      </c>
      <c r="Z72" s="97">
        <v>1.4179808840225501</v>
      </c>
      <c r="AA72" s="97">
        <v>2.2250472000793602</v>
      </c>
      <c r="AB72" s="97">
        <v>1.56577569355313</v>
      </c>
      <c r="AC72" s="97">
        <v>4.7607552818090999E-4</v>
      </c>
      <c r="AD72" s="97">
        <v>0.148589970387076</v>
      </c>
      <c r="AE72" s="97">
        <v>0.148589970387076</v>
      </c>
      <c r="AF72" s="97">
        <v>15.3801969124269</v>
      </c>
      <c r="AG72" s="97">
        <v>0.93704207175493404</v>
      </c>
      <c r="AH72" s="97">
        <v>0.64549979149335601</v>
      </c>
      <c r="AI72" s="97">
        <v>1.14180520423067E-3</v>
      </c>
      <c r="AJ72" s="97">
        <v>3.3337267699752503E-2</v>
      </c>
      <c r="AK72" s="97">
        <v>6.1898601379817503E-3</v>
      </c>
      <c r="AL72" s="97">
        <v>1.0611871349283699</v>
      </c>
      <c r="AM72" s="97">
        <v>0</v>
      </c>
      <c r="AN72" s="97">
        <v>1730.27113852191</v>
      </c>
      <c r="AO72" s="97">
        <v>176.87220394958001</v>
      </c>
      <c r="AP72" s="97">
        <v>1922.52353938391</v>
      </c>
      <c r="AQ72" s="97">
        <v>0</v>
      </c>
      <c r="AR72" s="97">
        <v>2.2634622494309302</v>
      </c>
      <c r="AS72" s="97">
        <v>0</v>
      </c>
      <c r="AT72" s="97">
        <v>37.749082328742197</v>
      </c>
      <c r="AU72" s="97">
        <v>2.7904110848393601E-2</v>
      </c>
      <c r="AV72" s="97">
        <v>9.6280104940006696E-3</v>
      </c>
      <c r="AW72" s="97">
        <v>36.432455563087998</v>
      </c>
      <c r="AX72" s="97">
        <v>1.24794036497516E-2</v>
      </c>
      <c r="AY72" s="97">
        <v>0</v>
      </c>
      <c r="AZ72" s="97">
        <v>1.7847020177802701E-3</v>
      </c>
      <c r="BA72" s="97">
        <v>50.408268094633399</v>
      </c>
      <c r="BB72" s="97">
        <v>48.708104842375</v>
      </c>
      <c r="BC72" s="97">
        <v>1.7001632522583601</v>
      </c>
      <c r="BD72" s="97">
        <v>0</v>
      </c>
      <c r="BE72" s="97">
        <v>0</v>
      </c>
      <c r="BF72" s="97">
        <v>0.68273862552842002</v>
      </c>
      <c r="BG72" s="97">
        <v>0</v>
      </c>
      <c r="BH72" s="97">
        <v>2.2689214878993802</v>
      </c>
      <c r="BI72" s="97">
        <v>0</v>
      </c>
      <c r="BJ72" s="97">
        <v>5.4808423529930497E-2</v>
      </c>
      <c r="BK72" s="97">
        <v>9.0756833501435796</v>
      </c>
      <c r="BL72" s="97">
        <v>2.43049369452272</v>
      </c>
      <c r="BM72" s="97">
        <v>2.09211704338144E-3</v>
      </c>
      <c r="BN72" s="97">
        <v>0.139421184212701</v>
      </c>
      <c r="BO72" s="97">
        <v>1.8786391970766701E-4</v>
      </c>
      <c r="BP72" s="97">
        <v>8.2536080733257204</v>
      </c>
      <c r="BQ72" s="97">
        <v>18.411490705204699</v>
      </c>
      <c r="BR72" s="97">
        <v>0</v>
      </c>
      <c r="BS72" s="97">
        <v>0</v>
      </c>
      <c r="BT72" s="97">
        <v>7.5504832454306401</v>
      </c>
      <c r="BU72" s="97">
        <v>6.7899272591808701</v>
      </c>
      <c r="BV72" s="97">
        <v>70.210217651305896</v>
      </c>
      <c r="BW72" s="97">
        <v>7.9629514742472596</v>
      </c>
      <c r="BZ72" s="35">
        <f t="shared" si="39"/>
        <v>2.178666442396995E-2</v>
      </c>
      <c r="CA72" s="83">
        <f t="shared" si="40"/>
        <v>-1.840918254528389E-3</v>
      </c>
      <c r="CB72" s="83"/>
      <c r="CC72" s="83">
        <f t="shared" si="41"/>
        <v>-1.6725275774344829E-3</v>
      </c>
      <c r="CD72" s="83">
        <f t="shared" si="42"/>
        <v>-1.748746473698395E-3</v>
      </c>
      <c r="CE72" s="83">
        <f t="shared" si="43"/>
        <v>-1.75768307335908E-3</v>
      </c>
      <c r="CF72" s="83">
        <f t="shared" si="44"/>
        <v>-1.9233329075056239E-3</v>
      </c>
      <c r="CG72" s="83">
        <f t="shared" si="45"/>
        <v>-1.3295226943726985E-3</v>
      </c>
    </row>
    <row r="73" spans="1:85" x14ac:dyDescent="0.25">
      <c r="A73" s="82" t="s">
        <v>124</v>
      </c>
      <c r="B73" s="97">
        <v>15.965534</v>
      </c>
      <c r="C73" s="97">
        <v>0.15553644</v>
      </c>
      <c r="D73" s="97">
        <v>151.98688000000001</v>
      </c>
      <c r="E73" s="97">
        <v>4.1251916900000003</v>
      </c>
      <c r="F73" s="97">
        <v>3.7951763000000001</v>
      </c>
      <c r="G73" s="97">
        <v>18.957923999999998</v>
      </c>
      <c r="H73" s="97">
        <v>5.4964222999999999</v>
      </c>
      <c r="R73" s="96" t="s">
        <v>124</v>
      </c>
      <c r="S73" s="97">
        <v>1.79761254426604E-2</v>
      </c>
      <c r="T73" s="97">
        <v>2.9307792681691001E-2</v>
      </c>
      <c r="U73" s="97">
        <v>2.9307792681691001E-2</v>
      </c>
      <c r="V73" s="97">
        <v>2.1113385456108601E-2</v>
      </c>
      <c r="W73" s="97">
        <v>0.16935771534214</v>
      </c>
      <c r="X73" s="97">
        <v>0.21804390342278601</v>
      </c>
      <c r="Y73" s="97">
        <v>15.986635316941801</v>
      </c>
      <c r="Z73" s="97">
        <v>0.378001466366507</v>
      </c>
      <c r="AA73" s="97">
        <v>0.13098080397261799</v>
      </c>
      <c r="AB73" s="97">
        <v>0.13343506945419001</v>
      </c>
      <c r="AC73" s="97">
        <v>3.9065836636011201E-4</v>
      </c>
      <c r="AD73" s="97">
        <v>0.12191874623919</v>
      </c>
      <c r="AE73" s="97">
        <v>0.12191874623919</v>
      </c>
      <c r="AF73" s="97">
        <v>1.21746636242882</v>
      </c>
      <c r="AG73" s="97">
        <v>0.14118121127553901</v>
      </c>
      <c r="AH73" s="97">
        <v>2.3917879482244501E-2</v>
      </c>
      <c r="AI73" s="97">
        <v>9.3715980665465195E-4</v>
      </c>
      <c r="AJ73" s="97">
        <v>2.7354137624630001E-2</v>
      </c>
      <c r="AK73" s="97">
        <v>5.07792310648325E-3</v>
      </c>
      <c r="AL73" s="97">
        <v>0.155698357997541</v>
      </c>
      <c r="AM73" s="97">
        <v>0</v>
      </c>
      <c r="AN73" s="97">
        <v>136.96473442572301</v>
      </c>
      <c r="AO73" s="97">
        <v>14.0007508281111</v>
      </c>
      <c r="AP73" s="97">
        <v>152.18295161626301</v>
      </c>
      <c r="AQ73" s="97">
        <v>0</v>
      </c>
      <c r="AR73" s="97">
        <v>0.30417341084233002</v>
      </c>
      <c r="AS73" s="97">
        <v>0</v>
      </c>
      <c r="AT73" s="97">
        <v>2.6512119694439198</v>
      </c>
      <c r="AU73" s="97">
        <v>1.76046153761359E-3</v>
      </c>
      <c r="AV73" s="97">
        <v>4.4903520230162502E-4</v>
      </c>
      <c r="AW73" s="97">
        <v>1.88556656029365</v>
      </c>
      <c r="AX73" s="97">
        <v>7.3504985201475301E-4</v>
      </c>
      <c r="AY73" s="97">
        <v>0</v>
      </c>
      <c r="AZ73" s="97">
        <v>8.3230873526347597E-5</v>
      </c>
      <c r="BA73" s="97">
        <v>4.1323932108886199</v>
      </c>
      <c r="BB73" s="97">
        <v>3.8017987786614502</v>
      </c>
      <c r="BC73" s="97">
        <v>0.330594432227163</v>
      </c>
      <c r="BD73" s="97">
        <v>0</v>
      </c>
      <c r="BE73" s="97">
        <v>0</v>
      </c>
      <c r="BF73" s="97">
        <v>0.46240089948577001</v>
      </c>
      <c r="BG73" s="97">
        <v>0</v>
      </c>
      <c r="BH73" s="97">
        <v>0.28759161582257198</v>
      </c>
      <c r="BI73" s="97">
        <v>0</v>
      </c>
      <c r="BJ73" s="97">
        <v>3.6273338955119501E-3</v>
      </c>
      <c r="BK73" s="97">
        <v>1.1503746203916401</v>
      </c>
      <c r="BL73" s="97">
        <v>7.3575951510661805E-2</v>
      </c>
      <c r="BM73" s="97">
        <v>1.9336268787513099E-3</v>
      </c>
      <c r="BN73" s="97">
        <v>7.2675815847925299E-3</v>
      </c>
      <c r="BO73" s="97">
        <v>8.76284330098055E-6</v>
      </c>
      <c r="BP73" s="97">
        <v>19.0096434134162</v>
      </c>
      <c r="BQ73" s="97">
        <v>1.7153067075586499</v>
      </c>
      <c r="BR73" s="97">
        <v>0</v>
      </c>
      <c r="BS73" s="97">
        <v>0</v>
      </c>
      <c r="BT73" s="97">
        <v>0.57510443608657502</v>
      </c>
      <c r="BU73" s="97">
        <v>0.25763501757634799</v>
      </c>
      <c r="BV73" s="97">
        <v>5.5031672701819296</v>
      </c>
      <c r="BW73" s="97">
        <v>0.64184788973417894</v>
      </c>
      <c r="BZ73" s="35">
        <f t="shared" si="39"/>
        <v>4.0953866067672262E-2</v>
      </c>
      <c r="CA73" s="83">
        <f t="shared" si="40"/>
        <v>1.3216793714385386E-3</v>
      </c>
      <c r="CB73" s="83"/>
      <c r="CC73" s="83">
        <f t="shared" si="41"/>
        <v>1.2900561960545399E-3</v>
      </c>
      <c r="CD73" s="83">
        <f t="shared" si="42"/>
        <v>1.7457421205606042E-3</v>
      </c>
      <c r="CE73" s="83">
        <f t="shared" si="43"/>
        <v>1.7449726015231913E-3</v>
      </c>
      <c r="CF73" s="83">
        <f t="shared" si="44"/>
        <v>2.728115874723473E-3</v>
      </c>
      <c r="CG73" s="83">
        <f t="shared" si="45"/>
        <v>1.227156469023453E-3</v>
      </c>
    </row>
    <row r="74" spans="1:85" x14ac:dyDescent="0.25">
      <c r="A74" s="82" t="s">
        <v>125</v>
      </c>
      <c r="B74" s="97"/>
      <c r="C74" s="97"/>
      <c r="D74" s="97"/>
      <c r="E74" s="97"/>
      <c r="F74" s="97"/>
      <c r="G74" s="97"/>
      <c r="H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Z74" s="35" t="e">
        <f t="shared" si="39"/>
        <v>#DIV/0!</v>
      </c>
      <c r="CA74" s="83" t="str">
        <f t="shared" si="40"/>
        <v/>
      </c>
      <c r="CB74" s="83"/>
      <c r="CC74" s="83" t="str">
        <f t="shared" si="41"/>
        <v/>
      </c>
      <c r="CD74" s="83" t="str">
        <f t="shared" si="42"/>
        <v/>
      </c>
      <c r="CE74" s="83" t="str">
        <f t="shared" si="43"/>
        <v/>
      </c>
      <c r="CF74" s="83" t="str">
        <f t="shared" si="44"/>
        <v/>
      </c>
      <c r="CG74" s="83" t="str">
        <f t="shared" si="45"/>
        <v/>
      </c>
    </row>
    <row r="75" spans="1:85" x14ac:dyDescent="0.25">
      <c r="A75" s="82" t="s">
        <v>126</v>
      </c>
      <c r="B75" s="97">
        <v>5.2367202000000003E-3</v>
      </c>
      <c r="C75" s="97">
        <v>0</v>
      </c>
      <c r="D75" s="97">
        <v>3.3387311000000003E-2</v>
      </c>
      <c r="E75" s="97">
        <v>8.4073998400000004E-4</v>
      </c>
      <c r="F75" s="97">
        <v>8.1550999000000002E-4</v>
      </c>
      <c r="G75" s="97">
        <v>2.0279999999999999E-5</v>
      </c>
      <c r="H75" s="97">
        <v>9.5994997999999997E-4</v>
      </c>
      <c r="R75" s="96" t="s">
        <v>126</v>
      </c>
      <c r="S75" s="97">
        <v>0</v>
      </c>
      <c r="T75" s="97">
        <v>0</v>
      </c>
      <c r="U75" s="97">
        <v>0</v>
      </c>
      <c r="V75" s="97">
        <v>0</v>
      </c>
      <c r="W75" s="97">
        <v>1.7639162186323601E-5</v>
      </c>
      <c r="X75" s="97">
        <v>0</v>
      </c>
      <c r="Y75" s="97">
        <v>5.2365372002403003E-3</v>
      </c>
      <c r="Z75" s="97">
        <v>1.4472025000413299E-5</v>
      </c>
      <c r="AA75" s="97">
        <v>3.1221630913209498E-5</v>
      </c>
      <c r="AB75" s="97">
        <v>2.1211378991054699E-5</v>
      </c>
      <c r="AC75" s="97">
        <v>0</v>
      </c>
      <c r="AD75" s="97">
        <v>0</v>
      </c>
      <c r="AE75" s="97">
        <v>0</v>
      </c>
      <c r="AF75" s="97">
        <v>2.6710053627429899E-4</v>
      </c>
      <c r="AG75" s="97">
        <v>1.15648382634192E-5</v>
      </c>
      <c r="AH75" s="97">
        <v>9.3140575130761608E-6</v>
      </c>
      <c r="AI75" s="97">
        <v>0</v>
      </c>
      <c r="AJ75" s="97">
        <v>0</v>
      </c>
      <c r="AK75" s="97">
        <v>0</v>
      </c>
      <c r="AL75" s="97">
        <v>1.5696588898625899E-5</v>
      </c>
      <c r="AM75" s="97">
        <v>0</v>
      </c>
      <c r="AN75" s="97">
        <v>3.0048303267800901E-2</v>
      </c>
      <c r="AO75" s="97">
        <v>3.07162574337097E-3</v>
      </c>
      <c r="AP75" s="97">
        <v>3.3387029547446198E-2</v>
      </c>
      <c r="AQ75" s="97">
        <v>0</v>
      </c>
      <c r="AR75" s="97">
        <v>2.8610847291346299E-5</v>
      </c>
      <c r="AS75" s="97">
        <v>0</v>
      </c>
      <c r="AT75" s="97">
        <v>5.2178069412523299E-4</v>
      </c>
      <c r="AU75" s="97">
        <v>4.7540468592403903E-7</v>
      </c>
      <c r="AV75" s="97">
        <v>1.67187508611804E-7</v>
      </c>
      <c r="AW75" s="97">
        <v>6.2890920815489597E-4</v>
      </c>
      <c r="AX75" s="97">
        <v>2.13638893941147E-7</v>
      </c>
      <c r="AY75" s="97">
        <v>0</v>
      </c>
      <c r="AZ75" s="97">
        <v>3.0988166691468603E-8</v>
      </c>
      <c r="BA75" s="97">
        <v>8.4070620832575496E-4</v>
      </c>
      <c r="BB75" s="97">
        <v>8.1547651427217095E-4</v>
      </c>
      <c r="BC75" s="97">
        <v>2.5229694053583301E-5</v>
      </c>
      <c r="BD75" s="97">
        <v>0</v>
      </c>
      <c r="BE75" s="97">
        <v>0</v>
      </c>
      <c r="BF75" s="97">
        <v>3.3361442263705801E-6</v>
      </c>
      <c r="BG75" s="97">
        <v>0</v>
      </c>
      <c r="BH75" s="97">
        <v>3.5799974646847103E-5</v>
      </c>
      <c r="BI75" s="97">
        <v>0</v>
      </c>
      <c r="BJ75" s="97">
        <v>9.3049378021020998E-7</v>
      </c>
      <c r="BK75" s="97">
        <v>1.4320452829356701E-4</v>
      </c>
      <c r="BL75" s="97">
        <v>3.5386264102691298E-5</v>
      </c>
      <c r="BM75" s="97">
        <v>0</v>
      </c>
      <c r="BN75" s="97">
        <v>2.40568351549022E-6</v>
      </c>
      <c r="BO75" s="97">
        <v>3.2623996208050099E-9</v>
      </c>
      <c r="BP75" s="97">
        <v>2.0283227787055499E-5</v>
      </c>
      <c r="BQ75" s="97">
        <v>2.46702114783643E-4</v>
      </c>
      <c r="BR75" s="97">
        <v>0</v>
      </c>
      <c r="BS75" s="97">
        <v>0</v>
      </c>
      <c r="BT75" s="97">
        <v>1.03537117522886E-4</v>
      </c>
      <c r="BU75" s="97">
        <v>9.7890844756030995E-5</v>
      </c>
      <c r="BV75" s="97">
        <v>9.5992217684375295E-4</v>
      </c>
      <c r="BW75" s="97">
        <v>1.08548251734761E-4</v>
      </c>
      <c r="BZ75" s="35">
        <f t="shared" si="39"/>
        <v>1.9248364145269613E-2</v>
      </c>
      <c r="CA75" s="83">
        <f t="shared" si="40"/>
        <v>-3.4945491206497262E-5</v>
      </c>
      <c r="CB75" s="83"/>
      <c r="CC75" s="83">
        <f t="shared" si="41"/>
        <v>-8.4299257824249354E-6</v>
      </c>
      <c r="CD75" s="83">
        <f t="shared" si="42"/>
        <v>-4.0173745614412717E-5</v>
      </c>
      <c r="CE75" s="83">
        <f t="shared" si="43"/>
        <v>-4.1048826181846539E-5</v>
      </c>
      <c r="CF75" s="83">
        <f t="shared" si="44"/>
        <v>1.5916109741126658E-4</v>
      </c>
      <c r="CG75" s="83">
        <f t="shared" si="45"/>
        <v>-2.8963130190400734E-5</v>
      </c>
    </row>
    <row r="76" spans="1:85" x14ac:dyDescent="0.25">
      <c r="A76" s="82" t="s">
        <v>73</v>
      </c>
      <c r="B76" s="97">
        <v>1410.8561</v>
      </c>
      <c r="C76" s="97">
        <v>0</v>
      </c>
      <c r="D76" s="97">
        <v>9315.8682000000008</v>
      </c>
      <c r="E76" s="97">
        <v>241.5471149</v>
      </c>
      <c r="F76" s="97">
        <v>234.2749</v>
      </c>
      <c r="G76" s="97">
        <v>9.4673175999999994</v>
      </c>
      <c r="H76" s="97">
        <v>323.55086999999997</v>
      </c>
      <c r="R76" s="96" t="s">
        <v>73</v>
      </c>
      <c r="S76" s="97">
        <v>0</v>
      </c>
      <c r="T76" s="97">
        <v>0</v>
      </c>
      <c r="U76" s="97">
        <v>0</v>
      </c>
      <c r="V76" s="97">
        <v>0</v>
      </c>
      <c r="W76" s="97">
        <v>5.9246566221643802</v>
      </c>
      <c r="X76" s="97">
        <v>0</v>
      </c>
      <c r="Y76" s="97">
        <v>1404.9914004310001</v>
      </c>
      <c r="Z76" s="97">
        <v>4.8595228683609104</v>
      </c>
      <c r="AA76" s="97">
        <v>10.4846665493477</v>
      </c>
      <c r="AB76" s="97">
        <v>7.1228318657385197</v>
      </c>
      <c r="AC76" s="97">
        <v>0</v>
      </c>
      <c r="AD76" s="97">
        <v>0</v>
      </c>
      <c r="AE76" s="97">
        <v>0</v>
      </c>
      <c r="AF76" s="97">
        <v>74.222765720332603</v>
      </c>
      <c r="AG76" s="97">
        <v>3.8832661076186201</v>
      </c>
      <c r="AH76" s="97">
        <v>3.1287950641346498</v>
      </c>
      <c r="AI76" s="97">
        <v>0</v>
      </c>
      <c r="AJ76" s="97">
        <v>0</v>
      </c>
      <c r="AK76" s="97">
        <v>0</v>
      </c>
      <c r="AL76" s="97">
        <v>4.4909133969366701</v>
      </c>
      <c r="AM76" s="97">
        <v>0</v>
      </c>
      <c r="AN76" s="97">
        <v>8350.0572112634109</v>
      </c>
      <c r="AO76" s="97">
        <v>853.56122114011998</v>
      </c>
      <c r="AP76" s="97">
        <v>9277.8411981238605</v>
      </c>
      <c r="AQ76" s="97">
        <v>0</v>
      </c>
      <c r="AR76" s="97">
        <v>9.6082059183077302</v>
      </c>
      <c r="AS76" s="97">
        <v>0</v>
      </c>
      <c r="AT76" s="97">
        <v>175.22334437738701</v>
      </c>
      <c r="AU76" s="97">
        <v>0.136031771909808</v>
      </c>
      <c r="AV76" s="97">
        <v>4.7832820207565102E-2</v>
      </c>
      <c r="AW76" s="97">
        <v>179.94468945143399</v>
      </c>
      <c r="AX76" s="97">
        <v>6.1132659821315299E-2</v>
      </c>
      <c r="AY76" s="97">
        <v>0</v>
      </c>
      <c r="AZ76" s="97">
        <v>8.8665718679210997E-3</v>
      </c>
      <c r="BA76" s="97">
        <v>240.56764766679299</v>
      </c>
      <c r="BB76" s="97">
        <v>233.32469986672999</v>
      </c>
      <c r="BC76" s="97">
        <v>7.2429478000628196</v>
      </c>
      <c r="BD76" s="97">
        <v>0</v>
      </c>
      <c r="BE76" s="97">
        <v>0</v>
      </c>
      <c r="BF76" s="97">
        <v>0.95455589543477704</v>
      </c>
      <c r="BG76" s="97">
        <v>0</v>
      </c>
      <c r="BH76" s="97">
        <v>10.243219629954201</v>
      </c>
      <c r="BI76" s="97">
        <v>0</v>
      </c>
      <c r="BJ76" s="97">
        <v>0.266230438113504</v>
      </c>
      <c r="BK76" s="97">
        <v>40.972880944900901</v>
      </c>
      <c r="BL76" s="97">
        <v>11.8827313033614</v>
      </c>
      <c r="BM76" s="97">
        <v>0</v>
      </c>
      <c r="BN76" s="97">
        <v>0.68832636121628998</v>
      </c>
      <c r="BO76" s="97">
        <v>9.3332186929898499E-4</v>
      </c>
      <c r="BP76" s="97">
        <v>9.4309799214052195</v>
      </c>
      <c r="BQ76" s="97">
        <v>82.850109279756495</v>
      </c>
      <c r="BR76" s="97">
        <v>0</v>
      </c>
      <c r="BS76" s="97">
        <v>0</v>
      </c>
      <c r="BT76" s="97">
        <v>34.770544297116899</v>
      </c>
      <c r="BU76" s="97">
        <v>32.873794406653502</v>
      </c>
      <c r="BV76" s="97">
        <v>322.36181627782599</v>
      </c>
      <c r="BW76" s="97">
        <v>36.4513490366352</v>
      </c>
      <c r="BZ76" s="35">
        <f t="shared" si="39"/>
        <v>1.9247483869053651E-2</v>
      </c>
      <c r="CA76" s="83">
        <f t="shared" si="40"/>
        <v>-4.1568375180146772E-3</v>
      </c>
      <c r="CB76" s="83"/>
      <c r="CC76" s="83">
        <f t="shared" si="41"/>
        <v>-4.0819600556543162E-3</v>
      </c>
      <c r="CD76" s="83">
        <f t="shared" si="42"/>
        <v>-4.054973844802497E-3</v>
      </c>
      <c r="CE76" s="83">
        <f t="shared" si="43"/>
        <v>-4.0559194914607417E-3</v>
      </c>
      <c r="CF76" s="83">
        <f t="shared" si="44"/>
        <v>-3.8382232571113903E-3</v>
      </c>
      <c r="CG76" s="83">
        <f t="shared" si="45"/>
        <v>-3.6750132125250678E-3</v>
      </c>
    </row>
    <row r="77" spans="1:85" x14ac:dyDescent="0.25">
      <c r="A77" s="82" t="s">
        <v>86</v>
      </c>
      <c r="B77" s="97">
        <v>1.7232202000000001</v>
      </c>
      <c r="C77" s="97">
        <v>2.8558410999999999E-2</v>
      </c>
      <c r="D77" s="97">
        <v>20.726089000000002</v>
      </c>
      <c r="E77" s="97">
        <v>0.38257529000000001</v>
      </c>
      <c r="F77" s="97">
        <v>0.35196927</v>
      </c>
      <c r="G77" s="97">
        <v>0.27684312999999999</v>
      </c>
      <c r="H77" s="97">
        <v>0.79316949999999997</v>
      </c>
      <c r="R77" s="96" t="s">
        <v>86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0</v>
      </c>
      <c r="BG77" s="97">
        <v>0</v>
      </c>
      <c r="BH77" s="97">
        <v>0</v>
      </c>
      <c r="BI77" s="97">
        <v>0</v>
      </c>
      <c r="BJ77" s="97">
        <v>0</v>
      </c>
      <c r="BK77" s="97">
        <v>0</v>
      </c>
      <c r="BL77" s="97">
        <v>0</v>
      </c>
      <c r="BM77" s="97">
        <v>0</v>
      </c>
      <c r="BN77" s="97">
        <v>0</v>
      </c>
      <c r="BO77" s="97">
        <v>0</v>
      </c>
      <c r="BP77" s="97">
        <v>0</v>
      </c>
      <c r="BQ77" s="97">
        <v>0</v>
      </c>
      <c r="BR77" s="97">
        <v>0</v>
      </c>
      <c r="BS77" s="97">
        <v>0</v>
      </c>
      <c r="BT77" s="97">
        <v>0</v>
      </c>
      <c r="BU77" s="97">
        <v>0</v>
      </c>
      <c r="BV77" s="97">
        <v>0</v>
      </c>
      <c r="BW77" s="97">
        <v>0</v>
      </c>
      <c r="BZ77" s="35" t="e">
        <f t="shared" si="39"/>
        <v>#DIV/0!</v>
      </c>
      <c r="CA77" s="83">
        <f t="shared" si="40"/>
        <v>-1</v>
      </c>
      <c r="CB77" s="83"/>
      <c r="CC77" s="83">
        <f t="shared" si="41"/>
        <v>-1</v>
      </c>
      <c r="CD77" s="83">
        <f t="shared" si="42"/>
        <v>-1</v>
      </c>
      <c r="CE77" s="83">
        <f t="shared" si="43"/>
        <v>-1</v>
      </c>
      <c r="CF77" s="83">
        <f t="shared" si="44"/>
        <v>-1</v>
      </c>
      <c r="CG77" s="83">
        <f t="shared" si="45"/>
        <v>-1</v>
      </c>
    </row>
    <row r="78" spans="1:85" x14ac:dyDescent="0.25">
      <c r="A78" s="82" t="s">
        <v>180</v>
      </c>
      <c r="B78" s="97">
        <v>149.23615000000001</v>
      </c>
      <c r="C78" s="97">
        <v>2.6996880000000001</v>
      </c>
      <c r="D78" s="97">
        <v>1901.8320000000001</v>
      </c>
      <c r="E78" s="97">
        <v>35.1208849</v>
      </c>
      <c r="F78" s="97">
        <v>32.311214</v>
      </c>
      <c r="G78" s="97">
        <v>32.154586999999999</v>
      </c>
      <c r="H78" s="97">
        <v>72.957160999999999</v>
      </c>
      <c r="R78" s="96" t="s">
        <v>180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7">
        <v>0</v>
      </c>
      <c r="BL78" s="97">
        <v>0</v>
      </c>
      <c r="BM78" s="97">
        <v>0</v>
      </c>
      <c r="BN78" s="97">
        <v>0</v>
      </c>
      <c r="BO78" s="97">
        <v>0</v>
      </c>
      <c r="BP78" s="97">
        <v>0</v>
      </c>
      <c r="BQ78" s="97">
        <v>0</v>
      </c>
      <c r="BR78" s="97">
        <v>0</v>
      </c>
      <c r="BS78" s="97">
        <v>0</v>
      </c>
      <c r="BT78" s="97">
        <v>0</v>
      </c>
      <c r="BU78" s="97">
        <v>0</v>
      </c>
      <c r="BV78" s="97">
        <v>0</v>
      </c>
      <c r="BW78" s="97">
        <v>0</v>
      </c>
      <c r="BZ78" s="35" t="e">
        <f t="shared" si="39"/>
        <v>#DIV/0!</v>
      </c>
      <c r="CA78" s="83">
        <f t="shared" si="40"/>
        <v>-1</v>
      </c>
      <c r="CB78" s="83"/>
      <c r="CC78" s="83">
        <f t="shared" si="41"/>
        <v>-1</v>
      </c>
      <c r="CD78" s="83">
        <f t="shared" si="42"/>
        <v>-1</v>
      </c>
      <c r="CE78" s="83">
        <f t="shared" si="43"/>
        <v>-1</v>
      </c>
      <c r="CF78" s="83">
        <f t="shared" si="44"/>
        <v>-1</v>
      </c>
      <c r="CG78" s="83">
        <f t="shared" si="45"/>
        <v>-1</v>
      </c>
    </row>
    <row r="79" spans="1:85" x14ac:dyDescent="0.25">
      <c r="A79" s="13" t="s">
        <v>88</v>
      </c>
      <c r="B79" s="97">
        <v>338.07224000000002</v>
      </c>
      <c r="C79" s="97">
        <v>5.0784358999999997</v>
      </c>
      <c r="D79" s="97">
        <v>3933.2114000000001</v>
      </c>
      <c r="E79" s="97">
        <v>90.585252400000002</v>
      </c>
      <c r="F79" s="97">
        <v>83.338431999999997</v>
      </c>
      <c r="G79" s="97">
        <v>262.96773999999999</v>
      </c>
      <c r="H79" s="97">
        <v>146.15503000000001</v>
      </c>
      <c r="R79" s="96" t="s">
        <v>88</v>
      </c>
      <c r="S79" s="97">
        <v>5.2615911351708899E-2</v>
      </c>
      <c r="T79" s="97">
        <v>8.5788568901668E-2</v>
      </c>
      <c r="U79" s="97">
        <v>8.5788568901668E-2</v>
      </c>
      <c r="V79" s="97">
        <v>6.18023104548686E-2</v>
      </c>
      <c r="W79" s="97">
        <v>0.65342143535640795</v>
      </c>
      <c r="X79" s="97">
        <v>0.63824817184587301</v>
      </c>
      <c r="Y79" s="97">
        <v>55.152313144507303</v>
      </c>
      <c r="Z79" s="97">
        <v>1.2358175162585301</v>
      </c>
      <c r="AA79" s="97">
        <v>0.66248087355941798</v>
      </c>
      <c r="AB79" s="97">
        <v>0.58017850009093896</v>
      </c>
      <c r="AC79" s="97">
        <v>1.14329410056736E-3</v>
      </c>
      <c r="AD79" s="97">
        <v>0.356884971235856</v>
      </c>
      <c r="AE79" s="97">
        <v>0.356884971235856</v>
      </c>
      <c r="AF79" s="97">
        <v>5.2458233987555101</v>
      </c>
      <c r="AG79" s="97">
        <v>0.516620096905263</v>
      </c>
      <c r="AH79" s="97">
        <v>0.153283624618132</v>
      </c>
      <c r="AI79" s="97">
        <v>2.7427664734315398E-3</v>
      </c>
      <c r="AJ79" s="97">
        <v>8.00676064524877E-2</v>
      </c>
      <c r="AK79" s="97">
        <v>1.4865494854577501E-2</v>
      </c>
      <c r="AL79" s="97">
        <v>0.89755665602936796</v>
      </c>
      <c r="AM79" s="97">
        <v>0</v>
      </c>
      <c r="AN79" s="97">
        <v>590.15976564868095</v>
      </c>
      <c r="AO79" s="97">
        <v>60.327801936759997</v>
      </c>
      <c r="AP79" s="97">
        <v>655.73339098419694</v>
      </c>
      <c r="AQ79" s="97">
        <v>0</v>
      </c>
      <c r="AR79" s="97">
        <v>1.14608289152707</v>
      </c>
      <c r="AS79" s="97">
        <v>0</v>
      </c>
      <c r="AT79" s="97">
        <v>12.424220694786699</v>
      </c>
      <c r="AU79" s="97">
        <v>6.2158655621510203E-3</v>
      </c>
      <c r="AV79" s="97">
        <v>1.7147657864713299E-3</v>
      </c>
      <c r="AW79" s="97">
        <v>6.9945563473823098</v>
      </c>
      <c r="AX79" s="97">
        <v>2.63798255041693E-3</v>
      </c>
      <c r="AY79" s="97">
        <v>0</v>
      </c>
      <c r="AZ79" s="97">
        <v>3.1783462028142097E-4</v>
      </c>
      <c r="BA79" s="97">
        <v>13.9446263040945</v>
      </c>
      <c r="BB79" s="97">
        <v>12.829042713095999</v>
      </c>
      <c r="BC79" s="97">
        <v>1.1155835909985199</v>
      </c>
      <c r="BD79" s="97">
        <v>0</v>
      </c>
      <c r="BE79" s="97">
        <v>0</v>
      </c>
      <c r="BF79" s="97">
        <v>1.2905729371627499</v>
      </c>
      <c r="BG79" s="97">
        <v>0</v>
      </c>
      <c r="BH79" s="97">
        <v>0.89760578051885398</v>
      </c>
      <c r="BI79" s="97">
        <v>0</v>
      </c>
      <c r="BJ79" s="97">
        <v>1.26690476584158E-2</v>
      </c>
      <c r="BK79" s="97">
        <v>3.5904531049344999</v>
      </c>
      <c r="BL79" s="97">
        <v>0.53164969667708395</v>
      </c>
      <c r="BM79" s="97">
        <v>5.3577103898322601E-3</v>
      </c>
      <c r="BN79" s="97">
        <v>2.69078787678366E-2</v>
      </c>
      <c r="BO79" s="97">
        <v>3.3457762198449099E-5</v>
      </c>
      <c r="BP79" s="97">
        <v>28.5952029630119</v>
      </c>
      <c r="BQ79" s="97">
        <v>7.2262125582301202</v>
      </c>
      <c r="BR79" s="97">
        <v>0</v>
      </c>
      <c r="BS79" s="97">
        <v>0</v>
      </c>
      <c r="BT79" s="97">
        <v>2.6089266460556502</v>
      </c>
      <c r="BU79" s="97">
        <v>1.62911985581772</v>
      </c>
      <c r="BV79" s="97">
        <v>24.6887969928956</v>
      </c>
      <c r="BW79" s="97">
        <v>2.8490027863390401</v>
      </c>
      <c r="BZ79" s="35">
        <f t="shared" si="39"/>
        <v>6.9962870660110463E-2</v>
      </c>
    </row>
    <row r="80" spans="1:85" x14ac:dyDescent="0.25">
      <c r="A80" s="16"/>
      <c r="B80" s="14"/>
      <c r="C80" s="14"/>
      <c r="D80" s="14"/>
      <c r="E80" s="14"/>
      <c r="F80" s="14"/>
      <c r="G80" s="14"/>
      <c r="H80" s="14"/>
      <c r="I80" s="14"/>
    </row>
    <row r="83" spans="1:1" x14ac:dyDescent="0.25">
      <c r="A83" s="5"/>
    </row>
    <row r="84" spans="1:1" x14ac:dyDescent="0.25">
      <c r="A84" s="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22"/>
    </row>
    <row r="96" spans="1:1" x14ac:dyDescent="0.25">
      <c r="A96" s="22"/>
    </row>
    <row r="97" spans="1:3" x14ac:dyDescent="0.25">
      <c r="A97" s="16"/>
      <c r="B97" s="14"/>
      <c r="C97" s="54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CS96"/>
  <sheetViews>
    <sheetView zoomScale="85" zoomScaleNormal="85" workbookViewId="0">
      <pane xSplit="1" ySplit="2" topLeftCell="AS42" activePane="bottomRight" state="frozen"/>
      <selection pane="topRight" activeCell="B1" sqref="B1"/>
      <selection pane="bottomLeft" activeCell="A3" sqref="A3"/>
      <selection pane="bottomRight" activeCell="B1" sqref="B1"/>
    </sheetView>
  </sheetViews>
  <sheetFormatPr defaultRowHeight="15" x14ac:dyDescent="0.25"/>
  <cols>
    <col min="1" max="1" width="19.28515625" customWidth="1"/>
    <col min="3" max="3" width="9.140625" style="28"/>
    <col min="12" max="15" width="9.140625" style="28"/>
    <col min="17" max="17" width="22.28515625" bestFit="1" customWidth="1"/>
    <col min="18" max="18" width="6" style="96" bestFit="1" customWidth="1"/>
    <col min="19" max="19" width="5.5703125" style="28" bestFit="1" customWidth="1"/>
    <col min="20" max="20" width="5.7109375" bestFit="1" customWidth="1"/>
    <col min="21" max="21" width="14.7109375" bestFit="1" customWidth="1"/>
    <col min="22" max="22" width="5.7109375" bestFit="1" customWidth="1"/>
    <col min="23" max="23" width="5.7109375" style="96" customWidth="1"/>
    <col min="24" max="24" width="9.140625" bestFit="1" customWidth="1"/>
    <col min="25" max="25" width="4.7109375" bestFit="1" customWidth="1"/>
    <col min="26" max="26" width="12.42578125" bestFit="1" customWidth="1"/>
    <col min="27" max="27" width="4.7109375" bestFit="1" customWidth="1"/>
    <col min="28" max="28" width="5.85546875" bestFit="1" customWidth="1"/>
    <col min="29" max="29" width="5.7109375" style="28" customWidth="1"/>
    <col min="30" max="30" width="6" bestFit="1" customWidth="1"/>
    <col min="31" max="31" width="6" style="96" customWidth="1"/>
    <col min="32" max="32" width="6.5703125" bestFit="1" customWidth="1"/>
    <col min="33" max="33" width="15.5703125" bestFit="1" customWidth="1"/>
    <col min="34" max="34" width="6.7109375" bestFit="1" customWidth="1"/>
    <col min="35" max="35" width="5.140625" bestFit="1" customWidth="1"/>
    <col min="36" max="36" width="5.28515625" bestFit="1" customWidth="1"/>
    <col min="37" max="37" width="5.28515625" style="96" customWidth="1"/>
    <col min="38" max="38" width="5.140625" style="28" customWidth="1"/>
    <col min="39" max="39" width="6.7109375" bestFit="1" customWidth="1"/>
    <col min="40" max="40" width="6.28515625" style="28" bestFit="1" customWidth="1"/>
    <col min="41" max="41" width="5" style="28" bestFit="1" customWidth="1"/>
    <col min="42" max="42" width="10.140625" style="28" bestFit="1" customWidth="1"/>
    <col min="43" max="43" width="7.85546875" bestFit="1" customWidth="1"/>
    <col min="44" max="44" width="6.85546875" bestFit="1" customWidth="1"/>
    <col min="45" max="45" width="7.85546875" bestFit="1" customWidth="1"/>
    <col min="46" max="46" width="6" customWidth="1"/>
    <col min="47" max="48" width="4.42578125" bestFit="1" customWidth="1"/>
    <col min="49" max="49" width="5.85546875" bestFit="1" customWidth="1"/>
    <col min="50" max="50" width="4.7109375" bestFit="1" customWidth="1"/>
    <col min="51" max="51" width="4.140625" customWidth="1"/>
    <col min="52" max="52" width="6.7109375" bestFit="1" customWidth="1"/>
    <col min="53" max="53" width="4.28515625" bestFit="1" customWidth="1"/>
    <col min="54" max="54" width="6" bestFit="1" customWidth="1"/>
    <col min="55" max="55" width="3.28515625" customWidth="1"/>
    <col min="56" max="56" width="6.85546875" bestFit="1" customWidth="1"/>
    <col min="57" max="57" width="7" bestFit="1" customWidth="1"/>
    <col min="58" max="58" width="5.85546875" bestFit="1" customWidth="1"/>
    <col min="59" max="59" width="5.28515625" bestFit="1" customWidth="1"/>
    <col min="60" max="60" width="5.28515625" customWidth="1"/>
    <col min="61" max="61" width="8.85546875" bestFit="1" customWidth="1"/>
    <col min="62" max="62" width="4.85546875" customWidth="1"/>
    <col min="63" max="63" width="8" bestFit="1" customWidth="1"/>
    <col min="64" max="64" width="5.85546875" customWidth="1"/>
    <col min="65" max="65" width="6" customWidth="1"/>
    <col min="66" max="66" width="5.85546875" bestFit="1" customWidth="1"/>
    <col min="67" max="67" width="5.7109375" style="28" customWidth="1"/>
    <col min="68" max="68" width="4" bestFit="1" customWidth="1"/>
    <col min="69" max="69" width="5.85546875" bestFit="1" customWidth="1"/>
    <col min="70" max="70" width="4" bestFit="1" customWidth="1"/>
    <col min="71" max="71" width="6.85546875" bestFit="1" customWidth="1"/>
    <col min="72" max="72" width="6.85546875" style="28" customWidth="1"/>
    <col min="73" max="74" width="5.42578125" bestFit="1" customWidth="1"/>
    <col min="75" max="75" width="5.85546875" bestFit="1" customWidth="1"/>
    <col min="76" max="76" width="5.85546875" style="96" customWidth="1"/>
    <col min="77" max="77" width="5.85546875" bestFit="1" customWidth="1"/>
    <col min="78" max="78" width="9.28515625" bestFit="1" customWidth="1"/>
    <col min="79" max="79" width="7.28515625" bestFit="1" customWidth="1"/>
    <col min="81" max="81" width="9.140625" style="28"/>
    <col min="82" max="82" width="9.140625" style="96"/>
    <col min="83" max="89" width="9.140625" style="28"/>
    <col min="92" max="92" width="9.140625" style="28"/>
    <col min="94" max="95" width="9.140625" style="28"/>
  </cols>
  <sheetData>
    <row r="1" spans="1:97" x14ac:dyDescent="0.25">
      <c r="A1" s="28"/>
      <c r="B1" s="28" t="s">
        <v>516</v>
      </c>
      <c r="D1" s="28"/>
      <c r="E1" s="28"/>
      <c r="F1" s="28"/>
      <c r="G1" s="28"/>
      <c r="H1" s="28"/>
      <c r="I1" s="28"/>
      <c r="J1" s="28"/>
      <c r="K1" s="28"/>
      <c r="Q1" s="28" t="s">
        <v>511</v>
      </c>
      <c r="CB1" s="17"/>
    </row>
    <row r="2" spans="1:97" x14ac:dyDescent="0.25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65</v>
      </c>
      <c r="L2" s="28" t="s">
        <v>68</v>
      </c>
      <c r="M2" s="28" t="s">
        <v>317</v>
      </c>
      <c r="N2" s="28" t="s">
        <v>320</v>
      </c>
      <c r="O2" s="28" t="s">
        <v>327</v>
      </c>
      <c r="Q2" s="26" t="s">
        <v>227</v>
      </c>
      <c r="R2" s="97" t="s">
        <v>506</v>
      </c>
      <c r="S2" s="26" t="s">
        <v>391</v>
      </c>
      <c r="T2" s="26" t="s">
        <v>131</v>
      </c>
      <c r="U2" s="26" t="s">
        <v>132</v>
      </c>
      <c r="V2" s="26" t="s">
        <v>133</v>
      </c>
      <c r="W2" s="97" t="s">
        <v>342</v>
      </c>
      <c r="X2" s="26" t="s">
        <v>392</v>
      </c>
      <c r="Y2" s="26" t="s">
        <v>134</v>
      </c>
      <c r="Z2" s="26" t="s">
        <v>59</v>
      </c>
      <c r="AA2" s="26" t="s">
        <v>136</v>
      </c>
      <c r="AB2" s="26" t="s">
        <v>137</v>
      </c>
      <c r="AC2" s="26" t="s">
        <v>393</v>
      </c>
      <c r="AD2" s="26" t="s">
        <v>138</v>
      </c>
      <c r="AE2" s="97" t="s">
        <v>508</v>
      </c>
      <c r="AF2" s="26" t="s">
        <v>139</v>
      </c>
      <c r="AG2" s="26" t="s">
        <v>140</v>
      </c>
      <c r="AH2" s="26" t="s">
        <v>141</v>
      </c>
      <c r="AI2" s="28" t="s">
        <v>142</v>
      </c>
      <c r="AJ2" s="28" t="s">
        <v>143</v>
      </c>
      <c r="AK2" s="96" t="s">
        <v>509</v>
      </c>
      <c r="AL2" s="28" t="s">
        <v>394</v>
      </c>
      <c r="AM2" s="28" t="s">
        <v>144</v>
      </c>
      <c r="AN2" s="28" t="s">
        <v>400</v>
      </c>
      <c r="AO2" s="28" t="s">
        <v>57</v>
      </c>
      <c r="AP2" s="28" t="s">
        <v>128</v>
      </c>
      <c r="AQ2" s="28" t="s">
        <v>145</v>
      </c>
      <c r="AR2" s="28" t="s">
        <v>146</v>
      </c>
      <c r="AS2" s="28" t="s">
        <v>60</v>
      </c>
      <c r="AT2" s="28" t="s">
        <v>147</v>
      </c>
      <c r="AU2" s="28" t="s">
        <v>148</v>
      </c>
      <c r="AV2" s="28" t="s">
        <v>149</v>
      </c>
      <c r="AW2" s="28" t="s">
        <v>150</v>
      </c>
      <c r="AX2" s="28" t="s">
        <v>151</v>
      </c>
      <c r="AY2" s="28" t="s">
        <v>152</v>
      </c>
      <c r="AZ2" s="28" t="s">
        <v>153</v>
      </c>
      <c r="BA2" s="28" t="s">
        <v>154</v>
      </c>
      <c r="BB2" s="28" t="s">
        <v>155</v>
      </c>
      <c r="BC2" s="28" t="s">
        <v>156</v>
      </c>
      <c r="BD2" s="28" t="s">
        <v>54</v>
      </c>
      <c r="BE2" s="28" t="s">
        <v>53</v>
      </c>
      <c r="BF2" s="28" t="s">
        <v>157</v>
      </c>
      <c r="BG2" s="28" t="s">
        <v>158</v>
      </c>
      <c r="BH2" s="28" t="s">
        <v>159</v>
      </c>
      <c r="BI2" s="28" t="s">
        <v>160</v>
      </c>
      <c r="BJ2" s="28" t="s">
        <v>161</v>
      </c>
      <c r="BK2" s="28" t="s">
        <v>162</v>
      </c>
      <c r="BL2" s="28" t="s">
        <v>163</v>
      </c>
      <c r="BM2" s="28" t="s">
        <v>164</v>
      </c>
      <c r="BN2" s="28" t="s">
        <v>165</v>
      </c>
      <c r="BO2" s="28" t="s">
        <v>395</v>
      </c>
      <c r="BP2" s="28" t="s">
        <v>166</v>
      </c>
      <c r="BQ2" s="28" t="s">
        <v>167</v>
      </c>
      <c r="BR2" s="28" t="s">
        <v>168</v>
      </c>
      <c r="BS2" s="28" t="s">
        <v>61</v>
      </c>
      <c r="BT2" s="28" t="s">
        <v>401</v>
      </c>
      <c r="BU2" s="28" t="s">
        <v>169</v>
      </c>
      <c r="BV2" s="26" t="s">
        <v>170</v>
      </c>
      <c r="BW2" s="26" t="s">
        <v>171</v>
      </c>
      <c r="BX2" s="97" t="s">
        <v>172</v>
      </c>
      <c r="BY2" s="28" t="s">
        <v>173</v>
      </c>
      <c r="BZ2" s="28" t="s">
        <v>174</v>
      </c>
      <c r="CA2" s="28" t="s">
        <v>402</v>
      </c>
      <c r="CC2" s="28" t="s">
        <v>141</v>
      </c>
      <c r="CD2" s="96" t="s">
        <v>500</v>
      </c>
      <c r="CE2" s="28" t="s">
        <v>59</v>
      </c>
      <c r="CF2" s="28" t="s">
        <v>57</v>
      </c>
      <c r="CG2" s="28" t="s">
        <v>60</v>
      </c>
      <c r="CH2" s="28" t="s">
        <v>54</v>
      </c>
      <c r="CI2" s="28" t="s">
        <v>53</v>
      </c>
      <c r="CJ2" s="28" t="s">
        <v>61</v>
      </c>
      <c r="CK2" s="28" t="s">
        <v>62</v>
      </c>
      <c r="CL2" s="28" t="s">
        <v>63</v>
      </c>
      <c r="CM2" s="28" t="s">
        <v>64</v>
      </c>
      <c r="CN2" s="28" t="s">
        <v>226</v>
      </c>
      <c r="CO2" s="28" t="s">
        <v>65</v>
      </c>
      <c r="CP2" s="28" t="s">
        <v>68</v>
      </c>
      <c r="CQ2" s="28" t="s">
        <v>317</v>
      </c>
      <c r="CR2" s="28" t="s">
        <v>320</v>
      </c>
      <c r="CS2" s="28" t="s">
        <v>327</v>
      </c>
    </row>
    <row r="3" spans="1:97" x14ac:dyDescent="0.25">
      <c r="A3" s="26" t="s">
        <v>0</v>
      </c>
      <c r="B3" s="26">
        <v>502.87044269</v>
      </c>
      <c r="C3" s="26"/>
      <c r="D3" s="26">
        <v>3615.5365565000002</v>
      </c>
      <c r="E3" s="26">
        <v>102.1440832</v>
      </c>
      <c r="F3" s="26">
        <v>98.982829580000001</v>
      </c>
      <c r="G3" s="26">
        <v>16.277960270000001</v>
      </c>
      <c r="H3" s="26">
        <v>158.47389977</v>
      </c>
      <c r="I3" s="26"/>
      <c r="J3" s="26"/>
      <c r="K3" s="26"/>
      <c r="L3" s="26"/>
      <c r="M3" s="26"/>
      <c r="N3" s="29"/>
      <c r="O3" s="29"/>
      <c r="P3" s="26"/>
      <c r="Q3" s="26" t="s">
        <v>0</v>
      </c>
      <c r="R3" s="97">
        <v>0</v>
      </c>
      <c r="S3" s="26">
        <v>3.11211970012624</v>
      </c>
      <c r="T3" s="26">
        <v>11.822656223157599</v>
      </c>
      <c r="U3" s="26">
        <v>11.822656223157599</v>
      </c>
      <c r="V3" s="26">
        <v>9.1545497102495101</v>
      </c>
      <c r="W3" s="97">
        <v>0</v>
      </c>
      <c r="X3" s="26">
        <v>3.09564538910687</v>
      </c>
      <c r="Y3" s="26">
        <v>2.8651277884631501</v>
      </c>
      <c r="Z3" s="26">
        <v>502.87032700055602</v>
      </c>
      <c r="AA3" s="26">
        <v>27.416303787964601</v>
      </c>
      <c r="AB3" s="26">
        <v>0.20819920609155701</v>
      </c>
      <c r="AC3" s="26">
        <v>4.7916769608415999</v>
      </c>
      <c r="AD3" s="26">
        <v>0</v>
      </c>
      <c r="AE3" s="97">
        <v>0</v>
      </c>
      <c r="AF3" s="26">
        <v>32.734909563093801</v>
      </c>
      <c r="AG3" s="26">
        <v>32.734909563093801</v>
      </c>
      <c r="AH3" s="26">
        <v>28.924273769451599</v>
      </c>
      <c r="AI3" s="26">
        <v>3.7876448291315099</v>
      </c>
      <c r="AJ3" s="26">
        <v>0.151532309546412</v>
      </c>
      <c r="AK3" s="97">
        <v>3.9626487789868099</v>
      </c>
      <c r="AL3" s="26">
        <v>0.40575530290610101</v>
      </c>
      <c r="AM3" s="26">
        <v>0</v>
      </c>
      <c r="AN3" s="26">
        <v>7.8087532010332805E-2</v>
      </c>
      <c r="AO3" s="26">
        <v>1.90512025282384</v>
      </c>
      <c r="AP3" s="26">
        <v>0</v>
      </c>
      <c r="AQ3" s="26">
        <v>3253.9815777714498</v>
      </c>
      <c r="AR3" s="26">
        <v>332.629281341953</v>
      </c>
      <c r="AS3" s="26">
        <v>3615.5351328828601</v>
      </c>
      <c r="AT3" s="26">
        <v>0</v>
      </c>
      <c r="AU3" s="26">
        <v>4.8272639034069096</v>
      </c>
      <c r="AV3" s="26">
        <v>0</v>
      </c>
      <c r="AW3" s="26">
        <v>42.133716245922699</v>
      </c>
      <c r="AX3" s="26">
        <v>5.7706975676846503E-2</v>
      </c>
      <c r="AY3" s="26">
        <v>2.02914644721859E-2</v>
      </c>
      <c r="AZ3" s="26">
        <v>76.335523618335799</v>
      </c>
      <c r="BA3" s="26">
        <v>2.5933502651168099E-2</v>
      </c>
      <c r="BB3" s="26">
        <v>0</v>
      </c>
      <c r="BC3" s="26">
        <v>3.7613482267894599E-3</v>
      </c>
      <c r="BD3" s="26">
        <v>102.14150944812501</v>
      </c>
      <c r="BE3" s="26">
        <v>98.980212237721503</v>
      </c>
      <c r="BF3" s="26">
        <v>3.1612972104036099</v>
      </c>
      <c r="BG3" s="26">
        <v>0</v>
      </c>
      <c r="BH3" s="26">
        <v>0</v>
      </c>
      <c r="BI3" s="26">
        <v>0.40493851156709998</v>
      </c>
      <c r="BJ3" s="26">
        <v>0</v>
      </c>
      <c r="BK3" s="26">
        <v>4.3453440921531996</v>
      </c>
      <c r="BL3" s="26">
        <v>0</v>
      </c>
      <c r="BM3" s="26">
        <v>0.112939361969168</v>
      </c>
      <c r="BN3" s="26">
        <v>17.381378269702399</v>
      </c>
      <c r="BO3" s="26">
        <v>0.103323980740055</v>
      </c>
      <c r="BP3" s="26">
        <v>0</v>
      </c>
      <c r="BQ3" s="26">
        <v>0.29199916266693099</v>
      </c>
      <c r="BR3" s="26">
        <v>3.9593029993000299E-4</v>
      </c>
      <c r="BS3" s="26">
        <v>16.277996927684601</v>
      </c>
      <c r="BT3" s="26">
        <v>17.5945573927414</v>
      </c>
      <c r="BU3" s="26">
        <v>0</v>
      </c>
      <c r="BV3" s="26">
        <v>0</v>
      </c>
      <c r="BW3" s="26">
        <v>5.8898717051578497</v>
      </c>
      <c r="BX3" s="97">
        <v>0</v>
      </c>
      <c r="BY3" s="26">
        <v>0.96225983926833403</v>
      </c>
      <c r="BZ3" s="26">
        <v>158.47386698104501</v>
      </c>
      <c r="CA3" s="26">
        <v>8.1917807532274605</v>
      </c>
      <c r="CC3" s="35">
        <f t="shared" ref="CC3:CC34" si="0">AH3/AS3</f>
        <v>7.9999979827021419E-3</v>
      </c>
      <c r="CD3" s="35">
        <f>AO3/BE3</f>
        <v>1.92474860353734E-2</v>
      </c>
      <c r="CE3" s="23">
        <f t="shared" ref="CE3:CE34" si="1">IF(B3=0,"",(Z3-B3)/B3)</f>
        <v>-2.3005815050187649E-7</v>
      </c>
      <c r="CF3" s="23" t="str">
        <f t="shared" ref="CF3:CF34" si="2">IF(C3=0,"",(AO3-C3)/C3)</f>
        <v/>
      </c>
      <c r="CG3" s="23">
        <f t="shared" ref="CG3:CG34" si="3">IF(D3=0,"",(AS3-D3)/D3)</f>
        <v>-3.9374989515821282E-7</v>
      </c>
      <c r="CH3" s="23">
        <f t="shared" ref="CH3:CH34" si="4">IF(E3=0,"",(BD3-E3)/E3)</f>
        <v>-2.5197268352305779E-5</v>
      </c>
      <c r="CI3" s="23">
        <f t="shared" ref="CI3:CI34" si="5">IF(F3=0,"",(BE3-F3)/F3)</f>
        <v>-2.6442386923102328E-5</v>
      </c>
      <c r="CJ3" s="23">
        <f t="shared" ref="CJ3:CJ34" si="6">IF(G3=0,"",(BS3-G3)/G3)</f>
        <v>2.2519826803715854E-6</v>
      </c>
      <c r="CK3" s="23">
        <f t="shared" ref="CK3:CK34" si="7">IF(H3=0,"",(BZ3-H3)/H3)</f>
        <v>-2.0690444952805873E-7</v>
      </c>
      <c r="CL3" s="23" t="str">
        <f t="shared" ref="CL3:CL34" si="8">IF(I3=0,"",(U3-I3)/I3)</f>
        <v/>
      </c>
      <c r="CM3" s="23" t="str">
        <f t="shared" ref="CM3:CM34" si="9">IF(J3=0,"",(X3-J3)/J3)</f>
        <v/>
      </c>
      <c r="CN3" s="23"/>
      <c r="CO3" s="23" t="str">
        <f t="shared" ref="CO3:CO34" si="10">IF(K3=0,"",(AG3-K3)/K3)</f>
        <v/>
      </c>
      <c r="CP3" s="23" t="str">
        <f t="shared" ref="CP3:CP34" si="11">IF(L3=0,"",(AM3-L3)/L3)</f>
        <v/>
      </c>
      <c r="CQ3" s="23" t="str">
        <f>IF(M3=0,"",(#REF!-M3)/M3)</f>
        <v/>
      </c>
      <c r="CR3" s="23" t="str">
        <f>IF(N3=0,"",(#REF!-N3)/N3)</f>
        <v/>
      </c>
      <c r="CS3" s="23" t="str">
        <f t="shared" ref="CS3:CS34" si="12">IF(O3=0,"",(AN3-O3)/O3)</f>
        <v/>
      </c>
    </row>
    <row r="4" spans="1:97" s="28" customFormat="1" x14ac:dyDescent="0.25">
      <c r="A4" s="26" t="s">
        <v>2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9"/>
      <c r="O4" s="29"/>
      <c r="P4" s="26"/>
      <c r="Q4" s="26"/>
      <c r="R4" s="97"/>
      <c r="S4" s="26"/>
      <c r="T4" s="26"/>
      <c r="U4" s="26"/>
      <c r="V4" s="26"/>
      <c r="W4" s="97"/>
      <c r="X4" s="26"/>
      <c r="Y4" s="26"/>
      <c r="Z4" s="26"/>
      <c r="AA4" s="26"/>
      <c r="AB4" s="26"/>
      <c r="AC4" s="26"/>
      <c r="AD4" s="26"/>
      <c r="AE4" s="97"/>
      <c r="AF4" s="26"/>
      <c r="AG4" s="26"/>
      <c r="AH4" s="26"/>
      <c r="AI4" s="26"/>
      <c r="AJ4" s="26"/>
      <c r="AK4" s="97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97"/>
      <c r="BY4" s="26"/>
      <c r="BZ4" s="26"/>
      <c r="CA4" s="26"/>
      <c r="CC4" s="35" t="e">
        <f t="shared" si="0"/>
        <v>#DIV/0!</v>
      </c>
      <c r="CD4" s="35" t="e">
        <f t="shared" ref="CD4:CD51" si="13">AO4/BE4</f>
        <v>#DIV/0!</v>
      </c>
      <c r="CE4" s="23" t="str">
        <f t="shared" si="1"/>
        <v/>
      </c>
      <c r="CF4" s="23" t="str">
        <f t="shared" si="2"/>
        <v/>
      </c>
      <c r="CG4" s="23" t="str">
        <f t="shared" si="3"/>
        <v/>
      </c>
      <c r="CH4" s="23" t="str">
        <f t="shared" si="4"/>
        <v/>
      </c>
      <c r="CI4" s="23" t="str">
        <f t="shared" si="5"/>
        <v/>
      </c>
      <c r="CJ4" s="23" t="str">
        <f t="shared" si="6"/>
        <v/>
      </c>
      <c r="CK4" s="23" t="str">
        <f t="shared" si="7"/>
        <v/>
      </c>
      <c r="CL4" s="23" t="str">
        <f t="shared" si="8"/>
        <v/>
      </c>
      <c r="CM4" s="23" t="str">
        <f t="shared" si="9"/>
        <v/>
      </c>
      <c r="CN4" s="23"/>
      <c r="CO4" s="23" t="str">
        <f t="shared" si="10"/>
        <v/>
      </c>
      <c r="CP4" s="23" t="str">
        <f t="shared" si="11"/>
        <v/>
      </c>
      <c r="CQ4" s="23" t="str">
        <f>IF(M4=0,"",(#REF!-M4)/M4)</f>
        <v/>
      </c>
      <c r="CR4" s="23" t="str">
        <f>IF(N4=0,"",(#REF!-N4)/N4)</f>
        <v/>
      </c>
      <c r="CS4" s="23" t="str">
        <f t="shared" si="12"/>
        <v/>
      </c>
    </row>
    <row r="5" spans="1:97" x14ac:dyDescent="0.25">
      <c r="A5" s="26" t="s">
        <v>3</v>
      </c>
      <c r="B5" s="26">
        <v>260.27396525</v>
      </c>
      <c r="C5" s="26"/>
      <c r="D5" s="26">
        <v>1929.9844284000001</v>
      </c>
      <c r="E5" s="26">
        <v>55.093208199999999</v>
      </c>
      <c r="F5" s="26">
        <v>53.397132290000002</v>
      </c>
      <c r="G5" s="26">
        <v>7.4102066999999998</v>
      </c>
      <c r="H5" s="26">
        <v>90.540206589999997</v>
      </c>
      <c r="I5" s="26"/>
      <c r="J5" s="26"/>
      <c r="K5" s="26"/>
      <c r="L5" s="26"/>
      <c r="M5" s="26"/>
      <c r="N5" s="29"/>
      <c r="O5" s="29"/>
      <c r="P5" s="26"/>
      <c r="Q5" s="26" t="s">
        <v>3</v>
      </c>
      <c r="R5" s="97">
        <v>0</v>
      </c>
      <c r="S5" s="26">
        <v>1.7780350232662201</v>
      </c>
      <c r="T5" s="26">
        <v>6.7545891186234197</v>
      </c>
      <c r="U5" s="26">
        <v>6.7545891186234197</v>
      </c>
      <c r="V5" s="26">
        <v>5.2302284727515298</v>
      </c>
      <c r="W5" s="97">
        <v>0</v>
      </c>
      <c r="X5" s="26">
        <v>1.76862336616438</v>
      </c>
      <c r="Y5" s="26">
        <v>1.63692050426514</v>
      </c>
      <c r="Z5" s="26">
        <v>260.273925486422</v>
      </c>
      <c r="AA5" s="26">
        <v>15.663637482838499</v>
      </c>
      <c r="AB5" s="26">
        <v>0.118949598814914</v>
      </c>
      <c r="AC5" s="26">
        <v>2.7376097955857799</v>
      </c>
      <c r="AD5" s="26">
        <v>0</v>
      </c>
      <c r="AE5" s="97">
        <v>0</v>
      </c>
      <c r="AF5" s="26">
        <v>18.702287840869701</v>
      </c>
      <c r="AG5" s="26">
        <v>18.702287840869701</v>
      </c>
      <c r="AH5" s="26">
        <v>15.439874788824699</v>
      </c>
      <c r="AI5" s="26">
        <v>2.1639793204331399</v>
      </c>
      <c r="AJ5" s="26">
        <v>8.6574400114177996E-2</v>
      </c>
      <c r="AK5" s="97">
        <v>2.2639648851266001</v>
      </c>
      <c r="AL5" s="26">
        <v>0.23181838286905901</v>
      </c>
      <c r="AM5" s="26">
        <v>0</v>
      </c>
      <c r="AN5" s="26">
        <v>4.4613465442270503E-2</v>
      </c>
      <c r="AO5" s="26">
        <v>1.0277341955036701</v>
      </c>
      <c r="AP5" s="26">
        <v>0</v>
      </c>
      <c r="AQ5" s="26">
        <v>1736.98527823431</v>
      </c>
      <c r="AR5" s="26">
        <v>177.55847703103501</v>
      </c>
      <c r="AS5" s="26">
        <v>1929.9836300541699</v>
      </c>
      <c r="AT5" s="26">
        <v>0</v>
      </c>
      <c r="AU5" s="26">
        <v>2.7579404088943198</v>
      </c>
      <c r="AV5" s="26">
        <v>0</v>
      </c>
      <c r="AW5" s="26">
        <v>24.072083871560999</v>
      </c>
      <c r="AX5" s="26">
        <v>3.1130512801688701E-2</v>
      </c>
      <c r="AY5" s="26">
        <v>1.09464045286242E-2</v>
      </c>
      <c r="AZ5" s="26">
        <v>41.179845350617498</v>
      </c>
      <c r="BA5" s="26">
        <v>1.3990045407607E-2</v>
      </c>
      <c r="BB5" s="26">
        <v>0</v>
      </c>
      <c r="BC5" s="26">
        <v>2.0290905706443498E-3</v>
      </c>
      <c r="BD5" s="26">
        <v>55.091823563853801</v>
      </c>
      <c r="BE5" s="26">
        <v>53.395717347073301</v>
      </c>
      <c r="BF5" s="26">
        <v>1.6961062167804799</v>
      </c>
      <c r="BG5" s="26">
        <v>0</v>
      </c>
      <c r="BH5" s="26">
        <v>0</v>
      </c>
      <c r="BI5" s="26">
        <v>0.21844758136984099</v>
      </c>
      <c r="BJ5" s="26">
        <v>0</v>
      </c>
      <c r="BK5" s="26">
        <v>2.3441344100266202</v>
      </c>
      <c r="BL5" s="26">
        <v>0</v>
      </c>
      <c r="BM5" s="26">
        <v>6.0926096950456601E-2</v>
      </c>
      <c r="BN5" s="26">
        <v>9.3765328565838306</v>
      </c>
      <c r="BO5" s="26">
        <v>5.9031663860665697E-2</v>
      </c>
      <c r="BP5" s="26">
        <v>0</v>
      </c>
      <c r="BQ5" s="26">
        <v>0.15752141055793401</v>
      </c>
      <c r="BR5" s="26">
        <v>2.1358765855696401E-4</v>
      </c>
      <c r="BS5" s="26">
        <v>7.4102454530425401</v>
      </c>
      <c r="BT5" s="26">
        <v>10.052222395805799</v>
      </c>
      <c r="BU5" s="26">
        <v>0</v>
      </c>
      <c r="BV5" s="26">
        <v>0</v>
      </c>
      <c r="BW5" s="26">
        <v>3.3650375016047702</v>
      </c>
      <c r="BX5" s="97">
        <v>0</v>
      </c>
      <c r="BY5" s="26">
        <v>0.54976342679064705</v>
      </c>
      <c r="BZ5" s="26">
        <v>90.540189754901107</v>
      </c>
      <c r="CA5" s="26">
        <v>4.6801745124470502</v>
      </c>
      <c r="CC5" s="35">
        <f t="shared" si="0"/>
        <v>8.0000029784663713E-3</v>
      </c>
      <c r="CD5" s="35">
        <f t="shared" si="13"/>
        <v>1.9247502357227938E-2</v>
      </c>
      <c r="CE5" s="23">
        <f t="shared" si="1"/>
        <v>-1.5277585663877325E-7</v>
      </c>
      <c r="CF5" s="23" t="str">
        <f t="shared" si="2"/>
        <v/>
      </c>
      <c r="CG5" s="23">
        <f t="shared" si="3"/>
        <v>-4.1365402664114126E-7</v>
      </c>
      <c r="CH5" s="23">
        <f t="shared" si="4"/>
        <v>-2.5132610560128154E-5</v>
      </c>
      <c r="CI5" s="23">
        <f t="shared" si="5"/>
        <v>-2.649848158541898E-5</v>
      </c>
      <c r="CJ5" s="23">
        <f t="shared" si="6"/>
        <v>5.2296844216649304E-6</v>
      </c>
      <c r="CK5" s="23">
        <f t="shared" si="7"/>
        <v>-1.8594058401358938E-7</v>
      </c>
      <c r="CL5" s="23" t="str">
        <f t="shared" si="8"/>
        <v/>
      </c>
      <c r="CM5" s="23" t="str">
        <f t="shared" si="9"/>
        <v/>
      </c>
      <c r="CN5" s="23"/>
      <c r="CO5" s="23" t="str">
        <f t="shared" si="10"/>
        <v/>
      </c>
      <c r="CP5" s="23" t="str">
        <f t="shared" si="11"/>
        <v/>
      </c>
      <c r="CQ5" s="23" t="str">
        <f>IF(M5=0,"",(#REF!-M5)/M5)</f>
        <v/>
      </c>
      <c r="CR5" s="23" t="str">
        <f>IF(N5=0,"",(#REF!-N5)/N5)</f>
        <v/>
      </c>
      <c r="CS5" s="23" t="str">
        <f t="shared" si="12"/>
        <v/>
      </c>
    </row>
    <row r="6" spans="1:97" x14ac:dyDescent="0.25">
      <c r="A6" s="26" t="s">
        <v>4</v>
      </c>
      <c r="B6" s="26">
        <v>1617.9445544</v>
      </c>
      <c r="C6" s="26"/>
      <c r="D6" s="26">
        <v>10744.291173</v>
      </c>
      <c r="E6" s="26">
        <v>284.53936485999998</v>
      </c>
      <c r="F6" s="26">
        <v>275.87339379000002</v>
      </c>
      <c r="G6" s="26">
        <v>25.527456610000002</v>
      </c>
      <c r="H6" s="26">
        <v>377.52417507000001</v>
      </c>
      <c r="I6" s="26"/>
      <c r="J6" s="26"/>
      <c r="K6" s="26"/>
      <c r="L6" s="29"/>
      <c r="M6" s="26"/>
      <c r="N6" s="29"/>
      <c r="O6" s="29"/>
      <c r="P6" s="26"/>
      <c r="Q6" s="26" t="s">
        <v>4</v>
      </c>
      <c r="R6" s="97">
        <v>0</v>
      </c>
      <c r="S6" s="26">
        <v>7.4138445076377302</v>
      </c>
      <c r="T6" s="26">
        <v>28.164511953655499</v>
      </c>
      <c r="U6" s="26">
        <v>28.164511953655499</v>
      </c>
      <c r="V6" s="26">
        <v>21.808407888361899</v>
      </c>
      <c r="W6" s="97">
        <v>0</v>
      </c>
      <c r="X6" s="26">
        <v>7.3745987792815102</v>
      </c>
      <c r="Y6" s="26">
        <v>6.8254453335223904</v>
      </c>
      <c r="Z6" s="26">
        <v>1617.9440872703999</v>
      </c>
      <c r="AA6" s="26">
        <v>65.312468194006001</v>
      </c>
      <c r="AB6" s="26">
        <v>0.495982202936602</v>
      </c>
      <c r="AC6" s="26">
        <v>11.4149633780206</v>
      </c>
      <c r="AD6" s="26">
        <v>0</v>
      </c>
      <c r="AE6" s="97">
        <v>0</v>
      </c>
      <c r="AF6" s="26">
        <v>77.982645730029205</v>
      </c>
      <c r="AG6" s="26">
        <v>77.982645730029205</v>
      </c>
      <c r="AH6" s="26">
        <v>85.954359197429397</v>
      </c>
      <c r="AI6" s="26">
        <v>9.0231077148902692</v>
      </c>
      <c r="AJ6" s="26">
        <v>0.36098739281285203</v>
      </c>
      <c r="AK6" s="97">
        <v>9.44001604502985</v>
      </c>
      <c r="AL6" s="26">
        <v>0.96661008919455405</v>
      </c>
      <c r="AM6" s="26">
        <v>0</v>
      </c>
      <c r="AN6" s="26">
        <v>0.18602384586622001</v>
      </c>
      <c r="AO6" s="26">
        <v>5.3097340671594004</v>
      </c>
      <c r="AP6" s="26">
        <v>0</v>
      </c>
      <c r="AQ6" s="26">
        <v>9669.85899679051</v>
      </c>
      <c r="AR6" s="26">
        <v>988.47442772598697</v>
      </c>
      <c r="AS6" s="26">
        <v>10744.2877837139</v>
      </c>
      <c r="AT6" s="26">
        <v>0</v>
      </c>
      <c r="AU6" s="26">
        <v>11.499744546954</v>
      </c>
      <c r="AV6" s="26">
        <v>0</v>
      </c>
      <c r="AW6" s="26">
        <v>100.373022423264</v>
      </c>
      <c r="AX6" s="26">
        <v>0.16083417665525701</v>
      </c>
      <c r="AY6" s="26">
        <v>5.65540305516515E-2</v>
      </c>
      <c r="AZ6" s="26">
        <v>212.75351655990701</v>
      </c>
      <c r="BA6" s="26">
        <v>7.2278787273158202E-2</v>
      </c>
      <c r="BB6" s="26">
        <v>0</v>
      </c>
      <c r="BC6" s="26">
        <v>1.0483185481472901E-2</v>
      </c>
      <c r="BD6" s="26">
        <v>284.532125006711</v>
      </c>
      <c r="BE6" s="26">
        <v>275.86616819948898</v>
      </c>
      <c r="BF6" s="26">
        <v>8.6659568072223401</v>
      </c>
      <c r="BG6" s="26">
        <v>0</v>
      </c>
      <c r="BH6" s="26">
        <v>0</v>
      </c>
      <c r="BI6" s="26">
        <v>1.1285976442291199</v>
      </c>
      <c r="BJ6" s="26">
        <v>0</v>
      </c>
      <c r="BK6" s="26">
        <v>12.110841137584901</v>
      </c>
      <c r="BL6" s="26">
        <v>0</v>
      </c>
      <c r="BM6" s="26">
        <v>0.31477150714462798</v>
      </c>
      <c r="BN6" s="26">
        <v>48.443361587768699</v>
      </c>
      <c r="BO6" s="26">
        <v>0.24614338423194401</v>
      </c>
      <c r="BP6" s="26">
        <v>0</v>
      </c>
      <c r="BQ6" s="26">
        <v>0.81382608672762402</v>
      </c>
      <c r="BR6" s="26">
        <v>1.1034961647514001E-3</v>
      </c>
      <c r="BS6" s="26">
        <v>25.5275039596571</v>
      </c>
      <c r="BT6" s="26">
        <v>41.914599127143397</v>
      </c>
      <c r="BU6" s="26">
        <v>0</v>
      </c>
      <c r="BV6" s="26">
        <v>0</v>
      </c>
      <c r="BW6" s="26">
        <v>14.0311412568871</v>
      </c>
      <c r="BX6" s="97">
        <v>0</v>
      </c>
      <c r="BY6" s="26">
        <v>2.2923420140655102</v>
      </c>
      <c r="BZ6" s="26">
        <v>377.52405344819402</v>
      </c>
      <c r="CA6" s="26">
        <v>19.514853545168599</v>
      </c>
      <c r="CC6" s="35">
        <f t="shared" si="0"/>
        <v>8.0000052984171063E-3</v>
      </c>
      <c r="CD6" s="35">
        <f t="shared" si="13"/>
        <v>1.9247499980931827E-2</v>
      </c>
      <c r="CE6" s="23">
        <f t="shared" si="1"/>
        <v>-2.8871792846070006E-7</v>
      </c>
      <c r="CF6" s="23" t="str">
        <f t="shared" si="2"/>
        <v/>
      </c>
      <c r="CG6" s="23">
        <f t="shared" si="3"/>
        <v>-3.1544994869283219E-7</v>
      </c>
      <c r="CH6" s="23">
        <f t="shared" si="4"/>
        <v>-2.544411840007243E-5</v>
      </c>
      <c r="CI6" s="23">
        <f t="shared" si="5"/>
        <v>-2.6191690368449396E-5</v>
      </c>
      <c r="CJ6" s="23">
        <f t="shared" si="6"/>
        <v>1.8548521234091924E-6</v>
      </c>
      <c r="CK6" s="23">
        <f t="shared" si="7"/>
        <v>-3.2215633863849732E-7</v>
      </c>
      <c r="CL6" s="23" t="str">
        <f t="shared" si="8"/>
        <v/>
      </c>
      <c r="CM6" s="23" t="str">
        <f t="shared" si="9"/>
        <v/>
      </c>
      <c r="CN6" s="23"/>
      <c r="CO6" s="23" t="str">
        <f t="shared" si="10"/>
        <v/>
      </c>
      <c r="CP6" s="23" t="str">
        <f t="shared" si="11"/>
        <v/>
      </c>
      <c r="CQ6" s="23" t="str">
        <f>IF(M6=0,"",(#REF!-M6)/M6)</f>
        <v/>
      </c>
      <c r="CR6" s="23" t="str">
        <f>IF(N6=0,"",(#REF!-N6)/N6)</f>
        <v/>
      </c>
      <c r="CS6" s="23" t="str">
        <f t="shared" si="12"/>
        <v/>
      </c>
    </row>
    <row r="7" spans="1:97" s="28" customFormat="1" x14ac:dyDescent="0.25">
      <c r="A7" s="26" t="s">
        <v>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9"/>
      <c r="O7" s="29"/>
      <c r="P7" s="26"/>
      <c r="Q7" s="26"/>
      <c r="R7" s="97"/>
      <c r="S7" s="26"/>
      <c r="T7" s="26"/>
      <c r="U7" s="26"/>
      <c r="V7" s="26"/>
      <c r="W7" s="97"/>
      <c r="X7" s="26"/>
      <c r="Y7" s="26"/>
      <c r="Z7" s="26"/>
      <c r="AA7" s="26"/>
      <c r="AB7" s="26"/>
      <c r="AC7" s="26"/>
      <c r="AD7" s="26"/>
      <c r="AE7" s="97"/>
      <c r="AF7" s="26"/>
      <c r="AG7" s="26"/>
      <c r="AH7" s="26"/>
      <c r="AI7" s="26"/>
      <c r="AJ7" s="26"/>
      <c r="AK7" s="97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97"/>
      <c r="BY7" s="26"/>
      <c r="BZ7" s="26"/>
      <c r="CA7" s="26"/>
      <c r="CC7" s="35" t="e">
        <f t="shared" si="0"/>
        <v>#DIV/0!</v>
      </c>
      <c r="CD7" s="35" t="e">
        <f t="shared" si="13"/>
        <v>#DIV/0!</v>
      </c>
      <c r="CE7" s="23" t="str">
        <f t="shared" si="1"/>
        <v/>
      </c>
      <c r="CF7" s="23" t="str">
        <f t="shared" si="2"/>
        <v/>
      </c>
      <c r="CG7" s="23" t="str">
        <f t="shared" si="3"/>
        <v/>
      </c>
      <c r="CH7" s="23" t="str">
        <f t="shared" si="4"/>
        <v/>
      </c>
      <c r="CI7" s="23" t="str">
        <f t="shared" si="5"/>
        <v/>
      </c>
      <c r="CJ7" s="23" t="str">
        <f t="shared" si="6"/>
        <v/>
      </c>
      <c r="CK7" s="23" t="str">
        <f t="shared" si="7"/>
        <v/>
      </c>
      <c r="CL7" s="23" t="str">
        <f t="shared" si="8"/>
        <v/>
      </c>
      <c r="CM7" s="23" t="str">
        <f t="shared" si="9"/>
        <v/>
      </c>
      <c r="CN7" s="23"/>
      <c r="CO7" s="23" t="str">
        <f t="shared" si="10"/>
        <v/>
      </c>
      <c r="CP7" s="23" t="str">
        <f t="shared" si="11"/>
        <v/>
      </c>
      <c r="CQ7" s="23" t="str">
        <f>IF(M7=0,"",(#REF!-M7)/M7)</f>
        <v/>
      </c>
      <c r="CR7" s="23" t="str">
        <f>IF(N7=0,"",(#REF!-N7)/N7)</f>
        <v/>
      </c>
      <c r="CS7" s="23" t="str">
        <f t="shared" si="12"/>
        <v/>
      </c>
    </row>
    <row r="8" spans="1:97" x14ac:dyDescent="0.25">
      <c r="A8" s="26" t="s">
        <v>6</v>
      </c>
      <c r="B8" s="26">
        <v>241.79110559</v>
      </c>
      <c r="C8" s="26"/>
      <c r="D8" s="26">
        <v>1635.9553009000001</v>
      </c>
      <c r="E8" s="26">
        <v>43.309285699999997</v>
      </c>
      <c r="F8" s="26">
        <v>42.001160650000003</v>
      </c>
      <c r="G8" s="26">
        <v>2.2566927099999998</v>
      </c>
      <c r="H8" s="26">
        <v>60.117341519999997</v>
      </c>
      <c r="I8" s="26"/>
      <c r="J8" s="26"/>
      <c r="K8" s="26"/>
      <c r="L8" s="26"/>
      <c r="M8" s="26"/>
      <c r="N8" s="29"/>
      <c r="O8" s="29"/>
      <c r="P8" s="26"/>
      <c r="Q8" s="26" t="s">
        <v>6</v>
      </c>
      <c r="R8" s="97">
        <v>0</v>
      </c>
      <c r="S8" s="26">
        <v>1.1805887432186</v>
      </c>
      <c r="T8" s="26">
        <v>4.4849467230589299</v>
      </c>
      <c r="U8" s="26">
        <v>4.4849467230589299</v>
      </c>
      <c r="V8" s="26">
        <v>3.47279327393144</v>
      </c>
      <c r="W8" s="97">
        <v>0</v>
      </c>
      <c r="X8" s="26">
        <v>1.1743387986528999</v>
      </c>
      <c r="Y8" s="26">
        <v>1.08688995221162</v>
      </c>
      <c r="Z8" s="26">
        <v>241.79105076296401</v>
      </c>
      <c r="AA8" s="26">
        <v>10.4004110466261</v>
      </c>
      <c r="AB8" s="26">
        <v>7.8980660088268595E-2</v>
      </c>
      <c r="AC8" s="26">
        <v>1.8177310156631199</v>
      </c>
      <c r="AD8" s="26">
        <v>0</v>
      </c>
      <c r="AE8" s="97">
        <v>0</v>
      </c>
      <c r="AF8" s="26">
        <v>12.4180400305055</v>
      </c>
      <c r="AG8" s="26">
        <v>12.4180400305055</v>
      </c>
      <c r="AH8" s="26">
        <v>13.087635786085499</v>
      </c>
      <c r="AI8" s="26">
        <v>1.43684907591681</v>
      </c>
      <c r="AJ8" s="26">
        <v>5.7483997585289499E-2</v>
      </c>
      <c r="AK8" s="97">
        <v>1.5032369314991101</v>
      </c>
      <c r="AL8" s="26">
        <v>0.15392399539302301</v>
      </c>
      <c r="AM8" s="26">
        <v>0</v>
      </c>
      <c r="AN8" s="26">
        <v>2.9622783309644601E-2</v>
      </c>
      <c r="AO8" s="26">
        <v>0.80839658680423498</v>
      </c>
      <c r="AP8" s="26">
        <v>0</v>
      </c>
      <c r="AQ8" s="26">
        <v>1472.3591820213001</v>
      </c>
      <c r="AR8" s="26">
        <v>150.507805057182</v>
      </c>
      <c r="AS8" s="26">
        <v>1635.95462286457</v>
      </c>
      <c r="AT8" s="26">
        <v>0</v>
      </c>
      <c r="AU8" s="26">
        <v>1.8312301622309599</v>
      </c>
      <c r="AV8" s="26">
        <v>0</v>
      </c>
      <c r="AW8" s="26">
        <v>15.9835157176639</v>
      </c>
      <c r="AX8" s="26">
        <v>2.4486691567872001E-2</v>
      </c>
      <c r="AY8" s="26">
        <v>8.6102446413906693E-3</v>
      </c>
      <c r="AZ8" s="26">
        <v>32.3912958227925</v>
      </c>
      <c r="BA8" s="26">
        <v>1.1004303232526901E-2</v>
      </c>
      <c r="BB8" s="26">
        <v>0</v>
      </c>
      <c r="BC8" s="26">
        <v>1.5960436916395201E-3</v>
      </c>
      <c r="BD8" s="26">
        <v>43.308181394497097</v>
      </c>
      <c r="BE8" s="26">
        <v>42.0000702100089</v>
      </c>
      <c r="BF8" s="26">
        <v>1.30811118448828</v>
      </c>
      <c r="BG8" s="26">
        <v>0</v>
      </c>
      <c r="BH8" s="26">
        <v>0</v>
      </c>
      <c r="BI8" s="26">
        <v>0.17182667020508399</v>
      </c>
      <c r="BJ8" s="26">
        <v>0</v>
      </c>
      <c r="BK8" s="26">
        <v>1.8438508481731899</v>
      </c>
      <c r="BL8" s="26">
        <v>0</v>
      </c>
      <c r="BM8" s="26">
        <v>4.7923311022558701E-2</v>
      </c>
      <c r="BN8" s="26">
        <v>7.3754048749703696</v>
      </c>
      <c r="BO8" s="26">
        <v>3.9196148431216098E-2</v>
      </c>
      <c r="BP8" s="26">
        <v>0</v>
      </c>
      <c r="BQ8" s="26">
        <v>0.12390339545958</v>
      </c>
      <c r="BR8" s="26">
        <v>1.6800425219773199E-4</v>
      </c>
      <c r="BS8" s="26">
        <v>2.2566920070680099</v>
      </c>
      <c r="BT8" s="26">
        <v>6.6745261966928897</v>
      </c>
      <c r="BU8" s="26">
        <v>0</v>
      </c>
      <c r="BV8" s="26">
        <v>0</v>
      </c>
      <c r="BW8" s="26">
        <v>2.2343330812678102</v>
      </c>
      <c r="BX8" s="97">
        <v>0</v>
      </c>
      <c r="BY8" s="26">
        <v>0.36503484935524699</v>
      </c>
      <c r="BZ8" s="26">
        <v>60.117318068530601</v>
      </c>
      <c r="CA8" s="26">
        <v>3.1075654791349598</v>
      </c>
      <c r="CC8" s="35">
        <f t="shared" si="0"/>
        <v>7.9999992684203804E-3</v>
      </c>
      <c r="CD8" s="35">
        <f t="shared" si="13"/>
        <v>1.9247505605635599E-2</v>
      </c>
      <c r="CE8" s="23">
        <f t="shared" si="1"/>
        <v>-2.2675373381457205E-7</v>
      </c>
      <c r="CF8" s="23" t="str">
        <f t="shared" si="2"/>
        <v/>
      </c>
      <c r="CG8" s="23">
        <f t="shared" si="3"/>
        <v>-4.1445840835774666E-7</v>
      </c>
      <c r="CH8" s="23">
        <f t="shared" si="4"/>
        <v>-2.5498123209619098E-5</v>
      </c>
      <c r="CI8" s="23">
        <f t="shared" si="5"/>
        <v>-2.5962139479655032E-5</v>
      </c>
      <c r="CJ8" s="23">
        <f t="shared" si="6"/>
        <v>-3.1148768586607961E-7</v>
      </c>
      <c r="CK8" s="23">
        <f t="shared" si="7"/>
        <v>-3.9009491775264644E-7</v>
      </c>
      <c r="CL8" s="23" t="str">
        <f t="shared" si="8"/>
        <v/>
      </c>
      <c r="CM8" s="23" t="str">
        <f t="shared" si="9"/>
        <v/>
      </c>
      <c r="CN8" s="23"/>
      <c r="CO8" s="23" t="str">
        <f t="shared" si="10"/>
        <v/>
      </c>
      <c r="CP8" s="23" t="str">
        <f t="shared" si="11"/>
        <v/>
      </c>
      <c r="CQ8" s="23" t="str">
        <f>IF(M8=0,"",(#REF!-M8)/M8)</f>
        <v/>
      </c>
      <c r="CR8" s="23" t="str">
        <f>IF(N8=0,"",(#REF!-N8)/N8)</f>
        <v/>
      </c>
      <c r="CS8" s="23" t="str">
        <f t="shared" si="12"/>
        <v/>
      </c>
    </row>
    <row r="9" spans="1:97" x14ac:dyDescent="0.25">
      <c r="A9" s="26" t="s">
        <v>7</v>
      </c>
      <c r="B9" s="26">
        <v>172.63972561</v>
      </c>
      <c r="C9" s="26"/>
      <c r="D9" s="26">
        <v>1149.6070408999999</v>
      </c>
      <c r="E9" s="26">
        <v>30.923489530000001</v>
      </c>
      <c r="F9" s="26">
        <v>29.972995910000002</v>
      </c>
      <c r="G9" s="26">
        <v>4.0520948299999997</v>
      </c>
      <c r="H9" s="26">
        <v>41.114733600000001</v>
      </c>
      <c r="I9" s="26"/>
      <c r="J9" s="26"/>
      <c r="K9" s="26"/>
      <c r="L9" s="26"/>
      <c r="M9" s="26"/>
      <c r="N9" s="29"/>
      <c r="O9" s="29"/>
      <c r="P9" s="26"/>
      <c r="Q9" s="26" t="s">
        <v>7</v>
      </c>
      <c r="R9" s="97">
        <v>0</v>
      </c>
      <c r="S9" s="26">
        <v>0.80741396542347899</v>
      </c>
      <c r="T9" s="26">
        <v>3.0672884172286499</v>
      </c>
      <c r="U9" s="26">
        <v>3.0672884172286499</v>
      </c>
      <c r="V9" s="26">
        <v>2.3750718663007002</v>
      </c>
      <c r="W9" s="97">
        <v>0</v>
      </c>
      <c r="X9" s="26">
        <v>0.80313960626258096</v>
      </c>
      <c r="Y9" s="26">
        <v>0.74333355201662199</v>
      </c>
      <c r="Z9" s="26">
        <v>172.639660355936</v>
      </c>
      <c r="AA9" s="26">
        <v>7.1129316630923096</v>
      </c>
      <c r="AB9" s="26">
        <v>5.4015537812959799E-2</v>
      </c>
      <c r="AC9" s="26">
        <v>1.2431599153114199</v>
      </c>
      <c r="AD9" s="26">
        <v>0</v>
      </c>
      <c r="AE9" s="97">
        <v>0</v>
      </c>
      <c r="AF9" s="26">
        <v>8.4928006649501508</v>
      </c>
      <c r="AG9" s="26">
        <v>8.4928006649501508</v>
      </c>
      <c r="AH9" s="26">
        <v>9.1968455150823605</v>
      </c>
      <c r="AI9" s="26">
        <v>0.98267273130397903</v>
      </c>
      <c r="AJ9" s="26">
        <v>3.9313799927908802E-2</v>
      </c>
      <c r="AK9" s="97">
        <v>1.0280762859197601</v>
      </c>
      <c r="AL9" s="26">
        <v>0.10526988478425001</v>
      </c>
      <c r="AM9" s="26">
        <v>0</v>
      </c>
      <c r="AN9" s="26">
        <v>2.0259240409380101E-2</v>
      </c>
      <c r="AO9" s="26">
        <v>0.57689005891852196</v>
      </c>
      <c r="AP9" s="26">
        <v>0</v>
      </c>
      <c r="AQ9" s="26">
        <v>1034.6459457552701</v>
      </c>
      <c r="AR9" s="26">
        <v>105.76378910586</v>
      </c>
      <c r="AS9" s="26">
        <v>1149.6065803762101</v>
      </c>
      <c r="AT9" s="26">
        <v>0</v>
      </c>
      <c r="AU9" s="26">
        <v>1.2523932882322699</v>
      </c>
      <c r="AV9" s="26">
        <v>0</v>
      </c>
      <c r="AW9" s="26">
        <v>10.931239117015799</v>
      </c>
      <c r="AX9" s="26">
        <v>1.7474233149798499E-2</v>
      </c>
      <c r="AY9" s="26">
        <v>6.1444634776809497E-3</v>
      </c>
      <c r="AZ9" s="26">
        <v>23.115160788593201</v>
      </c>
      <c r="BA9" s="26">
        <v>7.8529291158914698E-3</v>
      </c>
      <c r="BB9" s="26">
        <v>0</v>
      </c>
      <c r="BC9" s="26">
        <v>1.13897278945308E-3</v>
      </c>
      <c r="BD9" s="26">
        <v>30.9227007012726</v>
      </c>
      <c r="BE9" s="26">
        <v>29.972201577058701</v>
      </c>
      <c r="BF9" s="26">
        <v>0.95049912421391403</v>
      </c>
      <c r="BG9" s="26">
        <v>0</v>
      </c>
      <c r="BH9" s="26">
        <v>0</v>
      </c>
      <c r="BI9" s="26">
        <v>0.12261959049146499</v>
      </c>
      <c r="BJ9" s="26">
        <v>0</v>
      </c>
      <c r="BK9" s="26">
        <v>1.31581421430028</v>
      </c>
      <c r="BL9" s="26">
        <v>0</v>
      </c>
      <c r="BM9" s="26">
        <v>3.4199190352574099E-2</v>
      </c>
      <c r="BN9" s="26">
        <v>5.2632570093200304</v>
      </c>
      <c r="BO9" s="26">
        <v>2.6806509536202599E-2</v>
      </c>
      <c r="BP9" s="26">
        <v>0</v>
      </c>
      <c r="BQ9" s="26">
        <v>8.84202926635691E-2</v>
      </c>
      <c r="BR9" s="26">
        <v>1.1989280466498E-4</v>
      </c>
      <c r="BS9" s="26">
        <v>4.0520999725524502</v>
      </c>
      <c r="BT9" s="26">
        <v>4.5647607122803597</v>
      </c>
      <c r="BU9" s="26">
        <v>0</v>
      </c>
      <c r="BV9" s="26">
        <v>0</v>
      </c>
      <c r="BW9" s="26">
        <v>1.52807876586539</v>
      </c>
      <c r="BX9" s="97">
        <v>0</v>
      </c>
      <c r="BY9" s="26">
        <v>0.24965018693430699</v>
      </c>
      <c r="BZ9" s="26">
        <v>41.114723457729099</v>
      </c>
      <c r="CA9" s="26">
        <v>2.1252897489624498</v>
      </c>
      <c r="CC9" s="35">
        <f t="shared" si="0"/>
        <v>7.9999937996811758E-3</v>
      </c>
      <c r="CD9" s="35">
        <f t="shared" si="13"/>
        <v>1.9247503638841288E-2</v>
      </c>
      <c r="CE9" s="23">
        <f t="shared" si="1"/>
        <v>-3.779782652401285E-7</v>
      </c>
      <c r="CF9" s="23" t="str">
        <f t="shared" si="2"/>
        <v/>
      </c>
      <c r="CG9" s="23">
        <f t="shared" si="3"/>
        <v>-4.0059235322456715E-7</v>
      </c>
      <c r="CH9" s="23">
        <f t="shared" si="4"/>
        <v>-2.5509046339550689E-5</v>
      </c>
      <c r="CI9" s="23">
        <f t="shared" si="5"/>
        <v>-2.6501619780865897E-5</v>
      </c>
      <c r="CJ9" s="23">
        <f t="shared" si="6"/>
        <v>1.2691096004145817E-6</v>
      </c>
      <c r="CK9" s="23">
        <f t="shared" si="7"/>
        <v>-2.4668215051345607E-7</v>
      </c>
      <c r="CL9" s="23" t="str">
        <f t="shared" si="8"/>
        <v/>
      </c>
      <c r="CM9" s="23" t="str">
        <f t="shared" si="9"/>
        <v/>
      </c>
      <c r="CN9" s="23"/>
      <c r="CO9" s="23" t="str">
        <f t="shared" si="10"/>
        <v/>
      </c>
      <c r="CP9" s="23" t="str">
        <f t="shared" si="11"/>
        <v/>
      </c>
      <c r="CQ9" s="23" t="str">
        <f>IF(M9=0,"",(#REF!-M9)/M9)</f>
        <v/>
      </c>
      <c r="CR9" s="23" t="str">
        <f>IF(N9=0,"",(#REF!-N9)/N9)</f>
        <v/>
      </c>
      <c r="CS9" s="23" t="str">
        <f t="shared" si="12"/>
        <v/>
      </c>
    </row>
    <row r="10" spans="1:97" x14ac:dyDescent="0.25">
      <c r="A10" s="26" t="s">
        <v>8</v>
      </c>
      <c r="B10" s="26">
        <v>29.452879100000001</v>
      </c>
      <c r="C10" s="26"/>
      <c r="D10" s="26">
        <v>194.31470748000001</v>
      </c>
      <c r="E10" s="26">
        <v>5.0145825500000001</v>
      </c>
      <c r="F10" s="26">
        <v>4.8641420699999998</v>
      </c>
      <c r="G10" s="26">
        <v>0.11430456999999999</v>
      </c>
      <c r="H10" s="26">
        <v>6.4447152699999997</v>
      </c>
      <c r="I10" s="26"/>
      <c r="J10" s="26"/>
      <c r="K10" s="26"/>
      <c r="L10" s="26"/>
      <c r="M10" s="26"/>
      <c r="N10" s="29"/>
      <c r="O10" s="29"/>
      <c r="P10" s="26"/>
      <c r="Q10" s="26" t="s">
        <v>8</v>
      </c>
      <c r="R10" s="97">
        <v>0</v>
      </c>
      <c r="S10" s="26">
        <v>0.12656159209808299</v>
      </c>
      <c r="T10" s="26">
        <v>0.48079576807837299</v>
      </c>
      <c r="U10" s="26">
        <v>0.48079576807837299</v>
      </c>
      <c r="V10" s="26">
        <v>0.37229109707501701</v>
      </c>
      <c r="W10" s="97">
        <v>0</v>
      </c>
      <c r="X10" s="26">
        <v>0.125891848283393</v>
      </c>
      <c r="Y10" s="26">
        <v>0.116517191754934</v>
      </c>
      <c r="Z10" s="26">
        <v>29.452855225780802</v>
      </c>
      <c r="AA10" s="26">
        <v>1.1149487529039801</v>
      </c>
      <c r="AB10" s="26">
        <v>8.46695191315993E-3</v>
      </c>
      <c r="AC10" s="26">
        <v>0.19486453177201901</v>
      </c>
      <c r="AD10" s="26">
        <v>0</v>
      </c>
      <c r="AE10" s="97">
        <v>0</v>
      </c>
      <c r="AF10" s="26">
        <v>1.3312409522450199</v>
      </c>
      <c r="AG10" s="26">
        <v>1.3312409522450199</v>
      </c>
      <c r="AH10" s="26">
        <v>1.5545158672156101</v>
      </c>
      <c r="AI10" s="26">
        <v>0.15403340319780401</v>
      </c>
      <c r="AJ10" s="26">
        <v>6.1623658382766403E-3</v>
      </c>
      <c r="AK10" s="97">
        <v>0.161150494978441</v>
      </c>
      <c r="AL10" s="26">
        <v>1.6500984661783399E-2</v>
      </c>
      <c r="AM10" s="26">
        <v>0</v>
      </c>
      <c r="AN10" s="26">
        <v>3.1755704544850199E-3</v>
      </c>
      <c r="AO10" s="26">
        <v>9.3620081350551498E-2</v>
      </c>
      <c r="AP10" s="26">
        <v>0</v>
      </c>
      <c r="AQ10" s="26">
        <v>174.88323287973199</v>
      </c>
      <c r="AR10" s="26">
        <v>17.876937987290301</v>
      </c>
      <c r="AS10" s="26">
        <v>194.31468673423799</v>
      </c>
      <c r="AT10" s="26">
        <v>0</v>
      </c>
      <c r="AU10" s="26">
        <v>0.19631200697211601</v>
      </c>
      <c r="AV10" s="26">
        <v>0</v>
      </c>
      <c r="AW10" s="26">
        <v>1.71346746513996</v>
      </c>
      <c r="AX10" s="26">
        <v>2.8357945733229698E-3</v>
      </c>
      <c r="AY10" s="26">
        <v>9.9714958911357597E-4</v>
      </c>
      <c r="AZ10" s="26">
        <v>3.7512281177488598</v>
      </c>
      <c r="BA10" s="26">
        <v>1.27440523156798E-3</v>
      </c>
      <c r="BB10" s="26">
        <v>0</v>
      </c>
      <c r="BC10" s="26">
        <v>1.84837766276999E-4</v>
      </c>
      <c r="BD10" s="26">
        <v>5.01445367984876</v>
      </c>
      <c r="BE10" s="26">
        <v>4.8640181450901396</v>
      </c>
      <c r="BF10" s="26">
        <v>0.15043553475862101</v>
      </c>
      <c r="BG10" s="26">
        <v>0</v>
      </c>
      <c r="BH10" s="26">
        <v>0</v>
      </c>
      <c r="BI10" s="26">
        <v>1.98992153750337E-2</v>
      </c>
      <c r="BJ10" s="26">
        <v>0</v>
      </c>
      <c r="BK10" s="26">
        <v>0.21353613651019299</v>
      </c>
      <c r="BL10" s="26">
        <v>0</v>
      </c>
      <c r="BM10" s="26">
        <v>5.5499915673208897E-3</v>
      </c>
      <c r="BN10" s="26">
        <v>0.85414380969702997</v>
      </c>
      <c r="BO10" s="26">
        <v>4.2019321121579299E-3</v>
      </c>
      <c r="BP10" s="26">
        <v>0</v>
      </c>
      <c r="BQ10" s="26">
        <v>1.4349230531809899E-2</v>
      </c>
      <c r="BR10" s="26">
        <v>1.94564996114353E-5</v>
      </c>
      <c r="BS10" s="26">
        <v>0.11430646635471201</v>
      </c>
      <c r="BT10" s="26">
        <v>0.71552387963709696</v>
      </c>
      <c r="BU10" s="26">
        <v>0</v>
      </c>
      <c r="BV10" s="26">
        <v>0</v>
      </c>
      <c r="BW10" s="26">
        <v>0.23952546645546399</v>
      </c>
      <c r="BX10" s="97">
        <v>0</v>
      </c>
      <c r="BY10" s="26">
        <v>3.9132548686982203E-2</v>
      </c>
      <c r="BZ10" s="26">
        <v>6.4447103071589504</v>
      </c>
      <c r="CA10" s="26">
        <v>0.33313845231126998</v>
      </c>
      <c r="CC10" s="35">
        <f t="shared" si="0"/>
        <v>7.9999916287424224E-3</v>
      </c>
      <c r="CD10" s="35">
        <f t="shared" si="13"/>
        <v>1.9247477817296781E-2</v>
      </c>
      <c r="CE10" s="23">
        <f t="shared" si="1"/>
        <v>-8.1059033712313986E-7</v>
      </c>
      <c r="CF10" s="23" t="str">
        <f t="shared" si="2"/>
        <v/>
      </c>
      <c r="CG10" s="23">
        <f t="shared" si="3"/>
        <v>-1.0676372511367984E-7</v>
      </c>
      <c r="CH10" s="23">
        <f t="shared" si="4"/>
        <v>-2.5699078628205884E-5</v>
      </c>
      <c r="CI10" s="23">
        <f t="shared" si="5"/>
        <v>-2.5477238961511081E-5</v>
      </c>
      <c r="CJ10" s="23">
        <f t="shared" si="6"/>
        <v>1.6590366526998831E-5</v>
      </c>
      <c r="CK10" s="23">
        <f t="shared" si="7"/>
        <v>-7.7006366322022269E-7</v>
      </c>
      <c r="CL10" s="23" t="str">
        <f t="shared" si="8"/>
        <v/>
      </c>
      <c r="CM10" s="23" t="str">
        <f t="shared" si="9"/>
        <v/>
      </c>
      <c r="CN10" s="23"/>
      <c r="CO10" s="23" t="str">
        <f t="shared" si="10"/>
        <v/>
      </c>
      <c r="CP10" s="23" t="str">
        <f t="shared" si="11"/>
        <v/>
      </c>
      <c r="CQ10" s="23" t="str">
        <f>IF(M10=0,"",(#REF!-M10)/M10)</f>
        <v/>
      </c>
      <c r="CR10" s="23" t="str">
        <f>IF(N10=0,"",(#REF!-N10)/N10)</f>
        <v/>
      </c>
      <c r="CS10" s="23" t="str">
        <f t="shared" si="12"/>
        <v/>
      </c>
    </row>
    <row r="11" spans="1:97" x14ac:dyDescent="0.25">
      <c r="A11" s="26" t="s">
        <v>9</v>
      </c>
      <c r="B11" s="26">
        <v>1271.6454593000001</v>
      </c>
      <c r="C11" s="26"/>
      <c r="D11" s="26">
        <v>8606.6197708</v>
      </c>
      <c r="E11" s="26">
        <v>229.89629416</v>
      </c>
      <c r="F11" s="26">
        <v>222.88619188000001</v>
      </c>
      <c r="G11" s="26">
        <v>21.708845870000001</v>
      </c>
      <c r="H11" s="26">
        <v>317.31544504999999</v>
      </c>
      <c r="I11" s="26"/>
      <c r="J11" s="26"/>
      <c r="K11" s="26"/>
      <c r="L11" s="26"/>
      <c r="M11" s="26"/>
      <c r="N11" s="29"/>
      <c r="O11" s="29"/>
      <c r="P11" s="26"/>
      <c r="Q11" s="26" t="s">
        <v>9</v>
      </c>
      <c r="R11" s="97">
        <v>0</v>
      </c>
      <c r="S11" s="26">
        <v>6.2314613417655904</v>
      </c>
      <c r="T11" s="26">
        <v>23.672745901616199</v>
      </c>
      <c r="U11" s="26">
        <v>23.672745901616199</v>
      </c>
      <c r="V11" s="26">
        <v>18.330329274375799</v>
      </c>
      <c r="W11" s="97">
        <v>0</v>
      </c>
      <c r="X11" s="26">
        <v>6.1984765680384202</v>
      </c>
      <c r="Y11" s="26">
        <v>5.7369001878265902</v>
      </c>
      <c r="Z11" s="26">
        <v>1271.6450939056499</v>
      </c>
      <c r="AA11" s="26">
        <v>54.896214042730897</v>
      </c>
      <c r="AB11" s="26">
        <v>0.41688140732777301</v>
      </c>
      <c r="AC11" s="26">
        <v>9.5944663657320302</v>
      </c>
      <c r="AD11" s="26">
        <v>0</v>
      </c>
      <c r="AE11" s="97">
        <v>0</v>
      </c>
      <c r="AF11" s="26">
        <v>65.5456925171205</v>
      </c>
      <c r="AG11" s="26">
        <v>65.5456925171205</v>
      </c>
      <c r="AH11" s="26">
        <v>68.852959045398606</v>
      </c>
      <c r="AI11" s="26">
        <v>7.5840772457808496</v>
      </c>
      <c r="AJ11" s="26">
        <v>0.30341586405623999</v>
      </c>
      <c r="AK11" s="97">
        <v>7.9344933878285397</v>
      </c>
      <c r="AL11" s="26">
        <v>0.81245209782063399</v>
      </c>
      <c r="AM11" s="26">
        <v>0</v>
      </c>
      <c r="AN11" s="26">
        <v>0.156356780163593</v>
      </c>
      <c r="AO11" s="26">
        <v>4.2898877148453698</v>
      </c>
      <c r="AP11" s="26">
        <v>0</v>
      </c>
      <c r="AQ11" s="26">
        <v>7745.9548996625799</v>
      </c>
      <c r="AR11" s="26">
        <v>791.80865725866204</v>
      </c>
      <c r="AS11" s="26">
        <v>8606.6165159666398</v>
      </c>
      <c r="AT11" s="26">
        <v>0</v>
      </c>
      <c r="AU11" s="26">
        <v>9.6657289644703095</v>
      </c>
      <c r="AV11" s="26">
        <v>0</v>
      </c>
      <c r="AW11" s="26">
        <v>84.365261483018799</v>
      </c>
      <c r="AX11" s="26">
        <v>0.12994260951580899</v>
      </c>
      <c r="AY11" s="26">
        <v>4.5691662709480399E-2</v>
      </c>
      <c r="AZ11" s="26">
        <v>171.88977328361901</v>
      </c>
      <c r="BA11" s="26">
        <v>5.8396147867524201E-2</v>
      </c>
      <c r="BB11" s="26">
        <v>0</v>
      </c>
      <c r="BC11" s="26">
        <v>8.4696709770113003E-3</v>
      </c>
      <c r="BD11" s="26">
        <v>229.89048720933499</v>
      </c>
      <c r="BE11" s="26">
        <v>222.88032560316799</v>
      </c>
      <c r="BF11" s="26">
        <v>7.0101616061663199</v>
      </c>
      <c r="BG11" s="26">
        <v>0</v>
      </c>
      <c r="BH11" s="26">
        <v>0</v>
      </c>
      <c r="BI11" s="26">
        <v>0.91182711288656704</v>
      </c>
      <c r="BJ11" s="26">
        <v>0</v>
      </c>
      <c r="BK11" s="26">
        <v>9.7847016193609804</v>
      </c>
      <c r="BL11" s="26">
        <v>0</v>
      </c>
      <c r="BM11" s="26">
        <v>0.25431313313271198</v>
      </c>
      <c r="BN11" s="26">
        <v>39.138804841349902</v>
      </c>
      <c r="BO11" s="26">
        <v>0.206888068920142</v>
      </c>
      <c r="BP11" s="26">
        <v>0</v>
      </c>
      <c r="BQ11" s="26">
        <v>0.65751397866477002</v>
      </c>
      <c r="BR11" s="26">
        <v>8.9154308496943802E-4</v>
      </c>
      <c r="BS11" s="26">
        <v>21.7089321260082</v>
      </c>
      <c r="BT11" s="26">
        <v>35.229922167164901</v>
      </c>
      <c r="BU11" s="26">
        <v>0</v>
      </c>
      <c r="BV11" s="26">
        <v>0</v>
      </c>
      <c r="BW11" s="26">
        <v>11.793410426364</v>
      </c>
      <c r="BX11" s="97">
        <v>0</v>
      </c>
      <c r="BY11" s="26">
        <v>1.9267522931280801</v>
      </c>
      <c r="BZ11" s="26">
        <v>317.31533914460601</v>
      </c>
      <c r="CA11" s="26">
        <v>16.402568747016399</v>
      </c>
      <c r="CC11" s="35">
        <f t="shared" si="0"/>
        <v>8.0000031275548802E-3</v>
      </c>
      <c r="CD11" s="35">
        <f t="shared" si="13"/>
        <v>1.9247493933059804E-2</v>
      </c>
      <c r="CE11" s="23">
        <f t="shared" si="1"/>
        <v>-2.8733979861357069E-7</v>
      </c>
      <c r="CF11" s="23" t="str">
        <f t="shared" si="2"/>
        <v/>
      </c>
      <c r="CG11" s="23">
        <f t="shared" si="3"/>
        <v>-3.7817789641769154E-7</v>
      </c>
      <c r="CH11" s="23">
        <f t="shared" si="4"/>
        <v>-2.525900074301681E-5</v>
      </c>
      <c r="CI11" s="23">
        <f t="shared" si="5"/>
        <v>-2.6319606353997848E-5</v>
      </c>
      <c r="CJ11" s="23">
        <f t="shared" si="6"/>
        <v>3.9733115576777009E-6</v>
      </c>
      <c r="CK11" s="23">
        <f t="shared" si="7"/>
        <v>-3.3375429917419483E-7</v>
      </c>
      <c r="CL11" s="23" t="str">
        <f t="shared" si="8"/>
        <v/>
      </c>
      <c r="CM11" s="23" t="str">
        <f t="shared" si="9"/>
        <v/>
      </c>
      <c r="CN11" s="23"/>
      <c r="CO11" s="23" t="str">
        <f t="shared" si="10"/>
        <v/>
      </c>
      <c r="CP11" s="23" t="str">
        <f t="shared" si="11"/>
        <v/>
      </c>
      <c r="CQ11" s="23" t="str">
        <f>IF(M11=0,"",(#REF!-M11)/M11)</f>
        <v/>
      </c>
      <c r="CR11" s="23" t="str">
        <f>IF(N11=0,"",(#REF!-N11)/N11)</f>
        <v/>
      </c>
      <c r="CS11" s="23" t="str">
        <f t="shared" si="12"/>
        <v/>
      </c>
    </row>
    <row r="12" spans="1:97" x14ac:dyDescent="0.25">
      <c r="A12" s="26" t="s">
        <v>10</v>
      </c>
      <c r="B12" s="26">
        <v>186.57444176000001</v>
      </c>
      <c r="C12" s="26"/>
      <c r="D12" s="26">
        <v>1252.8850307</v>
      </c>
      <c r="E12" s="26">
        <v>33.637838989999999</v>
      </c>
      <c r="F12" s="26">
        <v>32.610475540000003</v>
      </c>
      <c r="G12" s="26">
        <v>3.4280088700000002</v>
      </c>
      <c r="H12" s="26">
        <v>46.457785340000001</v>
      </c>
      <c r="I12" s="26"/>
      <c r="J12" s="26"/>
      <c r="K12" s="26"/>
      <c r="L12" s="26"/>
      <c r="M12" s="26"/>
      <c r="N12" s="29"/>
      <c r="O12" s="29"/>
      <c r="P12" s="26"/>
      <c r="Q12" s="26" t="s">
        <v>10</v>
      </c>
      <c r="R12" s="97">
        <v>0</v>
      </c>
      <c r="S12" s="26">
        <v>0.91234110002766799</v>
      </c>
      <c r="T12" s="26">
        <v>3.4658999862153101</v>
      </c>
      <c r="U12" s="26">
        <v>3.4658999862153101</v>
      </c>
      <c r="V12" s="26">
        <v>2.6837239934704602</v>
      </c>
      <c r="W12" s="97">
        <v>0</v>
      </c>
      <c r="X12" s="26">
        <v>0.90751205570624904</v>
      </c>
      <c r="Y12" s="26">
        <v>0.83993284743083196</v>
      </c>
      <c r="Z12" s="26">
        <v>186.574385455667</v>
      </c>
      <c r="AA12" s="26">
        <v>8.0372934248712404</v>
      </c>
      <c r="AB12" s="26">
        <v>6.1035151121475797E-2</v>
      </c>
      <c r="AC12" s="26">
        <v>1.4047145762464299</v>
      </c>
      <c r="AD12" s="26">
        <v>0</v>
      </c>
      <c r="AE12" s="97">
        <v>0</v>
      </c>
      <c r="AF12" s="26">
        <v>9.5964754315209309</v>
      </c>
      <c r="AG12" s="26">
        <v>9.5964754315209309</v>
      </c>
      <c r="AH12" s="26">
        <v>10.0230712771044</v>
      </c>
      <c r="AI12" s="26">
        <v>1.1103753020226801</v>
      </c>
      <c r="AJ12" s="26">
        <v>4.4422724807309098E-2</v>
      </c>
      <c r="AK12" s="97">
        <v>1.1616804032353401</v>
      </c>
      <c r="AL12" s="26">
        <v>0.11895015060445201</v>
      </c>
      <c r="AM12" s="26">
        <v>0</v>
      </c>
      <c r="AN12" s="26">
        <v>2.2891923290732301E-2</v>
      </c>
      <c r="AO12" s="26">
        <v>0.62765327581033603</v>
      </c>
      <c r="AP12" s="26">
        <v>0</v>
      </c>
      <c r="AQ12" s="26">
        <v>1127.5960263178899</v>
      </c>
      <c r="AR12" s="26">
        <v>115.265351011535</v>
      </c>
      <c r="AS12" s="26">
        <v>1252.88444860653</v>
      </c>
      <c r="AT12" s="26">
        <v>0</v>
      </c>
      <c r="AU12" s="26">
        <v>1.4151487466944399</v>
      </c>
      <c r="AV12" s="26">
        <v>0</v>
      </c>
      <c r="AW12" s="26">
        <v>12.351810793019</v>
      </c>
      <c r="AX12" s="26">
        <v>1.9011909294135099E-2</v>
      </c>
      <c r="AY12" s="26">
        <v>6.6851408125134298E-3</v>
      </c>
      <c r="AZ12" s="26">
        <v>25.149189315078999</v>
      </c>
      <c r="BA12" s="26">
        <v>8.5439419556099308E-3</v>
      </c>
      <c r="BB12" s="26">
        <v>0</v>
      </c>
      <c r="BC12" s="26">
        <v>1.2391956970187999E-3</v>
      </c>
      <c r="BD12" s="26">
        <v>33.636989295549</v>
      </c>
      <c r="BE12" s="26">
        <v>32.609616634404901</v>
      </c>
      <c r="BF12" s="26">
        <v>1.0273726611440801</v>
      </c>
      <c r="BG12" s="26">
        <v>0</v>
      </c>
      <c r="BH12" s="26">
        <v>0</v>
      </c>
      <c r="BI12" s="26">
        <v>0.133409383025512</v>
      </c>
      <c r="BJ12" s="26">
        <v>0</v>
      </c>
      <c r="BK12" s="26">
        <v>1.4315998099615801</v>
      </c>
      <c r="BL12" s="26">
        <v>0</v>
      </c>
      <c r="BM12" s="26">
        <v>3.7208542210243702E-2</v>
      </c>
      <c r="BN12" s="26">
        <v>5.7263980870494997</v>
      </c>
      <c r="BO12" s="26">
        <v>3.0290219760173199E-2</v>
      </c>
      <c r="BP12" s="26">
        <v>0</v>
      </c>
      <c r="BQ12" s="26">
        <v>9.6200868433671094E-2</v>
      </c>
      <c r="BR12" s="26">
        <v>1.3044088610371599E-4</v>
      </c>
      <c r="BS12" s="26">
        <v>3.4280331707847802</v>
      </c>
      <c r="BT12" s="26">
        <v>5.15796200823082</v>
      </c>
      <c r="BU12" s="26">
        <v>0</v>
      </c>
      <c r="BV12" s="26">
        <v>0</v>
      </c>
      <c r="BW12" s="26">
        <v>1.7266601072663901</v>
      </c>
      <c r="BX12" s="97">
        <v>0</v>
      </c>
      <c r="BY12" s="26">
        <v>0.28209349601997302</v>
      </c>
      <c r="BZ12" s="26">
        <v>46.4577790031801</v>
      </c>
      <c r="CA12" s="26">
        <v>2.4014816361729201</v>
      </c>
      <c r="CC12" s="35">
        <f t="shared" si="0"/>
        <v>7.9999965585430925E-3</v>
      </c>
      <c r="CD12" s="35">
        <f t="shared" si="13"/>
        <v>1.9247490175892716E-2</v>
      </c>
      <c r="CE12" s="23">
        <f t="shared" si="1"/>
        <v>-3.0177945319568454E-7</v>
      </c>
      <c r="CF12" s="23" t="str">
        <f t="shared" si="2"/>
        <v/>
      </c>
      <c r="CG12" s="23">
        <f t="shared" si="3"/>
        <v>-4.6460246213042772E-7</v>
      </c>
      <c r="CH12" s="23">
        <f t="shared" si="4"/>
        <v>-2.5260078426892542E-5</v>
      </c>
      <c r="CI12" s="23">
        <f t="shared" si="5"/>
        <v>-2.6338333951877234E-5</v>
      </c>
      <c r="CJ12" s="23">
        <f t="shared" si="6"/>
        <v>7.0888920366171231E-6</v>
      </c>
      <c r="CK12" s="23">
        <f t="shared" si="7"/>
        <v>-1.3639952603064799E-7</v>
      </c>
      <c r="CL12" s="23" t="str">
        <f t="shared" si="8"/>
        <v/>
      </c>
      <c r="CM12" s="23" t="str">
        <f t="shared" si="9"/>
        <v/>
      </c>
      <c r="CN12" s="23"/>
      <c r="CO12" s="23" t="str">
        <f t="shared" si="10"/>
        <v/>
      </c>
      <c r="CP12" s="23" t="str">
        <f t="shared" si="11"/>
        <v/>
      </c>
      <c r="CQ12" s="23" t="str">
        <f>IF(M12=0,"",(#REF!-M12)/M12)</f>
        <v/>
      </c>
      <c r="CR12" s="23" t="str">
        <f>IF(N12=0,"",(#REF!-N12)/N12)</f>
        <v/>
      </c>
      <c r="CS12" s="23" t="str">
        <f t="shared" si="12"/>
        <v/>
      </c>
    </row>
    <row r="13" spans="1:97" x14ac:dyDescent="0.25">
      <c r="A13" s="26" t="s">
        <v>12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9"/>
      <c r="O13" s="29"/>
      <c r="P13" s="26"/>
      <c r="Q13" s="26"/>
      <c r="R13" s="97"/>
      <c r="S13" s="26"/>
      <c r="T13" s="26"/>
      <c r="U13" s="26"/>
      <c r="V13" s="26"/>
      <c r="W13" s="97"/>
      <c r="X13" s="26"/>
      <c r="Y13" s="26"/>
      <c r="Z13" s="26"/>
      <c r="AA13" s="26"/>
      <c r="AB13" s="26"/>
      <c r="AC13" s="26"/>
      <c r="AD13" s="26"/>
      <c r="AE13" s="97"/>
      <c r="AF13" s="26"/>
      <c r="AG13" s="26"/>
      <c r="AH13" s="26"/>
      <c r="AI13" s="26"/>
      <c r="AJ13" s="26"/>
      <c r="AK13" s="97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97"/>
      <c r="BY13" s="26"/>
      <c r="BZ13" s="26"/>
      <c r="CA13" s="26"/>
      <c r="CC13" s="35" t="e">
        <f t="shared" si="0"/>
        <v>#DIV/0!</v>
      </c>
      <c r="CD13" s="35" t="e">
        <f t="shared" si="13"/>
        <v>#DIV/0!</v>
      </c>
      <c r="CE13" s="23" t="str">
        <f t="shared" si="1"/>
        <v/>
      </c>
      <c r="CF13" s="23" t="str">
        <f t="shared" si="2"/>
        <v/>
      </c>
      <c r="CG13" s="23" t="str">
        <f t="shared" si="3"/>
        <v/>
      </c>
      <c r="CH13" s="23" t="str">
        <f t="shared" si="4"/>
        <v/>
      </c>
      <c r="CI13" s="23" t="str">
        <f t="shared" si="5"/>
        <v/>
      </c>
      <c r="CJ13" s="23" t="str">
        <f t="shared" si="6"/>
        <v/>
      </c>
      <c r="CK13" s="23" t="str">
        <f t="shared" si="7"/>
        <v/>
      </c>
      <c r="CL13" s="23" t="str">
        <f t="shared" si="8"/>
        <v/>
      </c>
      <c r="CM13" s="23" t="str">
        <f t="shared" si="9"/>
        <v/>
      </c>
      <c r="CN13" s="23"/>
      <c r="CO13" s="23" t="str">
        <f t="shared" si="10"/>
        <v/>
      </c>
      <c r="CP13" s="23" t="str">
        <f t="shared" si="11"/>
        <v/>
      </c>
      <c r="CQ13" s="23" t="str">
        <f>IF(M13=0,"",(#REF!-M13)/M13)</f>
        <v/>
      </c>
      <c r="CR13" s="23" t="str">
        <f>IF(N13=0,"",(#REF!-N13)/N13)</f>
        <v/>
      </c>
      <c r="CS13" s="23" t="str">
        <f t="shared" si="12"/>
        <v/>
      </c>
    </row>
    <row r="14" spans="1:97" x14ac:dyDescent="0.25">
      <c r="A14" s="26" t="s">
        <v>13</v>
      </c>
      <c r="B14" s="26">
        <v>642.63357982000002</v>
      </c>
      <c r="C14" s="26"/>
      <c r="D14" s="26">
        <v>4984.4585286000001</v>
      </c>
      <c r="E14" s="26">
        <v>145.7363048</v>
      </c>
      <c r="F14" s="26">
        <v>141.25380580999999</v>
      </c>
      <c r="G14" s="26">
        <v>18.84659628</v>
      </c>
      <c r="H14" s="26">
        <v>258.61059752</v>
      </c>
      <c r="I14" s="26"/>
      <c r="J14" s="26"/>
      <c r="K14" s="26"/>
      <c r="L14" s="26"/>
      <c r="M14" s="26"/>
      <c r="N14" s="29"/>
      <c r="O14" s="29"/>
      <c r="P14" s="26"/>
      <c r="Q14" s="26" t="s">
        <v>13</v>
      </c>
      <c r="R14" s="97">
        <v>0</v>
      </c>
      <c r="S14" s="26">
        <v>5.0786115996558703</v>
      </c>
      <c r="T14" s="26">
        <v>19.293178708519601</v>
      </c>
      <c r="U14" s="26">
        <v>19.293178708519601</v>
      </c>
      <c r="V14" s="26">
        <v>14.939131428407499</v>
      </c>
      <c r="W14" s="97">
        <v>0</v>
      </c>
      <c r="X14" s="26">
        <v>5.0517282906826102</v>
      </c>
      <c r="Y14" s="26">
        <v>4.6755471998832698</v>
      </c>
      <c r="Z14" s="26">
        <v>642.63335808550596</v>
      </c>
      <c r="AA14" s="26">
        <v>44.740146773097798</v>
      </c>
      <c r="AB14" s="26">
        <v>0.33975629312712902</v>
      </c>
      <c r="AC14" s="26">
        <v>7.8194479039351101</v>
      </c>
      <c r="AD14" s="26">
        <v>0</v>
      </c>
      <c r="AE14" s="97">
        <v>0</v>
      </c>
      <c r="AF14" s="26">
        <v>53.419479171074101</v>
      </c>
      <c r="AG14" s="26">
        <v>53.419479171074101</v>
      </c>
      <c r="AH14" s="26">
        <v>39.875672535546698</v>
      </c>
      <c r="AI14" s="26">
        <v>6.1809850086193503</v>
      </c>
      <c r="AJ14" s="26">
        <v>0.24728277427159001</v>
      </c>
      <c r="AK14" s="97">
        <v>6.4665756052712702</v>
      </c>
      <c r="AL14" s="26">
        <v>0.66214488083252698</v>
      </c>
      <c r="AM14" s="26">
        <v>0</v>
      </c>
      <c r="AN14" s="26">
        <v>0.12742968640326599</v>
      </c>
      <c r="AO14" s="26">
        <v>2.7187101805971201</v>
      </c>
      <c r="AP14" s="26">
        <v>0</v>
      </c>
      <c r="AQ14" s="26">
        <v>4486.0109189567702</v>
      </c>
      <c r="AR14" s="26">
        <v>458.570095746292</v>
      </c>
      <c r="AS14" s="26">
        <v>4984.4566872386004</v>
      </c>
      <c r="AT14" s="26">
        <v>0</v>
      </c>
      <c r="AU14" s="26">
        <v>7.8775241449034104</v>
      </c>
      <c r="AV14" s="26">
        <v>0</v>
      </c>
      <c r="AW14" s="26">
        <v>68.757244644042004</v>
      </c>
      <c r="AX14" s="26">
        <v>8.23509400111333E-2</v>
      </c>
      <c r="AY14" s="26">
        <v>2.89570152163009E-2</v>
      </c>
      <c r="AZ14" s="26">
        <v>108.93487213126301</v>
      </c>
      <c r="BA14" s="26">
        <v>3.7008478671935699E-2</v>
      </c>
      <c r="BB14" s="26">
        <v>0</v>
      </c>
      <c r="BC14" s="26">
        <v>5.3676482923549198E-3</v>
      </c>
      <c r="BD14" s="26">
        <v>145.732629511624</v>
      </c>
      <c r="BE14" s="26">
        <v>141.250058292468</v>
      </c>
      <c r="BF14" s="26">
        <v>4.4825712191559601</v>
      </c>
      <c r="BG14" s="26">
        <v>0</v>
      </c>
      <c r="BH14" s="26">
        <v>0</v>
      </c>
      <c r="BI14" s="26">
        <v>0.577868999884257</v>
      </c>
      <c r="BJ14" s="26">
        <v>0</v>
      </c>
      <c r="BK14" s="26">
        <v>6.2010388553602596</v>
      </c>
      <c r="BL14" s="26">
        <v>0</v>
      </c>
      <c r="BM14" s="26">
        <v>0.161170510387627</v>
      </c>
      <c r="BN14" s="26">
        <v>24.8041601347024</v>
      </c>
      <c r="BO14" s="26">
        <v>0.16861238773995099</v>
      </c>
      <c r="BP14" s="26">
        <v>0</v>
      </c>
      <c r="BQ14" s="26">
        <v>0.41669856384419901</v>
      </c>
      <c r="BR14" s="26">
        <v>5.6501483484625503E-4</v>
      </c>
      <c r="BS14" s="26">
        <v>18.846713283458602</v>
      </c>
      <c r="BT14" s="26">
        <v>28.712225600684601</v>
      </c>
      <c r="BU14" s="26">
        <v>0</v>
      </c>
      <c r="BV14" s="26">
        <v>0</v>
      </c>
      <c r="BW14" s="26">
        <v>9.6115760088493296</v>
      </c>
      <c r="BX14" s="97">
        <v>0</v>
      </c>
      <c r="BY14" s="26">
        <v>1.5702940487427099</v>
      </c>
      <c r="BZ14" s="26">
        <v>258.61052736332698</v>
      </c>
      <c r="CA14" s="26">
        <v>13.3680131258701</v>
      </c>
      <c r="CC14" s="35">
        <f t="shared" si="0"/>
        <v>8.0000038194008079E-3</v>
      </c>
      <c r="CD14" s="35">
        <f t="shared" si="13"/>
        <v>1.9247497760091842E-2</v>
      </c>
      <c r="CE14" s="23">
        <f t="shared" si="1"/>
        <v>-3.4504031694691037E-7</v>
      </c>
      <c r="CF14" s="23" t="str">
        <f t="shared" si="2"/>
        <v/>
      </c>
      <c r="CG14" s="23">
        <f t="shared" si="3"/>
        <v>-3.6942054773215761E-7</v>
      </c>
      <c r="CH14" s="23">
        <f t="shared" si="4"/>
        <v>-2.521875644538517E-5</v>
      </c>
      <c r="CI14" s="23">
        <f t="shared" si="5"/>
        <v>-2.653038274262132E-5</v>
      </c>
      <c r="CJ14" s="23">
        <f t="shared" si="6"/>
        <v>6.2082010387167947E-6</v>
      </c>
      <c r="CK14" s="23">
        <f t="shared" si="7"/>
        <v>-2.7128305526283601E-7</v>
      </c>
      <c r="CL14" s="23" t="str">
        <f t="shared" si="8"/>
        <v/>
      </c>
      <c r="CM14" s="23" t="str">
        <f t="shared" si="9"/>
        <v/>
      </c>
      <c r="CN14" s="23"/>
      <c r="CO14" s="23" t="str">
        <f t="shared" si="10"/>
        <v/>
      </c>
      <c r="CP14" s="23" t="str">
        <f t="shared" si="11"/>
        <v/>
      </c>
      <c r="CQ14" s="23" t="str">
        <f>IF(M14=0,"",(#REF!-M14)/M14)</f>
        <v/>
      </c>
      <c r="CR14" s="23" t="str">
        <f>IF(N14=0,"",(#REF!-N14)/N14)</f>
        <v/>
      </c>
      <c r="CS14" s="23" t="str">
        <f t="shared" si="12"/>
        <v/>
      </c>
    </row>
    <row r="15" spans="1:97" x14ac:dyDescent="0.25">
      <c r="A15" s="26" t="s">
        <v>14</v>
      </c>
      <c r="B15" s="26">
        <v>70.183189549999994</v>
      </c>
      <c r="C15" s="26"/>
      <c r="D15" s="26">
        <v>513.44791891</v>
      </c>
      <c r="E15" s="26">
        <v>15.293812519999999</v>
      </c>
      <c r="F15" s="26">
        <v>14.801531539999999</v>
      </c>
      <c r="G15" s="26">
        <v>5.2158329200000004</v>
      </c>
      <c r="H15" s="26">
        <v>23.07273713</v>
      </c>
      <c r="I15" s="26"/>
      <c r="J15" s="26"/>
      <c r="K15" s="26"/>
      <c r="L15" s="26"/>
      <c r="M15" s="26"/>
      <c r="N15" s="29"/>
      <c r="O15" s="29"/>
      <c r="P15" s="26"/>
      <c r="Q15" s="26" t="s">
        <v>14</v>
      </c>
      <c r="R15" s="97">
        <v>0</v>
      </c>
      <c r="S15" s="26">
        <v>0.45310385955529098</v>
      </c>
      <c r="T15" s="26">
        <v>1.72129930224167</v>
      </c>
      <c r="U15" s="26">
        <v>1.72129930224167</v>
      </c>
      <c r="V15" s="26">
        <v>1.3328410423971899</v>
      </c>
      <c r="W15" s="97">
        <v>0</v>
      </c>
      <c r="X15" s="26">
        <v>0.45070526587881299</v>
      </c>
      <c r="Y15" s="26">
        <v>0.41714313466743103</v>
      </c>
      <c r="Z15" s="26">
        <v>70.183159253735397</v>
      </c>
      <c r="AA15" s="26">
        <v>3.9916285648879399</v>
      </c>
      <c r="AB15" s="26">
        <v>3.0312431791077898E-2</v>
      </c>
      <c r="AC15" s="26">
        <v>0.697636283541192</v>
      </c>
      <c r="AD15" s="26">
        <v>0</v>
      </c>
      <c r="AE15" s="97">
        <v>0</v>
      </c>
      <c r="AF15" s="26">
        <v>4.7659800113044399</v>
      </c>
      <c r="AG15" s="26">
        <v>4.7659800113044399</v>
      </c>
      <c r="AH15" s="26">
        <v>4.1075828908105798</v>
      </c>
      <c r="AI15" s="26">
        <v>0.55145553834180705</v>
      </c>
      <c r="AJ15" s="26">
        <v>2.2062026988831699E-2</v>
      </c>
      <c r="AK15" s="97">
        <v>0.57693513928964202</v>
      </c>
      <c r="AL15" s="26">
        <v>5.9075290203590203E-2</v>
      </c>
      <c r="AM15" s="26">
        <v>0</v>
      </c>
      <c r="AN15" s="26">
        <v>1.1369038305672499E-2</v>
      </c>
      <c r="AO15" s="26">
        <v>0.28488479399571198</v>
      </c>
      <c r="AP15" s="26">
        <v>0</v>
      </c>
      <c r="AQ15" s="26">
        <v>462.10298648522598</v>
      </c>
      <c r="AR15" s="26">
        <v>47.237185801352503</v>
      </c>
      <c r="AS15" s="26">
        <v>513.44775517738901</v>
      </c>
      <c r="AT15" s="26">
        <v>0</v>
      </c>
      <c r="AU15" s="26">
        <v>0.70281703714975396</v>
      </c>
      <c r="AV15" s="26">
        <v>0</v>
      </c>
      <c r="AW15" s="26">
        <v>6.1343878484640904</v>
      </c>
      <c r="AX15" s="26">
        <v>8.6292763848608602E-3</v>
      </c>
      <c r="AY15" s="26">
        <v>3.03431153744825E-3</v>
      </c>
      <c r="AZ15" s="26">
        <v>11.414928109261</v>
      </c>
      <c r="BA15" s="26">
        <v>3.87799565722537E-3</v>
      </c>
      <c r="BB15" s="26">
        <v>0</v>
      </c>
      <c r="BC15" s="26">
        <v>5.6245626058631904E-4</v>
      </c>
      <c r="BD15" s="26">
        <v>15.2934354587117</v>
      </c>
      <c r="BE15" s="26">
        <v>14.801131157593399</v>
      </c>
      <c r="BF15" s="26">
        <v>0.49230430111829399</v>
      </c>
      <c r="BG15" s="26">
        <v>0</v>
      </c>
      <c r="BH15" s="26">
        <v>0</v>
      </c>
      <c r="BI15" s="26">
        <v>6.0553003585817597E-2</v>
      </c>
      <c r="BJ15" s="26">
        <v>0</v>
      </c>
      <c r="BK15" s="26">
        <v>0.64978644567535804</v>
      </c>
      <c r="BL15" s="26">
        <v>0</v>
      </c>
      <c r="BM15" s="26">
        <v>1.6888524794832299E-2</v>
      </c>
      <c r="BN15" s="26">
        <v>2.5991473697206202</v>
      </c>
      <c r="BO15" s="26">
        <v>1.50433050506554E-2</v>
      </c>
      <c r="BP15" s="26">
        <v>0</v>
      </c>
      <c r="BQ15" s="26">
        <v>4.3664458851281701E-2</v>
      </c>
      <c r="BR15" s="26">
        <v>5.9205864334176497E-5</v>
      </c>
      <c r="BS15" s="26">
        <v>5.2158507595782497</v>
      </c>
      <c r="BT15" s="26">
        <v>2.5616485132313498</v>
      </c>
      <c r="BU15" s="26">
        <v>0</v>
      </c>
      <c r="BV15" s="26">
        <v>0</v>
      </c>
      <c r="BW15" s="26">
        <v>0.85752533303339296</v>
      </c>
      <c r="BX15" s="97">
        <v>0</v>
      </c>
      <c r="BY15" s="26">
        <v>0.14009855765606499</v>
      </c>
      <c r="BZ15" s="26">
        <v>23.0727256588237</v>
      </c>
      <c r="CA15" s="26">
        <v>1.1926683129009199</v>
      </c>
      <c r="CC15" s="35">
        <f t="shared" si="0"/>
        <v>8.0000016542899621E-3</v>
      </c>
      <c r="CD15" s="35">
        <f t="shared" si="13"/>
        <v>1.9247501489070853E-2</v>
      </c>
      <c r="CE15" s="23">
        <f t="shared" si="1"/>
        <v>-4.3167409164144769E-7</v>
      </c>
      <c r="CF15" s="23" t="str">
        <f t="shared" si="2"/>
        <v/>
      </c>
      <c r="CG15" s="23">
        <f t="shared" si="3"/>
        <v>-3.1888844993933937E-7</v>
      </c>
      <c r="CH15" s="23">
        <f t="shared" si="4"/>
        <v>-2.4654499184299807E-5</v>
      </c>
      <c r="CI15" s="23">
        <f t="shared" si="5"/>
        <v>-2.7050066104150955E-5</v>
      </c>
      <c r="CJ15" s="23">
        <f t="shared" si="6"/>
        <v>3.4202741005939405E-6</v>
      </c>
      <c r="CK15" s="23">
        <f t="shared" si="7"/>
        <v>-4.9717448934520232E-7</v>
      </c>
      <c r="CL15" s="23" t="str">
        <f t="shared" si="8"/>
        <v/>
      </c>
      <c r="CM15" s="23" t="str">
        <f t="shared" si="9"/>
        <v/>
      </c>
      <c r="CN15" s="23"/>
      <c r="CO15" s="23" t="str">
        <f t="shared" si="10"/>
        <v/>
      </c>
      <c r="CP15" s="23" t="str">
        <f t="shared" si="11"/>
        <v/>
      </c>
      <c r="CQ15" s="23" t="str">
        <f>IF(M15=0,"",(#REF!-M15)/M15)</f>
        <v/>
      </c>
      <c r="CR15" s="23" t="str">
        <f>IF(N15=0,"",(#REF!-N15)/N15)</f>
        <v/>
      </c>
      <c r="CS15" s="23" t="str">
        <f t="shared" si="12"/>
        <v/>
      </c>
    </row>
    <row r="16" spans="1:97" s="28" customFormat="1" x14ac:dyDescent="0.25">
      <c r="A16" s="26" t="s">
        <v>15</v>
      </c>
      <c r="B16" s="26">
        <v>93.556730450000003</v>
      </c>
      <c r="C16" s="26"/>
      <c r="D16" s="26">
        <v>711.03298045999998</v>
      </c>
      <c r="E16" s="26">
        <v>20.432207999999999</v>
      </c>
      <c r="F16" s="26">
        <v>19.807562369999999</v>
      </c>
      <c r="G16" s="26">
        <v>2.1066713099999999</v>
      </c>
      <c r="H16" s="26">
        <v>35.341424869999997</v>
      </c>
      <c r="I16" s="26"/>
      <c r="J16" s="26"/>
      <c r="K16" s="26"/>
      <c r="L16" s="26"/>
      <c r="M16" s="26"/>
      <c r="N16" s="29"/>
      <c r="O16" s="29"/>
      <c r="P16" s="26"/>
      <c r="Q16" s="26" t="s">
        <v>15</v>
      </c>
      <c r="R16" s="97">
        <v>0</v>
      </c>
      <c r="S16" s="26">
        <v>0.69403701279845798</v>
      </c>
      <c r="T16" s="26">
        <v>2.6365831851318702</v>
      </c>
      <c r="U16" s="26">
        <v>2.6365831851318702</v>
      </c>
      <c r="V16" s="26">
        <v>2.04156617776583</v>
      </c>
      <c r="W16" s="97">
        <v>0</v>
      </c>
      <c r="X16" s="26">
        <v>0.69036294665356701</v>
      </c>
      <c r="Y16" s="26">
        <v>0.63895498004759699</v>
      </c>
      <c r="Z16" s="26">
        <v>93.556732088824205</v>
      </c>
      <c r="AA16" s="26">
        <v>6.1141356472344102</v>
      </c>
      <c r="AB16" s="26">
        <v>4.6430737532750503E-2</v>
      </c>
      <c r="AC16" s="26">
        <v>1.0685963631411499</v>
      </c>
      <c r="AD16" s="26">
        <v>0</v>
      </c>
      <c r="AE16" s="97">
        <v>0</v>
      </c>
      <c r="AF16" s="26">
        <v>7.3002453780285803</v>
      </c>
      <c r="AG16" s="26">
        <v>7.3002453780285803</v>
      </c>
      <c r="AH16" s="26">
        <v>5.6882605831886499</v>
      </c>
      <c r="AI16" s="26">
        <v>0.84468668438259997</v>
      </c>
      <c r="AJ16" s="26">
        <v>3.3793180123351897E-2</v>
      </c>
      <c r="AK16" s="97">
        <v>0.88371445701106399</v>
      </c>
      <c r="AL16" s="26">
        <v>9.04879152672277E-2</v>
      </c>
      <c r="AM16" s="26">
        <v>0</v>
      </c>
      <c r="AN16" s="26">
        <v>1.7414397429262499E-2</v>
      </c>
      <c r="AO16" s="26">
        <v>0.38123598437033202</v>
      </c>
      <c r="AP16" s="26">
        <v>0</v>
      </c>
      <c r="AQ16" s="26">
        <v>639.92929596256499</v>
      </c>
      <c r="AR16" s="26">
        <v>65.415010702116902</v>
      </c>
      <c r="AS16" s="26">
        <v>711.03256724787104</v>
      </c>
      <c r="AT16" s="26">
        <v>0</v>
      </c>
      <c r="AU16" s="26">
        <v>1.07653341567993</v>
      </c>
      <c r="AV16" s="26">
        <v>0</v>
      </c>
      <c r="AW16" s="26">
        <v>9.3962896001025094</v>
      </c>
      <c r="AX16" s="26">
        <v>1.1547795325098999E-2</v>
      </c>
      <c r="AY16" s="26">
        <v>4.0605463747747103E-3</v>
      </c>
      <c r="AZ16" s="26">
        <v>15.275578878618999</v>
      </c>
      <c r="BA16" s="26">
        <v>5.1895765174688703E-3</v>
      </c>
      <c r="BB16" s="26">
        <v>0</v>
      </c>
      <c r="BC16" s="26">
        <v>7.52687112882157E-4</v>
      </c>
      <c r="BD16" s="26">
        <v>20.4316930999302</v>
      </c>
      <c r="BE16" s="26">
        <v>19.807031071126801</v>
      </c>
      <c r="BF16" s="26">
        <v>0.62466202880338595</v>
      </c>
      <c r="BG16" s="26">
        <v>0</v>
      </c>
      <c r="BH16" s="26">
        <v>0</v>
      </c>
      <c r="BI16" s="26">
        <v>8.1032659170951898E-2</v>
      </c>
      <c r="BJ16" s="26">
        <v>0</v>
      </c>
      <c r="BK16" s="26">
        <v>0.86955140087192795</v>
      </c>
      <c r="BL16" s="26">
        <v>0</v>
      </c>
      <c r="BM16" s="26">
        <v>2.26004098844226E-2</v>
      </c>
      <c r="BN16" s="26">
        <v>3.4782056263055399</v>
      </c>
      <c r="BO16" s="26">
        <v>2.3042351221493201E-2</v>
      </c>
      <c r="BP16" s="26">
        <v>0</v>
      </c>
      <c r="BQ16" s="26">
        <v>5.8432260828827597E-2</v>
      </c>
      <c r="BR16" s="26">
        <v>7.9230115952093507E-5</v>
      </c>
      <c r="BS16" s="26">
        <v>2.1066924685042099</v>
      </c>
      <c r="BT16" s="26">
        <v>3.9237813680184401</v>
      </c>
      <c r="BU16" s="26">
        <v>0</v>
      </c>
      <c r="BV16" s="26">
        <v>0</v>
      </c>
      <c r="BW16" s="26">
        <v>1.31350721985909</v>
      </c>
      <c r="BX16" s="97">
        <v>0</v>
      </c>
      <c r="BY16" s="26">
        <v>0.21459457741840901</v>
      </c>
      <c r="BZ16" s="26">
        <v>35.341418223184903</v>
      </c>
      <c r="CA16" s="26">
        <v>1.82685658395193</v>
      </c>
      <c r="CC16" s="35">
        <f t="shared" si="0"/>
        <v>8.0000000635775115E-3</v>
      </c>
      <c r="CD16" s="35">
        <f t="shared" si="13"/>
        <v>1.9247507766374395E-2</v>
      </c>
      <c r="CE16" s="23">
        <f t="shared" si="1"/>
        <v>1.751690331411512E-8</v>
      </c>
      <c r="CF16" s="23" t="str">
        <f t="shared" si="2"/>
        <v/>
      </c>
      <c r="CG16" s="23">
        <f t="shared" si="3"/>
        <v>-5.8114340725201893E-7</v>
      </c>
      <c r="CH16" s="23">
        <f t="shared" si="4"/>
        <v>-2.5200412495753774E-5</v>
      </c>
      <c r="CI16" s="23">
        <f t="shared" si="5"/>
        <v>-2.6823031692349199E-5</v>
      </c>
      <c r="CJ16" s="23">
        <f t="shared" si="6"/>
        <v>1.0043571633406915E-5</v>
      </c>
      <c r="CK16" s="23">
        <f t="shared" si="7"/>
        <v>-1.8807433823673391E-7</v>
      </c>
      <c r="CL16" s="23" t="str">
        <f t="shared" si="8"/>
        <v/>
      </c>
      <c r="CM16" s="23" t="str">
        <f t="shared" si="9"/>
        <v/>
      </c>
      <c r="CN16" s="23"/>
      <c r="CO16" s="23" t="str">
        <f t="shared" si="10"/>
        <v/>
      </c>
      <c r="CP16" s="23" t="str">
        <f t="shared" si="11"/>
        <v/>
      </c>
      <c r="CQ16" s="23" t="str">
        <f>IF(M16=0,"",(#REF!-M16)/M16)</f>
        <v/>
      </c>
      <c r="CR16" s="23" t="str">
        <f>IF(N16=0,"",(#REF!-N16)/N16)</f>
        <v/>
      </c>
      <c r="CS16" s="23" t="str">
        <f t="shared" si="12"/>
        <v/>
      </c>
    </row>
    <row r="17" spans="1:97" s="28" customFormat="1" x14ac:dyDescent="0.25">
      <c r="A17" s="26" t="s">
        <v>16</v>
      </c>
      <c r="B17" s="26">
        <v>1.8768999999999999E-4</v>
      </c>
      <c r="C17" s="26"/>
      <c r="D17" s="26">
        <v>1.1966399999999999E-3</v>
      </c>
      <c r="E17" s="26">
        <v>3.0130000000000001E-5</v>
      </c>
      <c r="F17" s="26">
        <v>2.923E-5</v>
      </c>
      <c r="G17" s="26">
        <v>7.3E-7</v>
      </c>
      <c r="H17" s="26">
        <v>3.4409999999999998E-5</v>
      </c>
      <c r="I17" s="26"/>
      <c r="J17" s="26"/>
      <c r="K17" s="26"/>
      <c r="L17" s="26"/>
      <c r="M17" s="26"/>
      <c r="N17" s="29"/>
      <c r="O17" s="29"/>
      <c r="P17" s="26"/>
      <c r="Q17" s="26" t="s">
        <v>16</v>
      </c>
      <c r="R17" s="97">
        <v>0</v>
      </c>
      <c r="S17" s="26">
        <v>6.7606303014269404E-7</v>
      </c>
      <c r="T17" s="26">
        <v>2.5668639097868599E-6</v>
      </c>
      <c r="U17" s="26">
        <v>2.5668639097868599E-6</v>
      </c>
      <c r="V17" s="26">
        <v>1.98766679343243E-6</v>
      </c>
      <c r="W17" s="97">
        <v>0</v>
      </c>
      <c r="X17" s="26">
        <v>6.7220999311055605E-7</v>
      </c>
      <c r="Y17" s="26">
        <v>6.2209754349994704E-7</v>
      </c>
      <c r="Z17" s="26">
        <v>1.87691374967619E-4</v>
      </c>
      <c r="AA17" s="26">
        <v>5.9527025909819899E-6</v>
      </c>
      <c r="AB17" s="26">
        <v>4.5210311017047202E-8</v>
      </c>
      <c r="AC17" s="26">
        <v>1.0404065874105E-6</v>
      </c>
      <c r="AD17" s="26">
        <v>0</v>
      </c>
      <c r="AE17" s="97">
        <v>0</v>
      </c>
      <c r="AF17" s="26">
        <v>7.10944823823145E-6</v>
      </c>
      <c r="AG17" s="26">
        <v>7.10944823823145E-6</v>
      </c>
      <c r="AH17" s="26">
        <v>9.5733505293848504E-6</v>
      </c>
      <c r="AI17" s="26">
        <v>8.2261391006244499E-7</v>
      </c>
      <c r="AJ17" s="26">
        <v>3.2902736927969403E-8</v>
      </c>
      <c r="AK17" s="97">
        <v>8.6045745266952098E-7</v>
      </c>
      <c r="AL17" s="26">
        <v>8.8094335774952103E-8</v>
      </c>
      <c r="AM17" s="26">
        <v>0</v>
      </c>
      <c r="AN17" s="26">
        <v>1.6954050166173299E-8</v>
      </c>
      <c r="AO17" s="26">
        <v>5.6255339318881999E-7</v>
      </c>
      <c r="AP17" s="26">
        <v>0</v>
      </c>
      <c r="AQ17" s="26">
        <v>1.07695122825002E-3</v>
      </c>
      <c r="AR17" s="26">
        <v>1.10088460457348E-4</v>
      </c>
      <c r="AS17" s="26">
        <v>1.1966130392367599E-3</v>
      </c>
      <c r="AT17" s="26">
        <v>0</v>
      </c>
      <c r="AU17" s="26">
        <v>1.0481693370150499E-6</v>
      </c>
      <c r="AV17" s="26">
        <v>0</v>
      </c>
      <c r="AW17" s="26">
        <v>9.1493311728037799E-6</v>
      </c>
      <c r="AX17" s="26">
        <v>1.7041727982715701E-8</v>
      </c>
      <c r="AY17" s="26">
        <v>5.9921625688255402E-9</v>
      </c>
      <c r="AZ17" s="26">
        <v>2.2542259847770802E-5</v>
      </c>
      <c r="BA17" s="26">
        <v>7.6577544822720795E-9</v>
      </c>
      <c r="BB17" s="26">
        <v>0</v>
      </c>
      <c r="BC17" s="26">
        <v>1.11112948296102E-9</v>
      </c>
      <c r="BD17" s="26">
        <v>3.01294081141112E-5</v>
      </c>
      <c r="BE17" s="26">
        <v>2.9229371186692901E-5</v>
      </c>
      <c r="BF17" s="26">
        <v>9.0003692741833197E-7</v>
      </c>
      <c r="BG17" s="26">
        <v>0</v>
      </c>
      <c r="BH17" s="26">
        <v>0</v>
      </c>
      <c r="BI17" s="26">
        <v>1.1960074295761001E-7</v>
      </c>
      <c r="BJ17" s="26">
        <v>0</v>
      </c>
      <c r="BK17" s="26">
        <v>1.28320022928068E-6</v>
      </c>
      <c r="BL17" s="26">
        <v>0</v>
      </c>
      <c r="BM17" s="26">
        <v>3.3355930708730799E-8</v>
      </c>
      <c r="BN17" s="26">
        <v>5.1328009171227402E-6</v>
      </c>
      <c r="BO17" s="26">
        <v>2.24372246013767E-8</v>
      </c>
      <c r="BP17" s="26">
        <v>0</v>
      </c>
      <c r="BQ17" s="26">
        <v>8.6233789138929701E-8</v>
      </c>
      <c r="BR17" s="26">
        <v>1.1695519656960799E-10</v>
      </c>
      <c r="BS17" s="26">
        <v>7.3017080308867501E-7</v>
      </c>
      <c r="BT17" s="26">
        <v>3.8203294565055599E-6</v>
      </c>
      <c r="BU17" s="26">
        <v>0</v>
      </c>
      <c r="BV17" s="26">
        <v>0</v>
      </c>
      <c r="BW17" s="26">
        <v>1.27869995645871E-6</v>
      </c>
      <c r="BX17" s="97">
        <v>0</v>
      </c>
      <c r="BY17" s="26">
        <v>2.0894578283370999E-7</v>
      </c>
      <c r="BZ17" s="26">
        <v>3.44097400199518E-5</v>
      </c>
      <c r="CA17" s="26">
        <v>1.7788080711211001E-6</v>
      </c>
      <c r="CC17" s="35">
        <f t="shared" si="0"/>
        <v>8.0003728987368006E-3</v>
      </c>
      <c r="CD17" s="35">
        <f t="shared" si="13"/>
        <v>1.9246168164059947E-2</v>
      </c>
      <c r="CE17" s="23">
        <f t="shared" si="1"/>
        <v>7.325737220998313E-6</v>
      </c>
      <c r="CF17" s="23" t="str">
        <f t="shared" si="2"/>
        <v/>
      </c>
      <c r="CG17" s="23">
        <f t="shared" si="3"/>
        <v>-2.2530387785793161E-5</v>
      </c>
      <c r="CH17" s="23">
        <f t="shared" si="4"/>
        <v>-1.964440387658681E-5</v>
      </c>
      <c r="CI17" s="23">
        <f t="shared" si="5"/>
        <v>-2.1512600311269959E-5</v>
      </c>
      <c r="CJ17" s="23">
        <f t="shared" si="6"/>
        <v>2.3397683380138961E-4</v>
      </c>
      <c r="CK17" s="23">
        <f t="shared" si="7"/>
        <v>-7.5553632141172161E-6</v>
      </c>
      <c r="CL17" s="23" t="str">
        <f t="shared" si="8"/>
        <v/>
      </c>
      <c r="CM17" s="23" t="str">
        <f t="shared" si="9"/>
        <v/>
      </c>
      <c r="CN17" s="23"/>
      <c r="CO17" s="23" t="str">
        <f t="shared" si="10"/>
        <v/>
      </c>
      <c r="CP17" s="23" t="str">
        <f t="shared" si="11"/>
        <v/>
      </c>
      <c r="CQ17" s="23" t="str">
        <f>IF(M17=0,"",(#REF!-M17)/M17)</f>
        <v/>
      </c>
      <c r="CR17" s="23" t="str">
        <f>IF(N17=0,"",(#REF!-N17)/N17)</f>
        <v/>
      </c>
      <c r="CS17" s="23" t="str">
        <f t="shared" si="12"/>
        <v/>
      </c>
    </row>
    <row r="18" spans="1:97" s="28" customFormat="1" x14ac:dyDescent="0.25">
      <c r="A18" s="26" t="s">
        <v>17</v>
      </c>
      <c r="B18" s="26">
        <v>819.96462023000004</v>
      </c>
      <c r="C18" s="26"/>
      <c r="D18" s="26">
        <v>6413.0820247000001</v>
      </c>
      <c r="E18" s="26">
        <v>189.13366851999999</v>
      </c>
      <c r="F18" s="26">
        <v>183.29377729000001</v>
      </c>
      <c r="G18" s="26">
        <v>27.671138549999998</v>
      </c>
      <c r="H18" s="26">
        <v>338.17149449999999</v>
      </c>
      <c r="I18" s="26"/>
      <c r="J18" s="26"/>
      <c r="K18" s="26"/>
      <c r="L18" s="26"/>
      <c r="M18" s="26"/>
      <c r="N18" s="29"/>
      <c r="O18" s="29"/>
      <c r="P18" s="26"/>
      <c r="Q18" s="26" t="s">
        <v>17</v>
      </c>
      <c r="R18" s="97">
        <v>0</v>
      </c>
      <c r="S18" s="26">
        <v>6.6410337020501196</v>
      </c>
      <c r="T18" s="26">
        <v>25.228673232054401</v>
      </c>
      <c r="U18" s="26">
        <v>25.228673232054401</v>
      </c>
      <c r="V18" s="26">
        <v>19.535124301326402</v>
      </c>
      <c r="W18" s="97">
        <v>0</v>
      </c>
      <c r="X18" s="26">
        <v>6.6058775761632802</v>
      </c>
      <c r="Y18" s="26">
        <v>6.1139681368636198</v>
      </c>
      <c r="Z18" s="26">
        <v>819.96444883854895</v>
      </c>
      <c r="AA18" s="26">
        <v>58.5043443043566</v>
      </c>
      <c r="AB18" s="26">
        <v>0.44428161922271497</v>
      </c>
      <c r="AC18" s="26">
        <v>10.2250858437868</v>
      </c>
      <c r="AD18" s="26">
        <v>0</v>
      </c>
      <c r="AE18" s="97">
        <v>0</v>
      </c>
      <c r="AF18" s="26">
        <v>69.853837963700499</v>
      </c>
      <c r="AG18" s="26">
        <v>69.853837963700499</v>
      </c>
      <c r="AH18" s="26">
        <v>51.304641000082597</v>
      </c>
      <c r="AI18" s="26">
        <v>8.0825517884171294</v>
      </c>
      <c r="AJ18" s="26">
        <v>0.32335862375549301</v>
      </c>
      <c r="AK18" s="97">
        <v>8.4559990274785601</v>
      </c>
      <c r="AL18" s="26">
        <v>0.86585191461314004</v>
      </c>
      <c r="AM18" s="26">
        <v>0</v>
      </c>
      <c r="AN18" s="26">
        <v>0.166633233674498</v>
      </c>
      <c r="AO18" s="26">
        <v>3.5278535894872598</v>
      </c>
      <c r="AP18" s="26">
        <v>0</v>
      </c>
      <c r="AQ18" s="26">
        <v>5771.7714897788201</v>
      </c>
      <c r="AR18" s="26">
        <v>590.00343785446103</v>
      </c>
      <c r="AS18" s="26">
        <v>6413.0795686333604</v>
      </c>
      <c r="AT18" s="26">
        <v>0</v>
      </c>
      <c r="AU18" s="26">
        <v>10.301023178772301</v>
      </c>
      <c r="AV18" s="26">
        <v>0</v>
      </c>
      <c r="AW18" s="26">
        <v>89.910245380299898</v>
      </c>
      <c r="AX18" s="26">
        <v>0.106860230320607</v>
      </c>
      <c r="AY18" s="26">
        <v>3.7575199709210298E-2</v>
      </c>
      <c r="AZ18" s="26">
        <v>141.35609856743599</v>
      </c>
      <c r="BA18" s="26">
        <v>4.8022952169182599E-2</v>
      </c>
      <c r="BB18" s="26">
        <v>0</v>
      </c>
      <c r="BC18" s="26">
        <v>6.9651594854632697E-3</v>
      </c>
      <c r="BD18" s="26">
        <v>189.12889382575301</v>
      </c>
      <c r="BE18" s="26">
        <v>183.28894133985401</v>
      </c>
      <c r="BF18" s="26">
        <v>5.8399524858986798</v>
      </c>
      <c r="BG18" s="26">
        <v>0</v>
      </c>
      <c r="BH18" s="26">
        <v>0</v>
      </c>
      <c r="BI18" s="26">
        <v>0.74985455311320104</v>
      </c>
      <c r="BJ18" s="26">
        <v>0</v>
      </c>
      <c r="BK18" s="26">
        <v>8.0465952963728409</v>
      </c>
      <c r="BL18" s="26">
        <v>0</v>
      </c>
      <c r="BM18" s="26">
        <v>0.20913807196768</v>
      </c>
      <c r="BN18" s="26">
        <v>32.186381900384099</v>
      </c>
      <c r="BO18" s="26">
        <v>0.220485844600502</v>
      </c>
      <c r="BP18" s="26">
        <v>0</v>
      </c>
      <c r="BQ18" s="26">
        <v>0.54071623541394498</v>
      </c>
      <c r="BR18" s="26">
        <v>7.3317348150818103E-4</v>
      </c>
      <c r="BS18" s="26">
        <v>27.671226985356199</v>
      </c>
      <c r="BT18" s="26">
        <v>37.545467400478202</v>
      </c>
      <c r="BU18" s="26">
        <v>0</v>
      </c>
      <c r="BV18" s="26">
        <v>0</v>
      </c>
      <c r="BW18" s="26">
        <v>12.5685548106356</v>
      </c>
      <c r="BX18" s="97">
        <v>0</v>
      </c>
      <c r="BY18" s="26">
        <v>2.0533908435266</v>
      </c>
      <c r="BZ18" s="26">
        <v>338.17142775883599</v>
      </c>
      <c r="CA18" s="26">
        <v>17.480651638843099</v>
      </c>
      <c r="CC18" s="35">
        <f t="shared" si="0"/>
        <v>8.0000006940527824E-3</v>
      </c>
      <c r="CD18" s="35">
        <f t="shared" si="13"/>
        <v>1.9247498314401416E-2</v>
      </c>
      <c r="CE18" s="23">
        <f t="shared" si="1"/>
        <v>-2.0902298326244265E-7</v>
      </c>
      <c r="CF18" s="23" t="str">
        <f t="shared" si="2"/>
        <v/>
      </c>
      <c r="CG18" s="23">
        <f t="shared" si="3"/>
        <v>-3.8297758087178776E-7</v>
      </c>
      <c r="CH18" s="23">
        <f t="shared" si="4"/>
        <v>-2.5245078173222449E-5</v>
      </c>
      <c r="CI18" s="23">
        <f t="shared" si="5"/>
        <v>-2.638360241958156E-5</v>
      </c>
      <c r="CJ18" s="23">
        <f t="shared" si="6"/>
        <v>3.1959420838768994E-6</v>
      </c>
      <c r="CK18" s="23">
        <f t="shared" si="7"/>
        <v>-1.9735892909560299E-7</v>
      </c>
      <c r="CL18" s="23" t="str">
        <f t="shared" si="8"/>
        <v/>
      </c>
      <c r="CM18" s="23" t="str">
        <f t="shared" si="9"/>
        <v/>
      </c>
      <c r="CN18" s="23"/>
      <c r="CO18" s="23" t="str">
        <f t="shared" si="10"/>
        <v/>
      </c>
      <c r="CP18" s="23" t="str">
        <f t="shared" si="11"/>
        <v/>
      </c>
      <c r="CQ18" s="23" t="str">
        <f>IF(M18=0,"",(#REF!-M18)/M18)</f>
        <v/>
      </c>
      <c r="CR18" s="23" t="str">
        <f>IF(N18=0,"",(#REF!-N18)/N18)</f>
        <v/>
      </c>
      <c r="CS18" s="23" t="str">
        <f t="shared" si="12"/>
        <v/>
      </c>
    </row>
    <row r="19" spans="1:97" x14ac:dyDescent="0.25">
      <c r="A19" s="26" t="s">
        <v>18</v>
      </c>
      <c r="B19" s="26">
        <v>4872.4377176999997</v>
      </c>
      <c r="C19" s="26"/>
      <c r="D19" s="26">
        <v>33779.294166</v>
      </c>
      <c r="E19" s="26">
        <v>942.56252847999997</v>
      </c>
      <c r="F19" s="26">
        <v>913.20452413999999</v>
      </c>
      <c r="G19" s="26">
        <v>179.39912519999999</v>
      </c>
      <c r="H19" s="26">
        <v>1400.2604953</v>
      </c>
      <c r="I19" s="26"/>
      <c r="J19" s="26"/>
      <c r="K19" s="26"/>
      <c r="L19" s="26"/>
      <c r="M19" s="26"/>
      <c r="N19" s="29"/>
      <c r="O19" s="29"/>
      <c r="P19" s="26"/>
      <c r="Q19" s="26" t="s">
        <v>18</v>
      </c>
      <c r="R19" s="97">
        <v>0</v>
      </c>
      <c r="S19" s="26">
        <v>27.4984016728821</v>
      </c>
      <c r="T19" s="26">
        <v>104.46386873179</v>
      </c>
      <c r="U19" s="26">
        <v>104.46386873179</v>
      </c>
      <c r="V19" s="26">
        <v>80.888732395940394</v>
      </c>
      <c r="W19" s="97">
        <v>0</v>
      </c>
      <c r="X19" s="26">
        <v>27.352826088053899</v>
      </c>
      <c r="Y19" s="26">
        <v>25.315993213337801</v>
      </c>
      <c r="Z19" s="26">
        <v>4872.4368344172299</v>
      </c>
      <c r="AA19" s="26">
        <v>242.24790274356701</v>
      </c>
      <c r="AB19" s="26">
        <v>1.83962797542615</v>
      </c>
      <c r="AC19" s="26">
        <v>42.338802558462604</v>
      </c>
      <c r="AD19" s="26">
        <v>0</v>
      </c>
      <c r="AE19" s="97">
        <v>0</v>
      </c>
      <c r="AF19" s="26">
        <v>289.24240934991798</v>
      </c>
      <c r="AG19" s="26">
        <v>289.24240934991798</v>
      </c>
      <c r="AH19" s="26">
        <v>270.234274185662</v>
      </c>
      <c r="AI19" s="26">
        <v>33.467272911790097</v>
      </c>
      <c r="AJ19" s="26">
        <v>1.33892502823452</v>
      </c>
      <c r="AK19" s="97">
        <v>35.013585830266599</v>
      </c>
      <c r="AL19" s="26">
        <v>3.5852172414897501</v>
      </c>
      <c r="AM19" s="26">
        <v>0</v>
      </c>
      <c r="AN19" s="26">
        <v>0.68997419279549599</v>
      </c>
      <c r="AO19" s="26">
        <v>17.5764382762986</v>
      </c>
      <c r="AP19" s="26">
        <v>0</v>
      </c>
      <c r="AQ19" s="26">
        <v>30401.3571054772</v>
      </c>
      <c r="AR19" s="26">
        <v>3107.6941533744498</v>
      </c>
      <c r="AS19" s="26">
        <v>33779.285533037299</v>
      </c>
      <c r="AT19" s="26">
        <v>0</v>
      </c>
      <c r="AU19" s="26">
        <v>42.653245490211901</v>
      </c>
      <c r="AV19" s="26">
        <v>0</v>
      </c>
      <c r="AW19" s="26">
        <v>372.28977821498597</v>
      </c>
      <c r="AX19" s="26">
        <v>0.53239803789568796</v>
      </c>
      <c r="AY19" s="26">
        <v>0.187206904829996</v>
      </c>
      <c r="AZ19" s="26">
        <v>704.26310749902098</v>
      </c>
      <c r="BA19" s="26">
        <v>0.239259505692444</v>
      </c>
      <c r="BB19" s="26">
        <v>0</v>
      </c>
      <c r="BC19" s="26">
        <v>3.4701747614014698E-2</v>
      </c>
      <c r="BD19" s="26">
        <v>942.53869468771097</v>
      </c>
      <c r="BE19" s="26">
        <v>913.18050230923302</v>
      </c>
      <c r="BF19" s="26">
        <v>29.3581923784784</v>
      </c>
      <c r="BG19" s="26">
        <v>0</v>
      </c>
      <c r="BH19" s="26">
        <v>0</v>
      </c>
      <c r="BI19" s="26">
        <v>3.73591923361387</v>
      </c>
      <c r="BJ19" s="26">
        <v>0</v>
      </c>
      <c r="BK19" s="26">
        <v>40.089664743618897</v>
      </c>
      <c r="BL19" s="26">
        <v>0</v>
      </c>
      <c r="BM19" s="26">
        <v>1.0419660351659199</v>
      </c>
      <c r="BN19" s="26">
        <v>160.35867327325701</v>
      </c>
      <c r="BO19" s="26">
        <v>0.91296149868794296</v>
      </c>
      <c r="BP19" s="26">
        <v>0</v>
      </c>
      <c r="BQ19" s="26">
        <v>2.6939525123486301</v>
      </c>
      <c r="BR19" s="26">
        <v>3.6528161744980299E-3</v>
      </c>
      <c r="BS19" s="26">
        <v>179.39921570721501</v>
      </c>
      <c r="BT19" s="26">
        <v>155.46379922079001</v>
      </c>
      <c r="BU19" s="26">
        <v>0</v>
      </c>
      <c r="BV19" s="26">
        <v>0</v>
      </c>
      <c r="BW19" s="26">
        <v>52.042385586732799</v>
      </c>
      <c r="BX19" s="97">
        <v>0</v>
      </c>
      <c r="BY19" s="26">
        <v>8.5024441835399998</v>
      </c>
      <c r="BZ19" s="26">
        <v>1400.26014231981</v>
      </c>
      <c r="CA19" s="26">
        <v>72.381830189668506</v>
      </c>
      <c r="CC19" s="35">
        <f t="shared" si="0"/>
        <v>7.9999997016326364E-3</v>
      </c>
      <c r="CD19" s="35">
        <f t="shared" si="13"/>
        <v>1.9247496230867443E-2</v>
      </c>
      <c r="CE19" s="23">
        <f t="shared" si="1"/>
        <v>-1.8128149008100541E-7</v>
      </c>
      <c r="CF19" s="23" t="str">
        <f t="shared" si="2"/>
        <v/>
      </c>
      <c r="CG19" s="23">
        <f t="shared" si="3"/>
        <v>-2.5556965929071593E-7</v>
      </c>
      <c r="CH19" s="23">
        <f t="shared" si="4"/>
        <v>-2.5286165711925574E-5</v>
      </c>
      <c r="CI19" s="23">
        <f t="shared" si="5"/>
        <v>-2.630498440597584E-5</v>
      </c>
      <c r="CJ19" s="23">
        <f t="shared" si="6"/>
        <v>5.045019863918061E-7</v>
      </c>
      <c r="CK19" s="23">
        <f t="shared" si="7"/>
        <v>-2.5208180274875996E-7</v>
      </c>
      <c r="CL19" s="23" t="str">
        <f t="shared" si="8"/>
        <v/>
      </c>
      <c r="CM19" s="23" t="str">
        <f t="shared" si="9"/>
        <v/>
      </c>
      <c r="CN19" s="23"/>
      <c r="CO19" s="23" t="str">
        <f t="shared" si="10"/>
        <v/>
      </c>
      <c r="CP19" s="23" t="str">
        <f t="shared" si="11"/>
        <v/>
      </c>
      <c r="CQ19" s="23" t="str">
        <f>IF(M19=0,"",(#REF!-M19)/M19)</f>
        <v/>
      </c>
      <c r="CR19" s="23" t="str">
        <f>IF(N19=0,"",(#REF!-N19)/N19)</f>
        <v/>
      </c>
      <c r="CS19" s="23" t="str">
        <f t="shared" si="12"/>
        <v/>
      </c>
    </row>
    <row r="20" spans="1:97" x14ac:dyDescent="0.25">
      <c r="A20" s="26" t="s">
        <v>19</v>
      </c>
      <c r="B20" s="26">
        <v>398.50023794999998</v>
      </c>
      <c r="C20" s="26"/>
      <c r="D20" s="26">
        <v>2649.5091981999999</v>
      </c>
      <c r="E20" s="26">
        <v>69.322454179999994</v>
      </c>
      <c r="F20" s="26">
        <v>67.227023759999994</v>
      </c>
      <c r="G20" s="26">
        <v>3.8707297299999999</v>
      </c>
      <c r="H20" s="26">
        <v>90.849473320000001</v>
      </c>
      <c r="I20" s="26"/>
      <c r="J20" s="26"/>
      <c r="K20" s="26"/>
      <c r="L20" s="26"/>
      <c r="M20" s="26"/>
      <c r="N20" s="29"/>
      <c r="O20" s="29"/>
      <c r="P20" s="26"/>
      <c r="Q20" s="26" t="s">
        <v>19</v>
      </c>
      <c r="R20" s="97">
        <v>0</v>
      </c>
      <c r="S20" s="26">
        <v>1.7841080210888001</v>
      </c>
      <c r="T20" s="26">
        <v>6.7776589526233098</v>
      </c>
      <c r="U20" s="26">
        <v>6.7776589526233098</v>
      </c>
      <c r="V20" s="26">
        <v>5.2480952139489698</v>
      </c>
      <c r="W20" s="97">
        <v>0</v>
      </c>
      <c r="X20" s="26">
        <v>1.774662753086</v>
      </c>
      <c r="Y20" s="26">
        <v>1.6425117325849501</v>
      </c>
      <c r="Z20" s="26">
        <v>398.50005548372098</v>
      </c>
      <c r="AA20" s="26">
        <v>15.717139603431001</v>
      </c>
      <c r="AB20" s="26">
        <v>0.119355904208163</v>
      </c>
      <c r="AC20" s="26">
        <v>2.74695845645721</v>
      </c>
      <c r="AD20" s="26">
        <v>0</v>
      </c>
      <c r="AE20" s="97">
        <v>0</v>
      </c>
      <c r="AF20" s="26">
        <v>18.766168068242699</v>
      </c>
      <c r="AG20" s="26">
        <v>18.766168068242699</v>
      </c>
      <c r="AH20" s="26">
        <v>21.196069904749201</v>
      </c>
      <c r="AI20" s="26">
        <v>2.1713692643298899</v>
      </c>
      <c r="AJ20" s="26">
        <v>8.68701772539823E-2</v>
      </c>
      <c r="AK20" s="97">
        <v>2.2716966017565099</v>
      </c>
      <c r="AL20" s="26">
        <v>0.232610303774478</v>
      </c>
      <c r="AM20" s="26">
        <v>0</v>
      </c>
      <c r="AN20" s="26">
        <v>4.4765887077793103E-2</v>
      </c>
      <c r="AO20" s="26">
        <v>1.29391840678252</v>
      </c>
      <c r="AP20" s="26">
        <v>0</v>
      </c>
      <c r="AQ20" s="26">
        <v>2384.5576319670099</v>
      </c>
      <c r="AR20" s="26">
        <v>243.75480062214399</v>
      </c>
      <c r="AS20" s="26">
        <v>2649.5085024939099</v>
      </c>
      <c r="AT20" s="26">
        <v>0</v>
      </c>
      <c r="AU20" s="26">
        <v>2.7673625908147699</v>
      </c>
      <c r="AV20" s="26">
        <v>0</v>
      </c>
      <c r="AW20" s="26">
        <v>24.154327241763198</v>
      </c>
      <c r="AX20" s="26">
        <v>3.9193345365057801E-2</v>
      </c>
      <c r="AY20" s="26">
        <v>1.37815372829136E-2</v>
      </c>
      <c r="AZ20" s="26">
        <v>51.845472668970501</v>
      </c>
      <c r="BA20" s="26">
        <v>1.7613471480458699E-2</v>
      </c>
      <c r="BB20" s="26">
        <v>0</v>
      </c>
      <c r="BC20" s="26">
        <v>2.55462524556733E-3</v>
      </c>
      <c r="BD20" s="26">
        <v>69.320705091591705</v>
      </c>
      <c r="BE20" s="26">
        <v>67.225265100410098</v>
      </c>
      <c r="BF20" s="26">
        <v>2.09543999118151</v>
      </c>
      <c r="BG20" s="26">
        <v>0</v>
      </c>
      <c r="BH20" s="26">
        <v>0</v>
      </c>
      <c r="BI20" s="26">
        <v>0.27502562873063302</v>
      </c>
      <c r="BJ20" s="26">
        <v>0</v>
      </c>
      <c r="BK20" s="26">
        <v>2.9512671860755999</v>
      </c>
      <c r="BL20" s="26">
        <v>0</v>
      </c>
      <c r="BM20" s="26">
        <v>7.6706089398523997E-2</v>
      </c>
      <c r="BN20" s="26">
        <v>11.805062071683199</v>
      </c>
      <c r="BO20" s="26">
        <v>5.9233242295472499E-2</v>
      </c>
      <c r="BP20" s="26">
        <v>0</v>
      </c>
      <c r="BQ20" s="26">
        <v>0.198319568654684</v>
      </c>
      <c r="BR20" s="26">
        <v>2.68907522930824E-4</v>
      </c>
      <c r="BS20" s="26">
        <v>3.8707617643589698</v>
      </c>
      <c r="BT20" s="26">
        <v>10.0865467922079</v>
      </c>
      <c r="BU20" s="26">
        <v>0</v>
      </c>
      <c r="BV20" s="26">
        <v>0</v>
      </c>
      <c r="BW20" s="26">
        <v>3.3765309745904202</v>
      </c>
      <c r="BX20" s="97">
        <v>0</v>
      </c>
      <c r="BY20" s="26">
        <v>0.55164193832980002</v>
      </c>
      <c r="BZ20" s="26">
        <v>90.849426122014705</v>
      </c>
      <c r="CA20" s="26">
        <v>4.6961607227234596</v>
      </c>
      <c r="CC20" s="35">
        <f t="shared" si="0"/>
        <v>8.0000007113764388E-3</v>
      </c>
      <c r="CD20" s="35">
        <f t="shared" si="13"/>
        <v>1.9247501736882354E-2</v>
      </c>
      <c r="CE20" s="23">
        <f t="shared" si="1"/>
        <v>-4.5788248443373866E-7</v>
      </c>
      <c r="CF20" s="23" t="str">
        <f t="shared" si="2"/>
        <v/>
      </c>
      <c r="CG20" s="23">
        <f t="shared" si="3"/>
        <v>-2.6257923184426487E-7</v>
      </c>
      <c r="CH20" s="23">
        <f t="shared" si="4"/>
        <v>-2.5231195706766198E-5</v>
      </c>
      <c r="CI20" s="23">
        <f t="shared" si="5"/>
        <v>-2.6160009643957847E-5</v>
      </c>
      <c r="CJ20" s="23">
        <f t="shared" si="6"/>
        <v>8.2760515986538436E-6</v>
      </c>
      <c r="CK20" s="23">
        <f t="shared" si="7"/>
        <v>-5.1951853512479756E-7</v>
      </c>
      <c r="CL20" s="23" t="str">
        <f t="shared" si="8"/>
        <v/>
      </c>
      <c r="CM20" s="23" t="str">
        <f t="shared" si="9"/>
        <v/>
      </c>
      <c r="CN20" s="23"/>
      <c r="CO20" s="23" t="str">
        <f t="shared" si="10"/>
        <v/>
      </c>
      <c r="CP20" s="23" t="str">
        <f t="shared" si="11"/>
        <v/>
      </c>
      <c r="CQ20" s="23" t="str">
        <f>IF(M20=0,"",(#REF!-M20)/M20)</f>
        <v/>
      </c>
      <c r="CR20" s="23" t="str">
        <f>IF(N20=0,"",(#REF!-N20)/N20)</f>
        <v/>
      </c>
      <c r="CS20" s="23" t="str">
        <f t="shared" si="12"/>
        <v/>
      </c>
    </row>
    <row r="21" spans="1:97" x14ac:dyDescent="0.25">
      <c r="A21" s="26" t="s">
        <v>20</v>
      </c>
      <c r="B21" s="26">
        <v>608.58295981000003</v>
      </c>
      <c r="C21" s="26"/>
      <c r="D21" s="26">
        <v>3981.0265358000001</v>
      </c>
      <c r="E21" s="26">
        <v>102.96457918999999</v>
      </c>
      <c r="F21" s="26">
        <v>99.860991440000006</v>
      </c>
      <c r="G21" s="26">
        <v>4.5569539399999996</v>
      </c>
      <c r="H21" s="26">
        <v>129.86350518</v>
      </c>
      <c r="I21" s="26"/>
      <c r="J21" s="26"/>
      <c r="K21" s="26"/>
      <c r="L21" s="26"/>
      <c r="M21" s="26"/>
      <c r="N21" s="29"/>
      <c r="O21" s="29"/>
      <c r="P21" s="26"/>
      <c r="Q21" s="26" t="s">
        <v>20</v>
      </c>
      <c r="R21" s="97">
        <v>0</v>
      </c>
      <c r="S21" s="26">
        <v>2.5502685375696399</v>
      </c>
      <c r="T21" s="26">
        <v>9.68823112707409</v>
      </c>
      <c r="U21" s="26">
        <v>9.68823112707409</v>
      </c>
      <c r="V21" s="26">
        <v>7.5018115761536999</v>
      </c>
      <c r="W21" s="97">
        <v>0</v>
      </c>
      <c r="X21" s="26">
        <v>2.5367678076409401</v>
      </c>
      <c r="Y21" s="26">
        <v>2.3478668035522601</v>
      </c>
      <c r="Z21" s="26">
        <v>608.58287403208794</v>
      </c>
      <c r="AA21" s="26">
        <v>22.466646443364102</v>
      </c>
      <c r="AB21" s="26">
        <v>0.170611683665915</v>
      </c>
      <c r="AC21" s="26">
        <v>3.9266023256500899</v>
      </c>
      <c r="AD21" s="26">
        <v>0</v>
      </c>
      <c r="AE21" s="97">
        <v>0</v>
      </c>
      <c r="AF21" s="26">
        <v>26.825067338561301</v>
      </c>
      <c r="AG21" s="26">
        <v>26.825067338561301</v>
      </c>
      <c r="AH21" s="26">
        <v>31.848201279761</v>
      </c>
      <c r="AI21" s="26">
        <v>3.1038361879726599</v>
      </c>
      <c r="AJ21" s="26">
        <v>0.124174946218214</v>
      </c>
      <c r="AK21" s="97">
        <v>3.2472452602769701</v>
      </c>
      <c r="AL21" s="26">
        <v>0.33250165549086402</v>
      </c>
      <c r="AM21" s="26">
        <v>0</v>
      </c>
      <c r="AN21" s="26">
        <v>6.3989940150856295E-2</v>
      </c>
      <c r="AO21" s="26">
        <v>1.9220246360433599</v>
      </c>
      <c r="AP21" s="26">
        <v>0</v>
      </c>
      <c r="AQ21" s="26">
        <v>3582.9226068599</v>
      </c>
      <c r="AR21" s="26">
        <v>366.25430392213201</v>
      </c>
      <c r="AS21" s="26">
        <v>3981.02511206179</v>
      </c>
      <c r="AT21" s="26">
        <v>0</v>
      </c>
      <c r="AU21" s="26">
        <v>3.9557684150046502</v>
      </c>
      <c r="AV21" s="26">
        <v>0</v>
      </c>
      <c r="AW21" s="26">
        <v>34.527036908351597</v>
      </c>
      <c r="AX21" s="26">
        <v>5.82189706950621E-2</v>
      </c>
      <c r="AY21" s="26">
        <v>2.0471488599348501E-2</v>
      </c>
      <c r="AZ21" s="26">
        <v>77.012768511053395</v>
      </c>
      <c r="BA21" s="26">
        <v>2.6163560359794301E-2</v>
      </c>
      <c r="BB21" s="26">
        <v>0</v>
      </c>
      <c r="BC21" s="26">
        <v>3.7947135673539502E-3</v>
      </c>
      <c r="BD21" s="26">
        <v>102.961974425687</v>
      </c>
      <c r="BE21" s="26">
        <v>99.858361905969403</v>
      </c>
      <c r="BF21" s="26">
        <v>3.1036125197175801</v>
      </c>
      <c r="BG21" s="26">
        <v>0</v>
      </c>
      <c r="BH21" s="26">
        <v>0</v>
      </c>
      <c r="BI21" s="26">
        <v>0.408531114171861</v>
      </c>
      <c r="BJ21" s="26">
        <v>0</v>
      </c>
      <c r="BK21" s="26">
        <v>4.3838971681630499</v>
      </c>
      <c r="BL21" s="26">
        <v>0</v>
      </c>
      <c r="BM21" s="26">
        <v>0.113941333332231</v>
      </c>
      <c r="BN21" s="26">
        <v>17.535585704018398</v>
      </c>
      <c r="BO21" s="26">
        <v>8.4670116950565102E-2</v>
      </c>
      <c r="BP21" s="26">
        <v>0</v>
      </c>
      <c r="BQ21" s="26">
        <v>0.29458989831180998</v>
      </c>
      <c r="BR21" s="26">
        <v>3.9944369709596101E-4</v>
      </c>
      <c r="BS21" s="26">
        <v>4.5569695607718304</v>
      </c>
      <c r="BT21" s="26">
        <v>14.418084062284599</v>
      </c>
      <c r="BU21" s="26">
        <v>0</v>
      </c>
      <c r="BV21" s="26">
        <v>0</v>
      </c>
      <c r="BW21" s="26">
        <v>4.8265374312422997</v>
      </c>
      <c r="BX21" s="97">
        <v>0</v>
      </c>
      <c r="BY21" s="26">
        <v>0.78853630633945604</v>
      </c>
      <c r="BZ21" s="26">
        <v>129.86347569900201</v>
      </c>
      <c r="CA21" s="26">
        <v>6.7128642549207003</v>
      </c>
      <c r="CC21" s="35">
        <f t="shared" si="0"/>
        <v>8.0000000962733644E-3</v>
      </c>
      <c r="CD21" s="35">
        <f t="shared" si="13"/>
        <v>1.924750816414568E-2</v>
      </c>
      <c r="CE21" s="23">
        <f t="shared" si="1"/>
        <v>-1.4094695013710909E-7</v>
      </c>
      <c r="CF21" s="23" t="str">
        <f t="shared" si="2"/>
        <v/>
      </c>
      <c r="CG21" s="23">
        <f t="shared" si="3"/>
        <v>-3.5763092694185387E-7</v>
      </c>
      <c r="CH21" s="23">
        <f t="shared" si="4"/>
        <v>-2.5297673563884862E-5</v>
      </c>
      <c r="CI21" s="23">
        <f t="shared" si="5"/>
        <v>-2.6331943962156887E-5</v>
      </c>
      <c r="CJ21" s="23">
        <f t="shared" si="6"/>
        <v>3.4278976782250356E-6</v>
      </c>
      <c r="CK21" s="23">
        <f t="shared" si="7"/>
        <v>-2.2701526463467406E-7</v>
      </c>
      <c r="CL21" s="23" t="str">
        <f t="shared" si="8"/>
        <v/>
      </c>
      <c r="CM21" s="23" t="str">
        <f t="shared" si="9"/>
        <v/>
      </c>
      <c r="CN21" s="23"/>
      <c r="CO21" s="23" t="str">
        <f t="shared" si="10"/>
        <v/>
      </c>
      <c r="CP21" s="23" t="str">
        <f t="shared" si="11"/>
        <v/>
      </c>
      <c r="CQ21" s="23" t="str">
        <f>IF(M21=0,"",(#REF!-M21)/M21)</f>
        <v/>
      </c>
      <c r="CR21" s="23" t="str">
        <f>IF(N21=0,"",(#REF!-N21)/N21)</f>
        <v/>
      </c>
      <c r="CS21" s="23" t="str">
        <f t="shared" si="12"/>
        <v/>
      </c>
    </row>
    <row r="22" spans="1:97" x14ac:dyDescent="0.25">
      <c r="A22" s="26" t="s">
        <v>21</v>
      </c>
      <c r="B22" s="26">
        <v>631.93843219999997</v>
      </c>
      <c r="C22" s="26"/>
      <c r="D22" s="26">
        <v>4165.5037105000001</v>
      </c>
      <c r="E22" s="26">
        <v>109.14391807</v>
      </c>
      <c r="F22" s="26">
        <v>105.8307519</v>
      </c>
      <c r="G22" s="26">
        <v>8.2376611900000007</v>
      </c>
      <c r="H22" s="26">
        <v>142.56706912999999</v>
      </c>
      <c r="I22" s="26"/>
      <c r="J22" s="26"/>
      <c r="K22" s="26"/>
      <c r="L22" s="26"/>
      <c r="M22" s="26"/>
      <c r="N22" s="29"/>
      <c r="O22" s="29"/>
      <c r="P22" s="26"/>
      <c r="Q22" s="26" t="s">
        <v>129</v>
      </c>
      <c r="R22" s="97">
        <v>0</v>
      </c>
      <c r="S22" s="26">
        <v>2.7997398364493198</v>
      </c>
      <c r="T22" s="26">
        <v>10.6359513753372</v>
      </c>
      <c r="U22" s="26">
        <v>10.6359513753372</v>
      </c>
      <c r="V22" s="26">
        <v>8.2356581779410902</v>
      </c>
      <c r="W22" s="97">
        <v>0</v>
      </c>
      <c r="X22" s="26">
        <v>2.7849198878687198</v>
      </c>
      <c r="Y22" s="26">
        <v>2.5775398539830801</v>
      </c>
      <c r="Z22" s="26">
        <v>631.93824866504599</v>
      </c>
      <c r="AA22" s="26">
        <v>24.664393835092799</v>
      </c>
      <c r="AB22" s="26">
        <v>0.187301201402641</v>
      </c>
      <c r="AC22" s="26">
        <v>4.31070962839987</v>
      </c>
      <c r="AD22" s="26">
        <v>0</v>
      </c>
      <c r="AE22" s="97">
        <v>0</v>
      </c>
      <c r="AF22" s="26">
        <v>29.449124108466702</v>
      </c>
      <c r="AG22" s="26">
        <v>29.449124108466702</v>
      </c>
      <c r="AH22" s="26">
        <v>33.324012431620801</v>
      </c>
      <c r="AI22" s="26">
        <v>3.4074587941441501</v>
      </c>
      <c r="AJ22" s="26">
        <v>0.13632217541547101</v>
      </c>
      <c r="AK22" s="97">
        <v>3.5648972556754899</v>
      </c>
      <c r="AL22" s="26">
        <v>0.36502759752460601</v>
      </c>
      <c r="AM22" s="26">
        <v>0</v>
      </c>
      <c r="AN22" s="26">
        <v>7.0249511459231001E-2</v>
      </c>
      <c r="AO22" s="26">
        <v>2.0369238684722499</v>
      </c>
      <c r="AP22" s="26">
        <v>0</v>
      </c>
      <c r="AQ22" s="26">
        <v>3748.9522016501601</v>
      </c>
      <c r="AR22" s="26">
        <v>383.226269640922</v>
      </c>
      <c r="AS22" s="26">
        <v>4165.5024837227002</v>
      </c>
      <c r="AT22" s="26">
        <v>0</v>
      </c>
      <c r="AU22" s="26">
        <v>4.3427292837072899</v>
      </c>
      <c r="AV22" s="26">
        <v>0</v>
      </c>
      <c r="AW22" s="26">
        <v>37.904577306889998</v>
      </c>
      <c r="AX22" s="26">
        <v>6.1699315475895203E-2</v>
      </c>
      <c r="AY22" s="26">
        <v>2.1695313438824401E-2</v>
      </c>
      <c r="AZ22" s="26">
        <v>81.616650038305195</v>
      </c>
      <c r="BA22" s="26">
        <v>2.7727653857812899E-2</v>
      </c>
      <c r="BB22" s="26">
        <v>0</v>
      </c>
      <c r="BC22" s="26">
        <v>4.0215690049989804E-3</v>
      </c>
      <c r="BD22" s="26">
        <v>109.14114183593701</v>
      </c>
      <c r="BE22" s="26">
        <v>105.827970489078</v>
      </c>
      <c r="BF22" s="26">
        <v>3.3131713468586801</v>
      </c>
      <c r="BG22" s="26">
        <v>0</v>
      </c>
      <c r="BH22" s="26">
        <v>0</v>
      </c>
      <c r="BI22" s="26">
        <v>0.43295321675292198</v>
      </c>
      <c r="BJ22" s="26">
        <v>0</v>
      </c>
      <c r="BK22" s="26">
        <v>4.6459693865088099</v>
      </c>
      <c r="BL22" s="26">
        <v>0</v>
      </c>
      <c r="BM22" s="26">
        <v>0.120752861632412</v>
      </c>
      <c r="BN22" s="26">
        <v>18.583877317415901</v>
      </c>
      <c r="BO22" s="26">
        <v>9.29527884067501E-2</v>
      </c>
      <c r="BP22" s="26">
        <v>0</v>
      </c>
      <c r="BQ22" s="26">
        <v>0.31220049435341202</v>
      </c>
      <c r="BR22" s="26">
        <v>4.23322332468019E-4</v>
      </c>
      <c r="BS22" s="26">
        <v>8.2376758252748896</v>
      </c>
      <c r="BT22" s="26">
        <v>15.828497643480199</v>
      </c>
      <c r="BU22" s="26">
        <v>0</v>
      </c>
      <c r="BV22" s="26">
        <v>0</v>
      </c>
      <c r="BW22" s="26">
        <v>5.2986752327015196</v>
      </c>
      <c r="BX22" s="97">
        <v>0</v>
      </c>
      <c r="BY22" s="26">
        <v>0.86567289702051897</v>
      </c>
      <c r="BZ22" s="26">
        <v>142.56701238666801</v>
      </c>
      <c r="CA22" s="26">
        <v>7.3695311052879999</v>
      </c>
      <c r="CC22" s="35">
        <f t="shared" si="0"/>
        <v>7.9999982143424877E-3</v>
      </c>
      <c r="CD22" s="35">
        <f t="shared" si="13"/>
        <v>1.9247500061266611E-2</v>
      </c>
      <c r="CE22" s="23">
        <f t="shared" si="1"/>
        <v>-2.9043170129264064E-7</v>
      </c>
      <c r="CF22" s="23" t="str">
        <f t="shared" si="2"/>
        <v/>
      </c>
      <c r="CG22" s="23">
        <f t="shared" si="3"/>
        <v>-2.9450875217558467E-7</v>
      </c>
      <c r="CH22" s="23">
        <f t="shared" si="4"/>
        <v>-2.5436452274064759E-5</v>
      </c>
      <c r="CI22" s="23">
        <f t="shared" si="5"/>
        <v>-2.628168913158277E-5</v>
      </c>
      <c r="CJ22" s="23">
        <f t="shared" si="6"/>
        <v>1.7766298651176384E-6</v>
      </c>
      <c r="CK22" s="23">
        <f t="shared" si="7"/>
        <v>-3.980114926108049E-7</v>
      </c>
      <c r="CL22" s="23" t="str">
        <f t="shared" si="8"/>
        <v/>
      </c>
      <c r="CM22" s="23" t="str">
        <f t="shared" si="9"/>
        <v/>
      </c>
      <c r="CN22" s="23"/>
      <c r="CO22" s="23" t="str">
        <f t="shared" si="10"/>
        <v/>
      </c>
      <c r="CP22" s="23" t="str">
        <f t="shared" si="11"/>
        <v/>
      </c>
      <c r="CQ22" s="23" t="str">
        <f>IF(M22=0,"",(#REF!-M22)/M22)</f>
        <v/>
      </c>
      <c r="CR22" s="23" t="str">
        <f>IF(N22=0,"",(#REF!-N22)/N22)</f>
        <v/>
      </c>
      <c r="CS22" s="23" t="str">
        <f t="shared" si="12"/>
        <v/>
      </c>
    </row>
    <row r="23" spans="1:97" x14ac:dyDescent="0.25">
      <c r="A23" s="26" t="s">
        <v>22</v>
      </c>
      <c r="B23" s="26">
        <v>659.68374960000006</v>
      </c>
      <c r="C23" s="26"/>
      <c r="D23" s="26">
        <v>4316.9565722999996</v>
      </c>
      <c r="E23" s="26">
        <v>112.95474235</v>
      </c>
      <c r="F23" s="26">
        <v>109.50900897</v>
      </c>
      <c r="G23" s="26">
        <v>11.03671471</v>
      </c>
      <c r="H23" s="26">
        <v>139.41871173000001</v>
      </c>
      <c r="I23" s="26"/>
      <c r="J23" s="26"/>
      <c r="K23" s="26"/>
      <c r="L23" s="26"/>
      <c r="M23" s="26"/>
      <c r="N23" s="29"/>
      <c r="O23" s="29"/>
      <c r="P23" s="26"/>
      <c r="Q23" s="26" t="s">
        <v>22</v>
      </c>
      <c r="R23" s="97">
        <v>0</v>
      </c>
      <c r="S23" s="26">
        <v>2.7379129127750099</v>
      </c>
      <c r="T23" s="26">
        <v>10.4010789869889</v>
      </c>
      <c r="U23" s="26">
        <v>10.4010789869889</v>
      </c>
      <c r="V23" s="26">
        <v>8.0537909877249998</v>
      </c>
      <c r="W23" s="97">
        <v>0</v>
      </c>
      <c r="X23" s="26">
        <v>2.7234198288546101</v>
      </c>
      <c r="Y23" s="26">
        <v>2.52061933193822</v>
      </c>
      <c r="Z23" s="26">
        <v>659.68336211423195</v>
      </c>
      <c r="AA23" s="26">
        <v>24.119718138433601</v>
      </c>
      <c r="AB23" s="26">
        <v>0.18316504068394601</v>
      </c>
      <c r="AC23" s="26">
        <v>4.2155180015709997</v>
      </c>
      <c r="AD23" s="26">
        <v>0</v>
      </c>
      <c r="AE23" s="97">
        <v>0</v>
      </c>
      <c r="AF23" s="26">
        <v>28.798789248241</v>
      </c>
      <c r="AG23" s="26">
        <v>28.798789248241</v>
      </c>
      <c r="AH23" s="26">
        <v>34.535639301223</v>
      </c>
      <c r="AI23" s="26">
        <v>3.3322109606153201</v>
      </c>
      <c r="AJ23" s="26">
        <v>0.133311998298068</v>
      </c>
      <c r="AK23" s="97">
        <v>3.4861725504654202</v>
      </c>
      <c r="AL23" s="26">
        <v>0.35696661991417999</v>
      </c>
      <c r="AM23" s="26">
        <v>0</v>
      </c>
      <c r="AN23" s="26">
        <v>6.8698328506366702E-2</v>
      </c>
      <c r="AO23" s="26">
        <v>2.1077191849269901</v>
      </c>
      <c r="AP23" s="26">
        <v>0</v>
      </c>
      <c r="AQ23" s="26">
        <v>3885.2597196496799</v>
      </c>
      <c r="AR23" s="26">
        <v>397.159943982318</v>
      </c>
      <c r="AS23" s="26">
        <v>4316.9553029332201</v>
      </c>
      <c r="AT23" s="26">
        <v>0</v>
      </c>
      <c r="AU23" s="26">
        <v>4.2468241461512797</v>
      </c>
      <c r="AV23" s="26">
        <v>0</v>
      </c>
      <c r="AW23" s="26">
        <v>37.0674945488513</v>
      </c>
      <c r="AX23" s="26">
        <v>6.38436915052608E-2</v>
      </c>
      <c r="AY23" s="26">
        <v>2.2449344273659699E-2</v>
      </c>
      <c r="AZ23" s="26">
        <v>84.453326039451696</v>
      </c>
      <c r="BA23" s="26">
        <v>2.86913533214283E-2</v>
      </c>
      <c r="BB23" s="26">
        <v>0</v>
      </c>
      <c r="BC23" s="26">
        <v>4.1613438846762199E-3</v>
      </c>
      <c r="BD23" s="26">
        <v>112.95188177696799</v>
      </c>
      <c r="BE23" s="26">
        <v>109.506135249645</v>
      </c>
      <c r="BF23" s="26">
        <v>3.4457465273235299</v>
      </c>
      <c r="BG23" s="26">
        <v>0</v>
      </c>
      <c r="BH23" s="26">
        <v>0</v>
      </c>
      <c r="BI23" s="26">
        <v>0.44800121328946102</v>
      </c>
      <c r="BJ23" s="26">
        <v>0</v>
      </c>
      <c r="BK23" s="26">
        <v>4.8074459491393702</v>
      </c>
      <c r="BL23" s="26">
        <v>0</v>
      </c>
      <c r="BM23" s="26">
        <v>0.124949707390444</v>
      </c>
      <c r="BN23" s="26">
        <v>19.229777126716101</v>
      </c>
      <c r="BO23" s="26">
        <v>9.0900106471057701E-2</v>
      </c>
      <c r="BP23" s="26">
        <v>0</v>
      </c>
      <c r="BQ23" s="26">
        <v>0.32305144517490902</v>
      </c>
      <c r="BR23" s="26">
        <v>4.3803549815087301E-4</v>
      </c>
      <c r="BS23" s="26">
        <v>11.036724074279</v>
      </c>
      <c r="BT23" s="26">
        <v>15.4789507130169</v>
      </c>
      <c r="BU23" s="26">
        <v>0</v>
      </c>
      <c r="BV23" s="26">
        <v>0</v>
      </c>
      <c r="BW23" s="26">
        <v>5.1816636665701399</v>
      </c>
      <c r="BX23" s="97">
        <v>0</v>
      </c>
      <c r="BY23" s="26">
        <v>0.84655610540076298</v>
      </c>
      <c r="BZ23" s="26">
        <v>139.418661225108</v>
      </c>
      <c r="CA23" s="26">
        <v>7.2067867243004304</v>
      </c>
      <c r="CC23" s="35">
        <f t="shared" si="0"/>
        <v>7.9999992767488797E-3</v>
      </c>
      <c r="CD23" s="35">
        <f t="shared" si="13"/>
        <v>1.9247498600164715E-2</v>
      </c>
      <c r="CE23" s="23">
        <f t="shared" si="1"/>
        <v>-5.8738110243911102E-7</v>
      </c>
      <c r="CF23" s="23" t="str">
        <f t="shared" si="2"/>
        <v/>
      </c>
      <c r="CG23" s="23">
        <f t="shared" si="3"/>
        <v>-2.9404205445792104E-7</v>
      </c>
      <c r="CH23" s="23">
        <f t="shared" si="4"/>
        <v>-2.5324948492607345E-5</v>
      </c>
      <c r="CI23" s="23">
        <f t="shared" si="5"/>
        <v>-2.6241862491744906E-5</v>
      </c>
      <c r="CJ23" s="23">
        <f t="shared" si="6"/>
        <v>8.4846616464035784E-7</v>
      </c>
      <c r="CK23" s="23">
        <f t="shared" si="7"/>
        <v>-3.6225332589421194E-7</v>
      </c>
      <c r="CL23" s="23" t="str">
        <f t="shared" si="8"/>
        <v/>
      </c>
      <c r="CM23" s="23" t="str">
        <f t="shared" si="9"/>
        <v/>
      </c>
      <c r="CN23" s="23"/>
      <c r="CO23" s="23" t="str">
        <f t="shared" si="10"/>
        <v/>
      </c>
      <c r="CP23" s="23" t="str">
        <f t="shared" si="11"/>
        <v/>
      </c>
      <c r="CQ23" s="23" t="str">
        <f>IF(M23=0,"",(#REF!-M23)/M23)</f>
        <v/>
      </c>
      <c r="CR23" s="23" t="str">
        <f>IF(N23=0,"",(#REF!-N23)/N23)</f>
        <v/>
      </c>
      <c r="CS23" s="23" t="str">
        <f t="shared" si="12"/>
        <v/>
      </c>
    </row>
    <row r="24" spans="1:97" x14ac:dyDescent="0.25">
      <c r="A24" s="26" t="s">
        <v>23</v>
      </c>
      <c r="B24" s="26">
        <v>95.559793869999993</v>
      </c>
      <c r="C24" s="26"/>
      <c r="D24" s="26">
        <v>684.89533185000005</v>
      </c>
      <c r="E24" s="26">
        <v>19.404089979999998</v>
      </c>
      <c r="F24" s="26">
        <v>18.799856599999998</v>
      </c>
      <c r="G24" s="26">
        <v>3.6428205899999999</v>
      </c>
      <c r="H24" s="26">
        <v>29.386851310000001</v>
      </c>
      <c r="I24" s="26"/>
      <c r="J24" s="26"/>
      <c r="K24" s="26"/>
      <c r="L24" s="26"/>
      <c r="M24" s="26"/>
      <c r="N24" s="29"/>
      <c r="O24" s="29"/>
      <c r="P24" s="26"/>
      <c r="Q24" s="26" t="s">
        <v>23</v>
      </c>
      <c r="R24" s="97">
        <v>0</v>
      </c>
      <c r="S24" s="26">
        <v>0.57710085861690597</v>
      </c>
      <c r="T24" s="26">
        <v>2.1923518015060899</v>
      </c>
      <c r="U24" s="26">
        <v>2.1923518015060899</v>
      </c>
      <c r="V24" s="26">
        <v>1.697587971858</v>
      </c>
      <c r="W24" s="97">
        <v>0</v>
      </c>
      <c r="X24" s="26">
        <v>0.57404567116565397</v>
      </c>
      <c r="Y24" s="26">
        <v>0.53129943906559296</v>
      </c>
      <c r="Z24" s="26">
        <v>95.559765852830495</v>
      </c>
      <c r="AA24" s="26">
        <v>5.0839841523791698</v>
      </c>
      <c r="AB24" s="26">
        <v>3.86077782236968E-2</v>
      </c>
      <c r="AC24" s="26">
        <v>0.88855170941612704</v>
      </c>
      <c r="AD24" s="26">
        <v>0</v>
      </c>
      <c r="AE24" s="97">
        <v>0</v>
      </c>
      <c r="AF24" s="26">
        <v>6.0702448695135303</v>
      </c>
      <c r="AG24" s="26">
        <v>6.0702448695135303</v>
      </c>
      <c r="AH24" s="26">
        <v>5.4791627674840298</v>
      </c>
      <c r="AI24" s="26">
        <v>0.70236726720514597</v>
      </c>
      <c r="AJ24" s="26">
        <v>2.8099509793049898E-2</v>
      </c>
      <c r="AK24" s="97">
        <v>0.73482012737726798</v>
      </c>
      <c r="AL24" s="26">
        <v>7.5241946879412602E-2</v>
      </c>
      <c r="AM24" s="26">
        <v>0</v>
      </c>
      <c r="AN24" s="26">
        <v>1.44802006425949E-2</v>
      </c>
      <c r="AO24" s="26">
        <v>0.36184060910398602</v>
      </c>
      <c r="AP24" s="26">
        <v>0</v>
      </c>
      <c r="AQ24" s="26">
        <v>616.40549390653496</v>
      </c>
      <c r="AR24" s="26">
        <v>63.0103946537916</v>
      </c>
      <c r="AS24" s="26">
        <v>684.89505132781005</v>
      </c>
      <c r="AT24" s="26">
        <v>0</v>
      </c>
      <c r="AU24" s="26">
        <v>0.89515086452487602</v>
      </c>
      <c r="AV24" s="26">
        <v>0</v>
      </c>
      <c r="AW24" s="26">
        <v>7.8131349501843497</v>
      </c>
      <c r="AX24" s="26">
        <v>1.096030398761E-2</v>
      </c>
      <c r="AY24" s="26">
        <v>3.8539684011530098E-3</v>
      </c>
      <c r="AZ24" s="26">
        <v>14.4984476510303</v>
      </c>
      <c r="BA24" s="26">
        <v>4.9255588595490396E-3</v>
      </c>
      <c r="BB24" s="26">
        <v>0</v>
      </c>
      <c r="BC24" s="26">
        <v>7.1439548283977299E-4</v>
      </c>
      <c r="BD24" s="26">
        <v>19.403615967672199</v>
      </c>
      <c r="BE24" s="26">
        <v>18.799364962419698</v>
      </c>
      <c r="BF24" s="26">
        <v>0.60425100525251096</v>
      </c>
      <c r="BG24" s="26">
        <v>0</v>
      </c>
      <c r="BH24" s="26">
        <v>0</v>
      </c>
      <c r="BI24" s="26">
        <v>7.6910140081681205E-2</v>
      </c>
      <c r="BJ24" s="26">
        <v>0</v>
      </c>
      <c r="BK24" s="26">
        <v>0.82531324889631097</v>
      </c>
      <c r="BL24" s="26">
        <v>0</v>
      </c>
      <c r="BM24" s="26">
        <v>2.1450634787832601E-2</v>
      </c>
      <c r="BN24" s="26">
        <v>3.3012543020442302</v>
      </c>
      <c r="BO24" s="26">
        <v>1.9160125737366401E-2</v>
      </c>
      <c r="BP24" s="26">
        <v>0</v>
      </c>
      <c r="BQ24" s="26">
        <v>5.5459559251971699E-2</v>
      </c>
      <c r="BR24" s="26">
        <v>7.5199596190413196E-5</v>
      </c>
      <c r="BS24" s="26">
        <v>3.6428322603041199</v>
      </c>
      <c r="BT24" s="26">
        <v>3.2626748144629101</v>
      </c>
      <c r="BU24" s="26">
        <v>0</v>
      </c>
      <c r="BV24" s="26">
        <v>0</v>
      </c>
      <c r="BW24" s="26">
        <v>1.0921973433258101</v>
      </c>
      <c r="BX24" s="97">
        <v>0</v>
      </c>
      <c r="BY24" s="26">
        <v>0.17843814623952101</v>
      </c>
      <c r="BZ24" s="26">
        <v>29.386841280444401</v>
      </c>
      <c r="CA24" s="26">
        <v>1.5190559939900401</v>
      </c>
      <c r="CC24" s="35">
        <f t="shared" si="0"/>
        <v>8.0000034412010205E-3</v>
      </c>
      <c r="CD24" s="35">
        <f t="shared" si="13"/>
        <v>1.9247491062986039E-2</v>
      </c>
      <c r="CE24" s="23">
        <f t="shared" si="1"/>
        <v>-2.9318993232969139E-7</v>
      </c>
      <c r="CF24" s="23" t="str">
        <f t="shared" si="2"/>
        <v/>
      </c>
      <c r="CG24" s="23">
        <f t="shared" si="3"/>
        <v>-4.0958402977935363E-7</v>
      </c>
      <c r="CH24" s="23">
        <f t="shared" si="4"/>
        <v>-2.4428475042546441E-5</v>
      </c>
      <c r="CI24" s="23">
        <f t="shared" si="5"/>
        <v>-2.6151134594287729E-5</v>
      </c>
      <c r="CJ24" s="23">
        <f t="shared" si="6"/>
        <v>3.2036450414294516E-6</v>
      </c>
      <c r="CK24" s="23">
        <f t="shared" si="7"/>
        <v>-3.412939853424188E-7</v>
      </c>
      <c r="CL24" s="23" t="str">
        <f t="shared" si="8"/>
        <v/>
      </c>
      <c r="CM24" s="23" t="str">
        <f t="shared" si="9"/>
        <v/>
      </c>
      <c r="CN24" s="23"/>
      <c r="CO24" s="23" t="str">
        <f t="shared" si="10"/>
        <v/>
      </c>
      <c r="CP24" s="23" t="str">
        <f t="shared" si="11"/>
        <v/>
      </c>
      <c r="CQ24" s="23" t="str">
        <f>IF(M24=0,"",(#REF!-M24)/M24)</f>
        <v/>
      </c>
      <c r="CR24" s="23" t="str">
        <f>IF(N24=0,"",(#REF!-N24)/N24)</f>
        <v/>
      </c>
      <c r="CS24" s="23" t="str">
        <f t="shared" si="12"/>
        <v/>
      </c>
    </row>
    <row r="25" spans="1:97" x14ac:dyDescent="0.25">
      <c r="A25" s="26" t="s">
        <v>24</v>
      </c>
      <c r="B25" s="26">
        <v>556.75117951000004</v>
      </c>
      <c r="C25" s="26"/>
      <c r="D25" s="26">
        <v>3967.2415265</v>
      </c>
      <c r="E25" s="26">
        <v>110.69094896</v>
      </c>
      <c r="F25" s="26">
        <v>107.28258104</v>
      </c>
      <c r="G25" s="26">
        <v>15.11215986</v>
      </c>
      <c r="H25" s="26">
        <v>168.67231063</v>
      </c>
      <c r="I25" s="26"/>
      <c r="J25" s="26"/>
      <c r="K25" s="26"/>
      <c r="L25" s="26"/>
      <c r="M25" s="26"/>
      <c r="N25" s="29"/>
      <c r="O25" s="29"/>
      <c r="P25" s="26"/>
      <c r="Q25" s="26" t="s">
        <v>24</v>
      </c>
      <c r="R25" s="97">
        <v>0</v>
      </c>
      <c r="S25" s="26">
        <v>3.3123971184291201</v>
      </c>
      <c r="T25" s="26">
        <v>12.583493715483</v>
      </c>
      <c r="U25" s="26">
        <v>12.583493715483</v>
      </c>
      <c r="V25" s="26">
        <v>9.7436810191177106</v>
      </c>
      <c r="W25" s="97">
        <v>0</v>
      </c>
      <c r="X25" s="26">
        <v>3.2948622319580401</v>
      </c>
      <c r="Y25" s="26">
        <v>3.04950985136839</v>
      </c>
      <c r="Z25" s="26">
        <v>556.75090791712796</v>
      </c>
      <c r="AA25" s="26">
        <v>29.180643706931399</v>
      </c>
      <c r="AB25" s="26">
        <v>0.22159754240950899</v>
      </c>
      <c r="AC25" s="26">
        <v>5.1000426279509004</v>
      </c>
      <c r="AD25" s="26">
        <v>0</v>
      </c>
      <c r="AE25" s="97">
        <v>0</v>
      </c>
      <c r="AF25" s="26">
        <v>34.841523092019401</v>
      </c>
      <c r="AG25" s="26">
        <v>34.841523092019401</v>
      </c>
      <c r="AH25" s="26">
        <v>31.737930109272</v>
      </c>
      <c r="AI25" s="26">
        <v>4.0313943354230899</v>
      </c>
      <c r="AJ25" s="26">
        <v>0.161283892596636</v>
      </c>
      <c r="AK25" s="97">
        <v>4.2176636918347503</v>
      </c>
      <c r="AL25" s="26">
        <v>0.43186733835257801</v>
      </c>
      <c r="AM25" s="26">
        <v>0</v>
      </c>
      <c r="AN25" s="26">
        <v>8.3112512942566497E-2</v>
      </c>
      <c r="AO25" s="26">
        <v>2.0648667031189798</v>
      </c>
      <c r="AP25" s="26">
        <v>0</v>
      </c>
      <c r="AQ25" s="26">
        <v>3570.5159895317902</v>
      </c>
      <c r="AR25" s="26">
        <v>364.98609679899897</v>
      </c>
      <c r="AS25" s="26">
        <v>3967.2400164400601</v>
      </c>
      <c r="AT25" s="26">
        <v>0</v>
      </c>
      <c r="AU25" s="26">
        <v>5.13791623307484</v>
      </c>
      <c r="AV25" s="26">
        <v>0</v>
      </c>
      <c r="AW25" s="26">
        <v>44.845199609755397</v>
      </c>
      <c r="AX25" s="26">
        <v>6.25457180464844E-2</v>
      </c>
      <c r="AY25" s="26">
        <v>2.1992921860590701E-2</v>
      </c>
      <c r="AZ25" s="26">
        <v>82.736289971505201</v>
      </c>
      <c r="BA25" s="26">
        <v>2.8108022840324699E-2</v>
      </c>
      <c r="BB25" s="26">
        <v>0</v>
      </c>
      <c r="BC25" s="26">
        <v>4.07673847151352E-3</v>
      </c>
      <c r="BD25" s="26">
        <v>110.688163794476</v>
      </c>
      <c r="BE25" s="26">
        <v>107.279752004488</v>
      </c>
      <c r="BF25" s="26">
        <v>3.4084117899876998</v>
      </c>
      <c r="BG25" s="26">
        <v>0</v>
      </c>
      <c r="BH25" s="26">
        <v>0</v>
      </c>
      <c r="BI25" s="26">
        <v>0.43889303080407999</v>
      </c>
      <c r="BJ25" s="26">
        <v>0</v>
      </c>
      <c r="BK25" s="26">
        <v>4.7097072409596699</v>
      </c>
      <c r="BL25" s="26">
        <v>0</v>
      </c>
      <c r="BM25" s="26">
        <v>0.122409381828403</v>
      </c>
      <c r="BN25" s="26">
        <v>18.838816253796001</v>
      </c>
      <c r="BO25" s="26">
        <v>0.109973395760445</v>
      </c>
      <c r="BP25" s="26">
        <v>0</v>
      </c>
      <c r="BQ25" s="26">
        <v>0.31648359384138802</v>
      </c>
      <c r="BR25" s="26">
        <v>4.2913053450949901E-4</v>
      </c>
      <c r="BS25" s="26">
        <v>15.1122046217536</v>
      </c>
      <c r="BT25" s="26">
        <v>18.726830794245</v>
      </c>
      <c r="BU25" s="26">
        <v>0</v>
      </c>
      <c r="BV25" s="26">
        <v>0</v>
      </c>
      <c r="BW25" s="26">
        <v>6.26891020079026</v>
      </c>
      <c r="BX25" s="97">
        <v>0</v>
      </c>
      <c r="BY25" s="26">
        <v>1.02418430158507</v>
      </c>
      <c r="BZ25" s="26">
        <v>168.672259419743</v>
      </c>
      <c r="CA25" s="26">
        <v>8.7189545894985407</v>
      </c>
      <c r="CC25" s="35">
        <f t="shared" si="0"/>
        <v>8.0000025150360147E-3</v>
      </c>
      <c r="CD25" s="35">
        <f t="shared" si="13"/>
        <v>1.924749698370478E-2</v>
      </c>
      <c r="CE25" s="23">
        <f t="shared" si="1"/>
        <v>-4.8781732680084008E-7</v>
      </c>
      <c r="CF25" s="23" t="str">
        <f t="shared" si="2"/>
        <v/>
      </c>
      <c r="CG25" s="23">
        <f t="shared" si="3"/>
        <v>-3.806322175647205E-7</v>
      </c>
      <c r="CH25" s="23">
        <f t="shared" si="4"/>
        <v>-2.5161637425380005E-5</v>
      </c>
      <c r="CI25" s="23">
        <f t="shared" si="5"/>
        <v>-2.6369942674465866E-5</v>
      </c>
      <c r="CJ25" s="23">
        <f t="shared" si="6"/>
        <v>2.9619693024930007E-6</v>
      </c>
      <c r="CK25" s="23">
        <f t="shared" si="7"/>
        <v>-3.0360796509651626E-7</v>
      </c>
      <c r="CL25" s="23" t="str">
        <f t="shared" si="8"/>
        <v/>
      </c>
      <c r="CM25" s="23" t="str">
        <f t="shared" si="9"/>
        <v/>
      </c>
      <c r="CN25" s="23"/>
      <c r="CO25" s="23" t="str">
        <f t="shared" si="10"/>
        <v/>
      </c>
      <c r="CP25" s="23" t="str">
        <f t="shared" si="11"/>
        <v/>
      </c>
      <c r="CQ25" s="23" t="str">
        <f>IF(M25=0,"",(#REF!-M25)/M25)</f>
        <v/>
      </c>
      <c r="CR25" s="23" t="str">
        <f>IF(N25=0,"",(#REF!-N25)/N25)</f>
        <v/>
      </c>
      <c r="CS25" s="23" t="str">
        <f t="shared" si="12"/>
        <v/>
      </c>
    </row>
    <row r="26" spans="1:97" s="28" customFormat="1" x14ac:dyDescent="0.25">
      <c r="A26" s="26" t="s">
        <v>25</v>
      </c>
      <c r="B26" s="26">
        <v>351.1310178</v>
      </c>
      <c r="C26" s="26"/>
      <c r="D26" s="26">
        <v>2594.3126628</v>
      </c>
      <c r="E26" s="26">
        <v>72.780026079999999</v>
      </c>
      <c r="F26" s="26">
        <v>70.571521329999996</v>
      </c>
      <c r="G26" s="26">
        <v>5.0939996499999998</v>
      </c>
      <c r="H26" s="26">
        <v>120.96576963</v>
      </c>
      <c r="I26" s="26"/>
      <c r="J26" s="26"/>
      <c r="K26" s="26"/>
      <c r="L26" s="26"/>
      <c r="M26" s="26"/>
      <c r="N26" s="29"/>
      <c r="O26" s="29"/>
      <c r="P26" s="26"/>
      <c r="Q26" s="26" t="s">
        <v>25</v>
      </c>
      <c r="R26" s="97">
        <v>0</v>
      </c>
      <c r="S26" s="26">
        <v>2.37553419551474</v>
      </c>
      <c r="T26" s="26">
        <v>9.0244291537739905</v>
      </c>
      <c r="U26" s="26">
        <v>9.0244291537739905</v>
      </c>
      <c r="V26" s="26">
        <v>6.9878197215545903</v>
      </c>
      <c r="W26" s="97">
        <v>0</v>
      </c>
      <c r="X26" s="26">
        <v>2.3629582332200498</v>
      </c>
      <c r="Y26" s="26">
        <v>2.1869994397340702</v>
      </c>
      <c r="Z26" s="26">
        <v>351.13080428358001</v>
      </c>
      <c r="AA26" s="26">
        <v>20.927322555149299</v>
      </c>
      <c r="AB26" s="26">
        <v>0.158921918417672</v>
      </c>
      <c r="AC26" s="26">
        <v>3.6575677911762701</v>
      </c>
      <c r="AD26" s="26">
        <v>0</v>
      </c>
      <c r="AE26" s="97">
        <v>0</v>
      </c>
      <c r="AF26" s="26">
        <v>24.9870990806333</v>
      </c>
      <c r="AG26" s="26">
        <v>24.9870990806333</v>
      </c>
      <c r="AH26" s="26">
        <v>20.754491708460701</v>
      </c>
      <c r="AI26" s="26">
        <v>2.8911732699024699</v>
      </c>
      <c r="AJ26" s="26">
        <v>0.115667102320621</v>
      </c>
      <c r="AK26" s="97">
        <v>3.0247556266870399</v>
      </c>
      <c r="AL26" s="26">
        <v>0.30971997502582099</v>
      </c>
      <c r="AM26" s="26">
        <v>0</v>
      </c>
      <c r="AN26" s="26">
        <v>5.96053977043908E-2</v>
      </c>
      <c r="AO26" s="26">
        <v>1.3582888802945301</v>
      </c>
      <c r="AP26" s="26">
        <v>0</v>
      </c>
      <c r="AQ26" s="26">
        <v>2334.8803604885402</v>
      </c>
      <c r="AR26" s="26">
        <v>238.676656121077</v>
      </c>
      <c r="AS26" s="26">
        <v>2594.3115083180801</v>
      </c>
      <c r="AT26" s="26">
        <v>0</v>
      </c>
      <c r="AU26" s="26">
        <v>3.6847318030660698</v>
      </c>
      <c r="AV26" s="26">
        <v>0</v>
      </c>
      <c r="AW26" s="26">
        <v>32.161386136169497</v>
      </c>
      <c r="AX26" s="26">
        <v>4.1143184468438003E-2</v>
      </c>
      <c r="AY26" s="26">
        <v>1.44671539377304E-2</v>
      </c>
      <c r="AZ26" s="26">
        <v>54.424731534251499</v>
      </c>
      <c r="BA26" s="26">
        <v>1.84897274370718E-2</v>
      </c>
      <c r="BB26" s="26">
        <v>0</v>
      </c>
      <c r="BC26" s="26">
        <v>2.6817116255228998E-3</v>
      </c>
      <c r="BD26" s="26">
        <v>72.778181593875203</v>
      </c>
      <c r="BE26" s="26">
        <v>70.569652471700607</v>
      </c>
      <c r="BF26" s="26">
        <v>2.2085291221746299</v>
      </c>
      <c r="BG26" s="26">
        <v>0</v>
      </c>
      <c r="BH26" s="26">
        <v>0</v>
      </c>
      <c r="BI26" s="26">
        <v>0.288708004221851</v>
      </c>
      <c r="BJ26" s="26">
        <v>0</v>
      </c>
      <c r="BK26" s="26">
        <v>3.0980875288943199</v>
      </c>
      <c r="BL26" s="26">
        <v>0</v>
      </c>
      <c r="BM26" s="26">
        <v>8.0522062734723301E-2</v>
      </c>
      <c r="BN26" s="26">
        <v>12.392353351301001</v>
      </c>
      <c r="BO26" s="26">
        <v>7.88689047807377E-2</v>
      </c>
      <c r="BP26" s="26">
        <v>0</v>
      </c>
      <c r="BQ26" s="26">
        <v>0.20818592774351399</v>
      </c>
      <c r="BR26" s="26">
        <v>2.82285084916527E-4</v>
      </c>
      <c r="BS26" s="26">
        <v>5.0940681653069602</v>
      </c>
      <c r="BT26" s="26">
        <v>13.430214614512201</v>
      </c>
      <c r="BU26" s="26">
        <v>0</v>
      </c>
      <c r="BV26" s="26">
        <v>0</v>
      </c>
      <c r="BW26" s="26">
        <v>4.4958383078865998</v>
      </c>
      <c r="BX26" s="97">
        <v>0</v>
      </c>
      <c r="BY26" s="26">
        <v>0.73450888923401503</v>
      </c>
      <c r="BZ26" s="26">
        <v>120.96575178932601</v>
      </c>
      <c r="CA26" s="26">
        <v>6.252923484239</v>
      </c>
      <c r="CC26" s="35">
        <f t="shared" si="0"/>
        <v>7.9999998619734222E-3</v>
      </c>
      <c r="CD26" s="35">
        <f t="shared" si="13"/>
        <v>1.9247492834674543E-2</v>
      </c>
      <c r="CE26" s="23">
        <f t="shared" si="1"/>
        <v>-6.080819100735705E-7</v>
      </c>
      <c r="CF26" s="23" t="str">
        <f t="shared" si="2"/>
        <v/>
      </c>
      <c r="CG26" s="23">
        <f t="shared" si="3"/>
        <v>-4.4500492807432779E-7</v>
      </c>
      <c r="CH26" s="23">
        <f t="shared" si="4"/>
        <v>-2.5343301234438192E-5</v>
      </c>
      <c r="CI26" s="23">
        <f t="shared" si="5"/>
        <v>-2.6481762957183453E-5</v>
      </c>
      <c r="CJ26" s="23">
        <f t="shared" si="6"/>
        <v>1.3450198599914071E-5</v>
      </c>
      <c r="CK26" s="23">
        <f t="shared" si="7"/>
        <v>-1.4748530964707063E-7</v>
      </c>
      <c r="CL26" s="23" t="str">
        <f t="shared" si="8"/>
        <v/>
      </c>
      <c r="CM26" s="23" t="str">
        <f t="shared" si="9"/>
        <v/>
      </c>
      <c r="CN26" s="23"/>
      <c r="CO26" s="23" t="str">
        <f t="shared" si="10"/>
        <v/>
      </c>
      <c r="CP26" s="23" t="str">
        <f t="shared" si="11"/>
        <v/>
      </c>
      <c r="CQ26" s="23" t="str">
        <f>IF(M26=0,"",(#REF!-M26)/M26)</f>
        <v/>
      </c>
      <c r="CR26" s="23" t="str">
        <f>IF(N26=0,"",(#REF!-N26)/N26)</f>
        <v/>
      </c>
      <c r="CS26" s="23" t="str">
        <f t="shared" si="12"/>
        <v/>
      </c>
    </row>
    <row r="27" spans="1:97" s="28" customFormat="1" x14ac:dyDescent="0.25">
      <c r="A27" s="26" t="s">
        <v>26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9"/>
      <c r="O27" s="29"/>
      <c r="P27" s="26"/>
      <c r="Q27" s="26"/>
      <c r="R27" s="97"/>
      <c r="S27" s="26"/>
      <c r="T27" s="26"/>
      <c r="U27" s="26"/>
      <c r="V27" s="26"/>
      <c r="W27" s="97"/>
      <c r="X27" s="26"/>
      <c r="Y27" s="26"/>
      <c r="Z27" s="26"/>
      <c r="AA27" s="26"/>
      <c r="AB27" s="26"/>
      <c r="AC27" s="26"/>
      <c r="AD27" s="26"/>
      <c r="AE27" s="97"/>
      <c r="AF27" s="26"/>
      <c r="AG27" s="26"/>
      <c r="AH27" s="26"/>
      <c r="AI27" s="26"/>
      <c r="AJ27" s="26"/>
      <c r="AK27" s="97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97"/>
      <c r="BY27" s="26"/>
      <c r="BZ27" s="26"/>
      <c r="CA27" s="26"/>
      <c r="CC27" s="35" t="e">
        <f t="shared" si="0"/>
        <v>#DIV/0!</v>
      </c>
      <c r="CD27" s="35" t="e">
        <f t="shared" si="13"/>
        <v>#DIV/0!</v>
      </c>
      <c r="CE27" s="23" t="str">
        <f t="shared" si="1"/>
        <v/>
      </c>
      <c r="CF27" s="23" t="str">
        <f t="shared" si="2"/>
        <v/>
      </c>
      <c r="CG27" s="23" t="str">
        <f t="shared" si="3"/>
        <v/>
      </c>
      <c r="CH27" s="23" t="str">
        <f t="shared" si="4"/>
        <v/>
      </c>
      <c r="CI27" s="23" t="str">
        <f t="shared" si="5"/>
        <v/>
      </c>
      <c r="CJ27" s="23" t="str">
        <f t="shared" si="6"/>
        <v/>
      </c>
      <c r="CK27" s="23" t="str">
        <f t="shared" si="7"/>
        <v/>
      </c>
      <c r="CL27" s="23" t="str">
        <f t="shared" si="8"/>
        <v/>
      </c>
      <c r="CM27" s="23" t="str">
        <f t="shared" si="9"/>
        <v/>
      </c>
      <c r="CN27" s="23"/>
      <c r="CO27" s="23" t="str">
        <f t="shared" si="10"/>
        <v/>
      </c>
      <c r="CP27" s="23" t="str">
        <f t="shared" si="11"/>
        <v/>
      </c>
      <c r="CQ27" s="23" t="str">
        <f>IF(M27=0,"",(#REF!-M27)/M27)</f>
        <v/>
      </c>
      <c r="CR27" s="23" t="str">
        <f>IF(N27=0,"",(#REF!-N27)/N27)</f>
        <v/>
      </c>
      <c r="CS27" s="23" t="str">
        <f t="shared" si="12"/>
        <v/>
      </c>
    </row>
    <row r="28" spans="1:97" s="28" customFormat="1" x14ac:dyDescent="0.25">
      <c r="A28" s="26" t="s">
        <v>27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9"/>
      <c r="O28" s="29"/>
      <c r="P28" s="26"/>
      <c r="Q28" s="26"/>
      <c r="R28" s="97"/>
      <c r="S28" s="26"/>
      <c r="T28" s="26"/>
      <c r="U28" s="26"/>
      <c r="V28" s="26"/>
      <c r="W28" s="97"/>
      <c r="X28" s="26"/>
      <c r="Y28" s="26"/>
      <c r="Z28" s="26"/>
      <c r="AA28" s="26"/>
      <c r="AB28" s="26"/>
      <c r="AC28" s="26"/>
      <c r="AD28" s="26"/>
      <c r="AE28" s="97"/>
      <c r="AF28" s="26"/>
      <c r="AG28" s="26"/>
      <c r="AH28" s="26"/>
      <c r="AI28" s="26"/>
      <c r="AJ28" s="26"/>
      <c r="AK28" s="97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97"/>
      <c r="BY28" s="26"/>
      <c r="BZ28" s="26"/>
      <c r="CA28" s="26"/>
      <c r="CC28" s="35" t="e">
        <f t="shared" si="0"/>
        <v>#DIV/0!</v>
      </c>
      <c r="CD28" s="35" t="e">
        <f t="shared" si="13"/>
        <v>#DIV/0!</v>
      </c>
      <c r="CE28" s="23" t="str">
        <f t="shared" si="1"/>
        <v/>
      </c>
      <c r="CF28" s="23" t="str">
        <f t="shared" si="2"/>
        <v/>
      </c>
      <c r="CG28" s="23" t="str">
        <f t="shared" si="3"/>
        <v/>
      </c>
      <c r="CH28" s="23" t="str">
        <f t="shared" si="4"/>
        <v/>
      </c>
      <c r="CI28" s="23" t="str">
        <f t="shared" si="5"/>
        <v/>
      </c>
      <c r="CJ28" s="23" t="str">
        <f t="shared" si="6"/>
        <v/>
      </c>
      <c r="CK28" s="23" t="str">
        <f t="shared" si="7"/>
        <v/>
      </c>
      <c r="CL28" s="23" t="str">
        <f t="shared" si="8"/>
        <v/>
      </c>
      <c r="CM28" s="23" t="str">
        <f t="shared" si="9"/>
        <v/>
      </c>
      <c r="CN28" s="23"/>
      <c r="CO28" s="23" t="str">
        <f t="shared" si="10"/>
        <v/>
      </c>
      <c r="CP28" s="23" t="str">
        <f t="shared" si="11"/>
        <v/>
      </c>
      <c r="CQ28" s="23" t="str">
        <f>IF(M28=0,"",(#REF!-M28)/M28)</f>
        <v/>
      </c>
      <c r="CR28" s="23" t="str">
        <f>IF(N28=0,"",(#REF!-N28)/N28)</f>
        <v/>
      </c>
      <c r="CS28" s="23" t="str">
        <f t="shared" si="12"/>
        <v/>
      </c>
    </row>
    <row r="29" spans="1:97" s="28" customFormat="1" x14ac:dyDescent="0.25">
      <c r="A29" s="26" t="s">
        <v>28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9"/>
      <c r="O29" s="29"/>
      <c r="P29" s="26"/>
      <c r="Q29" s="26"/>
      <c r="R29" s="97"/>
      <c r="S29" s="26"/>
      <c r="T29" s="26"/>
      <c r="U29" s="26"/>
      <c r="V29" s="26"/>
      <c r="W29" s="97"/>
      <c r="X29" s="26"/>
      <c r="Y29" s="26"/>
      <c r="Z29" s="26"/>
      <c r="AA29" s="26"/>
      <c r="AB29" s="26"/>
      <c r="AC29" s="26"/>
      <c r="AD29" s="26"/>
      <c r="AE29" s="97"/>
      <c r="AF29" s="26"/>
      <c r="AG29" s="26"/>
      <c r="AH29" s="26"/>
      <c r="AI29" s="26"/>
      <c r="AJ29" s="26"/>
      <c r="AK29" s="97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97"/>
      <c r="BY29" s="26"/>
      <c r="BZ29" s="26"/>
      <c r="CA29" s="26"/>
      <c r="CC29" s="35" t="e">
        <f t="shared" si="0"/>
        <v>#DIV/0!</v>
      </c>
      <c r="CD29" s="35" t="e">
        <f t="shared" si="13"/>
        <v>#DIV/0!</v>
      </c>
      <c r="CE29" s="23" t="str">
        <f t="shared" si="1"/>
        <v/>
      </c>
      <c r="CF29" s="23" t="str">
        <f t="shared" si="2"/>
        <v/>
      </c>
      <c r="CG29" s="23" t="str">
        <f t="shared" si="3"/>
        <v/>
      </c>
      <c r="CH29" s="23" t="str">
        <f t="shared" si="4"/>
        <v/>
      </c>
      <c r="CI29" s="23" t="str">
        <f t="shared" si="5"/>
        <v/>
      </c>
      <c r="CJ29" s="23" t="str">
        <f t="shared" si="6"/>
        <v/>
      </c>
      <c r="CK29" s="23" t="str">
        <f t="shared" si="7"/>
        <v/>
      </c>
      <c r="CL29" s="23" t="str">
        <f t="shared" si="8"/>
        <v/>
      </c>
      <c r="CM29" s="23" t="str">
        <f t="shared" si="9"/>
        <v/>
      </c>
      <c r="CN29" s="23"/>
      <c r="CO29" s="23" t="str">
        <f t="shared" si="10"/>
        <v/>
      </c>
      <c r="CP29" s="23" t="str">
        <f t="shared" si="11"/>
        <v/>
      </c>
      <c r="CQ29" s="23" t="str">
        <f>IF(M29=0,"",(#REF!-M29)/M29)</f>
        <v/>
      </c>
      <c r="CR29" s="23" t="str">
        <f>IF(N29=0,"",(#REF!-N29)/N29)</f>
        <v/>
      </c>
      <c r="CS29" s="23" t="str">
        <f t="shared" si="12"/>
        <v/>
      </c>
    </row>
    <row r="30" spans="1:97" s="28" customFormat="1" x14ac:dyDescent="0.25">
      <c r="A30" s="26" t="s">
        <v>29</v>
      </c>
      <c r="B30" s="26">
        <v>22.86172243</v>
      </c>
      <c r="C30" s="26"/>
      <c r="D30" s="26">
        <v>153.51569415</v>
      </c>
      <c r="E30" s="26">
        <v>4.0128158899999997</v>
      </c>
      <c r="F30" s="26">
        <v>3.8924320699999999</v>
      </c>
      <c r="G30" s="26">
        <v>8.9323459999999993E-2</v>
      </c>
      <c r="H30" s="26">
        <v>5.4790402199999999</v>
      </c>
      <c r="I30" s="26"/>
      <c r="J30" s="26"/>
      <c r="K30" s="26"/>
      <c r="L30" s="26"/>
      <c r="M30" s="26"/>
      <c r="N30" s="29"/>
      <c r="O30" s="29"/>
      <c r="P30" s="26"/>
      <c r="Q30" s="26" t="s">
        <v>29</v>
      </c>
      <c r="R30" s="97">
        <v>0</v>
      </c>
      <c r="S30" s="26">
        <v>0.107597810015954</v>
      </c>
      <c r="T30" s="26">
        <v>0.40875440692783299</v>
      </c>
      <c r="U30" s="26">
        <v>0.40875440692783299</v>
      </c>
      <c r="V30" s="26">
        <v>0.31650736131715101</v>
      </c>
      <c r="W30" s="97">
        <v>0</v>
      </c>
      <c r="X30" s="26">
        <v>0.107028355001104</v>
      </c>
      <c r="Y30" s="26">
        <v>9.9058388825696994E-2</v>
      </c>
      <c r="Z30" s="26">
        <v>22.861693291224999</v>
      </c>
      <c r="AA30" s="26">
        <v>0.94788433640800795</v>
      </c>
      <c r="AB30" s="26">
        <v>7.1982110538762198E-3</v>
      </c>
      <c r="AC30" s="26">
        <v>0.16566660349321199</v>
      </c>
      <c r="AD30" s="26">
        <v>0</v>
      </c>
      <c r="AE30" s="97">
        <v>0</v>
      </c>
      <c r="AF30" s="26">
        <v>1.13177022767576</v>
      </c>
      <c r="AG30" s="26">
        <v>1.13177022767576</v>
      </c>
      <c r="AH30" s="26">
        <v>1.22812404499633</v>
      </c>
      <c r="AI30" s="26">
        <v>0.13095331575483499</v>
      </c>
      <c r="AJ30" s="26">
        <v>5.2390276848880797E-3</v>
      </c>
      <c r="AK30" s="97">
        <v>0.13700379179132</v>
      </c>
      <c r="AL30" s="26">
        <v>1.4028503237818001E-2</v>
      </c>
      <c r="AM30" s="26">
        <v>0</v>
      </c>
      <c r="AN30" s="26">
        <v>2.6997763732435E-3</v>
      </c>
      <c r="AO30" s="26">
        <v>7.4917771358653407E-2</v>
      </c>
      <c r="AP30" s="26">
        <v>0</v>
      </c>
      <c r="AQ30" s="26">
        <v>138.16406681371399</v>
      </c>
      <c r="AR30" s="26">
        <v>14.1234574716292</v>
      </c>
      <c r="AS30" s="26">
        <v>153.51564833034001</v>
      </c>
      <c r="AT30" s="26">
        <v>0</v>
      </c>
      <c r="AU30" s="26">
        <v>0.166896971796821</v>
      </c>
      <c r="AV30" s="26">
        <v>0</v>
      </c>
      <c r="AW30" s="26">
        <v>1.4567224013525299</v>
      </c>
      <c r="AX30" s="26">
        <v>2.2692862470168702E-3</v>
      </c>
      <c r="AY30" s="26">
        <v>7.9794990437452096E-4</v>
      </c>
      <c r="AZ30" s="26">
        <v>3.00184707970259</v>
      </c>
      <c r="BA30" s="26">
        <v>1.01981896415835E-3</v>
      </c>
      <c r="BB30" s="26">
        <v>0</v>
      </c>
      <c r="BC30" s="26">
        <v>1.4791186009468799E-4</v>
      </c>
      <c r="BD30" s="26">
        <v>4.0127139232748501</v>
      </c>
      <c r="BE30" s="26">
        <v>3.8923350328611002</v>
      </c>
      <c r="BF30" s="26">
        <v>0.12037889041375199</v>
      </c>
      <c r="BG30" s="26">
        <v>0</v>
      </c>
      <c r="BH30" s="26">
        <v>0</v>
      </c>
      <c r="BI30" s="26">
        <v>1.59239367604182E-2</v>
      </c>
      <c r="BJ30" s="26">
        <v>0</v>
      </c>
      <c r="BK30" s="26">
        <v>0.170877934710119</v>
      </c>
      <c r="BL30" s="26">
        <v>0</v>
      </c>
      <c r="BM30" s="26">
        <v>4.4412685394930396E-3</v>
      </c>
      <c r="BN30" s="26">
        <v>0.68351159267404105</v>
      </c>
      <c r="BO30" s="26">
        <v>3.5723243072458199E-3</v>
      </c>
      <c r="BP30" s="26">
        <v>0</v>
      </c>
      <c r="BQ30" s="26">
        <v>1.1482683521001701E-2</v>
      </c>
      <c r="BR30" s="26">
        <v>1.5569977788433401E-5</v>
      </c>
      <c r="BS30" s="26">
        <v>8.9324765466801195E-2</v>
      </c>
      <c r="BT30" s="26">
        <v>0.60831060453408303</v>
      </c>
      <c r="BU30" s="26">
        <v>0</v>
      </c>
      <c r="BV30" s="26">
        <v>0</v>
      </c>
      <c r="BW30" s="26">
        <v>0.20363538347846999</v>
      </c>
      <c r="BX30" s="97">
        <v>0</v>
      </c>
      <c r="BY30" s="26">
        <v>3.3268997030770998E-2</v>
      </c>
      <c r="BZ30" s="26">
        <v>5.4790432315348996</v>
      </c>
      <c r="CA30" s="26">
        <v>0.28322104308942497</v>
      </c>
      <c r="CC30" s="35">
        <f t="shared" si="0"/>
        <v>7.9999925633223549E-3</v>
      </c>
      <c r="CD30" s="35">
        <f t="shared" si="13"/>
        <v>1.924751356863141E-2</v>
      </c>
      <c r="CE30" s="23">
        <f t="shared" si="1"/>
        <v>-1.2745660389757907E-6</v>
      </c>
      <c r="CF30" s="23" t="str">
        <f t="shared" si="2"/>
        <v/>
      </c>
      <c r="CG30" s="23">
        <f t="shared" si="3"/>
        <v>-2.9846889753946159E-7</v>
      </c>
      <c r="CH30" s="23">
        <f t="shared" si="4"/>
        <v>-2.5410267489151094E-5</v>
      </c>
      <c r="CI30" s="23">
        <f t="shared" si="5"/>
        <v>-2.4929693609205896E-5</v>
      </c>
      <c r="CJ30" s="23">
        <f t="shared" si="6"/>
        <v>1.4615049631999428E-5</v>
      </c>
      <c r="CK30" s="23">
        <f t="shared" si="7"/>
        <v>5.4964643053438204E-7</v>
      </c>
      <c r="CL30" s="23" t="str">
        <f t="shared" si="8"/>
        <v/>
      </c>
      <c r="CM30" s="23" t="str">
        <f t="shared" si="9"/>
        <v/>
      </c>
      <c r="CN30" s="23"/>
      <c r="CO30" s="23" t="str">
        <f t="shared" si="10"/>
        <v/>
      </c>
      <c r="CP30" s="23" t="str">
        <f t="shared" si="11"/>
        <v/>
      </c>
      <c r="CQ30" s="23" t="str">
        <f>IF(M30=0,"",(#REF!-M30)/M30)</f>
        <v/>
      </c>
      <c r="CR30" s="23" t="str">
        <f>IF(N30=0,"",(#REF!-N30)/N30)</f>
        <v/>
      </c>
      <c r="CS30" s="23" t="str">
        <f t="shared" si="12"/>
        <v/>
      </c>
    </row>
    <row r="31" spans="1:97" x14ac:dyDescent="0.25">
      <c r="A31" s="26" t="s">
        <v>30</v>
      </c>
      <c r="B31" s="26">
        <v>1014.0423423</v>
      </c>
      <c r="C31" s="26"/>
      <c r="D31" s="26">
        <v>6752.8663501999999</v>
      </c>
      <c r="E31" s="26">
        <v>178.48323483999999</v>
      </c>
      <c r="F31" s="26">
        <v>173.04317244000001</v>
      </c>
      <c r="G31" s="26">
        <v>16.617467600000001</v>
      </c>
      <c r="H31" s="26">
        <v>236.39783462</v>
      </c>
      <c r="I31" s="26"/>
      <c r="J31" s="26"/>
      <c r="K31" s="26"/>
      <c r="L31" s="26"/>
      <c r="M31" s="26"/>
      <c r="N31" s="29"/>
      <c r="O31" s="29"/>
      <c r="P31" s="26"/>
      <c r="Q31" s="26" t="s">
        <v>30</v>
      </c>
      <c r="R31" s="97">
        <v>0</v>
      </c>
      <c r="S31" s="26">
        <v>4.6423951488381103</v>
      </c>
      <c r="T31" s="26">
        <v>17.6360243285474</v>
      </c>
      <c r="U31" s="26">
        <v>17.6360243285474</v>
      </c>
      <c r="V31" s="26">
        <v>13.655974884511799</v>
      </c>
      <c r="W31" s="97">
        <v>0</v>
      </c>
      <c r="X31" s="26">
        <v>4.6178211380810703</v>
      </c>
      <c r="Y31" s="26">
        <v>4.2739517210969096</v>
      </c>
      <c r="Z31" s="26">
        <v>1014.04196240017</v>
      </c>
      <c r="AA31" s="26">
        <v>40.897277452888197</v>
      </c>
      <c r="AB31" s="26">
        <v>0.31057361941556499</v>
      </c>
      <c r="AC31" s="26">
        <v>7.1478145355260798</v>
      </c>
      <c r="AD31" s="26">
        <v>0</v>
      </c>
      <c r="AE31" s="97">
        <v>0</v>
      </c>
      <c r="AF31" s="26">
        <v>48.831107011058499</v>
      </c>
      <c r="AG31" s="26">
        <v>48.831107011058499</v>
      </c>
      <c r="AH31" s="26">
        <v>54.0229175364451</v>
      </c>
      <c r="AI31" s="26">
        <v>5.6500807757375204</v>
      </c>
      <c r="AJ31" s="26">
        <v>0.226043129036612</v>
      </c>
      <c r="AK31" s="97">
        <v>5.9111417487893698</v>
      </c>
      <c r="AL31" s="26">
        <v>0.60527111559625202</v>
      </c>
      <c r="AM31" s="26">
        <v>0</v>
      </c>
      <c r="AN31" s="26">
        <v>0.116484784602794</v>
      </c>
      <c r="AO31" s="26">
        <v>3.3305629937675301</v>
      </c>
      <c r="AP31" s="26">
        <v>0</v>
      </c>
      <c r="AQ31" s="26">
        <v>6077.5774292875203</v>
      </c>
      <c r="AR31" s="26">
        <v>621.26354694202303</v>
      </c>
      <c r="AS31" s="26">
        <v>6752.8638937659898</v>
      </c>
      <c r="AT31" s="26">
        <v>0</v>
      </c>
      <c r="AU31" s="26">
        <v>7.2009020886691797</v>
      </c>
      <c r="AV31" s="26">
        <v>0</v>
      </c>
      <c r="AW31" s="26">
        <v>62.851518079746299</v>
      </c>
      <c r="AX31" s="26">
        <v>0.10088416466674301</v>
      </c>
      <c r="AY31" s="26">
        <v>3.5473829955962599E-2</v>
      </c>
      <c r="AZ31" s="26">
        <v>133.450845461179</v>
      </c>
      <c r="BA31" s="26">
        <v>4.5337281336552002E-2</v>
      </c>
      <c r="BB31" s="26">
        <v>0</v>
      </c>
      <c r="BC31" s="26">
        <v>6.5756391584516896E-3</v>
      </c>
      <c r="BD31" s="26">
        <v>178.47869072781899</v>
      </c>
      <c r="BE31" s="26">
        <v>173.03861403435499</v>
      </c>
      <c r="BF31" s="26">
        <v>5.4400766934638396</v>
      </c>
      <c r="BG31" s="26">
        <v>0</v>
      </c>
      <c r="BH31" s="26">
        <v>0</v>
      </c>
      <c r="BI31" s="26">
        <v>0.70791965473194496</v>
      </c>
      <c r="BJ31" s="26">
        <v>0</v>
      </c>
      <c r="BK31" s="26">
        <v>7.5965944167066199</v>
      </c>
      <c r="BL31" s="26">
        <v>0</v>
      </c>
      <c r="BM31" s="26">
        <v>0.19744225860767101</v>
      </c>
      <c r="BN31" s="26">
        <v>30.386372007694099</v>
      </c>
      <c r="BO31" s="26">
        <v>0.15412982114719401</v>
      </c>
      <c r="BP31" s="26">
        <v>0</v>
      </c>
      <c r="BQ31" s="26">
        <v>0.51047714762920404</v>
      </c>
      <c r="BR31" s="26">
        <v>6.9217268854312997E-4</v>
      </c>
      <c r="BS31" s="26">
        <v>16.617488102798799</v>
      </c>
      <c r="BT31" s="26">
        <v>26.246051755220801</v>
      </c>
      <c r="BU31" s="26">
        <v>0</v>
      </c>
      <c r="BV31" s="26">
        <v>0</v>
      </c>
      <c r="BW31" s="26">
        <v>8.7860104375465493</v>
      </c>
      <c r="BX31" s="97">
        <v>0</v>
      </c>
      <c r="BY31" s="26">
        <v>1.43541680020481</v>
      </c>
      <c r="BZ31" s="26">
        <v>236.397761461003</v>
      </c>
      <c r="CA31" s="26">
        <v>12.2197970998796</v>
      </c>
      <c r="CC31" s="35">
        <f t="shared" si="0"/>
        <v>8.0000009457198134E-3</v>
      </c>
      <c r="CD31" s="35">
        <f t="shared" si="13"/>
        <v>1.9247513119275687E-2</v>
      </c>
      <c r="CE31" s="23">
        <f t="shared" si="1"/>
        <v>-3.7463902065563983E-7</v>
      </c>
      <c r="CF31" s="23" t="str">
        <f t="shared" si="2"/>
        <v/>
      </c>
      <c r="CG31" s="23">
        <f t="shared" si="3"/>
        <v>-3.637616802611676E-7</v>
      </c>
      <c r="CH31" s="23">
        <f t="shared" si="4"/>
        <v>-2.5459602326695405E-5</v>
      </c>
      <c r="CI31" s="23">
        <f t="shared" si="5"/>
        <v>-2.634259174018795E-5</v>
      </c>
      <c r="CJ31" s="23">
        <f t="shared" si="6"/>
        <v>1.233810066065356E-6</v>
      </c>
      <c r="CK31" s="23">
        <f t="shared" si="7"/>
        <v>-3.0947405721772276E-7</v>
      </c>
      <c r="CL31" s="23" t="str">
        <f t="shared" si="8"/>
        <v/>
      </c>
      <c r="CM31" s="23" t="str">
        <f t="shared" si="9"/>
        <v/>
      </c>
      <c r="CN31" s="23"/>
      <c r="CO31" s="23" t="str">
        <f t="shared" si="10"/>
        <v/>
      </c>
      <c r="CP31" s="23" t="str">
        <f t="shared" si="11"/>
        <v/>
      </c>
      <c r="CQ31" s="23" t="str">
        <f>IF(M31=0,"",(#REF!-M31)/M31)</f>
        <v/>
      </c>
      <c r="CR31" s="23" t="str">
        <f>IF(N31=0,"",(#REF!-N31)/N31)</f>
        <v/>
      </c>
      <c r="CS31" s="23" t="str">
        <f t="shared" si="12"/>
        <v/>
      </c>
    </row>
    <row r="32" spans="1:97" s="28" customFormat="1" x14ac:dyDescent="0.25">
      <c r="A32" s="26" t="s">
        <v>31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9"/>
      <c r="O32" s="29"/>
      <c r="P32" s="26"/>
      <c r="Q32" s="26"/>
      <c r="R32" s="97"/>
      <c r="S32" s="26"/>
      <c r="T32" s="26"/>
      <c r="U32" s="26"/>
      <c r="V32" s="26"/>
      <c r="W32" s="97"/>
      <c r="X32" s="26"/>
      <c r="Y32" s="26"/>
      <c r="Z32" s="26"/>
      <c r="AA32" s="26"/>
      <c r="AB32" s="26"/>
      <c r="AC32" s="26"/>
      <c r="AD32" s="26"/>
      <c r="AE32" s="97"/>
      <c r="AF32" s="26"/>
      <c r="AG32" s="26"/>
      <c r="AH32" s="26"/>
      <c r="AI32" s="26"/>
      <c r="AJ32" s="26"/>
      <c r="AK32" s="97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97"/>
      <c r="BY32" s="26"/>
      <c r="BZ32" s="26"/>
      <c r="CA32" s="26"/>
      <c r="CC32" s="35" t="e">
        <f t="shared" si="0"/>
        <v>#DIV/0!</v>
      </c>
      <c r="CD32" s="35" t="e">
        <f t="shared" si="13"/>
        <v>#DIV/0!</v>
      </c>
      <c r="CE32" s="23" t="str">
        <f t="shared" si="1"/>
        <v/>
      </c>
      <c r="CF32" s="23" t="str">
        <f t="shared" si="2"/>
        <v/>
      </c>
      <c r="CG32" s="23" t="str">
        <f t="shared" si="3"/>
        <v/>
      </c>
      <c r="CH32" s="23" t="str">
        <f t="shared" si="4"/>
        <v/>
      </c>
      <c r="CI32" s="23" t="str">
        <f t="shared" si="5"/>
        <v/>
      </c>
      <c r="CJ32" s="23" t="str">
        <f t="shared" si="6"/>
        <v/>
      </c>
      <c r="CK32" s="23" t="str">
        <f t="shared" si="7"/>
        <v/>
      </c>
      <c r="CL32" s="23" t="str">
        <f t="shared" si="8"/>
        <v/>
      </c>
      <c r="CM32" s="23" t="str">
        <f t="shared" si="9"/>
        <v/>
      </c>
      <c r="CN32" s="23"/>
      <c r="CO32" s="23" t="str">
        <f t="shared" si="10"/>
        <v/>
      </c>
      <c r="CP32" s="23" t="str">
        <f t="shared" si="11"/>
        <v/>
      </c>
      <c r="CQ32" s="23" t="str">
        <f>IF(M32=0,"",(#REF!-M32)/M32)</f>
        <v/>
      </c>
      <c r="CR32" s="23" t="str">
        <f>IF(N32=0,"",(#REF!-N32)/N32)</f>
        <v/>
      </c>
      <c r="CS32" s="23" t="str">
        <f t="shared" si="12"/>
        <v/>
      </c>
    </row>
    <row r="33" spans="1:97" x14ac:dyDescent="0.25">
      <c r="A33" s="26" t="s">
        <v>32</v>
      </c>
      <c r="B33" s="26">
        <v>1093.6921936000001</v>
      </c>
      <c r="C33" s="26"/>
      <c r="D33" s="26">
        <v>7347.7356434000003</v>
      </c>
      <c r="E33" s="26">
        <v>196.86692937000001</v>
      </c>
      <c r="F33" s="26">
        <v>190.83879017999999</v>
      </c>
      <c r="G33" s="26">
        <v>22.436774969999998</v>
      </c>
      <c r="H33" s="26">
        <v>271.22279254</v>
      </c>
      <c r="I33" s="26"/>
      <c r="J33" s="26"/>
      <c r="K33" s="26"/>
      <c r="L33" s="26"/>
      <c r="M33" s="26"/>
      <c r="N33" s="29"/>
      <c r="O33" s="29"/>
      <c r="P33" s="26"/>
      <c r="Q33" s="26" t="s">
        <v>32</v>
      </c>
      <c r="R33" s="97">
        <v>0</v>
      </c>
      <c r="S33" s="26">
        <v>5.3262898962609899</v>
      </c>
      <c r="T33" s="26">
        <v>20.234074781936201</v>
      </c>
      <c r="U33" s="26">
        <v>20.234074781936201</v>
      </c>
      <c r="V33" s="26">
        <v>15.6677042150472</v>
      </c>
      <c r="W33" s="97">
        <v>0</v>
      </c>
      <c r="X33" s="26">
        <v>5.29809579325382</v>
      </c>
      <c r="Y33" s="26">
        <v>4.90356864550869</v>
      </c>
      <c r="Z33" s="26">
        <v>1093.6920443843301</v>
      </c>
      <c r="AA33" s="26">
        <v>46.922082164826598</v>
      </c>
      <c r="AB33" s="26">
        <v>0.35632594482624902</v>
      </c>
      <c r="AC33" s="26">
        <v>8.2007944281360796</v>
      </c>
      <c r="AD33" s="26">
        <v>0</v>
      </c>
      <c r="AE33" s="97">
        <v>0</v>
      </c>
      <c r="AF33" s="26">
        <v>56.024695058156396</v>
      </c>
      <c r="AG33" s="26">
        <v>56.024695058156396</v>
      </c>
      <c r="AH33" s="26">
        <v>58.781885520285201</v>
      </c>
      <c r="AI33" s="26">
        <v>6.48242727905295</v>
      </c>
      <c r="AJ33" s="26">
        <v>0.259342563988187</v>
      </c>
      <c r="AK33" s="97">
        <v>6.7819441561377598</v>
      </c>
      <c r="AL33" s="26">
        <v>0.69443698527409503</v>
      </c>
      <c r="AM33" s="26">
        <v>0</v>
      </c>
      <c r="AN33" s="26">
        <v>0.13364430143133199</v>
      </c>
      <c r="AO33" s="26">
        <v>3.6730723813477901</v>
      </c>
      <c r="AP33" s="26">
        <v>0</v>
      </c>
      <c r="AQ33" s="26">
        <v>6612.9591115646699</v>
      </c>
      <c r="AR33" s="26">
        <v>675.99171705947504</v>
      </c>
      <c r="AS33" s="26">
        <v>7347.7327141444302</v>
      </c>
      <c r="AT33" s="26">
        <v>0</v>
      </c>
      <c r="AU33" s="26">
        <v>8.2617037780146791</v>
      </c>
      <c r="AV33" s="26">
        <v>0</v>
      </c>
      <c r="AW33" s="26">
        <v>72.110473433902598</v>
      </c>
      <c r="AX33" s="26">
        <v>0.111258973926156</v>
      </c>
      <c r="AY33" s="26">
        <v>3.9121966042317699E-2</v>
      </c>
      <c r="AZ33" s="26">
        <v>147.17483486212799</v>
      </c>
      <c r="BA33" s="26">
        <v>4.9999727158517797E-2</v>
      </c>
      <c r="BB33" s="26">
        <v>0</v>
      </c>
      <c r="BC33" s="26">
        <v>7.2518686747025099E-3</v>
      </c>
      <c r="BD33" s="26">
        <v>196.86194478730701</v>
      </c>
      <c r="BE33" s="26">
        <v>190.83377791576501</v>
      </c>
      <c r="BF33" s="26">
        <v>6.0281668715421901</v>
      </c>
      <c r="BG33" s="26">
        <v>0</v>
      </c>
      <c r="BH33" s="26">
        <v>0</v>
      </c>
      <c r="BI33" s="26">
        <v>0.78072103245534197</v>
      </c>
      <c r="BJ33" s="26">
        <v>0</v>
      </c>
      <c r="BK33" s="26">
        <v>8.37781985826485</v>
      </c>
      <c r="BL33" s="26">
        <v>0</v>
      </c>
      <c r="BM33" s="26">
        <v>0.217747049012053</v>
      </c>
      <c r="BN33" s="26">
        <v>33.511284986634401</v>
      </c>
      <c r="BO33" s="26">
        <v>0.17683584187262499</v>
      </c>
      <c r="BP33" s="26">
        <v>0</v>
      </c>
      <c r="BQ33" s="26">
        <v>0.56297423662428203</v>
      </c>
      <c r="BR33" s="26">
        <v>7.6335484448706702E-4</v>
      </c>
      <c r="BS33" s="26">
        <v>22.4368267236446</v>
      </c>
      <c r="BT33" s="26">
        <v>30.112493560150899</v>
      </c>
      <c r="BU33" s="26">
        <v>0</v>
      </c>
      <c r="BV33" s="26">
        <v>0</v>
      </c>
      <c r="BW33" s="26">
        <v>10.080324939313799</v>
      </c>
      <c r="BX33" s="97">
        <v>0</v>
      </c>
      <c r="BY33" s="26">
        <v>1.6468754540984201</v>
      </c>
      <c r="BZ33" s="26">
        <v>271.22271568731799</v>
      </c>
      <c r="CA33" s="26">
        <v>14.0199599018586</v>
      </c>
      <c r="CC33" s="35">
        <f t="shared" si="0"/>
        <v>8.0000032400647497E-3</v>
      </c>
      <c r="CD33" s="35">
        <f t="shared" si="13"/>
        <v>1.9247496022266577E-2</v>
      </c>
      <c r="CE33" s="23">
        <f t="shared" si="1"/>
        <v>-1.3643296615655646E-7</v>
      </c>
      <c r="CF33" s="23" t="str">
        <f t="shared" si="2"/>
        <v/>
      </c>
      <c r="CG33" s="23">
        <f t="shared" si="3"/>
        <v>-3.9866099057106854E-7</v>
      </c>
      <c r="CH33" s="23">
        <f t="shared" si="4"/>
        <v>-2.531955320758795E-5</v>
      </c>
      <c r="CI33" s="23">
        <f t="shared" si="5"/>
        <v>-2.6264389070220487E-5</v>
      </c>
      <c r="CJ33" s="23">
        <f t="shared" si="6"/>
        <v>2.3066436540482722E-6</v>
      </c>
      <c r="CK33" s="23">
        <f t="shared" si="7"/>
        <v>-2.8335628172737798E-7</v>
      </c>
      <c r="CL33" s="23" t="str">
        <f t="shared" si="8"/>
        <v/>
      </c>
      <c r="CM33" s="23" t="str">
        <f t="shared" si="9"/>
        <v/>
      </c>
      <c r="CN33" s="23"/>
      <c r="CO33" s="23" t="str">
        <f t="shared" si="10"/>
        <v/>
      </c>
      <c r="CP33" s="23" t="str">
        <f t="shared" si="11"/>
        <v/>
      </c>
      <c r="CQ33" s="23" t="str">
        <f>IF(M33=0,"",(#REF!-M33)/M33)</f>
        <v/>
      </c>
      <c r="CR33" s="23" t="str">
        <f>IF(N33=0,"",(#REF!-N33)/N33)</f>
        <v/>
      </c>
      <c r="CS33" s="23" t="str">
        <f t="shared" si="12"/>
        <v/>
      </c>
    </row>
    <row r="34" spans="1:97" x14ac:dyDescent="0.25">
      <c r="A34" s="26" t="s">
        <v>33</v>
      </c>
      <c r="B34" s="26">
        <v>569.81442950999997</v>
      </c>
      <c r="C34" s="26"/>
      <c r="D34" s="26">
        <v>3817.0140863000001</v>
      </c>
      <c r="E34" s="26">
        <v>100.66617796</v>
      </c>
      <c r="F34" s="26">
        <v>97.613654299999993</v>
      </c>
      <c r="G34" s="26">
        <v>7.0104104200000004</v>
      </c>
      <c r="H34" s="26">
        <v>133.86702753</v>
      </c>
      <c r="I34" s="26"/>
      <c r="J34" s="26"/>
      <c r="K34" s="26"/>
      <c r="L34" s="26"/>
      <c r="M34" s="26"/>
      <c r="N34" s="29"/>
      <c r="O34" s="29"/>
      <c r="P34" s="26"/>
      <c r="Q34" s="26" t="s">
        <v>33</v>
      </c>
      <c r="R34" s="97">
        <v>0</v>
      </c>
      <c r="S34" s="26">
        <v>2.6288878514545</v>
      </c>
      <c r="T34" s="26">
        <v>9.9869132170652506</v>
      </c>
      <c r="U34" s="26">
        <v>9.9869132170652506</v>
      </c>
      <c r="V34" s="26">
        <v>7.7330848830188996</v>
      </c>
      <c r="W34" s="97">
        <v>0</v>
      </c>
      <c r="X34" s="26">
        <v>2.6149728200137599</v>
      </c>
      <c r="Y34" s="26">
        <v>2.42024803010171</v>
      </c>
      <c r="Z34" s="26">
        <v>569.81426688095598</v>
      </c>
      <c r="AA34" s="26">
        <v>23.159264598763102</v>
      </c>
      <c r="AB34" s="26">
        <v>0.17587126939414599</v>
      </c>
      <c r="AC34" s="26">
        <v>4.0476545278494998</v>
      </c>
      <c r="AD34" s="26">
        <v>0</v>
      </c>
      <c r="AE34" s="97">
        <v>0</v>
      </c>
      <c r="AF34" s="26">
        <v>27.652030749066501</v>
      </c>
      <c r="AG34" s="26">
        <v>27.652030749066501</v>
      </c>
      <c r="AH34" s="26">
        <v>30.5361068556468</v>
      </c>
      <c r="AI34" s="26">
        <v>3.1995201662528001</v>
      </c>
      <c r="AJ34" s="26">
        <v>0.12800328311343601</v>
      </c>
      <c r="AK34" s="97">
        <v>3.3473548678841798</v>
      </c>
      <c r="AL34" s="26">
        <v>0.342751895753234</v>
      </c>
      <c r="AM34" s="26">
        <v>0</v>
      </c>
      <c r="AN34" s="26">
        <v>6.5962454878927199E-2</v>
      </c>
      <c r="AO34" s="26">
        <v>1.87876912218896</v>
      </c>
      <c r="AP34" s="26">
        <v>0</v>
      </c>
      <c r="AQ34" s="26">
        <v>3435.3115462790902</v>
      </c>
      <c r="AR34" s="26">
        <v>351.165233623571</v>
      </c>
      <c r="AS34" s="26">
        <v>3817.0128867583098</v>
      </c>
      <c r="AT34" s="26">
        <v>0</v>
      </c>
      <c r="AU34" s="26">
        <v>4.0777173628918</v>
      </c>
      <c r="AV34" s="26">
        <v>0</v>
      </c>
      <c r="AW34" s="26">
        <v>35.591469700927497</v>
      </c>
      <c r="AX34" s="26">
        <v>5.6908767519304203E-2</v>
      </c>
      <c r="AY34" s="26">
        <v>2.00107934974674E-2</v>
      </c>
      <c r="AZ34" s="26">
        <v>75.2796237066309</v>
      </c>
      <c r="BA34" s="26">
        <v>2.5574770471293001E-2</v>
      </c>
      <c r="BB34" s="26">
        <v>0</v>
      </c>
      <c r="BC34" s="26">
        <v>3.7093175373269999E-3</v>
      </c>
      <c r="BD34" s="26">
        <v>100.663617825559</v>
      </c>
      <c r="BE34" s="26">
        <v>97.611081653003396</v>
      </c>
      <c r="BF34" s="26">
        <v>3.0525361725557598</v>
      </c>
      <c r="BG34" s="26">
        <v>0</v>
      </c>
      <c r="BH34" s="26">
        <v>0</v>
      </c>
      <c r="BI34" s="26">
        <v>0.39933711901100599</v>
      </c>
      <c r="BJ34" s="26">
        <v>0</v>
      </c>
      <c r="BK34" s="26">
        <v>4.28523911925351</v>
      </c>
      <c r="BL34" s="26">
        <v>0</v>
      </c>
      <c r="BM34" s="26">
        <v>0.111377113364969</v>
      </c>
      <c r="BN34" s="26">
        <v>17.1409502376031</v>
      </c>
      <c r="BO34" s="26">
        <v>8.7280424905924997E-2</v>
      </c>
      <c r="BP34" s="26">
        <v>0</v>
      </c>
      <c r="BQ34" s="26">
        <v>0.287960254589747</v>
      </c>
      <c r="BR34" s="26">
        <v>3.9045352471656802E-4</v>
      </c>
      <c r="BS34" s="26">
        <v>7.0103954723554702</v>
      </c>
      <c r="BT34" s="26">
        <v>14.8625754655894</v>
      </c>
      <c r="BU34" s="26">
        <v>0</v>
      </c>
      <c r="BV34" s="26">
        <v>0</v>
      </c>
      <c r="BW34" s="26">
        <v>4.9753280703096303</v>
      </c>
      <c r="BX34" s="97">
        <v>0</v>
      </c>
      <c r="BY34" s="26">
        <v>0.81284576381090901</v>
      </c>
      <c r="BZ34" s="26">
        <v>133.86697596741499</v>
      </c>
      <c r="CA34" s="26">
        <v>6.9198101839288402</v>
      </c>
      <c r="CC34" s="35">
        <f t="shared" si="0"/>
        <v>8.0000009854775019E-3</v>
      </c>
      <c r="CD34" s="35">
        <f t="shared" si="13"/>
        <v>1.924749823865057E-2</v>
      </c>
      <c r="CE34" s="23">
        <f t="shared" si="1"/>
        <v>-2.8540703001203722E-7</v>
      </c>
      <c r="CF34" s="23" t="str">
        <f t="shared" si="2"/>
        <v/>
      </c>
      <c r="CG34" s="23">
        <f t="shared" si="3"/>
        <v>-3.1426179290699393E-7</v>
      </c>
      <c r="CH34" s="23">
        <f t="shared" si="4"/>
        <v>-2.5431922547164374E-5</v>
      </c>
      <c r="CI34" s="23">
        <f t="shared" si="5"/>
        <v>-2.6355400943097646E-5</v>
      </c>
      <c r="CJ34" s="23">
        <f t="shared" si="6"/>
        <v>-2.1322067660253846E-6</v>
      </c>
      <c r="CK34" s="23">
        <f t="shared" si="7"/>
        <v>-3.8517763459413406E-7</v>
      </c>
      <c r="CL34" s="23" t="str">
        <f t="shared" si="8"/>
        <v/>
      </c>
      <c r="CM34" s="23" t="str">
        <f t="shared" si="9"/>
        <v/>
      </c>
      <c r="CN34" s="23"/>
      <c r="CO34" s="23" t="str">
        <f t="shared" si="10"/>
        <v/>
      </c>
      <c r="CP34" s="23" t="str">
        <f t="shared" si="11"/>
        <v/>
      </c>
      <c r="CQ34" s="23" t="str">
        <f>IF(M34=0,"",(#REF!-M34)/M34)</f>
        <v/>
      </c>
      <c r="CR34" s="23" t="str">
        <f>IF(N34=0,"",(#REF!-N34)/N34)</f>
        <v/>
      </c>
      <c r="CS34" s="23" t="str">
        <f t="shared" si="12"/>
        <v/>
      </c>
    </row>
    <row r="35" spans="1:97" s="28" customFormat="1" x14ac:dyDescent="0.25">
      <c r="A35" s="26" t="s">
        <v>34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9"/>
      <c r="O35" s="29"/>
      <c r="P35" s="26"/>
      <c r="Q35" s="26"/>
      <c r="R35" s="97"/>
      <c r="S35" s="26"/>
      <c r="T35" s="26"/>
      <c r="U35" s="26"/>
      <c r="V35" s="26"/>
      <c r="W35" s="97"/>
      <c r="X35" s="26"/>
      <c r="Y35" s="26"/>
      <c r="Z35" s="26"/>
      <c r="AA35" s="26"/>
      <c r="AB35" s="26"/>
      <c r="AC35" s="26"/>
      <c r="AD35" s="26"/>
      <c r="AE35" s="97"/>
      <c r="AF35" s="26"/>
      <c r="AG35" s="26"/>
      <c r="AH35" s="26"/>
      <c r="AI35" s="26"/>
      <c r="AJ35" s="26"/>
      <c r="AK35" s="97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97"/>
      <c r="BY35" s="26"/>
      <c r="BZ35" s="26"/>
      <c r="CA35" s="26"/>
      <c r="CC35" s="35" t="e">
        <f t="shared" ref="CC35:CC51" si="14">AH35/AS35</f>
        <v>#DIV/0!</v>
      </c>
      <c r="CD35" s="35" t="e">
        <f t="shared" si="13"/>
        <v>#DIV/0!</v>
      </c>
      <c r="CE35" s="23" t="str">
        <f t="shared" ref="CE35:CE60" si="15">IF(B35=0,"",(Z35-B35)/B35)</f>
        <v/>
      </c>
      <c r="CF35" s="23" t="str">
        <f t="shared" ref="CF35:CF59" si="16">IF(C35=0,"",(AO35-C35)/C35)</f>
        <v/>
      </c>
      <c r="CG35" s="23" t="str">
        <f t="shared" ref="CG35:CG60" si="17">IF(D35=0,"",(AS35-D35)/D35)</f>
        <v/>
      </c>
      <c r="CH35" s="23" t="str">
        <f t="shared" ref="CH35:CH60" si="18">IF(E35=0,"",(BD35-E35)/E35)</f>
        <v/>
      </c>
      <c r="CI35" s="23" t="str">
        <f t="shared" ref="CI35:CI60" si="19">IF(F35=0,"",(BE35-F35)/F35)</f>
        <v/>
      </c>
      <c r="CJ35" s="23" t="str">
        <f t="shared" ref="CJ35:CJ60" si="20">IF(G35=0,"",(BS35-G35)/G35)</f>
        <v/>
      </c>
      <c r="CK35" s="23" t="str">
        <f t="shared" ref="CK35:CK60" si="21">IF(H35=0,"",(BZ35-H35)/H35)</f>
        <v/>
      </c>
      <c r="CL35" s="23" t="str">
        <f t="shared" ref="CL35:CL59" si="22">IF(I35=0,"",(U35-I35)/I35)</f>
        <v/>
      </c>
      <c r="CM35" s="23" t="str">
        <f t="shared" ref="CM35:CM59" si="23">IF(J35=0,"",(X35-J35)/J35)</f>
        <v/>
      </c>
      <c r="CN35" s="23"/>
      <c r="CO35" s="23" t="str">
        <f t="shared" ref="CO35:CO59" si="24">IF(K35=0,"",(AG35-K35)/K35)</f>
        <v/>
      </c>
      <c r="CP35" s="23" t="str">
        <f t="shared" ref="CP35:CP59" si="25">IF(L35=0,"",(AM35-L35)/L35)</f>
        <v/>
      </c>
      <c r="CQ35" s="23" t="str">
        <f>IF(M35=0,"",(#REF!-M35)/M35)</f>
        <v/>
      </c>
      <c r="CR35" s="23" t="str">
        <f>IF(N35=0,"",(#REF!-N35)/N35)</f>
        <v/>
      </c>
      <c r="CS35" s="23" t="str">
        <f t="shared" ref="CS35:CS60" si="26">IF(O35=0,"",(AN35-O35)/O35)</f>
        <v/>
      </c>
    </row>
    <row r="36" spans="1:97" x14ac:dyDescent="0.25">
      <c r="A36" s="26" t="s">
        <v>35</v>
      </c>
      <c r="B36" s="26">
        <v>220.24038644999999</v>
      </c>
      <c r="C36" s="26"/>
      <c r="D36" s="26">
        <v>1571.3427486</v>
      </c>
      <c r="E36" s="26">
        <v>43.97592891</v>
      </c>
      <c r="F36" s="26">
        <v>42.618695039999999</v>
      </c>
      <c r="G36" s="26">
        <v>6.4877709799999996</v>
      </c>
      <c r="H36" s="26">
        <v>66.764907489999999</v>
      </c>
      <c r="I36" s="26"/>
      <c r="J36" s="26"/>
      <c r="K36" s="26"/>
      <c r="L36" s="26"/>
      <c r="M36" s="26"/>
      <c r="N36" s="29"/>
      <c r="O36" s="29"/>
      <c r="P36" s="26"/>
      <c r="Q36" s="26" t="s">
        <v>35</v>
      </c>
      <c r="R36" s="97">
        <v>0</v>
      </c>
      <c r="S36" s="26">
        <v>1.3111340971513401</v>
      </c>
      <c r="T36" s="26">
        <v>4.9808796812379601</v>
      </c>
      <c r="U36" s="26">
        <v>4.9808796812379601</v>
      </c>
      <c r="V36" s="26">
        <v>3.8568042947465999</v>
      </c>
      <c r="W36" s="97">
        <v>0</v>
      </c>
      <c r="X36" s="26">
        <v>1.30419258796335</v>
      </c>
      <c r="Y36" s="26">
        <v>1.2070749777679599</v>
      </c>
      <c r="Z36" s="26">
        <v>220.24031199942601</v>
      </c>
      <c r="AA36" s="26">
        <v>11.5504596422542</v>
      </c>
      <c r="AB36" s="26">
        <v>8.7713991176148406E-2</v>
      </c>
      <c r="AC36" s="26">
        <v>2.01873020143986</v>
      </c>
      <c r="AD36" s="26">
        <v>0</v>
      </c>
      <c r="AE36" s="97">
        <v>0</v>
      </c>
      <c r="AF36" s="26">
        <v>13.791180381233699</v>
      </c>
      <c r="AG36" s="26">
        <v>13.791180381233699</v>
      </c>
      <c r="AH36" s="26">
        <v>12.570744637488399</v>
      </c>
      <c r="AI36" s="26">
        <v>1.5957305656421299</v>
      </c>
      <c r="AJ36" s="26">
        <v>6.3840493890394701E-2</v>
      </c>
      <c r="AK36" s="97">
        <v>1.66946122918572</v>
      </c>
      <c r="AL36" s="26">
        <v>0.17094442516061201</v>
      </c>
      <c r="AM36" s="26">
        <v>0</v>
      </c>
      <c r="AN36" s="26">
        <v>3.2898385792935997E-2</v>
      </c>
      <c r="AO36" s="26">
        <v>0.82028154361679195</v>
      </c>
      <c r="AP36" s="26">
        <v>0</v>
      </c>
      <c r="AQ36" s="26">
        <v>1414.2079543242</v>
      </c>
      <c r="AR36" s="26">
        <v>144.56350017185</v>
      </c>
      <c r="AS36" s="26">
        <v>1571.3421991335299</v>
      </c>
      <c r="AT36" s="26">
        <v>0</v>
      </c>
      <c r="AU36" s="26">
        <v>2.0337226159427702</v>
      </c>
      <c r="AV36" s="26">
        <v>0</v>
      </c>
      <c r="AW36" s="26">
        <v>17.750901719209899</v>
      </c>
      <c r="AX36" s="26">
        <v>2.4846682462121801E-2</v>
      </c>
      <c r="AY36" s="26">
        <v>8.7368310109845297E-3</v>
      </c>
      <c r="AZ36" s="26">
        <v>32.867519438372497</v>
      </c>
      <c r="BA36" s="26">
        <v>1.1166088631425699E-2</v>
      </c>
      <c r="BB36" s="26">
        <v>0</v>
      </c>
      <c r="BC36" s="26">
        <v>1.6195101404013501E-3</v>
      </c>
      <c r="BD36" s="26">
        <v>43.974830501611599</v>
      </c>
      <c r="BE36" s="26">
        <v>42.6175650888568</v>
      </c>
      <c r="BF36" s="26">
        <v>1.35726541275484</v>
      </c>
      <c r="BG36" s="26">
        <v>0</v>
      </c>
      <c r="BH36" s="26">
        <v>0</v>
      </c>
      <c r="BI36" s="26">
        <v>0.17435290003251799</v>
      </c>
      <c r="BJ36" s="26">
        <v>0</v>
      </c>
      <c r="BK36" s="26">
        <v>1.87096046125101</v>
      </c>
      <c r="BL36" s="26">
        <v>0</v>
      </c>
      <c r="BM36" s="26">
        <v>4.8627896002469098E-2</v>
      </c>
      <c r="BN36" s="26">
        <v>7.4838396927859199</v>
      </c>
      <c r="BO36" s="26">
        <v>4.35302618469827E-2</v>
      </c>
      <c r="BP36" s="26">
        <v>0</v>
      </c>
      <c r="BQ36" s="26">
        <v>0.12572511371440201</v>
      </c>
      <c r="BR36" s="26">
        <v>1.7047445297486101E-4</v>
      </c>
      <c r="BS36" s="26">
        <v>6.4878089489962898</v>
      </c>
      <c r="BT36" s="26">
        <v>7.4125709146182004</v>
      </c>
      <c r="BU36" s="26">
        <v>0</v>
      </c>
      <c r="BV36" s="26">
        <v>0</v>
      </c>
      <c r="BW36" s="26">
        <v>2.4813993337916802</v>
      </c>
      <c r="BX36" s="97">
        <v>0</v>
      </c>
      <c r="BY36" s="26">
        <v>0.40539919602351199</v>
      </c>
      <c r="BZ36" s="26">
        <v>66.764888609930694</v>
      </c>
      <c r="CA36" s="26">
        <v>3.4511901141647199</v>
      </c>
      <c r="CC36" s="35">
        <f t="shared" si="14"/>
        <v>8.0000044830592365E-3</v>
      </c>
      <c r="CD36" s="35">
        <f t="shared" si="13"/>
        <v>1.9247499051307151E-2</v>
      </c>
      <c r="CE36" s="23">
        <f t="shared" si="15"/>
        <v>-3.3804233263520527E-7</v>
      </c>
      <c r="CF36" s="23" t="str">
        <f t="shared" si="16"/>
        <v/>
      </c>
      <c r="CG36" s="23">
        <f t="shared" si="17"/>
        <v>-3.4967957858771412E-7</v>
      </c>
      <c r="CH36" s="23">
        <f t="shared" si="18"/>
        <v>-2.4977491451041637E-5</v>
      </c>
      <c r="CI36" s="23">
        <f t="shared" si="19"/>
        <v>-2.6513039456934578E-5</v>
      </c>
      <c r="CJ36" s="23">
        <f t="shared" si="20"/>
        <v>5.8523946679389135E-6</v>
      </c>
      <c r="CK36" s="23">
        <f t="shared" si="21"/>
        <v>-2.8278432510537779E-7</v>
      </c>
      <c r="CL36" s="23" t="str">
        <f t="shared" si="22"/>
        <v/>
      </c>
      <c r="CM36" s="23" t="str">
        <f t="shared" si="23"/>
        <v/>
      </c>
      <c r="CN36" s="23"/>
      <c r="CO36" s="23" t="str">
        <f t="shared" si="24"/>
        <v/>
      </c>
      <c r="CP36" s="23" t="str">
        <f t="shared" si="25"/>
        <v/>
      </c>
      <c r="CQ36" s="23" t="str">
        <f>IF(M36=0,"",(#REF!-M36)/M36)</f>
        <v/>
      </c>
      <c r="CR36" s="23" t="str">
        <f>IF(N36=0,"",(#REF!-N36)/N36)</f>
        <v/>
      </c>
      <c r="CS36" s="23" t="str">
        <f t="shared" si="26"/>
        <v/>
      </c>
    </row>
    <row r="37" spans="1:97" s="28" customFormat="1" x14ac:dyDescent="0.25">
      <c r="A37" s="26" t="s">
        <v>36</v>
      </c>
      <c r="B37" s="26">
        <v>46.813547540000002</v>
      </c>
      <c r="C37" s="26"/>
      <c r="D37" s="26">
        <v>355.70456973</v>
      </c>
      <c r="E37" s="26">
        <v>10.516953259999999</v>
      </c>
      <c r="F37" s="26">
        <v>10.186768259999999</v>
      </c>
      <c r="G37" s="26">
        <v>2.3467750000000001</v>
      </c>
      <c r="H37" s="26">
        <v>17.57698976</v>
      </c>
      <c r="I37" s="26"/>
      <c r="J37" s="26"/>
      <c r="K37" s="26"/>
      <c r="L37" s="26"/>
      <c r="M37" s="26"/>
      <c r="N37" s="29"/>
      <c r="O37" s="29"/>
      <c r="P37" s="26"/>
      <c r="Q37" s="26" t="s">
        <v>36</v>
      </c>
      <c r="R37" s="97">
        <v>0</v>
      </c>
      <c r="S37" s="26">
        <v>0.34517828600682599</v>
      </c>
      <c r="T37" s="26">
        <v>1.3112984937943</v>
      </c>
      <c r="U37" s="26">
        <v>1.3112984937943</v>
      </c>
      <c r="V37" s="26">
        <v>1.01536831813522</v>
      </c>
      <c r="W37" s="97">
        <v>0</v>
      </c>
      <c r="X37" s="26">
        <v>0.343350749448672</v>
      </c>
      <c r="Y37" s="26">
        <v>0.31778270957994198</v>
      </c>
      <c r="Z37" s="26">
        <v>46.813521638034103</v>
      </c>
      <c r="AA37" s="26">
        <v>3.0408535345647199</v>
      </c>
      <c r="AB37" s="26">
        <v>2.30922221850751E-2</v>
      </c>
      <c r="AC37" s="26">
        <v>0.53146487790016295</v>
      </c>
      <c r="AD37" s="26">
        <v>0</v>
      </c>
      <c r="AE37" s="97">
        <v>0</v>
      </c>
      <c r="AF37" s="26">
        <v>3.6307592178909398</v>
      </c>
      <c r="AG37" s="26">
        <v>3.6307592178909398</v>
      </c>
      <c r="AH37" s="26">
        <v>2.84563274580157</v>
      </c>
      <c r="AI37" s="26">
        <v>0.42010327838714201</v>
      </c>
      <c r="AJ37" s="26">
        <v>1.68070909305034E-2</v>
      </c>
      <c r="AK37" s="97">
        <v>0.43951364741011001</v>
      </c>
      <c r="AL37" s="26">
        <v>4.5003976066711797E-2</v>
      </c>
      <c r="AM37" s="26">
        <v>0</v>
      </c>
      <c r="AN37" s="26">
        <v>8.6609698220628303E-3</v>
      </c>
      <c r="AO37" s="26">
        <v>0.19606454073204399</v>
      </c>
      <c r="AP37" s="26">
        <v>0</v>
      </c>
      <c r="AQ37" s="26">
        <v>320.134033954926</v>
      </c>
      <c r="AR37" s="26">
        <v>32.724809341865203</v>
      </c>
      <c r="AS37" s="26">
        <v>355.704476042593</v>
      </c>
      <c r="AT37" s="26">
        <v>0</v>
      </c>
      <c r="AU37" s="26">
        <v>0.53541168682683205</v>
      </c>
      <c r="AV37" s="26">
        <v>0</v>
      </c>
      <c r="AW37" s="26">
        <v>4.6732266546602901</v>
      </c>
      <c r="AX37" s="26">
        <v>5.93888170549557E-3</v>
      </c>
      <c r="AY37" s="26">
        <v>2.0882865611755001E-3</v>
      </c>
      <c r="AZ37" s="26">
        <v>7.85602957268914</v>
      </c>
      <c r="BA37" s="26">
        <v>2.66892902109272E-3</v>
      </c>
      <c r="BB37" s="26">
        <v>0</v>
      </c>
      <c r="BC37" s="26">
        <v>3.8709609296890901E-4</v>
      </c>
      <c r="BD37" s="26">
        <v>10.516688082218501</v>
      </c>
      <c r="BE37" s="26">
        <v>10.186495678794801</v>
      </c>
      <c r="BF37" s="26">
        <v>0.33019240342377698</v>
      </c>
      <c r="BG37" s="26">
        <v>0</v>
      </c>
      <c r="BH37" s="26">
        <v>0</v>
      </c>
      <c r="BI37" s="26">
        <v>4.16740379635906E-2</v>
      </c>
      <c r="BJ37" s="26">
        <v>0</v>
      </c>
      <c r="BK37" s="26">
        <v>0.44719889548438202</v>
      </c>
      <c r="BL37" s="26">
        <v>0</v>
      </c>
      <c r="BM37" s="26">
        <v>1.1623092588611999E-2</v>
      </c>
      <c r="BN37" s="26">
        <v>1.7887951997663101</v>
      </c>
      <c r="BO37" s="26">
        <v>1.1460095428886499E-2</v>
      </c>
      <c r="BP37" s="26">
        <v>0</v>
      </c>
      <c r="BQ37" s="26">
        <v>3.0050939973654701E-2</v>
      </c>
      <c r="BR37" s="26">
        <v>4.0746948373264502E-5</v>
      </c>
      <c r="BS37" s="26">
        <v>2.3467825926892498</v>
      </c>
      <c r="BT37" s="26">
        <v>1.9514828349878099</v>
      </c>
      <c r="BU37" s="26">
        <v>0</v>
      </c>
      <c r="BV37" s="26">
        <v>0</v>
      </c>
      <c r="BW37" s="26">
        <v>0.65327095227522003</v>
      </c>
      <c r="BX37" s="97">
        <v>0</v>
      </c>
      <c r="BY37" s="26">
        <v>0.10672813830731299</v>
      </c>
      <c r="BZ37" s="26">
        <v>17.576981646521901</v>
      </c>
      <c r="CA37" s="26">
        <v>0.90858379941669498</v>
      </c>
      <c r="CC37" s="35">
        <f t="shared" si="14"/>
        <v>7.9999913902146867E-3</v>
      </c>
      <c r="CD37" s="35">
        <f t="shared" si="13"/>
        <v>1.9247496579239805E-2</v>
      </c>
      <c r="CE37" s="23">
        <f t="shared" si="15"/>
        <v>-5.533006417901594E-7</v>
      </c>
      <c r="CF37" s="23" t="str">
        <f t="shared" si="16"/>
        <v/>
      </c>
      <c r="CG37" s="23">
        <f t="shared" si="17"/>
        <v>-2.6338544672963214E-7</v>
      </c>
      <c r="CH37" s="23">
        <f t="shared" si="18"/>
        <v>-2.5214315871039004E-5</v>
      </c>
      <c r="CI37" s="23">
        <f t="shared" si="19"/>
        <v>-2.6758359299170247E-5</v>
      </c>
      <c r="CJ37" s="23">
        <f t="shared" si="20"/>
        <v>3.2353716269216605E-6</v>
      </c>
      <c r="CK37" s="23">
        <f t="shared" si="21"/>
        <v>-4.6159656516450299E-7</v>
      </c>
      <c r="CL37" s="23" t="str">
        <f t="shared" si="22"/>
        <v/>
      </c>
      <c r="CM37" s="23" t="str">
        <f t="shared" si="23"/>
        <v/>
      </c>
      <c r="CN37" s="23"/>
      <c r="CO37" s="23" t="str">
        <f t="shared" si="24"/>
        <v/>
      </c>
      <c r="CP37" s="23" t="str">
        <f t="shared" si="25"/>
        <v/>
      </c>
      <c r="CQ37" s="23" t="str">
        <f>IF(M37=0,"",(#REF!-M37)/M37)</f>
        <v/>
      </c>
      <c r="CR37" s="23" t="str">
        <f>IF(N37=0,"",(#REF!-N37)/N37)</f>
        <v/>
      </c>
      <c r="CS37" s="23" t="str">
        <f t="shared" si="26"/>
        <v/>
      </c>
    </row>
    <row r="38" spans="1:97" x14ac:dyDescent="0.25">
      <c r="A38" s="26" t="s">
        <v>37</v>
      </c>
      <c r="B38" s="26">
        <v>402.38817203000002</v>
      </c>
      <c r="C38" s="26"/>
      <c r="D38" s="26">
        <v>2676.9427802</v>
      </c>
      <c r="E38" s="26">
        <v>70.236060660000007</v>
      </c>
      <c r="F38" s="26">
        <v>68.107117840000001</v>
      </c>
      <c r="G38" s="26">
        <v>4.81205968</v>
      </c>
      <c r="H38" s="26">
        <v>92.746046539999995</v>
      </c>
      <c r="I38" s="26"/>
      <c r="J38" s="26"/>
      <c r="K38" s="26"/>
      <c r="L38" s="26"/>
      <c r="M38" s="26"/>
      <c r="N38" s="29"/>
      <c r="O38" s="29"/>
      <c r="P38" s="26"/>
      <c r="Q38" s="26" t="s">
        <v>37</v>
      </c>
      <c r="R38" s="97">
        <v>0</v>
      </c>
      <c r="S38" s="26">
        <v>1.8213534124761299</v>
      </c>
      <c r="T38" s="26">
        <v>6.9191550636439798</v>
      </c>
      <c r="U38" s="26">
        <v>6.9191550636439798</v>
      </c>
      <c r="V38" s="26">
        <v>5.3576503101590598</v>
      </c>
      <c r="W38" s="97">
        <v>0</v>
      </c>
      <c r="X38" s="26">
        <v>1.8117106973795001</v>
      </c>
      <c r="Y38" s="26">
        <v>1.6768009063801901</v>
      </c>
      <c r="Z38" s="26">
        <v>402.38805230641998</v>
      </c>
      <c r="AA38" s="26">
        <v>16.0452505549855</v>
      </c>
      <c r="AB38" s="26">
        <v>0.121847591229686</v>
      </c>
      <c r="AC38" s="26">
        <v>2.8043062844518101</v>
      </c>
      <c r="AD38" s="26">
        <v>0</v>
      </c>
      <c r="AE38" s="97">
        <v>0</v>
      </c>
      <c r="AF38" s="26">
        <v>19.157941276190499</v>
      </c>
      <c r="AG38" s="26">
        <v>19.157941276190499</v>
      </c>
      <c r="AH38" s="26">
        <v>21.4155381299955</v>
      </c>
      <c r="AI38" s="26">
        <v>2.2166998960700699</v>
      </c>
      <c r="AJ38" s="26">
        <v>8.8683796755376701E-2</v>
      </c>
      <c r="AK38" s="97">
        <v>2.31912010361048</v>
      </c>
      <c r="AL38" s="26">
        <v>0.23746639085524701</v>
      </c>
      <c r="AM38" s="26">
        <v>0</v>
      </c>
      <c r="AN38" s="26">
        <v>4.5700309798818103E-2</v>
      </c>
      <c r="AO38" s="26">
        <v>1.31085809991567</v>
      </c>
      <c r="AP38" s="26">
        <v>0</v>
      </c>
      <c r="AQ38" s="26">
        <v>2409.2475131548599</v>
      </c>
      <c r="AR38" s="26">
        <v>246.27866937284</v>
      </c>
      <c r="AS38" s="26">
        <v>2676.9417206577</v>
      </c>
      <c r="AT38" s="26">
        <v>0</v>
      </c>
      <c r="AU38" s="26">
        <v>2.8251322147144702</v>
      </c>
      <c r="AV38" s="26">
        <v>0</v>
      </c>
      <c r="AW38" s="26">
        <v>24.658572267795702</v>
      </c>
      <c r="AX38" s="26">
        <v>3.9706446209097301E-2</v>
      </c>
      <c r="AY38" s="26">
        <v>1.3961974169105501E-2</v>
      </c>
      <c r="AZ38" s="26">
        <v>52.524212926029399</v>
      </c>
      <c r="BA38" s="26">
        <v>1.7844068000793599E-2</v>
      </c>
      <c r="BB38" s="26">
        <v>0</v>
      </c>
      <c r="BC38" s="26">
        <v>2.5880692466916798E-3</v>
      </c>
      <c r="BD38" s="26">
        <v>70.234277859995998</v>
      </c>
      <c r="BE38" s="26">
        <v>68.1053544046258</v>
      </c>
      <c r="BF38" s="26">
        <v>2.1289234553701801</v>
      </c>
      <c r="BG38" s="26">
        <v>0</v>
      </c>
      <c r="BH38" s="26">
        <v>0</v>
      </c>
      <c r="BI38" s="26">
        <v>0.27862612621240401</v>
      </c>
      <c r="BJ38" s="26">
        <v>0</v>
      </c>
      <c r="BK38" s="26">
        <v>2.9899025552891598</v>
      </c>
      <c r="BL38" s="26">
        <v>0</v>
      </c>
      <c r="BM38" s="26">
        <v>7.7710212292972203E-2</v>
      </c>
      <c r="BN38" s="26">
        <v>11.9596134980185</v>
      </c>
      <c r="BO38" s="26">
        <v>6.04698312402333E-2</v>
      </c>
      <c r="BP38" s="26">
        <v>0</v>
      </c>
      <c r="BQ38" s="26">
        <v>0.200916100821772</v>
      </c>
      <c r="BR38" s="26">
        <v>2.7242833578156598E-4</v>
      </c>
      <c r="BS38" s="26">
        <v>4.81208265720442</v>
      </c>
      <c r="BT38" s="26">
        <v>10.297116130788201</v>
      </c>
      <c r="BU38" s="26">
        <v>0</v>
      </c>
      <c r="BV38" s="26">
        <v>0</v>
      </c>
      <c r="BW38" s="26">
        <v>3.4470183443783902</v>
      </c>
      <c r="BX38" s="97">
        <v>0</v>
      </c>
      <c r="BY38" s="26">
        <v>0.563157954607311</v>
      </c>
      <c r="BZ38" s="26">
        <v>92.746028881429893</v>
      </c>
      <c r="CA38" s="26">
        <v>4.7941998876431704</v>
      </c>
      <c r="CC38" s="35">
        <f t="shared" si="14"/>
        <v>8.0000016304926872E-3</v>
      </c>
      <c r="CD38" s="35">
        <f t="shared" si="13"/>
        <v>1.9247504272977323E-2</v>
      </c>
      <c r="CE38" s="23">
        <f t="shared" si="15"/>
        <v>-2.9753255280311247E-7</v>
      </c>
      <c r="CF38" s="23" t="str">
        <f t="shared" si="16"/>
        <v/>
      </c>
      <c r="CG38" s="23">
        <f t="shared" si="17"/>
        <v>-3.9580311834220265E-7</v>
      </c>
      <c r="CH38" s="23">
        <f t="shared" si="18"/>
        <v>-2.5382972610587218E-5</v>
      </c>
      <c r="CI38" s="23">
        <f t="shared" si="19"/>
        <v>-2.5892086321195213E-5</v>
      </c>
      <c r="CJ38" s="23">
        <f t="shared" si="20"/>
        <v>4.7749209170273738E-6</v>
      </c>
      <c r="CK38" s="23">
        <f t="shared" si="21"/>
        <v>-1.9039701162528361E-7</v>
      </c>
      <c r="CL38" s="23" t="str">
        <f t="shared" si="22"/>
        <v/>
      </c>
      <c r="CM38" s="23" t="str">
        <f t="shared" si="23"/>
        <v/>
      </c>
      <c r="CN38" s="23"/>
      <c r="CO38" s="23" t="str">
        <f t="shared" si="24"/>
        <v/>
      </c>
      <c r="CP38" s="23" t="str">
        <f t="shared" si="25"/>
        <v/>
      </c>
      <c r="CQ38" s="23" t="str">
        <f>IF(M38=0,"",(#REF!-M38)/M38)</f>
        <v/>
      </c>
      <c r="CR38" s="23" t="str">
        <f>IF(N38=0,"",(#REF!-N38)/N38)</f>
        <v/>
      </c>
      <c r="CS38" s="23" t="str">
        <f t="shared" si="26"/>
        <v/>
      </c>
    </row>
    <row r="39" spans="1:97" x14ac:dyDescent="0.25">
      <c r="A39" s="26" t="s">
        <v>38</v>
      </c>
      <c r="B39" s="26">
        <v>240.91622229000001</v>
      </c>
      <c r="C39" s="26"/>
      <c r="D39" s="26">
        <v>1792.4587107</v>
      </c>
      <c r="E39" s="26">
        <v>51.545638599999997</v>
      </c>
      <c r="F39" s="26">
        <v>49.955639150000003</v>
      </c>
      <c r="G39" s="26">
        <v>7.3964410300000001</v>
      </c>
      <c r="H39" s="26">
        <v>86.398805699999997</v>
      </c>
      <c r="I39" s="26"/>
      <c r="J39" s="26"/>
      <c r="K39" s="26"/>
      <c r="L39" s="26"/>
      <c r="M39" s="26"/>
      <c r="N39" s="29"/>
      <c r="O39" s="29"/>
      <c r="P39" s="26"/>
      <c r="Q39" s="26" t="s">
        <v>130</v>
      </c>
      <c r="R39" s="97">
        <v>0</v>
      </c>
      <c r="S39" s="26">
        <v>1.69670615035807</v>
      </c>
      <c r="T39" s="26">
        <v>6.4456288125597503</v>
      </c>
      <c r="U39" s="26">
        <v>6.4456288125597503</v>
      </c>
      <c r="V39" s="26">
        <v>4.9909953194546803</v>
      </c>
      <c r="W39" s="97">
        <v>0</v>
      </c>
      <c r="X39" s="26">
        <v>1.6877246918253099</v>
      </c>
      <c r="Y39" s="26">
        <v>1.5620463857517399</v>
      </c>
      <c r="Z39" s="26">
        <v>240.91614791734801</v>
      </c>
      <c r="AA39" s="26">
        <v>14.9471656740062</v>
      </c>
      <c r="AB39" s="26">
        <v>0.11350874423063299</v>
      </c>
      <c r="AC39" s="26">
        <v>2.61238696793591</v>
      </c>
      <c r="AD39" s="26">
        <v>0</v>
      </c>
      <c r="AE39" s="97">
        <v>0</v>
      </c>
      <c r="AF39" s="26">
        <v>17.846823920692401</v>
      </c>
      <c r="AG39" s="26">
        <v>17.846823920692401</v>
      </c>
      <c r="AH39" s="26">
        <v>14.339660781229799</v>
      </c>
      <c r="AI39" s="26">
        <v>2.06499705807345</v>
      </c>
      <c r="AJ39" s="26">
        <v>8.2614228875024995E-2</v>
      </c>
      <c r="AK39" s="97">
        <v>2.1604073406265201</v>
      </c>
      <c r="AL39" s="26">
        <v>0.22121488827542299</v>
      </c>
      <c r="AM39" s="26">
        <v>0</v>
      </c>
      <c r="AN39" s="26">
        <v>4.2572605411537401E-2</v>
      </c>
      <c r="AO39" s="26">
        <v>0.96149570663205397</v>
      </c>
      <c r="AP39" s="26">
        <v>0</v>
      </c>
      <c r="AQ39" s="26">
        <v>1613.21223013586</v>
      </c>
      <c r="AR39" s="26">
        <v>164.90615328273699</v>
      </c>
      <c r="AS39" s="26">
        <v>1792.4580441998201</v>
      </c>
      <c r="AT39" s="26">
        <v>0</v>
      </c>
      <c r="AU39" s="26">
        <v>2.6317901217998498</v>
      </c>
      <c r="AV39" s="26">
        <v>0</v>
      </c>
      <c r="AW39" s="26">
        <v>22.971017473982599</v>
      </c>
      <c r="AX39" s="26">
        <v>2.9124110295033499E-2</v>
      </c>
      <c r="AY39" s="26">
        <v>1.0240898671163999E-2</v>
      </c>
      <c r="AZ39" s="26">
        <v>38.525763157900499</v>
      </c>
      <c r="BA39" s="26">
        <v>1.3088364370001699E-2</v>
      </c>
      <c r="BB39" s="26">
        <v>0</v>
      </c>
      <c r="BC39" s="26">
        <v>1.89831297386971E-3</v>
      </c>
      <c r="BD39" s="26">
        <v>51.544338874126503</v>
      </c>
      <c r="BE39" s="26">
        <v>49.954307395651902</v>
      </c>
      <c r="BF39" s="26">
        <v>1.5900314784746199</v>
      </c>
      <c r="BG39" s="26">
        <v>0</v>
      </c>
      <c r="BH39" s="26">
        <v>0</v>
      </c>
      <c r="BI39" s="26">
        <v>0.20436842211897199</v>
      </c>
      <c r="BJ39" s="26">
        <v>0</v>
      </c>
      <c r="BK39" s="26">
        <v>2.1930508611804602</v>
      </c>
      <c r="BL39" s="26">
        <v>0</v>
      </c>
      <c r="BM39" s="26">
        <v>5.6999340815820303E-2</v>
      </c>
      <c r="BN39" s="26">
        <v>8.7722051104240002</v>
      </c>
      <c r="BO39" s="26">
        <v>5.6331599468848297E-2</v>
      </c>
      <c r="BP39" s="26">
        <v>0</v>
      </c>
      <c r="BQ39" s="26">
        <v>0.14736899485771901</v>
      </c>
      <c r="BR39" s="26">
        <v>1.9982204431290201E-4</v>
      </c>
      <c r="BS39" s="26">
        <v>7.39648176366937</v>
      </c>
      <c r="BT39" s="26">
        <v>9.5924222990652002</v>
      </c>
      <c r="BU39" s="26">
        <v>0</v>
      </c>
      <c r="BV39" s="26">
        <v>0</v>
      </c>
      <c r="BW39" s="26">
        <v>3.21111525903008</v>
      </c>
      <c r="BX39" s="97">
        <v>0</v>
      </c>
      <c r="BY39" s="26">
        <v>0.52461750514486005</v>
      </c>
      <c r="BZ39" s="26">
        <v>86.398783895236306</v>
      </c>
      <c r="CA39" s="26">
        <v>4.4660993230292796</v>
      </c>
      <c r="CC39" s="35">
        <f t="shared" si="14"/>
        <v>7.9999980070000667E-3</v>
      </c>
      <c r="CD39" s="35">
        <f t="shared" si="13"/>
        <v>1.9247503503886914E-2</v>
      </c>
      <c r="CE39" s="23">
        <f t="shared" si="15"/>
        <v>-3.0870753030800861E-7</v>
      </c>
      <c r="CF39" s="23" t="str">
        <f t="shared" si="16"/>
        <v/>
      </c>
      <c r="CG39" s="23">
        <f t="shared" si="17"/>
        <v>-3.7183572260456004E-7</v>
      </c>
      <c r="CH39" s="23">
        <f t="shared" si="18"/>
        <v>-2.521505036692163E-5</v>
      </c>
      <c r="CI39" s="23">
        <f t="shared" si="19"/>
        <v>-2.6658739048499276E-5</v>
      </c>
      <c r="CJ39" s="23">
        <f t="shared" si="20"/>
        <v>5.5071985573531121E-6</v>
      </c>
      <c r="CK39" s="23">
        <f t="shared" si="21"/>
        <v>-2.5237343865998484E-7</v>
      </c>
      <c r="CL39" s="23" t="str">
        <f t="shared" si="22"/>
        <v/>
      </c>
      <c r="CM39" s="23" t="str">
        <f t="shared" si="23"/>
        <v/>
      </c>
      <c r="CN39" s="23"/>
      <c r="CO39" s="23" t="str">
        <f t="shared" si="24"/>
        <v/>
      </c>
      <c r="CP39" s="23" t="str">
        <f t="shared" si="25"/>
        <v/>
      </c>
      <c r="CQ39" s="23" t="str">
        <f>IF(M39=0,"",(#REF!-M39)/M39)</f>
        <v/>
      </c>
      <c r="CR39" s="23" t="str">
        <f>IF(N39=0,"",(#REF!-N39)/N39)</f>
        <v/>
      </c>
      <c r="CS39" s="23" t="str">
        <f t="shared" si="26"/>
        <v/>
      </c>
    </row>
    <row r="40" spans="1:97" x14ac:dyDescent="0.25">
      <c r="A40" s="26" t="s">
        <v>39</v>
      </c>
      <c r="B40" s="26">
        <v>224.42964112000001</v>
      </c>
      <c r="C40" s="26"/>
      <c r="D40" s="26">
        <v>1500.5283548</v>
      </c>
      <c r="E40" s="26">
        <v>39.548747599999999</v>
      </c>
      <c r="F40" s="26">
        <v>38.348832000000002</v>
      </c>
      <c r="G40" s="26">
        <v>2.8639787700000001</v>
      </c>
      <c r="H40" s="26">
        <v>52.499835230000002</v>
      </c>
      <c r="I40" s="26"/>
      <c r="J40" s="26"/>
      <c r="K40" s="26"/>
      <c r="L40" s="26"/>
      <c r="M40" s="26"/>
      <c r="N40" s="29"/>
      <c r="O40" s="29"/>
      <c r="P40" s="26"/>
      <c r="Q40" s="26" t="s">
        <v>39</v>
      </c>
      <c r="R40" s="97">
        <v>0</v>
      </c>
      <c r="S40" s="26">
        <v>1.03099573287157</v>
      </c>
      <c r="T40" s="26">
        <v>3.9166545008876201</v>
      </c>
      <c r="U40" s="26">
        <v>3.9166545008876201</v>
      </c>
      <c r="V40" s="26">
        <v>3.0327523381620001</v>
      </c>
      <c r="W40" s="97">
        <v>0</v>
      </c>
      <c r="X40" s="26">
        <v>1.02553759467647</v>
      </c>
      <c r="Y40" s="26">
        <v>0.94917005850839697</v>
      </c>
      <c r="Z40" s="26">
        <v>224.42958262140499</v>
      </c>
      <c r="AA40" s="26">
        <v>9.0825742866762997</v>
      </c>
      <c r="AB40" s="26">
        <v>6.8973029976519398E-2</v>
      </c>
      <c r="AC40" s="26">
        <v>1.5874034490006399</v>
      </c>
      <c r="AD40" s="26">
        <v>0</v>
      </c>
      <c r="AE40" s="97">
        <v>0</v>
      </c>
      <c r="AF40" s="26">
        <v>10.8445466726817</v>
      </c>
      <c r="AG40" s="26">
        <v>10.8445466726817</v>
      </c>
      <c r="AH40" s="26">
        <v>12.0042231531826</v>
      </c>
      <c r="AI40" s="26">
        <v>1.25478633159313</v>
      </c>
      <c r="AJ40" s="26">
        <v>5.0200279231264001E-2</v>
      </c>
      <c r="AK40" s="97">
        <v>1.3127624026281399</v>
      </c>
      <c r="AL40" s="26">
        <v>0.13442012939919401</v>
      </c>
      <c r="AM40" s="26">
        <v>0</v>
      </c>
      <c r="AN40" s="26">
        <v>2.5869118409617298E-2</v>
      </c>
      <c r="AO40" s="26">
        <v>0.73809957804637405</v>
      </c>
      <c r="AP40" s="26">
        <v>0</v>
      </c>
      <c r="AQ40" s="26">
        <v>1350.47506747025</v>
      </c>
      <c r="AR40" s="26">
        <v>138.048600351196</v>
      </c>
      <c r="AS40" s="26">
        <v>1500.52789097462</v>
      </c>
      <c r="AT40" s="26">
        <v>0</v>
      </c>
      <c r="AU40" s="26">
        <v>1.59919356341705</v>
      </c>
      <c r="AV40" s="26">
        <v>0</v>
      </c>
      <c r="AW40" s="26">
        <v>13.958213829821901</v>
      </c>
      <c r="AX40" s="26">
        <v>2.23573724598621E-2</v>
      </c>
      <c r="AY40" s="26">
        <v>7.8615180464844496E-3</v>
      </c>
      <c r="AZ40" s="26">
        <v>29.574610785231201</v>
      </c>
      <c r="BA40" s="26">
        <v>1.0047400175267399E-2</v>
      </c>
      <c r="BB40" s="26">
        <v>0</v>
      </c>
      <c r="BC40" s="26">
        <v>1.45725319389099E-3</v>
      </c>
      <c r="BD40" s="26">
        <v>39.547749257728299</v>
      </c>
      <c r="BE40" s="26">
        <v>38.347824207159803</v>
      </c>
      <c r="BF40" s="26">
        <v>1.19992505056851</v>
      </c>
      <c r="BG40" s="26">
        <v>0</v>
      </c>
      <c r="BH40" s="26">
        <v>0</v>
      </c>
      <c r="BI40" s="26">
        <v>0.156885115439518</v>
      </c>
      <c r="BJ40" s="26">
        <v>0</v>
      </c>
      <c r="BK40" s="26">
        <v>1.6835131741596201</v>
      </c>
      <c r="BL40" s="26">
        <v>0</v>
      </c>
      <c r="BM40" s="26">
        <v>4.37560192353268E-2</v>
      </c>
      <c r="BN40" s="26">
        <v>6.7340532497781496</v>
      </c>
      <c r="BO40" s="26">
        <v>3.4229576960705402E-2</v>
      </c>
      <c r="BP40" s="26">
        <v>0</v>
      </c>
      <c r="BQ40" s="26">
        <v>0.11312892602942</v>
      </c>
      <c r="BR40" s="26">
        <v>1.53393411068304E-4</v>
      </c>
      <c r="BS40" s="26">
        <v>2.86398633677585</v>
      </c>
      <c r="BT40" s="26">
        <v>5.8287936434156302</v>
      </c>
      <c r="BU40" s="26">
        <v>0</v>
      </c>
      <c r="BV40" s="26">
        <v>0</v>
      </c>
      <c r="BW40" s="26">
        <v>1.9512196533842301</v>
      </c>
      <c r="BX40" s="97">
        <v>0</v>
      </c>
      <c r="BY40" s="26">
        <v>0.31878110561768502</v>
      </c>
      <c r="BZ40" s="26">
        <v>52.499824887977603</v>
      </c>
      <c r="CA40" s="26">
        <v>2.71380446660568</v>
      </c>
      <c r="CC40" s="35">
        <f t="shared" si="14"/>
        <v>8.0000000169178059E-3</v>
      </c>
      <c r="CD40" s="35">
        <f t="shared" si="13"/>
        <v>1.9247495609113745E-2</v>
      </c>
      <c r="CE40" s="23">
        <f t="shared" si="15"/>
        <v>-2.6065449613569282E-7</v>
      </c>
      <c r="CF40" s="23" t="str">
        <f t="shared" si="16"/>
        <v/>
      </c>
      <c r="CG40" s="23">
        <f t="shared" si="17"/>
        <v>-3.0910804081427705E-7</v>
      </c>
      <c r="CH40" s="23">
        <f t="shared" si="18"/>
        <v>-2.524333467641655E-5</v>
      </c>
      <c r="CI40" s="23">
        <f t="shared" si="19"/>
        <v>-2.6279622810894542E-5</v>
      </c>
      <c r="CJ40" s="23">
        <f t="shared" si="20"/>
        <v>2.6420502585983668E-6</v>
      </c>
      <c r="CK40" s="23">
        <f t="shared" si="21"/>
        <v>-1.9699152109808753E-7</v>
      </c>
      <c r="CL40" s="23" t="str">
        <f t="shared" si="22"/>
        <v/>
      </c>
      <c r="CM40" s="23" t="str">
        <f t="shared" si="23"/>
        <v/>
      </c>
      <c r="CN40" s="23"/>
      <c r="CO40" s="23" t="str">
        <f t="shared" si="24"/>
        <v/>
      </c>
      <c r="CP40" s="23" t="str">
        <f t="shared" si="25"/>
        <v/>
      </c>
      <c r="CQ40" s="23" t="str">
        <f>IF(M40=0,"",(#REF!-M40)/M40)</f>
        <v/>
      </c>
      <c r="CR40" s="23" t="str">
        <f>IF(N40=0,"",(#REF!-N40)/N40)</f>
        <v/>
      </c>
      <c r="CS40" s="23" t="str">
        <f t="shared" si="26"/>
        <v/>
      </c>
    </row>
    <row r="41" spans="1:97" x14ac:dyDescent="0.25">
      <c r="A41" s="26" t="s">
        <v>40</v>
      </c>
      <c r="B41" s="26">
        <v>208.09374729000001</v>
      </c>
      <c r="C41" s="26"/>
      <c r="D41" s="26">
        <v>1392.2185655999999</v>
      </c>
      <c r="E41" s="26">
        <v>36.976877039999998</v>
      </c>
      <c r="F41" s="26">
        <v>35.850356300000001</v>
      </c>
      <c r="G41" s="26">
        <v>3.36983568</v>
      </c>
      <c r="H41" s="26">
        <v>50.461981590000001</v>
      </c>
      <c r="I41" s="26"/>
      <c r="J41" s="26"/>
      <c r="K41" s="26"/>
      <c r="L41" s="26"/>
      <c r="M41" s="26"/>
      <c r="N41" s="29"/>
      <c r="O41" s="29"/>
      <c r="P41" s="26"/>
      <c r="Q41" s="26" t="s">
        <v>40</v>
      </c>
      <c r="R41" s="97">
        <v>0</v>
      </c>
      <c r="S41" s="26">
        <v>0.99097491027881002</v>
      </c>
      <c r="T41" s="26">
        <v>3.7646248252222398</v>
      </c>
      <c r="U41" s="26">
        <v>3.7646248252222398</v>
      </c>
      <c r="V41" s="26">
        <v>2.91503130286215</v>
      </c>
      <c r="W41" s="97">
        <v>0</v>
      </c>
      <c r="X41" s="26">
        <v>0.98572938182612602</v>
      </c>
      <c r="Y41" s="26">
        <v>0.91232734492298695</v>
      </c>
      <c r="Z41" s="26">
        <v>208.09368798646301</v>
      </c>
      <c r="AA41" s="26">
        <v>8.7300246074038892</v>
      </c>
      <c r="AB41" s="26">
        <v>6.6295712156101097E-2</v>
      </c>
      <c r="AC41" s="26">
        <v>1.52578635559721</v>
      </c>
      <c r="AD41" s="26">
        <v>0</v>
      </c>
      <c r="AE41" s="97">
        <v>0</v>
      </c>
      <c r="AF41" s="26">
        <v>10.423594983779401</v>
      </c>
      <c r="AG41" s="26">
        <v>10.423594983779401</v>
      </c>
      <c r="AH41" s="26">
        <v>11.137744737446001</v>
      </c>
      <c r="AI41" s="26">
        <v>1.2060791575618699</v>
      </c>
      <c r="AJ41" s="26">
        <v>4.8251681275634797E-2</v>
      </c>
      <c r="AK41" s="97">
        <v>1.26180588918406</v>
      </c>
      <c r="AL41" s="26">
        <v>0.12920247740006699</v>
      </c>
      <c r="AM41" s="26">
        <v>0</v>
      </c>
      <c r="AN41" s="26">
        <v>2.48648392448775E-2</v>
      </c>
      <c r="AO41" s="26">
        <v>0.69001195088102196</v>
      </c>
      <c r="AP41" s="26">
        <v>0</v>
      </c>
      <c r="AQ41" s="26">
        <v>1252.99626510138</v>
      </c>
      <c r="AR41" s="26">
        <v>128.08402124792599</v>
      </c>
      <c r="AS41" s="26">
        <v>1392.21803108675</v>
      </c>
      <c r="AT41" s="26">
        <v>0</v>
      </c>
      <c r="AU41" s="26">
        <v>1.5371191977496299</v>
      </c>
      <c r="AV41" s="26">
        <v>0</v>
      </c>
      <c r="AW41" s="26">
        <v>13.4164270032804</v>
      </c>
      <c r="AX41" s="26">
        <v>2.0900736965447999E-2</v>
      </c>
      <c r="AY41" s="26">
        <v>7.3493214239653401E-3</v>
      </c>
      <c r="AZ41" s="26">
        <v>27.647784744015802</v>
      </c>
      <c r="BA41" s="26">
        <v>9.3927881799192002E-3</v>
      </c>
      <c r="BB41" s="26">
        <v>0</v>
      </c>
      <c r="BC41" s="26">
        <v>1.36231377822605E-3</v>
      </c>
      <c r="BD41" s="26">
        <v>36.975938722086198</v>
      </c>
      <c r="BE41" s="26">
        <v>35.849410560465401</v>
      </c>
      <c r="BF41" s="26">
        <v>1.12652816162083</v>
      </c>
      <c r="BG41" s="26">
        <v>0</v>
      </c>
      <c r="BH41" s="26">
        <v>0</v>
      </c>
      <c r="BI41" s="26">
        <v>0.146663864437793</v>
      </c>
      <c r="BJ41" s="26">
        <v>0</v>
      </c>
      <c r="BK41" s="26">
        <v>1.5738301658426801</v>
      </c>
      <c r="BL41" s="26">
        <v>0</v>
      </c>
      <c r="BM41" s="26">
        <v>4.0905266533287001E-2</v>
      </c>
      <c r="BN41" s="26">
        <v>6.2953193827058396</v>
      </c>
      <c r="BO41" s="26">
        <v>3.2900842147765598E-2</v>
      </c>
      <c r="BP41" s="26">
        <v>0</v>
      </c>
      <c r="BQ41" s="26">
        <v>0.105758575648847</v>
      </c>
      <c r="BR41" s="26">
        <v>1.4340093359127399E-4</v>
      </c>
      <c r="BS41" s="26">
        <v>3.3698490173801301</v>
      </c>
      <c r="BT41" s="26">
        <v>5.6025353095310999</v>
      </c>
      <c r="BU41" s="26">
        <v>0</v>
      </c>
      <c r="BV41" s="26">
        <v>0</v>
      </c>
      <c r="BW41" s="26">
        <v>1.8754810166859901</v>
      </c>
      <c r="BX41" s="97">
        <v>0</v>
      </c>
      <c r="BY41" s="26">
        <v>0.30640725663565799</v>
      </c>
      <c r="BZ41" s="26">
        <v>50.4619641748926</v>
      </c>
      <c r="CA41" s="26">
        <v>2.6084642662045199</v>
      </c>
      <c r="CC41" s="35">
        <f t="shared" si="14"/>
        <v>8.0000003510599556E-3</v>
      </c>
      <c r="CD41" s="35">
        <f t="shared" si="13"/>
        <v>1.9247511746872753E-2</v>
      </c>
      <c r="CE41" s="23">
        <f t="shared" si="15"/>
        <v>-2.8498471372898599E-7</v>
      </c>
      <c r="CF41" s="23" t="str">
        <f t="shared" si="16"/>
        <v/>
      </c>
      <c r="CG41" s="23">
        <f t="shared" si="17"/>
        <v>-3.8392912085691169E-7</v>
      </c>
      <c r="CH41" s="23">
        <f t="shared" si="18"/>
        <v>-2.537580209342188E-5</v>
      </c>
      <c r="CI41" s="23">
        <f t="shared" si="19"/>
        <v>-2.6380199033068477E-5</v>
      </c>
      <c r="CJ41" s="23">
        <f t="shared" si="20"/>
        <v>3.9578725482828944E-6</v>
      </c>
      <c r="CK41" s="23">
        <f t="shared" si="21"/>
        <v>-3.4511342701730455E-7</v>
      </c>
      <c r="CL41" s="23" t="str">
        <f t="shared" si="22"/>
        <v/>
      </c>
      <c r="CM41" s="23" t="str">
        <f t="shared" si="23"/>
        <v/>
      </c>
      <c r="CN41" s="23"/>
      <c r="CO41" s="23" t="str">
        <f t="shared" si="24"/>
        <v/>
      </c>
      <c r="CP41" s="23" t="str">
        <f t="shared" si="25"/>
        <v/>
      </c>
      <c r="CQ41" s="23" t="str">
        <f>IF(M41=0,"",(#REF!-M41)/M41)</f>
        <v/>
      </c>
      <c r="CR41" s="23" t="str">
        <f>IF(N41=0,"",(#REF!-N41)/N41)</f>
        <v/>
      </c>
      <c r="CS41" s="23" t="str">
        <f t="shared" si="26"/>
        <v/>
      </c>
    </row>
    <row r="42" spans="1:97" s="28" customFormat="1" x14ac:dyDescent="0.25">
      <c r="A42" s="26" t="s">
        <v>41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9"/>
      <c r="O42" s="29"/>
      <c r="P42" s="26"/>
      <c r="Q42" s="26"/>
      <c r="R42" s="97"/>
      <c r="S42" s="26"/>
      <c r="T42" s="26"/>
      <c r="U42" s="26"/>
      <c r="V42" s="26"/>
      <c r="W42" s="97"/>
      <c r="X42" s="26"/>
      <c r="Y42" s="26"/>
      <c r="Z42" s="26"/>
      <c r="AA42" s="26"/>
      <c r="AB42" s="26"/>
      <c r="AC42" s="26"/>
      <c r="AD42" s="26"/>
      <c r="AE42" s="97"/>
      <c r="AF42" s="26"/>
      <c r="AG42" s="26"/>
      <c r="AH42" s="26"/>
      <c r="AI42" s="26"/>
      <c r="AJ42" s="26"/>
      <c r="AK42" s="97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97"/>
      <c r="BY42" s="26"/>
      <c r="BZ42" s="26"/>
      <c r="CA42" s="26"/>
      <c r="CC42" s="35" t="e">
        <f t="shared" si="14"/>
        <v>#DIV/0!</v>
      </c>
      <c r="CD42" s="35" t="e">
        <f t="shared" si="13"/>
        <v>#DIV/0!</v>
      </c>
      <c r="CE42" s="23" t="str">
        <f t="shared" si="15"/>
        <v/>
      </c>
      <c r="CF42" s="23" t="str">
        <f t="shared" si="16"/>
        <v/>
      </c>
      <c r="CG42" s="23" t="str">
        <f t="shared" si="17"/>
        <v/>
      </c>
      <c r="CH42" s="23" t="str">
        <f t="shared" si="18"/>
        <v/>
      </c>
      <c r="CI42" s="23" t="str">
        <f t="shared" si="19"/>
        <v/>
      </c>
      <c r="CJ42" s="23" t="str">
        <f t="shared" si="20"/>
        <v/>
      </c>
      <c r="CK42" s="23" t="str">
        <f t="shared" si="21"/>
        <v/>
      </c>
      <c r="CL42" s="23" t="str">
        <f t="shared" si="22"/>
        <v/>
      </c>
      <c r="CM42" s="23" t="str">
        <f t="shared" si="23"/>
        <v/>
      </c>
      <c r="CN42" s="23"/>
      <c r="CO42" s="23" t="str">
        <f t="shared" si="24"/>
        <v/>
      </c>
      <c r="CP42" s="23" t="str">
        <f t="shared" si="25"/>
        <v/>
      </c>
      <c r="CQ42" s="23" t="str">
        <f>IF(M42=0,"",(#REF!-M42)/M42)</f>
        <v/>
      </c>
      <c r="CR42" s="23" t="str">
        <f>IF(N42=0,"",(#REF!-N42)/N42)</f>
        <v/>
      </c>
      <c r="CS42" s="23" t="str">
        <f t="shared" si="26"/>
        <v/>
      </c>
    </row>
    <row r="43" spans="1:97" s="28" customFormat="1" x14ac:dyDescent="0.25">
      <c r="A43" s="26" t="s">
        <v>42</v>
      </c>
      <c r="B43" s="26">
        <v>373.56559929999997</v>
      </c>
      <c r="C43" s="26"/>
      <c r="D43" s="26">
        <v>2698.9019858000001</v>
      </c>
      <c r="E43" s="26">
        <v>75.499705779999999</v>
      </c>
      <c r="F43" s="26">
        <v>73.186182430000002</v>
      </c>
      <c r="G43" s="26">
        <v>8.6212402899999994</v>
      </c>
      <c r="H43" s="26">
        <v>118.72017997</v>
      </c>
      <c r="I43" s="26"/>
      <c r="J43" s="26"/>
      <c r="K43" s="26"/>
      <c r="L43" s="26"/>
      <c r="M43" s="26"/>
      <c r="N43" s="29"/>
      <c r="O43" s="29"/>
      <c r="P43" s="26"/>
      <c r="Q43" s="26" t="s">
        <v>42</v>
      </c>
      <c r="R43" s="97">
        <v>0</v>
      </c>
      <c r="S43" s="26">
        <v>2.33143315882656</v>
      </c>
      <c r="T43" s="26">
        <v>8.8569039069946296</v>
      </c>
      <c r="U43" s="26">
        <v>8.8569039069946296</v>
      </c>
      <c r="V43" s="26">
        <v>6.8580963929147298</v>
      </c>
      <c r="W43" s="97">
        <v>0</v>
      </c>
      <c r="X43" s="26">
        <v>2.3190930780577599</v>
      </c>
      <c r="Y43" s="26">
        <v>2.1464013155310999</v>
      </c>
      <c r="Z43" s="26">
        <v>373.56548025507402</v>
      </c>
      <c r="AA43" s="26">
        <v>20.538824105403101</v>
      </c>
      <c r="AB43" s="26">
        <v>0.15597158892672</v>
      </c>
      <c r="AC43" s="26">
        <v>3.5896672303814499</v>
      </c>
      <c r="AD43" s="26">
        <v>0</v>
      </c>
      <c r="AE43" s="97">
        <v>0</v>
      </c>
      <c r="AF43" s="26">
        <v>24.523233292945299</v>
      </c>
      <c r="AG43" s="26">
        <v>24.523233292945299</v>
      </c>
      <c r="AH43" s="26">
        <v>21.591230003714699</v>
      </c>
      <c r="AI43" s="26">
        <v>2.8375017011628598</v>
      </c>
      <c r="AJ43" s="26">
        <v>0.113519866770582</v>
      </c>
      <c r="AK43" s="97">
        <v>2.9686069722572501</v>
      </c>
      <c r="AL43" s="26">
        <v>0.30397036951638901</v>
      </c>
      <c r="AM43" s="26">
        <v>0</v>
      </c>
      <c r="AN43" s="26">
        <v>5.8499051662573201E-2</v>
      </c>
      <c r="AO43" s="26">
        <v>1.4086136403545</v>
      </c>
      <c r="AP43" s="26">
        <v>0</v>
      </c>
      <c r="AQ43" s="26">
        <v>2429.0108413119701</v>
      </c>
      <c r="AR43" s="26">
        <v>248.29890862304799</v>
      </c>
      <c r="AS43" s="26">
        <v>2698.90097993873</v>
      </c>
      <c r="AT43" s="26">
        <v>0</v>
      </c>
      <c r="AU43" s="26">
        <v>3.6163290602863198</v>
      </c>
      <c r="AV43" s="26">
        <v>0</v>
      </c>
      <c r="AW43" s="26">
        <v>31.564339108427301</v>
      </c>
      <c r="AX43" s="26">
        <v>4.2667525986651002E-2</v>
      </c>
      <c r="AY43" s="26">
        <v>1.50031604596636E-2</v>
      </c>
      <c r="AZ43" s="26">
        <v>56.441147119496001</v>
      </c>
      <c r="BA43" s="26">
        <v>1.9174762117208699E-2</v>
      </c>
      <c r="BB43" s="26">
        <v>0</v>
      </c>
      <c r="BC43" s="26">
        <v>2.7810747926387599E-3</v>
      </c>
      <c r="BD43" s="26">
        <v>75.497810988088602</v>
      </c>
      <c r="BE43" s="26">
        <v>73.184233875966996</v>
      </c>
      <c r="BF43" s="26">
        <v>2.31357711212156</v>
      </c>
      <c r="BG43" s="26">
        <v>0</v>
      </c>
      <c r="BH43" s="26">
        <v>0</v>
      </c>
      <c r="BI43" s="26">
        <v>0.29940448697674599</v>
      </c>
      <c r="BJ43" s="26">
        <v>0</v>
      </c>
      <c r="BK43" s="26">
        <v>3.2128730067406299</v>
      </c>
      <c r="BL43" s="26">
        <v>0</v>
      </c>
      <c r="BM43" s="26">
        <v>8.3505340600869699E-2</v>
      </c>
      <c r="BN43" s="26">
        <v>12.8514855900395</v>
      </c>
      <c r="BO43" s="26">
        <v>7.74048228957471E-2</v>
      </c>
      <c r="BP43" s="26">
        <v>0</v>
      </c>
      <c r="BQ43" s="26">
        <v>0.215899065429873</v>
      </c>
      <c r="BR43" s="26">
        <v>2.92743327233144E-4</v>
      </c>
      <c r="BS43" s="26">
        <v>8.6212734295562594</v>
      </c>
      <c r="BT43" s="26">
        <v>13.180902856027201</v>
      </c>
      <c r="BU43" s="26">
        <v>0</v>
      </c>
      <c r="BV43" s="26">
        <v>0</v>
      </c>
      <c r="BW43" s="26">
        <v>4.4123791141048097</v>
      </c>
      <c r="BX43" s="97">
        <v>0</v>
      </c>
      <c r="BY43" s="26">
        <v>0.720873520980155</v>
      </c>
      <c r="BZ43" s="26">
        <v>118.72014265403401</v>
      </c>
      <c r="CA43" s="26">
        <v>6.1368440280354104</v>
      </c>
      <c r="CC43" s="35">
        <f t="shared" si="14"/>
        <v>8.0000082123075373E-3</v>
      </c>
      <c r="CD43" s="35">
        <f t="shared" si="13"/>
        <v>1.9247501350384093E-2</v>
      </c>
      <c r="CE43" s="23">
        <f t="shared" si="15"/>
        <v>-3.1867207841290633E-7</v>
      </c>
      <c r="CF43" s="23" t="str">
        <f t="shared" si="16"/>
        <v/>
      </c>
      <c r="CG43" s="23">
        <f t="shared" si="17"/>
        <v>-3.7269277486885669E-7</v>
      </c>
      <c r="CH43" s="23">
        <f t="shared" si="18"/>
        <v>-2.5096679408503051E-5</v>
      </c>
      <c r="CI43" s="23">
        <f t="shared" si="19"/>
        <v>-2.6624616400375404E-5</v>
      </c>
      <c r="CJ43" s="23">
        <f t="shared" si="20"/>
        <v>3.8439429995348602E-6</v>
      </c>
      <c r="CK43" s="23">
        <f t="shared" si="21"/>
        <v>-3.1431864411457627E-7</v>
      </c>
      <c r="CL43" s="23" t="str">
        <f t="shared" si="22"/>
        <v/>
      </c>
      <c r="CM43" s="23" t="str">
        <f t="shared" si="23"/>
        <v/>
      </c>
      <c r="CN43" s="23"/>
      <c r="CO43" s="23" t="str">
        <f t="shared" si="24"/>
        <v/>
      </c>
      <c r="CP43" s="23" t="str">
        <f t="shared" si="25"/>
        <v/>
      </c>
      <c r="CQ43" s="23" t="str">
        <f>IF(M43=0,"",(#REF!-M43)/M43)</f>
        <v/>
      </c>
      <c r="CR43" s="23" t="str">
        <f>IF(N43=0,"",(#REF!-N43)/N43)</f>
        <v/>
      </c>
      <c r="CS43" s="23" t="str">
        <f t="shared" si="26"/>
        <v/>
      </c>
    </row>
    <row r="44" spans="1:97" x14ac:dyDescent="0.25">
      <c r="A44" s="26" t="s">
        <v>43</v>
      </c>
      <c r="B44" s="26">
        <v>2700.3246525999998</v>
      </c>
      <c r="C44" s="26"/>
      <c r="D44" s="26">
        <v>18762.522494000001</v>
      </c>
      <c r="E44" s="26">
        <v>537.04836770999998</v>
      </c>
      <c r="F44" s="26">
        <v>519.92077676999997</v>
      </c>
      <c r="G44" s="26">
        <v>160.37983489999999</v>
      </c>
      <c r="H44" s="26">
        <v>750.01535476000004</v>
      </c>
      <c r="I44" s="26"/>
      <c r="J44" s="26"/>
      <c r="K44" s="26"/>
      <c r="L44" s="26"/>
      <c r="M44" s="26"/>
      <c r="N44" s="29"/>
      <c r="O44" s="29"/>
      <c r="P44" s="26"/>
      <c r="Q44" s="26" t="s">
        <v>43</v>
      </c>
      <c r="R44" s="97">
        <v>0</v>
      </c>
      <c r="S44" s="26">
        <v>14.7288525620875</v>
      </c>
      <c r="T44" s="26">
        <v>55.953518982687299</v>
      </c>
      <c r="U44" s="26">
        <v>55.953518982687299</v>
      </c>
      <c r="V44" s="26">
        <v>43.326070589929003</v>
      </c>
      <c r="W44" s="97">
        <v>0</v>
      </c>
      <c r="X44" s="26">
        <v>14.650879376162999</v>
      </c>
      <c r="Y44" s="26">
        <v>13.559892326988299</v>
      </c>
      <c r="Z44" s="26">
        <v>2700.32442780777</v>
      </c>
      <c r="AA44" s="26">
        <v>129.75419404660801</v>
      </c>
      <c r="AB44" s="26">
        <v>0.98535180926793597</v>
      </c>
      <c r="AC44" s="26">
        <v>22.677746429452501</v>
      </c>
      <c r="AD44" s="26">
        <v>0</v>
      </c>
      <c r="AE44" s="97">
        <v>0</v>
      </c>
      <c r="AF44" s="26">
        <v>154.925716704753</v>
      </c>
      <c r="AG44" s="26">
        <v>154.925716704753</v>
      </c>
      <c r="AH44" s="26">
        <v>150.100102632296</v>
      </c>
      <c r="AI44" s="26">
        <v>17.925934474831099</v>
      </c>
      <c r="AJ44" s="26">
        <v>0.717162440487632</v>
      </c>
      <c r="AK44" s="97">
        <v>18.754170935239099</v>
      </c>
      <c r="AL44" s="26">
        <v>1.9203337624797701</v>
      </c>
      <c r="AM44" s="26">
        <v>0</v>
      </c>
      <c r="AN44" s="26">
        <v>0.369568207123392</v>
      </c>
      <c r="AO44" s="26">
        <v>10.006908354827299</v>
      </c>
      <c r="AP44" s="26">
        <v>0</v>
      </c>
      <c r="AQ44" s="26">
        <v>16886.267011796401</v>
      </c>
      <c r="AR44" s="26">
        <v>1726.15184547628</v>
      </c>
      <c r="AS44" s="26">
        <v>18762.518959904999</v>
      </c>
      <c r="AT44" s="26">
        <v>0</v>
      </c>
      <c r="AU44" s="26">
        <v>22.846170117760899</v>
      </c>
      <c r="AV44" s="26">
        <v>0</v>
      </c>
      <c r="AW44" s="26">
        <v>199.40793893484999</v>
      </c>
      <c r="AX44" s="26">
        <v>0.30311384488389898</v>
      </c>
      <c r="AY44" s="26">
        <v>0.106583719821205</v>
      </c>
      <c r="AZ44" s="26">
        <v>400.962749350683</v>
      </c>
      <c r="BA44" s="26">
        <v>0.13621922452972601</v>
      </c>
      <c r="BB44" s="26">
        <v>0</v>
      </c>
      <c r="BC44" s="26">
        <v>1.9756971620011301E-2</v>
      </c>
      <c r="BD44" s="26">
        <v>537.03474351787804</v>
      </c>
      <c r="BE44" s="26">
        <v>519.90707136556</v>
      </c>
      <c r="BF44" s="26">
        <v>17.127672152317299</v>
      </c>
      <c r="BG44" s="26">
        <v>0</v>
      </c>
      <c r="BH44" s="26">
        <v>0</v>
      </c>
      <c r="BI44" s="26">
        <v>2.1269955834146299</v>
      </c>
      <c r="BJ44" s="26">
        <v>0</v>
      </c>
      <c r="BK44" s="26">
        <v>22.824515418685198</v>
      </c>
      <c r="BL44" s="26">
        <v>0</v>
      </c>
      <c r="BM44" s="26">
        <v>0.593229173120146</v>
      </c>
      <c r="BN44" s="26">
        <v>91.298063534009003</v>
      </c>
      <c r="BO44" s="26">
        <v>0.48900554909107302</v>
      </c>
      <c r="BP44" s="26">
        <v>0</v>
      </c>
      <c r="BQ44" s="26">
        <v>1.53376485964825</v>
      </c>
      <c r="BR44" s="26">
        <v>2.0796851449483801E-3</v>
      </c>
      <c r="BS44" s="26">
        <v>160.37982706065301</v>
      </c>
      <c r="BT44" s="26">
        <v>83.270388196595405</v>
      </c>
      <c r="BU44" s="26">
        <v>0</v>
      </c>
      <c r="BV44" s="26">
        <v>0</v>
      </c>
      <c r="BW44" s="26">
        <v>27.875226179176501</v>
      </c>
      <c r="BX44" s="97">
        <v>0</v>
      </c>
      <c r="BY44" s="26">
        <v>4.5541230159103101</v>
      </c>
      <c r="BZ44" s="26">
        <v>750.01523528894302</v>
      </c>
      <c r="CA44" s="26">
        <v>38.769556865872403</v>
      </c>
      <c r="CC44" s="35">
        <f t="shared" si="14"/>
        <v>7.9999973859083574E-3</v>
      </c>
      <c r="CD44" s="35">
        <f t="shared" si="13"/>
        <v>1.9247494227273523E-2</v>
      </c>
      <c r="CE44" s="23">
        <f t="shared" si="15"/>
        <v>-8.3246371722250395E-8</v>
      </c>
      <c r="CF44" s="23" t="str">
        <f t="shared" si="16"/>
        <v/>
      </c>
      <c r="CG44" s="23">
        <f t="shared" si="17"/>
        <v>-1.8835926793953518E-7</v>
      </c>
      <c r="CH44" s="23">
        <f t="shared" si="18"/>
        <v>-2.536865009018127E-5</v>
      </c>
      <c r="CI44" s="23">
        <f t="shared" si="19"/>
        <v>-2.6360563094091603E-5</v>
      </c>
      <c r="CJ44" s="23">
        <f t="shared" si="20"/>
        <v>-4.8879879335686479E-8</v>
      </c>
      <c r="CK44" s="23">
        <f t="shared" si="21"/>
        <v>-1.5929148151527803E-7</v>
      </c>
      <c r="CL44" s="23" t="str">
        <f t="shared" si="22"/>
        <v/>
      </c>
      <c r="CM44" s="23" t="str">
        <f t="shared" si="23"/>
        <v/>
      </c>
      <c r="CN44" s="23"/>
      <c r="CO44" s="23" t="str">
        <f t="shared" si="24"/>
        <v/>
      </c>
      <c r="CP44" s="23" t="str">
        <f t="shared" si="25"/>
        <v/>
      </c>
      <c r="CQ44" s="23" t="str">
        <f>IF(M44=0,"",(#REF!-M44)/M44)</f>
        <v/>
      </c>
      <c r="CR44" s="23" t="str">
        <f>IF(N44=0,"",(#REF!-N44)/N44)</f>
        <v/>
      </c>
      <c r="CS44" s="23" t="str">
        <f t="shared" si="26"/>
        <v/>
      </c>
    </row>
    <row r="45" spans="1:97" s="28" customFormat="1" x14ac:dyDescent="0.25">
      <c r="A45" s="26" t="s">
        <v>44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9"/>
      <c r="O45" s="29"/>
      <c r="P45" s="26"/>
      <c r="Q45" s="26"/>
      <c r="R45" s="97"/>
      <c r="S45" s="26"/>
      <c r="T45" s="26"/>
      <c r="U45" s="26"/>
      <c r="V45" s="26"/>
      <c r="W45" s="97"/>
      <c r="X45" s="26"/>
      <c r="Y45" s="26"/>
      <c r="Z45" s="26"/>
      <c r="AA45" s="26"/>
      <c r="AB45" s="26"/>
      <c r="AC45" s="26"/>
      <c r="AD45" s="26"/>
      <c r="AE45" s="97"/>
      <c r="AF45" s="26"/>
      <c r="AG45" s="26"/>
      <c r="AH45" s="26"/>
      <c r="AI45" s="26"/>
      <c r="AJ45" s="26"/>
      <c r="AK45" s="97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97"/>
      <c r="BY45" s="26"/>
      <c r="BZ45" s="26"/>
      <c r="CA45" s="26"/>
      <c r="CC45" s="35" t="e">
        <f t="shared" si="14"/>
        <v>#DIV/0!</v>
      </c>
      <c r="CD45" s="35" t="e">
        <f t="shared" si="13"/>
        <v>#DIV/0!</v>
      </c>
      <c r="CE45" s="23" t="str">
        <f t="shared" si="15"/>
        <v/>
      </c>
      <c r="CF45" s="23" t="str">
        <f t="shared" si="16"/>
        <v/>
      </c>
      <c r="CG45" s="23" t="str">
        <f t="shared" si="17"/>
        <v/>
      </c>
      <c r="CH45" s="23" t="str">
        <f t="shared" si="18"/>
        <v/>
      </c>
      <c r="CI45" s="23" t="str">
        <f t="shared" si="19"/>
        <v/>
      </c>
      <c r="CJ45" s="23" t="str">
        <f t="shared" si="20"/>
        <v/>
      </c>
      <c r="CK45" s="23" t="str">
        <f t="shared" si="21"/>
        <v/>
      </c>
      <c r="CL45" s="23" t="str">
        <f t="shared" si="22"/>
        <v/>
      </c>
      <c r="CM45" s="23" t="str">
        <f t="shared" si="23"/>
        <v/>
      </c>
      <c r="CN45" s="23"/>
      <c r="CO45" s="23" t="str">
        <f t="shared" si="24"/>
        <v/>
      </c>
      <c r="CP45" s="23" t="str">
        <f t="shared" si="25"/>
        <v/>
      </c>
      <c r="CQ45" s="23" t="str">
        <f>IF(M45=0,"",(#REF!-M45)/M45)</f>
        <v/>
      </c>
      <c r="CR45" s="23" t="str">
        <f>IF(N45=0,"",(#REF!-N45)/N45)</f>
        <v/>
      </c>
      <c r="CS45" s="23" t="str">
        <f t="shared" si="26"/>
        <v/>
      </c>
    </row>
    <row r="46" spans="1:97" s="28" customFormat="1" x14ac:dyDescent="0.25">
      <c r="A46" s="26" t="s">
        <v>45</v>
      </c>
      <c r="B46" s="26">
        <v>0.89204192000000004</v>
      </c>
      <c r="C46" s="26"/>
      <c r="D46" s="26">
        <v>5.9306289100000003</v>
      </c>
      <c r="E46" s="26">
        <v>0.16311023999999999</v>
      </c>
      <c r="F46" s="26">
        <v>0.15794535000000001</v>
      </c>
      <c r="G46" s="26">
        <v>4.345591E-2</v>
      </c>
      <c r="H46" s="26">
        <v>0.19962922</v>
      </c>
      <c r="I46" s="26"/>
      <c r="J46" s="26"/>
      <c r="K46" s="26"/>
      <c r="L46" s="26"/>
      <c r="M46" s="26"/>
      <c r="N46" s="29"/>
      <c r="O46" s="29"/>
      <c r="P46" s="26"/>
      <c r="Q46" s="26" t="s">
        <v>45</v>
      </c>
      <c r="R46" s="97">
        <v>0</v>
      </c>
      <c r="S46" s="26">
        <v>3.92036057326124E-3</v>
      </c>
      <c r="T46" s="26">
        <v>1.48930599765869E-2</v>
      </c>
      <c r="U46" s="26">
        <v>1.48930599765869E-2</v>
      </c>
      <c r="V46" s="26">
        <v>1.1532028746507E-2</v>
      </c>
      <c r="W46" s="97">
        <v>0</v>
      </c>
      <c r="X46" s="26">
        <v>3.8995991770602399E-3</v>
      </c>
      <c r="Y46" s="26">
        <v>3.6091868552147501E-3</v>
      </c>
      <c r="Z46" s="26">
        <v>0.89204253950406998</v>
      </c>
      <c r="AA46" s="26">
        <v>3.4536554094181403E-2</v>
      </c>
      <c r="AB46" s="26">
        <v>2.6227171620760902E-4</v>
      </c>
      <c r="AC46" s="26">
        <v>6.0360789677243298E-3</v>
      </c>
      <c r="AD46" s="26">
        <v>0</v>
      </c>
      <c r="AE46" s="97">
        <v>0</v>
      </c>
      <c r="AF46" s="26">
        <v>4.12362769450332E-2</v>
      </c>
      <c r="AG46" s="26">
        <v>4.12362769450332E-2</v>
      </c>
      <c r="AH46" s="26">
        <v>4.7444834603746697E-2</v>
      </c>
      <c r="AI46" s="26">
        <v>4.7713199438372501E-3</v>
      </c>
      <c r="AJ46" s="26">
        <v>1.9090472214558201E-4</v>
      </c>
      <c r="AK46" s="97">
        <v>4.9917674609648499E-3</v>
      </c>
      <c r="AL46" s="26">
        <v>5.1113974147279698E-4</v>
      </c>
      <c r="AM46" s="26">
        <v>0</v>
      </c>
      <c r="AN46" s="26">
        <v>9.8369060561054198E-5</v>
      </c>
      <c r="AO46" s="26">
        <v>3.0399900769964199E-3</v>
      </c>
      <c r="AP46" s="26">
        <v>0</v>
      </c>
      <c r="AQ46" s="26">
        <v>5.3375707697988801</v>
      </c>
      <c r="AR46" s="26">
        <v>0.54561534086211705</v>
      </c>
      <c r="AS46" s="26">
        <v>5.9306309452647401</v>
      </c>
      <c r="AT46" s="26">
        <v>0</v>
      </c>
      <c r="AU46" s="26">
        <v>6.0809300255736101E-3</v>
      </c>
      <c r="AV46" s="26">
        <v>0</v>
      </c>
      <c r="AW46" s="26">
        <v>5.3076105216686702E-2</v>
      </c>
      <c r="AX46" s="26">
        <v>9.2081716518681398E-5</v>
      </c>
      <c r="AY46" s="26">
        <v>3.2378557846525199E-5</v>
      </c>
      <c r="AZ46" s="26">
        <v>0.121807879429223</v>
      </c>
      <c r="BA46" s="26">
        <v>4.1381915485816003E-5</v>
      </c>
      <c r="BB46" s="26">
        <v>0</v>
      </c>
      <c r="BC46" s="26">
        <v>6.0019079901012404E-6</v>
      </c>
      <c r="BD46" s="26">
        <v>0.16310665575084399</v>
      </c>
      <c r="BE46" s="26">
        <v>0.15794162348068999</v>
      </c>
      <c r="BF46" s="26">
        <v>5.1650322701543797E-3</v>
      </c>
      <c r="BG46" s="26">
        <v>0</v>
      </c>
      <c r="BH46" s="26">
        <v>0</v>
      </c>
      <c r="BI46" s="26">
        <v>6.46153772383802E-4</v>
      </c>
      <c r="BJ46" s="26">
        <v>0</v>
      </c>
      <c r="BK46" s="26">
        <v>6.9338117363051599E-3</v>
      </c>
      <c r="BL46" s="26">
        <v>0</v>
      </c>
      <c r="BM46" s="26">
        <v>1.8021674079708101E-4</v>
      </c>
      <c r="BN46" s="26">
        <v>2.77351456428402E-2</v>
      </c>
      <c r="BO46" s="26">
        <v>1.3015272088493499E-4</v>
      </c>
      <c r="BP46" s="26">
        <v>0</v>
      </c>
      <c r="BQ46" s="26">
        <v>4.6594030985961998E-4</v>
      </c>
      <c r="BR46" s="26">
        <v>6.3175143989373703E-7</v>
      </c>
      <c r="BS46" s="26">
        <v>4.3454693805563299E-2</v>
      </c>
      <c r="BT46" s="26">
        <v>2.21637785001709E-2</v>
      </c>
      <c r="BU46" s="26">
        <v>0</v>
      </c>
      <c r="BV46" s="26">
        <v>0</v>
      </c>
      <c r="BW46" s="26">
        <v>7.4195483309137597E-3</v>
      </c>
      <c r="BX46" s="97">
        <v>0</v>
      </c>
      <c r="BY46" s="26">
        <v>1.21215652097422E-3</v>
      </c>
      <c r="BZ46" s="26">
        <v>0.19963025160248399</v>
      </c>
      <c r="CA46" s="26">
        <v>1.03192117859863E-2</v>
      </c>
      <c r="CC46" s="35">
        <f t="shared" si="14"/>
        <v>7.9999640917849738E-3</v>
      </c>
      <c r="CD46" s="35">
        <f t="shared" si="13"/>
        <v>1.9247554951010683E-2</v>
      </c>
      <c r="CE46" s="23">
        <f t="shared" si="15"/>
        <v>6.9447865177899041E-7</v>
      </c>
      <c r="CF46" s="23" t="str">
        <f t="shared" si="16"/>
        <v/>
      </c>
      <c r="CG46" s="23">
        <f t="shared" si="17"/>
        <v>3.4317856853608019E-7</v>
      </c>
      <c r="CH46" s="23">
        <f t="shared" si="18"/>
        <v>-2.1974396923223866E-5</v>
      </c>
      <c r="CI46" s="23">
        <f t="shared" si="19"/>
        <v>-2.3593725994599418E-5</v>
      </c>
      <c r="CJ46" s="23">
        <f t="shared" si="20"/>
        <v>-2.7986859248861179E-5</v>
      </c>
      <c r="CK46" s="23">
        <f t="shared" si="21"/>
        <v>5.1675926199171214E-6</v>
      </c>
      <c r="CL46" s="23" t="str">
        <f t="shared" si="22"/>
        <v/>
      </c>
      <c r="CM46" s="23" t="str">
        <f t="shared" si="23"/>
        <v/>
      </c>
      <c r="CN46" s="23"/>
      <c r="CO46" s="23" t="str">
        <f t="shared" si="24"/>
        <v/>
      </c>
      <c r="CP46" s="23" t="str">
        <f t="shared" si="25"/>
        <v/>
      </c>
      <c r="CQ46" s="23" t="str">
        <f>IF(M46=0,"",(#REF!-M46)/M46)</f>
        <v/>
      </c>
      <c r="CR46" s="23" t="str">
        <f>IF(N46=0,"",(#REF!-N46)/N46)</f>
        <v/>
      </c>
      <c r="CS46" s="23" t="str">
        <f t="shared" si="26"/>
        <v/>
      </c>
    </row>
    <row r="47" spans="1:97" x14ac:dyDescent="0.25">
      <c r="A47" s="26" t="s">
        <v>46</v>
      </c>
      <c r="B47" s="26">
        <v>917.97729251999999</v>
      </c>
      <c r="C47" s="26"/>
      <c r="D47" s="26">
        <v>6084.8331983999997</v>
      </c>
      <c r="E47" s="26">
        <v>159.03038752</v>
      </c>
      <c r="F47" s="26">
        <v>154.21778671999999</v>
      </c>
      <c r="G47" s="26">
        <v>9.7490807099999994</v>
      </c>
      <c r="H47" s="26">
        <v>207.37062847000001</v>
      </c>
      <c r="I47" s="26"/>
      <c r="J47" s="26"/>
      <c r="K47" s="26"/>
      <c r="L47" s="26"/>
      <c r="M47" s="26"/>
      <c r="N47" s="29"/>
      <c r="O47" s="29"/>
      <c r="P47" s="26"/>
      <c r="Q47" s="26" t="s">
        <v>46</v>
      </c>
      <c r="R47" s="97">
        <v>0</v>
      </c>
      <c r="S47" s="26">
        <v>4.0723581312896897</v>
      </c>
      <c r="T47" s="26">
        <v>15.4705047105445</v>
      </c>
      <c r="U47" s="26">
        <v>15.4705047105445</v>
      </c>
      <c r="V47" s="26">
        <v>11.9791546698956</v>
      </c>
      <c r="W47" s="97">
        <v>0</v>
      </c>
      <c r="X47" s="26">
        <v>4.0507997161975497</v>
      </c>
      <c r="Y47" s="26">
        <v>3.7491542650274501</v>
      </c>
      <c r="Z47" s="26">
        <v>917.97705058703502</v>
      </c>
      <c r="AA47" s="26">
        <v>35.875549340602497</v>
      </c>
      <c r="AB47" s="26">
        <v>0.27243862501271099</v>
      </c>
      <c r="AC47" s="26">
        <v>6.27013816387967</v>
      </c>
      <c r="AD47" s="26">
        <v>0</v>
      </c>
      <c r="AE47" s="97">
        <v>0</v>
      </c>
      <c r="AF47" s="26">
        <v>42.835167774030801</v>
      </c>
      <c r="AG47" s="26">
        <v>42.835167774030801</v>
      </c>
      <c r="AH47" s="26">
        <v>48.678659984633697</v>
      </c>
      <c r="AI47" s="26">
        <v>4.9563122585637398</v>
      </c>
      <c r="AJ47" s="26">
        <v>0.19828714522113899</v>
      </c>
      <c r="AK47" s="97">
        <v>5.1853140536743902</v>
      </c>
      <c r="AL47" s="26">
        <v>0.53095008829298296</v>
      </c>
      <c r="AM47" s="26">
        <v>0</v>
      </c>
      <c r="AN47" s="26">
        <v>0.102181346526675</v>
      </c>
      <c r="AO47" s="26">
        <v>2.9682278705104199</v>
      </c>
      <c r="AP47" s="26">
        <v>0</v>
      </c>
      <c r="AQ47" s="26">
        <v>5476.3480024275104</v>
      </c>
      <c r="AR47" s="26">
        <v>559.80455201970904</v>
      </c>
      <c r="AS47" s="26">
        <v>6084.8312144318497</v>
      </c>
      <c r="AT47" s="26">
        <v>0</v>
      </c>
      <c r="AU47" s="26">
        <v>6.3167012038224799</v>
      </c>
      <c r="AV47" s="26">
        <v>0</v>
      </c>
      <c r="AW47" s="26">
        <v>55.134001933569301</v>
      </c>
      <c r="AX47" s="26">
        <v>8.9908940315371097E-2</v>
      </c>
      <c r="AY47" s="26">
        <v>3.16146479178998E-2</v>
      </c>
      <c r="AZ47" s="26">
        <v>118.932724193852</v>
      </c>
      <c r="BA47" s="26">
        <v>4.0405055427613898E-2</v>
      </c>
      <c r="BB47" s="26">
        <v>0</v>
      </c>
      <c r="BC47" s="26">
        <v>5.8602742939973598E-3</v>
      </c>
      <c r="BD47" s="26">
        <v>159.026340945698</v>
      </c>
      <c r="BE47" s="26">
        <v>154.213735726972</v>
      </c>
      <c r="BF47" s="26">
        <v>4.8126052187260502</v>
      </c>
      <c r="BG47" s="26">
        <v>0</v>
      </c>
      <c r="BH47" s="26">
        <v>0</v>
      </c>
      <c r="BI47" s="26">
        <v>0.630904858369571</v>
      </c>
      <c r="BJ47" s="26">
        <v>0</v>
      </c>
      <c r="BK47" s="26">
        <v>6.7701583986728098</v>
      </c>
      <c r="BL47" s="26">
        <v>0</v>
      </c>
      <c r="BM47" s="26">
        <v>0.17596240659071699</v>
      </c>
      <c r="BN47" s="26">
        <v>27.0806377696941</v>
      </c>
      <c r="BO47" s="26">
        <v>0.13520447627509799</v>
      </c>
      <c r="BP47" s="26">
        <v>0</v>
      </c>
      <c r="BQ47" s="26">
        <v>0.45494231164646698</v>
      </c>
      <c r="BR47" s="26">
        <v>6.1687019127300302E-4</v>
      </c>
      <c r="BS47" s="26">
        <v>9.7491290925383396</v>
      </c>
      <c r="BT47" s="26">
        <v>23.0233093406991</v>
      </c>
      <c r="BU47" s="26">
        <v>0</v>
      </c>
      <c r="BV47" s="26">
        <v>0</v>
      </c>
      <c r="BW47" s="26">
        <v>7.7071802945364603</v>
      </c>
      <c r="BX47" s="97">
        <v>0</v>
      </c>
      <c r="BY47" s="26">
        <v>1.2591622705288501</v>
      </c>
      <c r="BZ47" s="26">
        <v>207.37056497164301</v>
      </c>
      <c r="CA47" s="26">
        <v>10.719337120782001</v>
      </c>
      <c r="CC47" s="35">
        <f t="shared" si="14"/>
        <v>8.0000016876686526E-3</v>
      </c>
      <c r="CD47" s="35">
        <f t="shared" si="13"/>
        <v>1.924749346430155E-2</v>
      </c>
      <c r="CE47" s="23">
        <f t="shared" si="15"/>
        <v>-2.6355005394978951E-7</v>
      </c>
      <c r="CF47" s="23" t="str">
        <f t="shared" si="16"/>
        <v/>
      </c>
      <c r="CG47" s="23">
        <f t="shared" si="17"/>
        <v>-3.2605136168154552E-7</v>
      </c>
      <c r="CH47" s="23">
        <f t="shared" si="18"/>
        <v>-2.5445289828652212E-5</v>
      </c>
      <c r="CI47" s="23">
        <f t="shared" si="19"/>
        <v>-2.6268001338543463E-5</v>
      </c>
      <c r="CJ47" s="23">
        <f t="shared" si="20"/>
        <v>4.9627795460279566E-6</v>
      </c>
      <c r="CK47" s="23">
        <f t="shared" si="21"/>
        <v>-3.0620709150821534E-7</v>
      </c>
      <c r="CL47" s="23" t="str">
        <f t="shared" si="22"/>
        <v/>
      </c>
      <c r="CM47" s="23" t="str">
        <f t="shared" si="23"/>
        <v/>
      </c>
      <c r="CN47" s="23"/>
      <c r="CO47" s="23" t="str">
        <f t="shared" si="24"/>
        <v/>
      </c>
      <c r="CP47" s="23" t="str">
        <f t="shared" si="25"/>
        <v/>
      </c>
      <c r="CQ47" s="23" t="str">
        <f>IF(M47=0,"",(#REF!-M47)/M47)</f>
        <v/>
      </c>
      <c r="CR47" s="23" t="str">
        <f>IF(N47=0,"",(#REF!-N47)/N47)</f>
        <v/>
      </c>
      <c r="CS47" s="23" t="str">
        <f t="shared" si="26"/>
        <v/>
      </c>
    </row>
    <row r="48" spans="1:97" x14ac:dyDescent="0.25">
      <c r="A48" s="26" t="s">
        <v>47</v>
      </c>
      <c r="B48" s="26">
        <v>1530.5112265</v>
      </c>
      <c r="C48" s="26"/>
      <c r="D48" s="26">
        <v>10096.509711000001</v>
      </c>
      <c r="E48" s="26">
        <v>263.12403731000001</v>
      </c>
      <c r="F48" s="26">
        <v>255.15839093</v>
      </c>
      <c r="G48" s="26">
        <v>16.86940762</v>
      </c>
      <c r="H48" s="26">
        <v>353.42170336999999</v>
      </c>
      <c r="I48" s="26"/>
      <c r="J48" s="26"/>
      <c r="K48" s="26"/>
      <c r="L48" s="26"/>
      <c r="M48" s="26"/>
      <c r="N48" s="29"/>
      <c r="O48" s="29"/>
      <c r="P48" s="26"/>
      <c r="Q48" s="26" t="s">
        <v>47</v>
      </c>
      <c r="R48" s="97">
        <v>0</v>
      </c>
      <c r="S48" s="26">
        <v>6.9405177520258903</v>
      </c>
      <c r="T48" s="26">
        <v>26.366384478957102</v>
      </c>
      <c r="U48" s="26">
        <v>26.366384478957102</v>
      </c>
      <c r="V48" s="26">
        <v>20.4160878629291</v>
      </c>
      <c r="W48" s="97">
        <v>0</v>
      </c>
      <c r="X48" s="26">
        <v>6.9037771380609199</v>
      </c>
      <c r="Y48" s="26">
        <v>6.3896872384456103</v>
      </c>
      <c r="Z48" s="26">
        <v>1530.5108723345199</v>
      </c>
      <c r="AA48" s="26">
        <v>61.142667768613997</v>
      </c>
      <c r="AB48" s="26">
        <v>0.464316882138116</v>
      </c>
      <c r="AC48" s="26">
        <v>10.6861918722498</v>
      </c>
      <c r="AD48" s="26">
        <v>0</v>
      </c>
      <c r="AE48" s="97">
        <v>0</v>
      </c>
      <c r="AF48" s="26">
        <v>73.004003594326505</v>
      </c>
      <c r="AG48" s="26">
        <v>73.004003594326505</v>
      </c>
      <c r="AH48" s="26">
        <v>80.772078467104194</v>
      </c>
      <c r="AI48" s="26">
        <v>8.4470418719628597</v>
      </c>
      <c r="AJ48" s="26">
        <v>0.33794096332198498</v>
      </c>
      <c r="AK48" s="97">
        <v>8.8373286410069891</v>
      </c>
      <c r="AL48" s="26">
        <v>0.90489807776590003</v>
      </c>
      <c r="AM48" s="26">
        <v>0</v>
      </c>
      <c r="AN48" s="26">
        <v>0.174147598667587</v>
      </c>
      <c r="AO48" s="26">
        <v>4.9110303613188</v>
      </c>
      <c r="AP48" s="26">
        <v>0</v>
      </c>
      <c r="AQ48" s="26">
        <v>9086.8553575151709</v>
      </c>
      <c r="AR48" s="26">
        <v>928.87857730143196</v>
      </c>
      <c r="AS48" s="26">
        <v>10096.506013283701</v>
      </c>
      <c r="AT48" s="26">
        <v>0</v>
      </c>
      <c r="AU48" s="26">
        <v>10.7655565597709</v>
      </c>
      <c r="AV48" s="26">
        <v>0</v>
      </c>
      <c r="AW48" s="26">
        <v>93.964839298447004</v>
      </c>
      <c r="AX48" s="26">
        <v>0.14875728067725899</v>
      </c>
      <c r="AY48" s="26">
        <v>5.2307463329530297E-2</v>
      </c>
      <c r="AZ48" s="26">
        <v>196.778075924094</v>
      </c>
      <c r="BA48" s="26">
        <v>6.6851449938325702E-2</v>
      </c>
      <c r="BB48" s="26">
        <v>0</v>
      </c>
      <c r="BC48" s="26">
        <v>9.6960141917690392E-3</v>
      </c>
      <c r="BD48" s="26">
        <v>263.11733086416302</v>
      </c>
      <c r="BE48" s="26">
        <v>255.15166729580599</v>
      </c>
      <c r="BF48" s="26">
        <v>7.9656635683570602</v>
      </c>
      <c r="BG48" s="26">
        <v>0</v>
      </c>
      <c r="BH48" s="26">
        <v>0</v>
      </c>
      <c r="BI48" s="26">
        <v>1.0438525876287601</v>
      </c>
      <c r="BJ48" s="26">
        <v>0</v>
      </c>
      <c r="BK48" s="26">
        <v>11.201449835722499</v>
      </c>
      <c r="BL48" s="26">
        <v>0</v>
      </c>
      <c r="BM48" s="26">
        <v>0.29113563773651402</v>
      </c>
      <c r="BN48" s="26">
        <v>44.805803647326599</v>
      </c>
      <c r="BO48" s="26">
        <v>0.23042886920681199</v>
      </c>
      <c r="BP48" s="26">
        <v>0</v>
      </c>
      <c r="BQ48" s="26">
        <v>0.75271682396865003</v>
      </c>
      <c r="BR48" s="26">
        <v>1.0206311911307999E-3</v>
      </c>
      <c r="BS48" s="26">
        <v>16.869446088933099</v>
      </c>
      <c r="BT48" s="26">
        <v>39.238621105444501</v>
      </c>
      <c r="BU48" s="26">
        <v>0</v>
      </c>
      <c r="BV48" s="26">
        <v>0</v>
      </c>
      <c r="BW48" s="26">
        <v>13.135345478668899</v>
      </c>
      <c r="BX48" s="97">
        <v>0</v>
      </c>
      <c r="BY48" s="26">
        <v>2.14599082782266</v>
      </c>
      <c r="BZ48" s="26">
        <v>353.42157983773899</v>
      </c>
      <c r="CA48" s="26">
        <v>18.2689546835465</v>
      </c>
      <c r="CC48" s="35">
        <f t="shared" si="14"/>
        <v>8.0000030070634873E-3</v>
      </c>
      <c r="CD48" s="35">
        <f t="shared" si="13"/>
        <v>1.9247494689600738E-2</v>
      </c>
      <c r="CE48" s="23">
        <f t="shared" si="15"/>
        <v>-2.3140338596896124E-7</v>
      </c>
      <c r="CF48" s="23" t="str">
        <f t="shared" si="16"/>
        <v/>
      </c>
      <c r="CG48" s="23">
        <f t="shared" si="17"/>
        <v>-3.6623708645677765E-7</v>
      </c>
      <c r="CH48" s="23">
        <f t="shared" si="18"/>
        <v>-2.5487773392141882E-5</v>
      </c>
      <c r="CI48" s="23">
        <f t="shared" si="19"/>
        <v>-2.6350825342238824E-5</v>
      </c>
      <c r="CJ48" s="23">
        <f t="shared" si="20"/>
        <v>2.2803962038921075E-6</v>
      </c>
      <c r="CK48" s="23">
        <f t="shared" si="21"/>
        <v>-3.4953218724858493E-7</v>
      </c>
      <c r="CL48" s="23" t="str">
        <f t="shared" si="22"/>
        <v/>
      </c>
      <c r="CM48" s="23" t="str">
        <f t="shared" si="23"/>
        <v/>
      </c>
      <c r="CN48" s="23"/>
      <c r="CO48" s="23" t="str">
        <f t="shared" si="24"/>
        <v/>
      </c>
      <c r="CP48" s="23" t="str">
        <f t="shared" si="25"/>
        <v/>
      </c>
      <c r="CQ48" s="23" t="str">
        <f>IF(M48=0,"",(#REF!-M48)/M48)</f>
        <v/>
      </c>
      <c r="CR48" s="23" t="str">
        <f>IF(N48=0,"",(#REF!-N48)/N48)</f>
        <v/>
      </c>
      <c r="CS48" s="23" t="str">
        <f t="shared" si="26"/>
        <v/>
      </c>
    </row>
    <row r="49" spans="1:97" x14ac:dyDescent="0.25">
      <c r="A49" s="26" t="s">
        <v>48</v>
      </c>
      <c r="B49" s="26">
        <v>273.86603550000001</v>
      </c>
      <c r="C49" s="26"/>
      <c r="D49" s="26">
        <v>2189.4242813999999</v>
      </c>
      <c r="E49" s="26">
        <v>65.404080759999999</v>
      </c>
      <c r="F49" s="26">
        <v>63.381972390000001</v>
      </c>
      <c r="G49" s="26">
        <v>9.9344467900000009</v>
      </c>
      <c r="H49" s="26">
        <v>120.49795254</v>
      </c>
      <c r="I49" s="26"/>
      <c r="J49" s="26"/>
      <c r="K49" s="26"/>
      <c r="L49" s="26"/>
      <c r="M49" s="26"/>
      <c r="N49" s="29"/>
      <c r="O49" s="29"/>
      <c r="P49" s="26"/>
      <c r="Q49" s="26" t="s">
        <v>48</v>
      </c>
      <c r="R49" s="97">
        <v>0</v>
      </c>
      <c r="S49" s="26">
        <v>2.3663468173761499</v>
      </c>
      <c r="T49" s="26">
        <v>8.9895312413732604</v>
      </c>
      <c r="U49" s="26">
        <v>8.9895312413732604</v>
      </c>
      <c r="V49" s="26">
        <v>6.9607936658856797</v>
      </c>
      <c r="W49" s="97">
        <v>0</v>
      </c>
      <c r="X49" s="26">
        <v>2.3538190816707698</v>
      </c>
      <c r="Y49" s="26">
        <v>2.1785414363686999</v>
      </c>
      <c r="Z49" s="26">
        <v>273.86588818730399</v>
      </c>
      <c r="AA49" s="26">
        <v>20.846390135487798</v>
      </c>
      <c r="AB49" s="26">
        <v>0.15830732560484101</v>
      </c>
      <c r="AC49" s="26">
        <v>3.6434221238637501</v>
      </c>
      <c r="AD49" s="26">
        <v>0</v>
      </c>
      <c r="AE49" s="97">
        <v>0</v>
      </c>
      <c r="AF49" s="26">
        <v>24.890459889675999</v>
      </c>
      <c r="AG49" s="26">
        <v>24.890459889675999</v>
      </c>
      <c r="AH49" s="26">
        <v>17.515386311237499</v>
      </c>
      <c r="AI49" s="26">
        <v>2.8799916546788999</v>
      </c>
      <c r="AJ49" s="26">
        <v>0.11521999030977</v>
      </c>
      <c r="AK49" s="97">
        <v>3.0130601668215</v>
      </c>
      <c r="AL49" s="26">
        <v>0.30852205728778498</v>
      </c>
      <c r="AM49" s="26">
        <v>0</v>
      </c>
      <c r="AN49" s="26">
        <v>5.9375130153059702E-2</v>
      </c>
      <c r="AO49" s="26">
        <v>1.21991229665393</v>
      </c>
      <c r="AP49" s="26">
        <v>0</v>
      </c>
      <c r="AQ49" s="26">
        <v>1970.48083655704</v>
      </c>
      <c r="AR49" s="26">
        <v>201.42698360621</v>
      </c>
      <c r="AS49" s="26">
        <v>2189.4232064744801</v>
      </c>
      <c r="AT49" s="26">
        <v>0</v>
      </c>
      <c r="AU49" s="26">
        <v>3.6704814739926199</v>
      </c>
      <c r="AV49" s="26">
        <v>0</v>
      </c>
      <c r="AW49" s="26">
        <v>32.0370116520346</v>
      </c>
      <c r="AX49" s="26">
        <v>3.69516738801898E-2</v>
      </c>
      <c r="AY49" s="26">
        <v>1.2993297817975299E-2</v>
      </c>
      <c r="AZ49" s="26">
        <v>48.8801536401064</v>
      </c>
      <c r="BA49" s="26">
        <v>1.66060679552682E-2</v>
      </c>
      <c r="BB49" s="26">
        <v>0</v>
      </c>
      <c r="BC49" s="26">
        <v>2.4085144192198902E-3</v>
      </c>
      <c r="BD49" s="26">
        <v>65.402413526867505</v>
      </c>
      <c r="BE49" s="26">
        <v>63.380296169658202</v>
      </c>
      <c r="BF49" s="26">
        <v>2.0221173572093898</v>
      </c>
      <c r="BG49" s="26">
        <v>0</v>
      </c>
      <c r="BH49" s="26">
        <v>0</v>
      </c>
      <c r="BI49" s="26">
        <v>0.259295590877274</v>
      </c>
      <c r="BJ49" s="26">
        <v>0</v>
      </c>
      <c r="BK49" s="26">
        <v>2.7824683845081202</v>
      </c>
      <c r="BL49" s="26">
        <v>0</v>
      </c>
      <c r="BM49" s="26">
        <v>7.2318814993634101E-2</v>
      </c>
      <c r="BN49" s="26">
        <v>11.1298699023903</v>
      </c>
      <c r="BO49" s="26">
        <v>7.8563948309303994E-2</v>
      </c>
      <c r="BP49" s="26">
        <v>0</v>
      </c>
      <c r="BQ49" s="26">
        <v>0.186976754542899</v>
      </c>
      <c r="BR49" s="26">
        <v>2.5352816676862998E-4</v>
      </c>
      <c r="BS49" s="26">
        <v>9.9345007847351905</v>
      </c>
      <c r="BT49" s="26">
        <v>13.378276323869899</v>
      </c>
      <c r="BU49" s="26">
        <v>0</v>
      </c>
      <c r="BV49" s="26">
        <v>0</v>
      </c>
      <c r="BW49" s="26">
        <v>4.4784514821023604</v>
      </c>
      <c r="BX49" s="97">
        <v>0</v>
      </c>
      <c r="BY49" s="26">
        <v>0.73166837493033898</v>
      </c>
      <c r="BZ49" s="26">
        <v>120.497924161003</v>
      </c>
      <c r="CA49" s="26">
        <v>6.2287420260698996</v>
      </c>
      <c r="CC49" s="35">
        <f t="shared" si="14"/>
        <v>8.0000003011942399E-3</v>
      </c>
      <c r="CD49" s="35">
        <f t="shared" si="13"/>
        <v>1.9247500727804009E-2</v>
      </c>
      <c r="CE49" s="23">
        <f t="shared" si="15"/>
        <v>-5.3790056786716227E-7</v>
      </c>
      <c r="CF49" s="23" t="str">
        <f t="shared" si="16"/>
        <v/>
      </c>
      <c r="CG49" s="23">
        <f t="shared" si="17"/>
        <v>-4.9096263749326448E-7</v>
      </c>
      <c r="CH49" s="23">
        <f t="shared" si="18"/>
        <v>-2.5491270775778753E-5</v>
      </c>
      <c r="CI49" s="23">
        <f t="shared" si="19"/>
        <v>-2.644632659087411E-5</v>
      </c>
      <c r="CJ49" s="23">
        <f t="shared" si="20"/>
        <v>5.4351023595983284E-6</v>
      </c>
      <c r="CK49" s="23">
        <f t="shared" si="21"/>
        <v>-2.3551435026943157E-7</v>
      </c>
      <c r="CL49" s="23" t="str">
        <f t="shared" si="22"/>
        <v/>
      </c>
      <c r="CM49" s="23" t="str">
        <f t="shared" si="23"/>
        <v/>
      </c>
      <c r="CN49" s="23"/>
      <c r="CO49" s="23" t="str">
        <f t="shared" si="24"/>
        <v/>
      </c>
      <c r="CP49" s="23" t="str">
        <f t="shared" si="25"/>
        <v/>
      </c>
      <c r="CQ49" s="23" t="str">
        <f>IF(M49=0,"",(#REF!-M49)/M49)</f>
        <v/>
      </c>
      <c r="CR49" s="23" t="str">
        <f>IF(N49=0,"",(#REF!-N49)/N49)</f>
        <v/>
      </c>
      <c r="CS49" s="23" t="str">
        <f t="shared" si="26"/>
        <v/>
      </c>
    </row>
    <row r="50" spans="1:97" x14ac:dyDescent="0.25">
      <c r="A50" s="26" t="s">
        <v>49</v>
      </c>
      <c r="B50" s="26">
        <v>225.28504608</v>
      </c>
      <c r="C50" s="26"/>
      <c r="D50" s="26">
        <v>1536.7252627</v>
      </c>
      <c r="E50" s="26">
        <v>41.157101259999997</v>
      </c>
      <c r="F50" s="26">
        <v>39.905905930000003</v>
      </c>
      <c r="G50" s="26">
        <v>3.3310832000000001</v>
      </c>
      <c r="H50" s="26">
        <v>57.331071139999999</v>
      </c>
      <c r="I50" s="26"/>
      <c r="J50" s="26"/>
      <c r="K50" s="26"/>
      <c r="L50" s="26"/>
      <c r="M50" s="26"/>
      <c r="N50" s="29"/>
      <c r="O50" s="29"/>
      <c r="P50" s="26"/>
      <c r="Q50" s="26" t="s">
        <v>49</v>
      </c>
      <c r="R50" s="97">
        <v>0</v>
      </c>
      <c r="S50" s="26">
        <v>1.1258715415406999</v>
      </c>
      <c r="T50" s="26">
        <v>4.2770813091177198</v>
      </c>
      <c r="U50" s="26">
        <v>4.2770813091177198</v>
      </c>
      <c r="V50" s="26">
        <v>3.31183786654243</v>
      </c>
      <c r="W50" s="97">
        <v>0</v>
      </c>
      <c r="X50" s="26">
        <v>1.1199112038134</v>
      </c>
      <c r="Y50" s="26">
        <v>1.0365162297383601</v>
      </c>
      <c r="Z50" s="26">
        <v>225.28497749632101</v>
      </c>
      <c r="AA50" s="26">
        <v>9.918386531386</v>
      </c>
      <c r="AB50" s="26">
        <v>7.5320211486124999E-2</v>
      </c>
      <c r="AC50" s="26">
        <v>1.7334850039307299</v>
      </c>
      <c r="AD50" s="26">
        <v>0</v>
      </c>
      <c r="AE50" s="97">
        <v>0</v>
      </c>
      <c r="AF50" s="26">
        <v>11.8424964700929</v>
      </c>
      <c r="AG50" s="26">
        <v>11.8424964700929</v>
      </c>
      <c r="AH50" s="26">
        <v>12.293796602986101</v>
      </c>
      <c r="AI50" s="26">
        <v>1.37025513340491</v>
      </c>
      <c r="AJ50" s="26">
        <v>5.48198110489252E-2</v>
      </c>
      <c r="AK50" s="97">
        <v>1.43356657455962</v>
      </c>
      <c r="AL50" s="26">
        <v>0.14679003820123701</v>
      </c>
      <c r="AM50" s="26">
        <v>0</v>
      </c>
      <c r="AN50" s="26">
        <v>2.8249800303171001E-2</v>
      </c>
      <c r="AO50" s="26">
        <v>0.76806880287372403</v>
      </c>
      <c r="AP50" s="26">
        <v>0</v>
      </c>
      <c r="AQ50" s="26">
        <v>1383.05213406703</v>
      </c>
      <c r="AR50" s="26">
        <v>141.378624186466</v>
      </c>
      <c r="AS50" s="26">
        <v>1536.7245548564799</v>
      </c>
      <c r="AT50" s="26">
        <v>0</v>
      </c>
      <c r="AU50" s="26">
        <v>1.7463590610114801</v>
      </c>
      <c r="AV50" s="26">
        <v>0</v>
      </c>
      <c r="AW50" s="26">
        <v>15.2427184670603</v>
      </c>
      <c r="AX50" s="26">
        <v>2.3265135908331801E-2</v>
      </c>
      <c r="AY50" s="26">
        <v>8.1807082977562399E-3</v>
      </c>
      <c r="AZ50" s="26">
        <v>30.775428069798298</v>
      </c>
      <c r="BA50" s="26">
        <v>1.0455343748629E-2</v>
      </c>
      <c r="BB50" s="26">
        <v>0</v>
      </c>
      <c r="BC50" s="26">
        <v>1.5164234706371901E-3</v>
      </c>
      <c r="BD50" s="26">
        <v>41.156055161122602</v>
      </c>
      <c r="BE50" s="26">
        <v>39.904860129315402</v>
      </c>
      <c r="BF50" s="26">
        <v>1.2511950318071801</v>
      </c>
      <c r="BG50" s="26">
        <v>0</v>
      </c>
      <c r="BH50" s="26">
        <v>0</v>
      </c>
      <c r="BI50" s="26">
        <v>0.163255007782315</v>
      </c>
      <c r="BJ50" s="26">
        <v>0</v>
      </c>
      <c r="BK50" s="26">
        <v>1.75186906445763</v>
      </c>
      <c r="BL50" s="26">
        <v>0</v>
      </c>
      <c r="BM50" s="26">
        <v>4.5532651036999001E-2</v>
      </c>
      <c r="BN50" s="26">
        <v>7.0074757656927797</v>
      </c>
      <c r="BO50" s="26">
        <v>3.7379460799537502E-2</v>
      </c>
      <c r="BP50" s="26">
        <v>0</v>
      </c>
      <c r="BQ50" s="26">
        <v>0.11772233607588301</v>
      </c>
      <c r="BR50" s="26">
        <v>1.59623046153761E-4</v>
      </c>
      <c r="BS50" s="26">
        <v>3.3311115412816501</v>
      </c>
      <c r="BT50" s="26">
        <v>6.3651771959208503</v>
      </c>
      <c r="BU50" s="26">
        <v>0</v>
      </c>
      <c r="BV50" s="26">
        <v>0</v>
      </c>
      <c r="BW50" s="26">
        <v>2.13077856387843</v>
      </c>
      <c r="BX50" s="97">
        <v>0</v>
      </c>
      <c r="BY50" s="26">
        <v>0.348116743762859</v>
      </c>
      <c r="BZ50" s="26">
        <v>57.331060144733399</v>
      </c>
      <c r="CA50" s="26">
        <v>2.96353852464848</v>
      </c>
      <c r="CC50" s="35">
        <f t="shared" si="14"/>
        <v>8.0000001068078596E-3</v>
      </c>
      <c r="CD50" s="35">
        <f t="shared" si="13"/>
        <v>1.9247500188817247E-2</v>
      </c>
      <c r="CE50" s="23">
        <f t="shared" si="15"/>
        <v>-3.0443067655357362E-7</v>
      </c>
      <c r="CF50" s="23" t="str">
        <f t="shared" si="16"/>
        <v/>
      </c>
      <c r="CG50" s="23">
        <f t="shared" si="17"/>
        <v>-4.6061813213125046E-7</v>
      </c>
      <c r="CH50" s="23">
        <f t="shared" si="18"/>
        <v>-2.5417214657252735E-5</v>
      </c>
      <c r="CI50" s="23">
        <f t="shared" si="19"/>
        <v>-2.6206664407901742E-5</v>
      </c>
      <c r="CJ50" s="23">
        <f t="shared" si="20"/>
        <v>8.5081278215952125E-6</v>
      </c>
      <c r="CK50" s="23">
        <f t="shared" si="21"/>
        <v>-1.9178547305653653E-7</v>
      </c>
      <c r="CL50" s="23" t="str">
        <f t="shared" si="22"/>
        <v/>
      </c>
      <c r="CM50" s="23" t="str">
        <f t="shared" si="23"/>
        <v/>
      </c>
      <c r="CN50" s="23"/>
      <c r="CO50" s="23" t="str">
        <f t="shared" si="24"/>
        <v/>
      </c>
      <c r="CP50" s="23" t="str">
        <f t="shared" si="25"/>
        <v/>
      </c>
      <c r="CQ50" s="23" t="str">
        <f>IF(M50=0,"",(#REF!-M50)/M50)</f>
        <v/>
      </c>
      <c r="CR50" s="23" t="str">
        <f>IF(N50=0,"",(#REF!-N50)/N50)</f>
        <v/>
      </c>
      <c r="CS50" s="23" t="str">
        <f t="shared" si="26"/>
        <v/>
      </c>
    </row>
    <row r="51" spans="1:97" x14ac:dyDescent="0.25">
      <c r="A51" s="26" t="s">
        <v>50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9"/>
      <c r="O51" s="29"/>
      <c r="P51" s="26"/>
      <c r="Q51" s="26"/>
      <c r="R51" s="97"/>
      <c r="S51" s="26"/>
      <c r="T51" s="26"/>
      <c r="U51" s="26"/>
      <c r="V51" s="26"/>
      <c r="W51" s="97"/>
      <c r="X51" s="26"/>
      <c r="Y51" s="26"/>
      <c r="Z51" s="26"/>
      <c r="AA51" s="26"/>
      <c r="AB51" s="26"/>
      <c r="AC51" s="26"/>
      <c r="AD51" s="26"/>
      <c r="AE51" s="97"/>
      <c r="AF51" s="26"/>
      <c r="AG51" s="26"/>
      <c r="AH51" s="26"/>
      <c r="AI51" s="26"/>
      <c r="AJ51" s="26"/>
      <c r="AK51" s="97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97"/>
      <c r="BY51" s="26"/>
      <c r="BZ51" s="26"/>
      <c r="CA51" s="26"/>
      <c r="CC51" s="35" t="e">
        <f t="shared" si="14"/>
        <v>#DIV/0!</v>
      </c>
      <c r="CD51" s="35" t="e">
        <f t="shared" si="13"/>
        <v>#DIV/0!</v>
      </c>
      <c r="CE51" s="23" t="str">
        <f t="shared" si="15"/>
        <v/>
      </c>
      <c r="CF51" s="23" t="str">
        <f t="shared" si="16"/>
        <v/>
      </c>
      <c r="CG51" s="23" t="str">
        <f t="shared" si="17"/>
        <v/>
      </c>
      <c r="CH51" s="23" t="str">
        <f t="shared" si="18"/>
        <v/>
      </c>
      <c r="CI51" s="23" t="str">
        <f t="shared" si="19"/>
        <v/>
      </c>
      <c r="CJ51" s="23" t="str">
        <f t="shared" si="20"/>
        <v/>
      </c>
      <c r="CK51" s="23" t="str">
        <f t="shared" si="21"/>
        <v/>
      </c>
      <c r="CL51" s="23" t="str">
        <f t="shared" si="22"/>
        <v/>
      </c>
      <c r="CM51" s="23" t="str">
        <f t="shared" si="23"/>
        <v/>
      </c>
      <c r="CN51" s="23"/>
      <c r="CO51" s="23" t="str">
        <f t="shared" si="24"/>
        <v/>
      </c>
      <c r="CP51" s="23" t="str">
        <f t="shared" si="25"/>
        <v/>
      </c>
      <c r="CQ51" s="23" t="str">
        <f>IF(M51=0,"",(#REF!-M51)/M51)</f>
        <v/>
      </c>
      <c r="CR51" s="23" t="str">
        <f>IF(N51=0,"",(#REF!-N51)/N51)</f>
        <v/>
      </c>
      <c r="CS51" s="23" t="str">
        <f t="shared" si="26"/>
        <v/>
      </c>
    </row>
    <row r="52" spans="1:97" x14ac:dyDescent="0.25">
      <c r="A52" s="41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9"/>
      <c r="O52" s="29"/>
      <c r="P52" s="26"/>
      <c r="Q52" s="26"/>
      <c r="R52" s="97"/>
      <c r="S52" s="26"/>
      <c r="T52" s="26"/>
      <c r="U52" s="26"/>
      <c r="V52" s="26"/>
      <c r="W52" s="97"/>
      <c r="X52" s="26"/>
      <c r="Y52" s="26"/>
      <c r="Z52" s="26"/>
      <c r="AA52" s="26"/>
      <c r="AB52" s="26"/>
      <c r="AC52" s="26"/>
      <c r="AD52" s="26"/>
      <c r="AE52" s="97"/>
      <c r="AF52" s="26"/>
      <c r="AG52" s="26"/>
      <c r="AH52" s="26"/>
      <c r="AI52" s="26"/>
      <c r="AJ52" s="26"/>
      <c r="AK52" s="97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97"/>
      <c r="BY52" s="26"/>
      <c r="BZ52" s="26"/>
      <c r="CA52" s="26"/>
      <c r="CE52" s="23" t="str">
        <f t="shared" si="15"/>
        <v/>
      </c>
      <c r="CF52" s="23" t="str">
        <f t="shared" si="16"/>
        <v/>
      </c>
      <c r="CG52" s="23" t="str">
        <f t="shared" si="17"/>
        <v/>
      </c>
      <c r="CH52" s="23" t="str">
        <f t="shared" si="18"/>
        <v/>
      </c>
      <c r="CI52" s="23" t="str">
        <f t="shared" si="19"/>
        <v/>
      </c>
      <c r="CJ52" s="23" t="str">
        <f t="shared" si="20"/>
        <v/>
      </c>
      <c r="CK52" s="23" t="str">
        <f t="shared" si="21"/>
        <v/>
      </c>
      <c r="CL52" s="23" t="str">
        <f t="shared" si="22"/>
        <v/>
      </c>
      <c r="CM52" s="23" t="str">
        <f t="shared" si="23"/>
        <v/>
      </c>
      <c r="CN52" s="23"/>
      <c r="CO52" s="23" t="str">
        <f t="shared" si="24"/>
        <v/>
      </c>
      <c r="CP52" s="23" t="str">
        <f t="shared" si="25"/>
        <v/>
      </c>
      <c r="CQ52" s="23" t="str">
        <f>IF(M52=0,"",(#REF!-M52)/M52)</f>
        <v/>
      </c>
      <c r="CR52" s="23" t="str">
        <f>IF(N52=0,"",(#REF!-N52)/N52)</f>
        <v/>
      </c>
      <c r="CS52" s="23" t="str">
        <f t="shared" si="26"/>
        <v/>
      </c>
    </row>
    <row r="53" spans="1:97" s="28" customFormat="1" x14ac:dyDescent="0.25">
      <c r="A53" s="41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9"/>
      <c r="P53" s="26"/>
      <c r="Q53" s="26"/>
      <c r="R53" s="97"/>
      <c r="S53" s="26"/>
      <c r="T53" s="26"/>
      <c r="U53" s="26"/>
      <c r="V53" s="26"/>
      <c r="W53" s="97"/>
      <c r="X53" s="26"/>
      <c r="Y53" s="26"/>
      <c r="Z53" s="26"/>
      <c r="AA53" s="26"/>
      <c r="AB53" s="26"/>
      <c r="AC53" s="26"/>
      <c r="AD53" s="26"/>
      <c r="AE53" s="97"/>
      <c r="AF53" s="26"/>
      <c r="AG53" s="26"/>
      <c r="AH53" s="26"/>
      <c r="AI53" s="26"/>
      <c r="AJ53" s="26"/>
      <c r="AK53" s="97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97"/>
      <c r="BY53" s="26"/>
      <c r="BZ53" s="26"/>
      <c r="CA53" s="26"/>
      <c r="CD53" s="96"/>
      <c r="CE53" s="23" t="str">
        <f t="shared" si="15"/>
        <v/>
      </c>
      <c r="CF53" s="23" t="str">
        <f t="shared" si="16"/>
        <v/>
      </c>
      <c r="CG53" s="23" t="str">
        <f t="shared" si="17"/>
        <v/>
      </c>
      <c r="CH53" s="23" t="str">
        <f t="shared" si="18"/>
        <v/>
      </c>
      <c r="CI53" s="23" t="str">
        <f t="shared" si="19"/>
        <v/>
      </c>
      <c r="CJ53" s="23" t="str">
        <f t="shared" si="20"/>
        <v/>
      </c>
      <c r="CK53" s="23" t="str">
        <f t="shared" si="21"/>
        <v/>
      </c>
      <c r="CL53" s="23" t="str">
        <f t="shared" si="22"/>
        <v/>
      </c>
      <c r="CM53" s="23" t="str">
        <f t="shared" si="23"/>
        <v/>
      </c>
      <c r="CN53" s="23"/>
      <c r="CO53" s="23" t="str">
        <f t="shared" si="24"/>
        <v/>
      </c>
      <c r="CP53" s="23" t="str">
        <f t="shared" si="25"/>
        <v/>
      </c>
      <c r="CQ53" s="23" t="str">
        <f>IF(M53=0,"",(#REF!-M53)/M53)</f>
        <v/>
      </c>
      <c r="CR53" s="23" t="str">
        <f>IF(N53=0,"",(#REF!-N53)/N53)</f>
        <v/>
      </c>
      <c r="CS53" s="23" t="str">
        <f t="shared" si="26"/>
        <v/>
      </c>
    </row>
    <row r="54" spans="1:97" x14ac:dyDescent="0.25">
      <c r="A54" s="41" t="s">
        <v>231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9"/>
      <c r="P54" s="26"/>
      <c r="Q54" s="26"/>
      <c r="R54" s="97"/>
      <c r="S54" s="26"/>
      <c r="T54" s="26"/>
      <c r="U54" s="26"/>
      <c r="V54" s="26"/>
      <c r="W54" s="97"/>
      <c r="X54" s="26"/>
      <c r="Y54" s="26"/>
      <c r="Z54" s="26"/>
      <c r="AA54" s="26"/>
      <c r="AB54" s="26"/>
      <c r="AC54" s="26"/>
      <c r="AD54" s="26"/>
      <c r="AE54" s="97"/>
      <c r="AF54" s="26"/>
      <c r="AG54" s="26"/>
      <c r="AH54" s="26"/>
      <c r="AI54" s="26"/>
      <c r="AJ54" s="26"/>
      <c r="AK54" s="97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97"/>
      <c r="BY54" s="26"/>
      <c r="BZ54" s="26"/>
      <c r="CA54" s="26"/>
      <c r="CE54" s="23" t="str">
        <f t="shared" si="15"/>
        <v/>
      </c>
      <c r="CF54" s="23" t="str">
        <f t="shared" si="16"/>
        <v/>
      </c>
      <c r="CG54" s="23" t="str">
        <f t="shared" si="17"/>
        <v/>
      </c>
      <c r="CH54" s="23" t="str">
        <f t="shared" si="18"/>
        <v/>
      </c>
      <c r="CI54" s="23" t="str">
        <f t="shared" si="19"/>
        <v/>
      </c>
      <c r="CJ54" s="23" t="str">
        <f t="shared" si="20"/>
        <v/>
      </c>
      <c r="CK54" s="23" t="str">
        <f t="shared" si="21"/>
        <v/>
      </c>
      <c r="CL54" s="23" t="str">
        <f t="shared" si="22"/>
        <v/>
      </c>
      <c r="CM54" s="23" t="str">
        <f t="shared" si="23"/>
        <v/>
      </c>
      <c r="CN54" s="23"/>
      <c r="CO54" s="23" t="str">
        <f t="shared" si="24"/>
        <v/>
      </c>
      <c r="CP54" s="23" t="str">
        <f t="shared" si="25"/>
        <v/>
      </c>
      <c r="CQ54" s="23" t="str">
        <f>IF(M54=0,"",(#REF!-M54)/M54)</f>
        <v/>
      </c>
      <c r="CR54" s="23" t="str">
        <f>IF(N54=0,"",(#REF!-N54)/N54)</f>
        <v/>
      </c>
      <c r="CS54" s="23" t="str">
        <f t="shared" si="26"/>
        <v/>
      </c>
    </row>
    <row r="55" spans="1:97" x14ac:dyDescent="0.25">
      <c r="A55" s="26" t="s">
        <v>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9"/>
      <c r="O55" s="29"/>
      <c r="P55" s="26"/>
      <c r="Q55" s="26"/>
      <c r="R55" s="97"/>
      <c r="S55" s="26"/>
      <c r="T55" s="26"/>
      <c r="U55" s="26"/>
      <c r="V55" s="26"/>
      <c r="W55" s="97"/>
      <c r="X55" s="26"/>
      <c r="Y55" s="26"/>
      <c r="Z55" s="26"/>
      <c r="AA55" s="26"/>
      <c r="AB55" s="26"/>
      <c r="AC55" s="26"/>
      <c r="AD55" s="26"/>
      <c r="AE55" s="97"/>
      <c r="AF55" s="26"/>
      <c r="AG55" s="26"/>
      <c r="AH55" s="26"/>
      <c r="AI55" s="26"/>
      <c r="AJ55" s="26"/>
      <c r="AK55" s="97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97"/>
      <c r="BY55" s="26"/>
      <c r="BZ55" s="26"/>
      <c r="CA55" s="26"/>
      <c r="CC55" s="35" t="e">
        <f t="shared" ref="CC55:CC58" si="27">AH55/AS55</f>
        <v>#DIV/0!</v>
      </c>
      <c r="CD55" s="35" t="e">
        <f t="shared" ref="CD55:CD60" si="28">AO55/BE55</f>
        <v>#DIV/0!</v>
      </c>
      <c r="CE55" s="23" t="str">
        <f t="shared" si="15"/>
        <v/>
      </c>
      <c r="CF55" s="23" t="str">
        <f t="shared" si="16"/>
        <v/>
      </c>
      <c r="CG55" s="23" t="str">
        <f t="shared" si="17"/>
        <v/>
      </c>
      <c r="CH55" s="23" t="str">
        <f t="shared" si="18"/>
        <v/>
      </c>
      <c r="CI55" s="23" t="str">
        <f t="shared" si="19"/>
        <v/>
      </c>
      <c r="CJ55" s="23" t="str">
        <f t="shared" si="20"/>
        <v/>
      </c>
      <c r="CK55" s="23" t="str">
        <f t="shared" si="21"/>
        <v/>
      </c>
      <c r="CL55" s="23" t="str">
        <f t="shared" si="22"/>
        <v/>
      </c>
      <c r="CM55" s="23" t="str">
        <f t="shared" si="23"/>
        <v/>
      </c>
      <c r="CN55" s="23"/>
      <c r="CO55" s="23" t="str">
        <f t="shared" si="24"/>
        <v/>
      </c>
      <c r="CP55" s="23" t="str">
        <f t="shared" si="25"/>
        <v/>
      </c>
      <c r="CQ55" s="23" t="str">
        <f>IF(M55=0,"",(#REF!-M55)/M55)</f>
        <v/>
      </c>
      <c r="CR55" s="23" t="str">
        <f>IF(N55=0,"",(#REF!-N55)/N55)</f>
        <v/>
      </c>
      <c r="CS55" s="23" t="str">
        <f t="shared" si="26"/>
        <v/>
      </c>
    </row>
    <row r="56" spans="1:97" x14ac:dyDescent="0.25">
      <c r="A56" s="26" t="s">
        <v>11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9"/>
      <c r="O56" s="29"/>
      <c r="P56" s="26"/>
      <c r="Q56" s="26"/>
      <c r="R56" s="97"/>
      <c r="S56" s="26"/>
      <c r="T56" s="26"/>
      <c r="U56" s="26"/>
      <c r="V56" s="26"/>
      <c r="W56" s="97"/>
      <c r="X56" s="26"/>
      <c r="Y56" s="26"/>
      <c r="Z56" s="26"/>
      <c r="AA56" s="26"/>
      <c r="AB56" s="26"/>
      <c r="AC56" s="26"/>
      <c r="AD56" s="26"/>
      <c r="AE56" s="97"/>
      <c r="AF56" s="26"/>
      <c r="AG56" s="26"/>
      <c r="AH56" s="26"/>
      <c r="AI56" s="26"/>
      <c r="AJ56" s="26"/>
      <c r="AK56" s="97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97"/>
      <c r="BY56" s="26"/>
      <c r="BZ56" s="26"/>
      <c r="CA56" s="26"/>
      <c r="CC56" s="35" t="e">
        <f t="shared" si="27"/>
        <v>#DIV/0!</v>
      </c>
      <c r="CD56" s="35" t="e">
        <f t="shared" si="28"/>
        <v>#DIV/0!</v>
      </c>
      <c r="CE56" s="23" t="str">
        <f t="shared" si="15"/>
        <v/>
      </c>
      <c r="CF56" s="23" t="str">
        <f t="shared" si="16"/>
        <v/>
      </c>
      <c r="CG56" s="23" t="str">
        <f t="shared" si="17"/>
        <v/>
      </c>
      <c r="CH56" s="23" t="str">
        <f t="shared" si="18"/>
        <v/>
      </c>
      <c r="CI56" s="23" t="str">
        <f t="shared" si="19"/>
        <v/>
      </c>
      <c r="CJ56" s="23" t="str">
        <f t="shared" si="20"/>
        <v/>
      </c>
      <c r="CK56" s="23" t="str">
        <f t="shared" si="21"/>
        <v/>
      </c>
      <c r="CL56" s="23" t="str">
        <f t="shared" si="22"/>
        <v/>
      </c>
      <c r="CM56" s="23" t="str">
        <f t="shared" si="23"/>
        <v/>
      </c>
      <c r="CN56" s="23"/>
      <c r="CO56" s="23" t="str">
        <f t="shared" si="24"/>
        <v/>
      </c>
      <c r="CP56" s="23" t="str">
        <f t="shared" si="25"/>
        <v/>
      </c>
      <c r="CQ56" s="23" t="str">
        <f>IF(M56=0,"",(#REF!-M56)/M56)</f>
        <v/>
      </c>
      <c r="CR56" s="23" t="str">
        <f>IF(N56=0,"",(#REF!-N56)/N56)</f>
        <v/>
      </c>
      <c r="CS56" s="23" t="str">
        <f t="shared" si="26"/>
        <v/>
      </c>
    </row>
    <row r="57" spans="1:97" s="28" customFormat="1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97"/>
      <c r="S57" s="26"/>
      <c r="T57" s="26"/>
      <c r="U57" s="26"/>
      <c r="V57" s="26"/>
      <c r="W57" s="97"/>
      <c r="X57" s="26"/>
      <c r="Y57" s="26"/>
      <c r="Z57" s="26"/>
      <c r="AA57" s="26"/>
      <c r="AB57" s="26"/>
      <c r="AC57" s="26"/>
      <c r="AD57" s="26"/>
      <c r="AE57" s="97"/>
      <c r="AF57" s="26"/>
      <c r="AG57" s="26"/>
      <c r="AH57" s="26"/>
      <c r="AI57" s="26"/>
      <c r="AJ57" s="26"/>
      <c r="AK57" s="97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97"/>
      <c r="BY57" s="26"/>
      <c r="BZ57" s="26"/>
      <c r="CA57" s="26"/>
      <c r="CC57" s="35" t="e">
        <f t="shared" si="27"/>
        <v>#DIV/0!</v>
      </c>
      <c r="CD57" s="35" t="e">
        <f t="shared" si="28"/>
        <v>#DIV/0!</v>
      </c>
      <c r="CE57" s="23" t="str">
        <f t="shared" si="15"/>
        <v/>
      </c>
      <c r="CF57" s="23" t="str">
        <f t="shared" si="16"/>
        <v/>
      </c>
      <c r="CG57" s="23" t="str">
        <f t="shared" si="17"/>
        <v/>
      </c>
      <c r="CH57" s="23" t="str">
        <f t="shared" si="18"/>
        <v/>
      </c>
      <c r="CI57" s="23" t="str">
        <f t="shared" si="19"/>
        <v/>
      </c>
      <c r="CJ57" s="23" t="str">
        <f t="shared" si="20"/>
        <v/>
      </c>
      <c r="CK57" s="23" t="str">
        <f t="shared" si="21"/>
        <v/>
      </c>
      <c r="CL57" s="23" t="str">
        <f t="shared" si="22"/>
        <v/>
      </c>
      <c r="CM57" s="23" t="str">
        <f t="shared" si="23"/>
        <v/>
      </c>
      <c r="CN57" s="23"/>
      <c r="CO57" s="23" t="str">
        <f t="shared" si="24"/>
        <v/>
      </c>
      <c r="CP57" s="23" t="str">
        <f t="shared" si="25"/>
        <v/>
      </c>
      <c r="CQ57" s="23" t="str">
        <f>IF(M57=0,"",(#REF!-M57)/M57)</f>
        <v/>
      </c>
      <c r="CR57" s="23" t="str">
        <f>IF(N57=0,"",(#REF!-N57)/N57)</f>
        <v/>
      </c>
      <c r="CS57" s="23" t="str">
        <f t="shared" si="26"/>
        <v/>
      </c>
    </row>
    <row r="58" spans="1:97" s="28" customFormat="1" x14ac:dyDescent="0.25">
      <c r="A58" s="28" t="s">
        <v>75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97"/>
      <c r="S58" s="26"/>
      <c r="T58" s="26"/>
      <c r="U58" s="26"/>
      <c r="V58" s="26"/>
      <c r="W58" s="97"/>
      <c r="X58" s="26"/>
      <c r="Y58" s="26"/>
      <c r="Z58" s="26"/>
      <c r="AA58" s="26"/>
      <c r="AB58" s="26"/>
      <c r="AC58" s="26"/>
      <c r="AD58" s="26"/>
      <c r="AE58" s="97"/>
      <c r="AF58" s="26"/>
      <c r="AG58" s="26"/>
      <c r="AH58" s="26"/>
      <c r="AI58" s="26"/>
      <c r="AJ58" s="26"/>
      <c r="AK58" s="97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97"/>
      <c r="BY58" s="26"/>
      <c r="BZ58" s="26"/>
      <c r="CA58" s="26"/>
      <c r="CC58" s="35" t="e">
        <f t="shared" si="27"/>
        <v>#DIV/0!</v>
      </c>
      <c r="CD58" s="35" t="e">
        <f t="shared" si="28"/>
        <v>#DIV/0!</v>
      </c>
      <c r="CE58" s="23" t="str">
        <f t="shared" si="15"/>
        <v/>
      </c>
      <c r="CF58" s="23" t="str">
        <f t="shared" si="16"/>
        <v/>
      </c>
      <c r="CG58" s="23" t="str">
        <f t="shared" si="17"/>
        <v/>
      </c>
      <c r="CH58" s="23" t="str">
        <f t="shared" si="18"/>
        <v/>
      </c>
      <c r="CI58" s="23" t="str">
        <f t="shared" si="19"/>
        <v/>
      </c>
      <c r="CJ58" s="23" t="str">
        <f t="shared" si="20"/>
        <v/>
      </c>
      <c r="CK58" s="23" t="str">
        <f t="shared" si="21"/>
        <v/>
      </c>
      <c r="CL58" s="23" t="str">
        <f t="shared" si="22"/>
        <v/>
      </c>
      <c r="CM58" s="23" t="str">
        <f t="shared" si="23"/>
        <v/>
      </c>
      <c r="CN58" s="23"/>
      <c r="CO58" s="23" t="str">
        <f t="shared" si="24"/>
        <v/>
      </c>
      <c r="CP58" s="23" t="str">
        <f t="shared" si="25"/>
        <v/>
      </c>
      <c r="CQ58" s="23" t="str">
        <f>IF(M58=0,"",(#REF!-M58)/M58)</f>
        <v/>
      </c>
      <c r="CR58" s="23" t="str">
        <f>IF(N58=0,"",(#REF!-N58)/N58)</f>
        <v/>
      </c>
      <c r="CS58" s="23" t="str">
        <f t="shared" si="26"/>
        <v/>
      </c>
    </row>
    <row r="59" spans="1:97" s="28" customFormat="1" x14ac:dyDescent="0.25">
      <c r="A59" s="28" t="s">
        <v>237</v>
      </c>
      <c r="B59" s="97">
        <v>5135.6638857999997</v>
      </c>
      <c r="C59" s="97"/>
      <c r="D59" s="97">
        <v>33727.512114999998</v>
      </c>
      <c r="E59" s="97">
        <v>888.04414049000002</v>
      </c>
      <c r="F59" s="97">
        <v>861.12076932000002</v>
      </c>
      <c r="G59" s="97">
        <v>63.936143420000001</v>
      </c>
      <c r="H59" s="97">
        <v>1290.1563392999999</v>
      </c>
      <c r="I59" s="26"/>
      <c r="J59" s="26"/>
      <c r="K59" s="26"/>
      <c r="L59" s="26"/>
      <c r="M59" s="26"/>
      <c r="N59" s="26"/>
      <c r="O59" s="26"/>
      <c r="P59" s="26"/>
      <c r="Q59" s="26" t="s">
        <v>69</v>
      </c>
      <c r="R59" s="97">
        <v>0</v>
      </c>
      <c r="S59" s="26">
        <v>25.336187228228901</v>
      </c>
      <c r="T59" s="26">
        <v>96.249844219664894</v>
      </c>
      <c r="U59" s="26">
        <v>96.249844219664894</v>
      </c>
      <c r="V59" s="26">
        <v>74.528363675738703</v>
      </c>
      <c r="W59" s="97">
        <v>0</v>
      </c>
      <c r="X59" s="26">
        <v>25.201918738959801</v>
      </c>
      <c r="Y59" s="26">
        <v>23.325357024255201</v>
      </c>
      <c r="Z59" s="26">
        <v>5135.6637805078299</v>
      </c>
      <c r="AA59" s="26">
        <v>223.199804076433</v>
      </c>
      <c r="AB59" s="26">
        <v>1.69497726786322</v>
      </c>
      <c r="AC59" s="26">
        <v>39.009761209350998</v>
      </c>
      <c r="AD59" s="26">
        <v>0</v>
      </c>
      <c r="AE59" s="97">
        <v>0</v>
      </c>
      <c r="AF59" s="26">
        <v>266.49732070062902</v>
      </c>
      <c r="AG59" s="26">
        <v>266.49732070062902</v>
      </c>
      <c r="AH59" s="26">
        <v>269.82013142611402</v>
      </c>
      <c r="AI59" s="26">
        <v>30.835779171693702</v>
      </c>
      <c r="AJ59" s="26">
        <v>1.2336466714746399</v>
      </c>
      <c r="AK59" s="97">
        <v>32.260402452426099</v>
      </c>
      <c r="AL59" s="26">
        <v>3.3033247978341702</v>
      </c>
      <c r="AM59" s="26">
        <v>0</v>
      </c>
      <c r="AN59" s="26">
        <v>0.63571998527583296</v>
      </c>
      <c r="AO59" s="26">
        <v>16.574020250114302</v>
      </c>
      <c r="AP59" s="26">
        <v>0</v>
      </c>
      <c r="AQ59" s="26">
        <v>30354.754623323799</v>
      </c>
      <c r="AR59" s="26">
        <v>3102.9375474307799</v>
      </c>
      <c r="AS59" s="26">
        <v>33727.512302180701</v>
      </c>
      <c r="AT59" s="26">
        <v>0</v>
      </c>
      <c r="AU59" s="26">
        <v>39.2993292109051</v>
      </c>
      <c r="AV59" s="26">
        <v>0</v>
      </c>
      <c r="AW59" s="26">
        <v>343.01662920815397</v>
      </c>
      <c r="AX59" s="26">
        <v>0.50203436774197097</v>
      </c>
      <c r="AY59" s="26">
        <v>0.17652932334639501</v>
      </c>
      <c r="AZ59" s="26">
        <v>664.09869133638597</v>
      </c>
      <c r="BA59" s="26">
        <v>0.22561406074835899</v>
      </c>
      <c r="BB59" s="26">
        <v>0</v>
      </c>
      <c r="BC59" s="26">
        <v>3.2722575858286897E-2</v>
      </c>
      <c r="BD59" s="26">
        <v>888.02382966964205</v>
      </c>
      <c r="BE59" s="26">
        <v>861.100649908072</v>
      </c>
      <c r="BF59" s="26">
        <v>26.923179761570101</v>
      </c>
      <c r="BG59" s="26">
        <v>0</v>
      </c>
      <c r="BH59" s="26">
        <v>0</v>
      </c>
      <c r="BI59" s="26">
        <v>3.5228462186874698</v>
      </c>
      <c r="BJ59" s="26">
        <v>0</v>
      </c>
      <c r="BK59" s="26">
        <v>37.803185632478403</v>
      </c>
      <c r="BL59" s="26">
        <v>0</v>
      </c>
      <c r="BM59" s="26">
        <v>0.98253861208022597</v>
      </c>
      <c r="BN59" s="26">
        <v>151.21274304579501</v>
      </c>
      <c r="BO59" s="26">
        <v>0.84117528093167204</v>
      </c>
      <c r="BP59" s="26">
        <v>0</v>
      </c>
      <c r="BQ59" s="26">
        <v>2.5403002520985201</v>
      </c>
      <c r="BR59" s="26">
        <v>3.4444828507966901E-3</v>
      </c>
      <c r="BS59" s="26">
        <v>63.936211093437301</v>
      </c>
      <c r="BT59" s="26">
        <v>143.23932248921699</v>
      </c>
      <c r="BU59" s="26">
        <v>0</v>
      </c>
      <c r="BV59" s="26">
        <v>0</v>
      </c>
      <c r="BW59" s="26">
        <v>47.950228535430298</v>
      </c>
      <c r="BX59" s="97">
        <v>0</v>
      </c>
      <c r="BY59" s="26">
        <v>7.83388352569321</v>
      </c>
      <c r="BZ59" s="26">
        <v>1290.1556485612</v>
      </c>
      <c r="CA59" s="26">
        <v>66.690488999181497</v>
      </c>
      <c r="CC59" s="35">
        <f>AH59/AS59</f>
        <v>8.0000009786867204E-3</v>
      </c>
      <c r="CD59" s="35">
        <f t="shared" si="28"/>
        <v>1.9247483150644101E-2</v>
      </c>
      <c r="CE59" s="23">
        <f t="shared" si="15"/>
        <v>-2.0502153593631378E-8</v>
      </c>
      <c r="CF59" s="23" t="str">
        <f t="shared" si="16"/>
        <v/>
      </c>
      <c r="CG59" s="23">
        <f t="shared" si="17"/>
        <v>5.5497927883814114E-9</v>
      </c>
      <c r="CH59" s="23">
        <f t="shared" si="18"/>
        <v>-2.2871408561691736E-5</v>
      </c>
      <c r="CI59" s="23">
        <f t="shared" si="19"/>
        <v>-2.3364216315336766E-5</v>
      </c>
      <c r="CJ59" s="23">
        <f t="shared" si="20"/>
        <v>1.0584535394266103E-6</v>
      </c>
      <c r="CK59" s="23">
        <f t="shared" si="21"/>
        <v>-5.3539154818890437E-7</v>
      </c>
      <c r="CL59" s="23" t="str">
        <f t="shared" si="22"/>
        <v/>
      </c>
      <c r="CM59" s="23" t="str">
        <f t="shared" si="23"/>
        <v/>
      </c>
      <c r="CN59" s="23"/>
      <c r="CO59" s="23" t="str">
        <f t="shared" si="24"/>
        <v/>
      </c>
      <c r="CP59" s="23" t="str">
        <f t="shared" si="25"/>
        <v/>
      </c>
      <c r="CQ59" s="23" t="str">
        <f>IF(M59=0,"",(#REF!-M59)/M59)</f>
        <v/>
      </c>
      <c r="CR59" s="23" t="str">
        <f>IF(N59=0,"",(#REF!-N59)/N59)</f>
        <v/>
      </c>
      <c r="CS59" s="23" t="str">
        <f t="shared" si="26"/>
        <v/>
      </c>
    </row>
    <row r="60" spans="1:97" s="28" customFormat="1" x14ac:dyDescent="0.25">
      <c r="A60" s="26" t="s">
        <v>491</v>
      </c>
      <c r="B60" s="97">
        <v>777.59365175999994</v>
      </c>
      <c r="C60" s="97"/>
      <c r="D60" s="97">
        <v>5144.6538662000003</v>
      </c>
      <c r="E60" s="97">
        <v>137.79212648999999</v>
      </c>
      <c r="F60" s="97">
        <v>133.56596587000001</v>
      </c>
      <c r="G60" s="97">
        <v>16.843513860000002</v>
      </c>
      <c r="H60" s="97">
        <v>198.51006262999999</v>
      </c>
      <c r="I60" s="26"/>
      <c r="J60" s="26"/>
      <c r="K60" s="26"/>
      <c r="L60" s="26"/>
      <c r="M60" s="26"/>
      <c r="N60" s="26"/>
      <c r="O60" s="26"/>
      <c r="P60" s="26"/>
      <c r="Q60" s="26" t="s">
        <v>70</v>
      </c>
      <c r="R60" s="97">
        <v>0</v>
      </c>
      <c r="S60" s="26">
        <v>3.89835510575681</v>
      </c>
      <c r="T60" s="26">
        <v>14.809464269908499</v>
      </c>
      <c r="U60" s="26">
        <v>14.809464269908499</v>
      </c>
      <c r="V60" s="26">
        <v>11.4673089973379</v>
      </c>
      <c r="W60" s="97">
        <v>0</v>
      </c>
      <c r="X60" s="26">
        <v>3.8777107212438402</v>
      </c>
      <c r="Y60" s="26">
        <v>3.5889595427988699</v>
      </c>
      <c r="Z60" s="26">
        <v>777.59363790186205</v>
      </c>
      <c r="AA60" s="26">
        <v>34.342623083781099</v>
      </c>
      <c r="AB60" s="26">
        <v>0.26079811197341202</v>
      </c>
      <c r="AC60" s="26">
        <v>6.0022304802625603</v>
      </c>
      <c r="AD60" s="26">
        <v>0</v>
      </c>
      <c r="AE60" s="97">
        <v>0</v>
      </c>
      <c r="AF60" s="26">
        <v>41.0048399123663</v>
      </c>
      <c r="AG60" s="26">
        <v>41.0048399123663</v>
      </c>
      <c r="AH60" s="26">
        <v>41.157226828044998</v>
      </c>
      <c r="AI60" s="26">
        <v>4.7445379852510703</v>
      </c>
      <c r="AJ60" s="26">
        <v>0.18981466543373099</v>
      </c>
      <c r="AK60" s="97">
        <v>4.9637545591808703</v>
      </c>
      <c r="AL60" s="26">
        <v>0.50826385692885101</v>
      </c>
      <c r="AM60" s="26">
        <v>0</v>
      </c>
      <c r="AN60" s="26">
        <v>9.7815318677226898E-2</v>
      </c>
      <c r="AO60" s="26">
        <v>2.5707432849969898</v>
      </c>
      <c r="AP60" s="26">
        <v>0</v>
      </c>
      <c r="AQ60" s="26">
        <v>4630.1870661441699</v>
      </c>
      <c r="AR60" s="26">
        <v>473.30797643259001</v>
      </c>
      <c r="AS60" s="26">
        <v>5144.6522694047999</v>
      </c>
      <c r="AT60" s="26">
        <v>0</v>
      </c>
      <c r="AU60" s="26">
        <v>6.0468011260106804</v>
      </c>
      <c r="AV60" s="26">
        <v>0</v>
      </c>
      <c r="AW60" s="26">
        <v>52.7782499492385</v>
      </c>
      <c r="AX60" s="26">
        <v>7.7868989235933106E-2</v>
      </c>
      <c r="AY60" s="26">
        <v>2.7380984473949599E-2</v>
      </c>
      <c r="AZ60" s="26">
        <v>103.006122786421</v>
      </c>
      <c r="BA60" s="26">
        <v>3.4994246818454797E-2</v>
      </c>
      <c r="BB60" s="26">
        <v>0</v>
      </c>
      <c r="BC60" s="26">
        <v>5.0755126021704497E-3</v>
      </c>
      <c r="BD60" s="26">
        <v>137.788710914532</v>
      </c>
      <c r="BE60" s="26">
        <v>133.562538193422</v>
      </c>
      <c r="BF60" s="26">
        <v>4.2261727211098101</v>
      </c>
      <c r="BG60" s="26">
        <v>0</v>
      </c>
      <c r="BH60" s="26">
        <v>0</v>
      </c>
      <c r="BI60" s="26">
        <v>0.54641870180834096</v>
      </c>
      <c r="BJ60" s="26">
        <v>0</v>
      </c>
      <c r="BK60" s="26">
        <v>5.8635445912355202</v>
      </c>
      <c r="BL60" s="26">
        <v>0</v>
      </c>
      <c r="BM60" s="26">
        <v>0.15239874997933101</v>
      </c>
      <c r="BN60" s="26">
        <v>23.454180128639599</v>
      </c>
      <c r="BO60" s="26">
        <v>0.12942728302782699</v>
      </c>
      <c r="BP60" s="26">
        <v>0</v>
      </c>
      <c r="BQ60" s="26">
        <v>0.39401923753148399</v>
      </c>
      <c r="BR60" s="26">
        <v>5.3426467589300899E-4</v>
      </c>
      <c r="BS60" s="26">
        <v>16.8435640007275</v>
      </c>
      <c r="BT60" s="26">
        <v>22.039570279834599</v>
      </c>
      <c r="BU60" s="26">
        <v>0</v>
      </c>
      <c r="BV60" s="26">
        <v>0</v>
      </c>
      <c r="BW60" s="26">
        <v>7.3778574309672296</v>
      </c>
      <c r="BX60" s="97">
        <v>0</v>
      </c>
      <c r="BY60" s="26">
        <v>1.2053612020040001</v>
      </c>
      <c r="BZ60" s="26">
        <v>198.50991418508801</v>
      </c>
      <c r="CA60" s="26">
        <v>10.261315679210901</v>
      </c>
      <c r="CC60" s="35">
        <f>AH60/AS60</f>
        <v>8.0000016857906323E-3</v>
      </c>
      <c r="CD60" s="35">
        <f t="shared" si="28"/>
        <v>1.9247487504872828E-2</v>
      </c>
      <c r="CE60" s="23">
        <f t="shared" si="15"/>
        <v>-1.7821824881413508E-8</v>
      </c>
      <c r="CF60" s="23"/>
      <c r="CG60" s="23">
        <f t="shared" si="17"/>
        <v>-3.1037952054960041E-7</v>
      </c>
      <c r="CH60" s="23">
        <f t="shared" si="18"/>
        <v>-2.4787885599768786E-5</v>
      </c>
      <c r="CI60" s="23">
        <f t="shared" si="19"/>
        <v>-2.5662799319323789E-5</v>
      </c>
      <c r="CJ60" s="23">
        <f t="shared" si="20"/>
        <v>2.9768567245309211E-6</v>
      </c>
      <c r="CK60" s="23">
        <f t="shared" si="21"/>
        <v>-7.4779540149770047E-7</v>
      </c>
      <c r="CR60" s="23" t="str">
        <f>IF(N60=0,"",(#REF!-N60)/N60)</f>
        <v/>
      </c>
      <c r="CS60" s="23" t="str">
        <f t="shared" si="26"/>
        <v/>
      </c>
    </row>
    <row r="61" spans="1:97" x14ac:dyDescent="0.25">
      <c r="A61" s="42" t="s">
        <v>492</v>
      </c>
      <c r="B61" s="1">
        <f t="shared" ref="B61:O61" si="29">SUM(B3:B60)+SUM(B67:B79)</f>
        <v>32626.168360190004</v>
      </c>
      <c r="C61" s="1">
        <f t="shared" si="29"/>
        <v>9.6161818016999998</v>
      </c>
      <c r="D61" s="1">
        <f t="shared" si="29"/>
        <v>225665.20062189095</v>
      </c>
      <c r="E61" s="1">
        <f t="shared" si="29"/>
        <v>6090.8331021552995</v>
      </c>
      <c r="F61" s="1">
        <f t="shared" si="29"/>
        <v>5894.4126727758994</v>
      </c>
      <c r="G61" s="1">
        <f t="shared" si="29"/>
        <v>1172.2576779374001</v>
      </c>
      <c r="H61" s="1">
        <f t="shared" si="29"/>
        <v>8826.7997092615005</v>
      </c>
      <c r="I61" s="1">
        <f t="shared" si="29"/>
        <v>0</v>
      </c>
      <c r="J61" s="1">
        <f t="shared" si="29"/>
        <v>0</v>
      </c>
      <c r="K61" s="1">
        <f t="shared" si="29"/>
        <v>0</v>
      </c>
      <c r="L61" s="1">
        <f t="shared" si="29"/>
        <v>0</v>
      </c>
      <c r="M61" s="1">
        <f t="shared" si="29"/>
        <v>0</v>
      </c>
      <c r="N61" s="1">
        <f t="shared" si="29"/>
        <v>0</v>
      </c>
      <c r="O61" s="1">
        <f t="shared" si="29"/>
        <v>0</v>
      </c>
      <c r="P61" s="26"/>
      <c r="Q61" s="42" t="s">
        <v>492</v>
      </c>
      <c r="R61" s="42"/>
      <c r="S61" s="1">
        <f>SUM(S3:S60)+SUM(S67:S79)</f>
        <v>168.14624160012039</v>
      </c>
      <c r="T61" s="1">
        <f>SUM(T3:T60)+SUM(T67:T79)</f>
        <v>638.24968826595091</v>
      </c>
      <c r="U61" s="1">
        <f>SUM(U3:U60)+SUM(U67:U79)</f>
        <v>638.24968826595091</v>
      </c>
      <c r="V61" s="1">
        <f>SUM(V3:V60)+SUM(V67:V79)</f>
        <v>494.18989585285794</v>
      </c>
      <c r="W61" s="1"/>
      <c r="X61" s="1">
        <f t="shared" ref="X61:AD61" si="30">SUM(X3:X60)+SUM(X67:X79)</f>
        <v>168.81738571011351</v>
      </c>
      <c r="Y61" s="1">
        <f t="shared" si="30"/>
        <v>157.50086488624112</v>
      </c>
      <c r="Z61" s="1">
        <f t="shared" si="30"/>
        <v>32113.28026211098</v>
      </c>
      <c r="AA61" s="1">
        <f t="shared" si="30"/>
        <v>1483.8473777297879</v>
      </c>
      <c r="AB61" s="1">
        <f t="shared" si="30"/>
        <v>12.159422594580336</v>
      </c>
      <c r="AC61" s="1">
        <f t="shared" si="30"/>
        <v>259.74615361368819</v>
      </c>
      <c r="AD61" s="1">
        <f t="shared" si="30"/>
        <v>5.2336258750971219E-3</v>
      </c>
      <c r="AE61" s="1"/>
      <c r="AF61" s="1">
        <f>SUM(AF3:AF60)+SUM(AF67:AF79)</f>
        <v>1767.7477981866723</v>
      </c>
      <c r="AG61" s="1">
        <f>SUM(AG3:AG60)+SUM(AG67:AG79)</f>
        <v>1767.7477981866723</v>
      </c>
      <c r="AH61" s="1">
        <f>SUM(AH3:AH60)+SUM(AH67:AH79)</f>
        <v>1756.721317080614</v>
      </c>
      <c r="AI61" s="1">
        <f>SUM(AI3:AI60)+SUM(AI67:AI79)</f>
        <v>205.9361188627513</v>
      </c>
      <c r="AJ61" s="1">
        <f>SUM(AJ3:AJ60)+SUM(AJ67:AJ79)</f>
        <v>8.2487701443470556</v>
      </c>
      <c r="AK61" s="1"/>
      <c r="AL61" s="1">
        <f t="shared" ref="AL61:BW61" si="31">SUM(AL3:AL60)+SUM(AL67:AL79)</f>
        <v>21.90392485427774</v>
      </c>
      <c r="AM61" s="1">
        <f t="shared" si="31"/>
        <v>0.36646577934864177</v>
      </c>
      <c r="AN61" s="1">
        <f t="shared" si="31"/>
        <v>4.2810300667124253</v>
      </c>
      <c r="AO61" s="1">
        <f t="shared" si="31"/>
        <v>111.67268148817145</v>
      </c>
      <c r="AP61" s="1">
        <f t="shared" si="31"/>
        <v>0</v>
      </c>
      <c r="AQ61" s="1">
        <f t="shared" si="31"/>
        <v>197631.12580827432</v>
      </c>
      <c r="AR61" s="1">
        <f t="shared" si="31"/>
        <v>20202.301980169388</v>
      </c>
      <c r="AS61" s="1">
        <f t="shared" si="31"/>
        <v>219590.14910552427</v>
      </c>
      <c r="AT61" s="1">
        <f t="shared" si="31"/>
        <v>0</v>
      </c>
      <c r="AU61" s="1">
        <f t="shared" si="31"/>
        <v>263.75698882918078</v>
      </c>
      <c r="AV61" s="1">
        <f t="shared" si="31"/>
        <v>0</v>
      </c>
      <c r="AW61" s="1">
        <f t="shared" si="31"/>
        <v>2294.8261217225936</v>
      </c>
      <c r="AX61" s="1">
        <f t="shared" si="31"/>
        <v>3.3610889628858436</v>
      </c>
      <c r="AY61" s="1">
        <f t="shared" si="31"/>
        <v>1.1801105171181157</v>
      </c>
      <c r="AZ61" s="1">
        <f t="shared" si="31"/>
        <v>4441.5391150096093</v>
      </c>
      <c r="BA61" s="1">
        <f t="shared" si="31"/>
        <v>1.5098956649706485</v>
      </c>
      <c r="BB61" s="1">
        <f t="shared" si="31"/>
        <v>0</v>
      </c>
      <c r="BC61" s="1">
        <f t="shared" si="31"/>
        <v>0.21875221581504295</v>
      </c>
      <c r="BD61" s="1">
        <f t="shared" si="31"/>
        <v>5958.9309577609401</v>
      </c>
      <c r="BE61" s="1">
        <f t="shared" si="31"/>
        <v>5773.0501124218663</v>
      </c>
      <c r="BF61" s="1">
        <f t="shared" si="31"/>
        <v>185.88084533907613</v>
      </c>
      <c r="BG61" s="1">
        <f t="shared" si="31"/>
        <v>0</v>
      </c>
      <c r="BH61" s="1">
        <f t="shared" si="31"/>
        <v>0</v>
      </c>
      <c r="BI61" s="1">
        <f t="shared" si="31"/>
        <v>28.210023236654024</v>
      </c>
      <c r="BJ61" s="1">
        <f t="shared" si="31"/>
        <v>0</v>
      </c>
      <c r="BK61" s="1">
        <f t="shared" si="31"/>
        <v>254.68359890948318</v>
      </c>
      <c r="BL61" s="1">
        <f t="shared" si="31"/>
        <v>0</v>
      </c>
      <c r="BM61" s="1">
        <f t="shared" si="31"/>
        <v>6.5799151151903823</v>
      </c>
      <c r="BN61" s="1">
        <f t="shared" si="31"/>
        <v>1018.7343620927354</v>
      </c>
      <c r="BO61" s="1">
        <f t="shared" si="31"/>
        <v>5.6216654748523638</v>
      </c>
      <c r="BP61" s="1">
        <f t="shared" si="31"/>
        <v>1.987045211285458E-2</v>
      </c>
      <c r="BQ61" s="1">
        <f t="shared" si="31"/>
        <v>16.990353704170563</v>
      </c>
      <c r="BR61" s="1">
        <f t="shared" si="31"/>
        <v>2.3026541117251678E-2</v>
      </c>
      <c r="BS61" s="1">
        <f t="shared" si="31"/>
        <v>855.62729853382393</v>
      </c>
      <c r="BT61" s="1">
        <f t="shared" si="31"/>
        <v>965.69920143820923</v>
      </c>
      <c r="BU61" s="1">
        <f t="shared" si="31"/>
        <v>0</v>
      </c>
      <c r="BV61" s="1">
        <f t="shared" si="31"/>
        <v>0</v>
      </c>
      <c r="BW61" s="1">
        <f t="shared" si="31"/>
        <v>322.48078452433299</v>
      </c>
      <c r="BX61" s="1"/>
      <c r="BY61" s="1">
        <f>SUM(BY3:BY60)+SUM(BY67:BY79)</f>
        <v>52.693575133597598</v>
      </c>
      <c r="BZ61" s="1">
        <f>SUM(BZ3:BZ60)+SUM(BZ67:BZ79)</f>
        <v>8598.2589190131876</v>
      </c>
      <c r="CA61" s="1">
        <f>SUM(CA3:CA60)+SUM(CA67:CA79)</f>
        <v>447.53820848701912</v>
      </c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</row>
    <row r="62" spans="1:97" x14ac:dyDescent="0.25">
      <c r="A62" s="10" t="s">
        <v>56</v>
      </c>
      <c r="B62" s="1">
        <f>SUM(B3:B51)</f>
        <v>24149.830268860005</v>
      </c>
      <c r="C62" s="1">
        <f>SUM(C3:C51)</f>
        <v>0</v>
      </c>
      <c r="D62" s="1">
        <f t="shared" ref="D62:K62" si="32">SUM(D3:D51)</f>
        <v>166625.13142782994</v>
      </c>
      <c r="E62" s="1">
        <f t="shared" si="32"/>
        <v>4569.2336131599995</v>
      </c>
      <c r="F62" s="1">
        <f t="shared" si="32"/>
        <v>4428.4157052299997</v>
      </c>
      <c r="G62" s="1">
        <f t="shared" si="32"/>
        <v>647.92536210000003</v>
      </c>
      <c r="H62" s="1">
        <f t="shared" si="32"/>
        <v>6596.1405575600002</v>
      </c>
      <c r="I62" s="1">
        <f t="shared" si="32"/>
        <v>0</v>
      </c>
      <c r="J62" s="1">
        <f t="shared" si="32"/>
        <v>0</v>
      </c>
      <c r="K62" s="1">
        <f t="shared" si="32"/>
        <v>0</v>
      </c>
      <c r="L62" s="1">
        <f t="shared" ref="L62:O62" si="33">SUM(L3:L51)</f>
        <v>0</v>
      </c>
      <c r="M62" s="1">
        <f t="shared" si="33"/>
        <v>0</v>
      </c>
      <c r="N62" s="1">
        <f t="shared" si="33"/>
        <v>0</v>
      </c>
      <c r="O62" s="1">
        <f t="shared" si="33"/>
        <v>0</v>
      </c>
      <c r="Q62" s="10" t="s">
        <v>56</v>
      </c>
      <c r="R62" s="10"/>
      <c r="S62" s="1">
        <f t="shared" ref="S62:CA62" si="34">SUM(S3:S51)</f>
        <v>129.53542959644406</v>
      </c>
      <c r="T62" s="1">
        <f t="shared" si="34"/>
        <v>492.09306073249564</v>
      </c>
      <c r="U62" s="1">
        <f t="shared" si="34"/>
        <v>492.09306073249564</v>
      </c>
      <c r="V62" s="1">
        <f t="shared" si="34"/>
        <v>381.03868388257735</v>
      </c>
      <c r="W62" s="1"/>
      <c r="X62" s="1">
        <f t="shared" si="34"/>
        <v>128.84970666754214</v>
      </c>
      <c r="Y62" s="1">
        <f t="shared" si="34"/>
        <v>119.25485226401405</v>
      </c>
      <c r="Z62" s="1">
        <f t="shared" si="34"/>
        <v>24149.82413482053</v>
      </c>
      <c r="AA62" s="1">
        <f t="shared" si="34"/>
        <v>1141.1456061506337</v>
      </c>
      <c r="AB62" s="1">
        <f t="shared" si="34"/>
        <v>8.6658499372250439</v>
      </c>
      <c r="AC62" s="1">
        <f t="shared" si="34"/>
        <v>199.44340220712397</v>
      </c>
      <c r="AD62" s="1">
        <f t="shared" si="34"/>
        <v>0</v>
      </c>
      <c r="AE62" s="1"/>
      <c r="AF62" s="1">
        <f t="shared" si="34"/>
        <v>1362.5208310206824</v>
      </c>
      <c r="AG62" s="1">
        <f t="shared" si="34"/>
        <v>1362.5208310206824</v>
      </c>
      <c r="AH62" s="1">
        <f t="shared" si="34"/>
        <v>1333.0007604968973</v>
      </c>
      <c r="AI62" s="1">
        <f t="shared" si="34"/>
        <v>157.65268869510874</v>
      </c>
      <c r="AJ62" s="1">
        <f t="shared" si="34"/>
        <v>6.3072110195245328</v>
      </c>
      <c r="AK62" s="1"/>
      <c r="AL62" s="1">
        <f t="shared" si="34"/>
        <v>16.888709976000552</v>
      </c>
      <c r="AM62" s="1">
        <f t="shared" si="34"/>
        <v>0</v>
      </c>
      <c r="AN62" s="1">
        <f t="shared" si="34"/>
        <v>3.2502305342558682</v>
      </c>
      <c r="AO62" s="1">
        <f t="shared" si="34"/>
        <v>85.233676914363542</v>
      </c>
      <c r="AP62" s="1">
        <f t="shared" si="34"/>
        <v>0</v>
      </c>
      <c r="AQ62" s="1">
        <f t="shared" si="34"/>
        <v>149962.56898962986</v>
      </c>
      <c r="AR62" s="1">
        <f t="shared" si="34"/>
        <v>15329.508001247134</v>
      </c>
      <c r="AS62" s="1">
        <f t="shared" si="34"/>
        <v>166625.07775137384</v>
      </c>
      <c r="AT62" s="1">
        <f t="shared" si="34"/>
        <v>0</v>
      </c>
      <c r="AU62" s="1">
        <f t="shared" si="34"/>
        <v>200.9246576875791</v>
      </c>
      <c r="AV62" s="1">
        <f t="shared" si="34"/>
        <v>0</v>
      </c>
      <c r="AW62" s="1">
        <f t="shared" si="34"/>
        <v>1753.7276967200814</v>
      </c>
      <c r="AX62" s="1">
        <f t="shared" si="34"/>
        <v>2.5817656355821526</v>
      </c>
      <c r="AY62" s="1">
        <f t="shared" si="34"/>
        <v>0.90782501772163182</v>
      </c>
      <c r="AZ62" s="1">
        <f t="shared" si="34"/>
        <v>3415.192984910459</v>
      </c>
      <c r="BA62" s="1">
        <f t="shared" si="34"/>
        <v>1.1602444491987831</v>
      </c>
      <c r="BB62" s="1">
        <f t="shared" si="34"/>
        <v>0</v>
      </c>
      <c r="BC62" s="1">
        <f t="shared" si="34"/>
        <v>0.16827970971209816</v>
      </c>
      <c r="BD62" s="1">
        <f t="shared" si="34"/>
        <v>4569.1179037198317</v>
      </c>
      <c r="BE62" s="1">
        <f t="shared" si="34"/>
        <v>4428.2990976956698</v>
      </c>
      <c r="BF62" s="1">
        <f t="shared" si="34"/>
        <v>140.81880602416243</v>
      </c>
      <c r="BG62" s="1">
        <f t="shared" si="34"/>
        <v>0</v>
      </c>
      <c r="BH62" s="1">
        <f t="shared" si="34"/>
        <v>0</v>
      </c>
      <c r="BI62" s="1">
        <f t="shared" si="34"/>
        <v>18.116643104156235</v>
      </c>
      <c r="BJ62" s="1">
        <f t="shared" si="34"/>
        <v>0</v>
      </c>
      <c r="BK62" s="1">
        <f t="shared" si="34"/>
        <v>194.40740336447317</v>
      </c>
      <c r="BL62" s="1">
        <f t="shared" si="34"/>
        <v>0</v>
      </c>
      <c r="BM62" s="1">
        <f t="shared" si="34"/>
        <v>5.0528205488229956</v>
      </c>
      <c r="BN62" s="1">
        <f t="shared" si="34"/>
        <v>777.6295972134667</v>
      </c>
      <c r="BO62" s="1">
        <f t="shared" si="34"/>
        <v>4.300643896357589</v>
      </c>
      <c r="BP62" s="1">
        <f t="shared" si="34"/>
        <v>0</v>
      </c>
      <c r="BQ62" s="1">
        <f t="shared" si="34"/>
        <v>13.063820095590181</v>
      </c>
      <c r="BR62" s="1">
        <f t="shared" si="34"/>
        <v>1.7713646485726698E-2</v>
      </c>
      <c r="BS62" s="1">
        <f t="shared" si="34"/>
        <v>647.92651536196888</v>
      </c>
      <c r="BT62" s="1">
        <f t="shared" si="34"/>
        <v>732.33599055239699</v>
      </c>
      <c r="BU62" s="1">
        <f t="shared" si="34"/>
        <v>0</v>
      </c>
      <c r="BV62" s="1">
        <f t="shared" si="34"/>
        <v>0</v>
      </c>
      <c r="BW62" s="1">
        <f t="shared" si="34"/>
        <v>245.15354575677844</v>
      </c>
      <c r="BX62" s="1"/>
      <c r="BY62" s="1">
        <f t="shared" si="34"/>
        <v>40.052034740165183</v>
      </c>
      <c r="BZ62" s="1">
        <f t="shared" si="34"/>
        <v>6596.1387895743292</v>
      </c>
      <c r="CA62" s="1">
        <f t="shared" si="34"/>
        <v>340.96557392600511</v>
      </c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</row>
    <row r="63" spans="1:97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20598.986315929997</v>
      </c>
      <c r="C63" s="26">
        <f t="shared" ref="C63:O63" si="35">+C3+C5+C8+C9+C11+C12+C14+C15+C16+C17+C18+C19+C20+C21+C22+C23+C24+C25+C26+C28+C30+C31+C33+C34+C35+C36+C37+C39+C40+C41+C42+C43+C44+C46+C47+C49+C50+C10</f>
        <v>0</v>
      </c>
      <c r="D63" s="26">
        <f t="shared" si="35"/>
        <v>143107.38776362996</v>
      </c>
      <c r="E63" s="26">
        <f t="shared" si="35"/>
        <v>3951.3341503300007</v>
      </c>
      <c r="F63" s="26">
        <f t="shared" si="35"/>
        <v>3829.2768026699996</v>
      </c>
      <c r="G63" s="26">
        <f t="shared" si="35"/>
        <v>600.71643818999996</v>
      </c>
      <c r="H63" s="26">
        <f t="shared" si="35"/>
        <v>5772.4486325800008</v>
      </c>
      <c r="I63" s="26">
        <f t="shared" si="35"/>
        <v>0</v>
      </c>
      <c r="J63" s="26">
        <f t="shared" si="35"/>
        <v>0</v>
      </c>
      <c r="K63" s="26">
        <f t="shared" si="35"/>
        <v>0</v>
      </c>
      <c r="L63" s="26">
        <f t="shared" si="35"/>
        <v>0</v>
      </c>
      <c r="M63" s="26">
        <f t="shared" si="35"/>
        <v>0</v>
      </c>
      <c r="N63" s="26">
        <f t="shared" si="35"/>
        <v>0</v>
      </c>
      <c r="O63" s="26">
        <f t="shared" si="35"/>
        <v>0</v>
      </c>
      <c r="Q63" s="96" t="s">
        <v>240</v>
      </c>
      <c r="S63" s="97">
        <f t="shared" ref="S63:CA63" si="36">+S3+S5+S8+S9+S11+S12+S14+S15+S16+S17+S18+S19+S20+S21+S22+S23+S24+S25+S26+S28+S30+S31+S33+S34+S35+S36+S37+S39+S40+S41+S42+S43+S44+S46+S47+S49+S50+S10</f>
        <v>113.35971392430432</v>
      </c>
      <c r="T63" s="97">
        <f t="shared" si="36"/>
        <v>430.64300923623904</v>
      </c>
      <c r="U63" s="97">
        <f t="shared" si="36"/>
        <v>430.64300923623904</v>
      </c>
      <c r="V63" s="97">
        <f t="shared" si="36"/>
        <v>333.4565378211272</v>
      </c>
      <c r="W63" s="97"/>
      <c r="X63" s="97">
        <f t="shared" si="36"/>
        <v>112.7596200528202</v>
      </c>
      <c r="Y63" s="97">
        <f t="shared" si="36"/>
        <v>104.36291878566587</v>
      </c>
      <c r="Z63" s="97">
        <f t="shared" si="36"/>
        <v>20598.98112290919</v>
      </c>
      <c r="AA63" s="97">
        <f t="shared" si="36"/>
        <v>998.6452196330282</v>
      </c>
      <c r="AB63" s="97">
        <f t="shared" si="36"/>
        <v>7.5837032609206396</v>
      </c>
      <c r="AC63" s="97">
        <f t="shared" si="36"/>
        <v>174.53794067240179</v>
      </c>
      <c r="AD63" s="97">
        <f t="shared" si="36"/>
        <v>0</v>
      </c>
      <c r="AE63" s="97"/>
      <c r="AF63" s="97">
        <f t="shared" si="36"/>
        <v>1192.3762404201359</v>
      </c>
      <c r="AG63" s="97">
        <f t="shared" si="36"/>
        <v>1192.3762404201359</v>
      </c>
      <c r="AH63" s="97">
        <f t="shared" si="36"/>
        <v>1144.858784702368</v>
      </c>
      <c r="AI63" s="97">
        <f t="shared" si="36"/>
        <v>137.96583921218556</v>
      </c>
      <c r="AJ63" s="97">
        <f t="shared" si="36"/>
        <v>5.5195988666343183</v>
      </c>
      <c r="AK63" s="97"/>
      <c r="AL63" s="97">
        <f t="shared" si="36"/>
        <v>14.779735418184854</v>
      </c>
      <c r="AM63" s="97">
        <f t="shared" si="36"/>
        <v>0</v>
      </c>
      <c r="AN63" s="97">
        <f t="shared" si="36"/>
        <v>2.844358779923243</v>
      </c>
      <c r="AO63" s="97">
        <f t="shared" si="36"/>
        <v>73.70205438596966</v>
      </c>
      <c r="AP63" s="97">
        <f t="shared" si="36"/>
        <v>0</v>
      </c>
      <c r="AQ63" s="97">
        <f t="shared" si="36"/>
        <v>128796.60712216931</v>
      </c>
      <c r="AR63" s="97">
        <f t="shared" si="36"/>
        <v>13165.876326846876</v>
      </c>
      <c r="AS63" s="97">
        <f t="shared" si="36"/>
        <v>143107.34223371852</v>
      </c>
      <c r="AT63" s="97">
        <f t="shared" si="36"/>
        <v>0</v>
      </c>
      <c r="AU63" s="97">
        <f t="shared" si="36"/>
        <v>175.83422436613967</v>
      </c>
      <c r="AV63" s="97">
        <f t="shared" si="36"/>
        <v>0</v>
      </c>
      <c r="AW63" s="97">
        <f t="shared" si="36"/>
        <v>1534.7312627305746</v>
      </c>
      <c r="AX63" s="97">
        <f t="shared" si="36"/>
        <v>2.2324677320405395</v>
      </c>
      <c r="AY63" s="97">
        <f t="shared" si="36"/>
        <v>0.7850015496713445</v>
      </c>
      <c r="AZ63" s="97">
        <f t="shared" si="36"/>
        <v>2953.1371795004288</v>
      </c>
      <c r="BA63" s="97">
        <f t="shared" si="36"/>
        <v>1.0032701439865059</v>
      </c>
      <c r="BB63" s="97">
        <f t="shared" si="36"/>
        <v>0</v>
      </c>
      <c r="BC63" s="97">
        <f t="shared" si="36"/>
        <v>0.14551244079216452</v>
      </c>
      <c r="BD63" s="97">
        <f t="shared" si="36"/>
        <v>3951.2341699889621</v>
      </c>
      <c r="BE63" s="97">
        <f t="shared" si="36"/>
        <v>3829.175907795749</v>
      </c>
      <c r="BF63" s="97">
        <f t="shared" si="36"/>
        <v>122.05826219321284</v>
      </c>
      <c r="BG63" s="97">
        <f t="shared" si="36"/>
        <v>0</v>
      </c>
      <c r="BH63" s="97">
        <f t="shared" si="36"/>
        <v>0</v>
      </c>
      <c r="BI63" s="97">
        <f t="shared" si="36"/>
        <v>15.665566746085952</v>
      </c>
      <c r="BJ63" s="97">
        <f t="shared" si="36"/>
        <v>0</v>
      </c>
      <c r="BK63" s="97">
        <f t="shared" si="36"/>
        <v>168.10520983587659</v>
      </c>
      <c r="BL63" s="97">
        <f t="shared" si="36"/>
        <v>0</v>
      </c>
      <c r="BM63" s="97">
        <f t="shared" si="36"/>
        <v>4.3692031916488814</v>
      </c>
      <c r="BN63" s="97">
        <f t="shared" si="36"/>
        <v>672.42081848035286</v>
      </c>
      <c r="BO63" s="97">
        <f t="shared" si="36"/>
        <v>3.7636018116785994</v>
      </c>
      <c r="BP63" s="97">
        <f t="shared" si="36"/>
        <v>0</v>
      </c>
      <c r="BQ63" s="97">
        <f t="shared" si="36"/>
        <v>11.296361084072137</v>
      </c>
      <c r="BR63" s="97">
        <f t="shared" si="36"/>
        <v>1.5317090794062932E-2</v>
      </c>
      <c r="BS63" s="97">
        <f t="shared" si="36"/>
        <v>600.71748265617441</v>
      </c>
      <c r="BT63" s="97">
        <f t="shared" si="36"/>
        <v>640.88565418902078</v>
      </c>
      <c r="BU63" s="97">
        <f t="shared" si="36"/>
        <v>0</v>
      </c>
      <c r="BV63" s="97">
        <f t="shared" si="36"/>
        <v>0</v>
      </c>
      <c r="BW63" s="97">
        <f t="shared" si="36"/>
        <v>214.54004067684409</v>
      </c>
      <c r="BX63" s="97"/>
      <c r="BY63" s="97">
        <f t="shared" si="36"/>
        <v>35.050543943669702</v>
      </c>
      <c r="BZ63" s="97">
        <f t="shared" si="36"/>
        <v>5772.4471274069665</v>
      </c>
      <c r="CA63" s="97">
        <f t="shared" si="36"/>
        <v>298.38756580964679</v>
      </c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</row>
    <row r="64" spans="1:97" x14ac:dyDescent="0.25">
      <c r="A64" s="2" t="s">
        <v>339</v>
      </c>
      <c r="B64" s="1">
        <f t="shared" ref="B64:H64" si="37">SUM(B67:B78)</f>
        <v>2563.0805537699994</v>
      </c>
      <c r="C64" s="1">
        <f t="shared" si="37"/>
        <v>9.6161818016999998</v>
      </c>
      <c r="D64" s="1">
        <f t="shared" si="37"/>
        <v>20167.903212861002</v>
      </c>
      <c r="E64" s="1">
        <f t="shared" si="37"/>
        <v>495.76322201529996</v>
      </c>
      <c r="F64" s="1">
        <f t="shared" si="37"/>
        <v>471.31023235589998</v>
      </c>
      <c r="G64" s="1">
        <f t="shared" si="37"/>
        <v>443.55265855740004</v>
      </c>
      <c r="H64" s="1">
        <f t="shared" si="37"/>
        <v>741.99274977149992</v>
      </c>
      <c r="Q64" s="2" t="s">
        <v>339</v>
      </c>
      <c r="R64" s="2"/>
      <c r="S64" s="1">
        <f>SUM(S67:S78)</f>
        <v>9.3762696696906094</v>
      </c>
      <c r="T64" s="1">
        <f>SUM(T67:T78)</f>
        <v>35.097319043881839</v>
      </c>
      <c r="U64" s="1">
        <f>SUM(U67:U78)</f>
        <v>35.097319043881839</v>
      </c>
      <c r="V64" s="1">
        <f>SUM(V67:V78)</f>
        <v>27.155539297203973</v>
      </c>
      <c r="W64" s="1"/>
      <c r="X64" s="1">
        <f t="shared" ref="X64:AD64" si="38">SUM(X67:X78)</f>
        <v>10.888049582367767</v>
      </c>
      <c r="Y64" s="1">
        <f t="shared" si="38"/>
        <v>11.331696055172984</v>
      </c>
      <c r="Z64" s="1">
        <f t="shared" si="38"/>
        <v>2050.1987088807591</v>
      </c>
      <c r="AA64" s="1">
        <f t="shared" si="38"/>
        <v>85.159344418940321</v>
      </c>
      <c r="AB64" s="1">
        <f t="shared" si="38"/>
        <v>1.537797277518661</v>
      </c>
      <c r="AC64" s="1">
        <f t="shared" si="38"/>
        <v>15.290759716950664</v>
      </c>
      <c r="AD64" s="1">
        <f t="shared" si="38"/>
        <v>5.2336258750971219E-3</v>
      </c>
      <c r="AE64" s="1"/>
      <c r="AF64" s="1">
        <f>SUM(AF67:AF78)</f>
        <v>97.724806552994608</v>
      </c>
      <c r="AG64" s="1">
        <f>SUM(AG67:AG78)</f>
        <v>97.724806552994608</v>
      </c>
      <c r="AH64" s="1">
        <f>SUM(AH67:AH78)</f>
        <v>112.7431983295576</v>
      </c>
      <c r="AI64" s="1">
        <f>SUM(AI67:AI78)</f>
        <v>12.703113010697788</v>
      </c>
      <c r="AJ64" s="1">
        <f>SUM(AJ67:AJ78)</f>
        <v>0.51809778791415118</v>
      </c>
      <c r="AK64" s="1"/>
      <c r="AL64" s="1">
        <f t="shared" ref="AL64:BW64" si="39">SUM(AL67:AL78)</f>
        <v>1.2036262235141661</v>
      </c>
      <c r="AM64" s="1">
        <f t="shared" si="39"/>
        <v>0.36646577934864177</v>
      </c>
      <c r="AN64" s="1">
        <f t="shared" si="39"/>
        <v>0.29726422850349732</v>
      </c>
      <c r="AO64" s="1">
        <f t="shared" si="39"/>
        <v>7.2942410386966081</v>
      </c>
      <c r="AP64" s="1">
        <f t="shared" si="39"/>
        <v>0</v>
      </c>
      <c r="AQ64" s="1">
        <f t="shared" si="39"/>
        <v>12683.6151291765</v>
      </c>
      <c r="AR64" s="1">
        <f t="shared" si="39"/>
        <v>1296.548455058889</v>
      </c>
      <c r="AS64" s="1">
        <f t="shared" si="39"/>
        <v>14092.906782564951</v>
      </c>
      <c r="AT64" s="1">
        <f t="shared" si="39"/>
        <v>0</v>
      </c>
      <c r="AU64" s="1">
        <f t="shared" si="39"/>
        <v>17.486200804685872</v>
      </c>
      <c r="AV64" s="1">
        <f t="shared" si="39"/>
        <v>0</v>
      </c>
      <c r="AW64" s="1">
        <f t="shared" si="39"/>
        <v>145.30354584511952</v>
      </c>
      <c r="AX64" s="1">
        <f t="shared" si="39"/>
        <v>0.19941997032578718</v>
      </c>
      <c r="AY64" s="1">
        <f t="shared" si="39"/>
        <v>6.8375191576139319E-2</v>
      </c>
      <c r="AZ64" s="1">
        <f t="shared" si="39"/>
        <v>259.2413159763438</v>
      </c>
      <c r="BA64" s="1">
        <f t="shared" si="39"/>
        <v>8.9042908205051619E-2</v>
      </c>
      <c r="BB64" s="1">
        <f t="shared" si="39"/>
        <v>0</v>
      </c>
      <c r="BC64" s="1">
        <f t="shared" si="39"/>
        <v>1.2674417642487449E-2</v>
      </c>
      <c r="BD64" s="1">
        <f t="shared" si="39"/>
        <v>364.00051345693487</v>
      </c>
      <c r="BE64" s="1">
        <f t="shared" si="39"/>
        <v>350.08782662470139</v>
      </c>
      <c r="BF64" s="1">
        <f t="shared" si="39"/>
        <v>13.912686832233792</v>
      </c>
      <c r="BG64" s="1">
        <f t="shared" si="39"/>
        <v>0</v>
      </c>
      <c r="BH64" s="1">
        <f t="shared" si="39"/>
        <v>0</v>
      </c>
      <c r="BI64" s="1">
        <f t="shared" si="39"/>
        <v>6.0241152120019752</v>
      </c>
      <c r="BJ64" s="1">
        <f t="shared" si="39"/>
        <v>0</v>
      </c>
      <c r="BK64" s="1">
        <f t="shared" si="39"/>
        <v>16.609465321296092</v>
      </c>
      <c r="BL64" s="1">
        <f t="shared" si="39"/>
        <v>0</v>
      </c>
      <c r="BM64" s="1">
        <f t="shared" si="39"/>
        <v>0.39215720430782997</v>
      </c>
      <c r="BN64" s="1">
        <f t="shared" si="39"/>
        <v>66.437841704834128</v>
      </c>
      <c r="BO64" s="1">
        <f t="shared" si="39"/>
        <v>0.35041901453527535</v>
      </c>
      <c r="BP64" s="1">
        <f t="shared" si="39"/>
        <v>1.987045211285458E-2</v>
      </c>
      <c r="BQ64" s="1">
        <f t="shared" si="39"/>
        <v>0.99221411895037759</v>
      </c>
      <c r="BR64" s="1">
        <f t="shared" si="39"/>
        <v>1.3341471048352836E-3</v>
      </c>
      <c r="BS64" s="1">
        <f t="shared" si="39"/>
        <v>126.92100807769015</v>
      </c>
      <c r="BT64" s="1">
        <f t="shared" si="39"/>
        <v>68.084318116760699</v>
      </c>
      <c r="BU64" s="1">
        <f t="shared" si="39"/>
        <v>0</v>
      </c>
      <c r="BV64" s="1">
        <f t="shared" si="39"/>
        <v>0</v>
      </c>
      <c r="BW64" s="1">
        <f t="shared" si="39"/>
        <v>21.999152801157003</v>
      </c>
      <c r="BX64" s="1"/>
      <c r="BY64" s="1">
        <f>SUM(BY67:BY78)</f>
        <v>3.6022956657352037</v>
      </c>
      <c r="BZ64" s="1">
        <f>SUM(BZ67:BZ78)</f>
        <v>513.45456669257067</v>
      </c>
      <c r="CA64" s="1">
        <f>SUM(CA67:CA78)</f>
        <v>29.620829882621621</v>
      </c>
    </row>
    <row r="65" spans="1:89" x14ac:dyDescent="0.25">
      <c r="A65" s="2"/>
      <c r="B65" s="1"/>
      <c r="C65" s="1"/>
      <c r="D65" s="1"/>
      <c r="E65" s="1"/>
      <c r="F65" s="1"/>
      <c r="G65" s="1"/>
      <c r="H65" s="1"/>
      <c r="I65" s="28"/>
      <c r="J65" s="28"/>
      <c r="K65" s="28"/>
      <c r="P65" s="28"/>
      <c r="Q65" s="2"/>
      <c r="R65" s="2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89" x14ac:dyDescent="0.25">
      <c r="A66" s="39"/>
      <c r="B66" s="110"/>
      <c r="C66" s="98"/>
      <c r="D66" s="98"/>
      <c r="E66" s="98"/>
      <c r="F66" s="98"/>
      <c r="G66" s="98"/>
      <c r="H66" s="98"/>
      <c r="I66" s="54"/>
    </row>
    <row r="67" spans="1:89" x14ac:dyDescent="0.25">
      <c r="A67" s="25" t="s">
        <v>121</v>
      </c>
      <c r="B67" s="98">
        <v>1.6070286127</v>
      </c>
      <c r="C67" s="98">
        <v>1.7564626100000001E-2</v>
      </c>
      <c r="D67" s="98">
        <v>14.526033556</v>
      </c>
      <c r="E67" s="98">
        <v>0.30812420099999999</v>
      </c>
      <c r="F67" s="98">
        <v>0.28483470929999999</v>
      </c>
      <c r="G67" s="98">
        <v>0.1314938816</v>
      </c>
      <c r="H67" s="98">
        <v>0.83979569129999998</v>
      </c>
      <c r="I67" s="54"/>
      <c r="Q67" t="s">
        <v>121</v>
      </c>
      <c r="R67" s="96">
        <v>0</v>
      </c>
      <c r="S67" s="97">
        <v>1.10752696814872E-3</v>
      </c>
      <c r="T67" s="97">
        <v>4.2074473472775596E-3</v>
      </c>
      <c r="U67" s="97">
        <v>4.2074473472775596E-3</v>
      </c>
      <c r="V67" s="97">
        <v>3.25795476115676E-3</v>
      </c>
      <c r="W67" s="97">
        <v>0</v>
      </c>
      <c r="X67" s="97">
        <v>1.10166840000661E-3</v>
      </c>
      <c r="Y67" s="97">
        <v>1.0196422767131199E-3</v>
      </c>
      <c r="Z67" s="97">
        <v>0.104385738300346</v>
      </c>
      <c r="AA67" s="97">
        <v>9.7568073318011206E-3</v>
      </c>
      <c r="AB67" s="97">
        <v>7.4095191983994404E-5</v>
      </c>
      <c r="AC67" s="97">
        <v>1.7052594027679E-3</v>
      </c>
      <c r="AD67" s="97">
        <v>0</v>
      </c>
      <c r="AE67" s="97">
        <v>0</v>
      </c>
      <c r="AF67" s="97">
        <v>1.1649549164723799E-2</v>
      </c>
      <c r="AG67" s="97">
        <v>1.1649549164723799E-2</v>
      </c>
      <c r="AH67" s="97">
        <v>7.0167487337202397E-3</v>
      </c>
      <c r="AI67" s="97">
        <v>1.3479363900417199E-3</v>
      </c>
      <c r="AJ67" s="97">
        <v>5.39321060092483E-5</v>
      </c>
      <c r="AK67" s="97">
        <v>1.4102034137579401E-3</v>
      </c>
      <c r="AL67" s="97">
        <v>1.4440100751224899E-4</v>
      </c>
      <c r="AM67" s="97">
        <v>0</v>
      </c>
      <c r="AN67" s="97">
        <v>2.7790231329883099E-5</v>
      </c>
      <c r="AO67" s="97">
        <v>5.1370382005875301E-4</v>
      </c>
      <c r="AP67" s="97">
        <v>0</v>
      </c>
      <c r="AQ67" s="97">
        <v>0.78939171172362799</v>
      </c>
      <c r="AR67" s="97">
        <v>8.0692341694362194E-2</v>
      </c>
      <c r="AS67" s="97">
        <v>0.87710080215171105</v>
      </c>
      <c r="AT67" s="97">
        <v>0</v>
      </c>
      <c r="AU67" s="97">
        <v>1.7179400949089701E-3</v>
      </c>
      <c r="AV67" s="97">
        <v>0</v>
      </c>
      <c r="AW67" s="97">
        <v>1.4994452652986901E-2</v>
      </c>
      <c r="AX67" s="97">
        <v>1.5560552698732799E-5</v>
      </c>
      <c r="AY67" s="97">
        <v>5.4714529010069603E-6</v>
      </c>
      <c r="AZ67" s="97">
        <v>2.0583420140324101E-2</v>
      </c>
      <c r="BA67" s="97">
        <v>6.9929176518571196E-6</v>
      </c>
      <c r="BB67" s="97">
        <v>0</v>
      </c>
      <c r="BC67" s="97">
        <v>1.01435760070988E-6</v>
      </c>
      <c r="BD67" s="97">
        <v>2.75308798613292E-2</v>
      </c>
      <c r="BE67" s="97">
        <v>2.66894076147643E-2</v>
      </c>
      <c r="BF67" s="97">
        <v>8.41472246564923E-4</v>
      </c>
      <c r="BG67" s="97">
        <v>0</v>
      </c>
      <c r="BH67" s="97">
        <v>0</v>
      </c>
      <c r="BI67" s="97">
        <v>1.0919051792082099E-4</v>
      </c>
      <c r="BJ67" s="97">
        <v>0</v>
      </c>
      <c r="BK67" s="97">
        <v>1.17169485827036E-3</v>
      </c>
      <c r="BL67" s="97">
        <v>0</v>
      </c>
      <c r="BM67" s="97">
        <v>3.0453545858893101E-5</v>
      </c>
      <c r="BN67" s="97">
        <v>4.6867662053495102E-3</v>
      </c>
      <c r="BO67" s="97">
        <v>3.6768175487910401E-5</v>
      </c>
      <c r="BP67" s="97">
        <v>0</v>
      </c>
      <c r="BQ67" s="97">
        <v>7.8736310675330798E-5</v>
      </c>
      <c r="BR67" s="97">
        <v>1.06755512932863E-7</v>
      </c>
      <c r="BS67" s="97">
        <v>2.7851825592354299E-3</v>
      </c>
      <c r="BT67" s="97">
        <v>6.2615128725673303E-3</v>
      </c>
      <c r="BU67" s="97">
        <v>0</v>
      </c>
      <c r="BV67" s="97">
        <v>0</v>
      </c>
      <c r="BW67" s="97">
        <v>2.0960725942338102E-3</v>
      </c>
      <c r="BX67" s="97">
        <v>0</v>
      </c>
      <c r="BY67" s="97">
        <v>3.4244775872616898E-4</v>
      </c>
      <c r="BZ67" s="97">
        <v>5.63974272061376E-2</v>
      </c>
      <c r="CA67" s="97">
        <v>2.9152674829279498E-3</v>
      </c>
      <c r="CD67" s="35">
        <f t="shared" ref="CD67:CD78" si="40">AO67/BE67</f>
        <v>1.9247479279928922E-2</v>
      </c>
      <c r="CE67" s="83">
        <f t="shared" ref="CE67:CE77" si="41">IF(B67=0,"",(Z67-B67)/B67)</f>
        <v>-0.93504425653942436</v>
      </c>
      <c r="CF67" s="83"/>
      <c r="CG67" s="83">
        <f t="shared" ref="CG67:CG77" si="42">IF(D67=0,"",(AS67-D67)/D67)</f>
        <v>-0.93961869916034835</v>
      </c>
      <c r="CH67" s="83">
        <f t="shared" ref="CH67:CH77" si="43">IF(E67=0,"",(BD67-E67)/E67)</f>
        <v>-0.9106500567888558</v>
      </c>
      <c r="CI67" s="83">
        <f t="shared" ref="CI67:CI77" si="44">IF(F67=0,"",(BE67-F67)/F67)</f>
        <v>-0.90629861199024775</v>
      </c>
      <c r="CJ67" s="83">
        <f t="shared" ref="CJ67:CJ77" si="45">IF(G67=0,"",(BS67-G67)/G67)</f>
        <v>-0.97881891898432305</v>
      </c>
      <c r="CK67" s="83">
        <f t="shared" ref="CK67:CK77" si="46">IF(H67=0,"",(BZ67-H67)/H67)</f>
        <v>-0.93284387168165317</v>
      </c>
    </row>
    <row r="68" spans="1:89" x14ac:dyDescent="0.25">
      <c r="A68" s="82" t="s">
        <v>77</v>
      </c>
      <c r="B68" s="98">
        <v>1.1597483099999999</v>
      </c>
      <c r="C68" s="98"/>
      <c r="D68" s="98">
        <v>7.4871613400000001</v>
      </c>
      <c r="E68" s="98">
        <v>0.19035869</v>
      </c>
      <c r="F68" s="98">
        <v>0.18464794000000001</v>
      </c>
      <c r="G68" s="98">
        <v>4.4980899999999997E-3</v>
      </c>
      <c r="H68" s="98">
        <v>0.22765295999999999</v>
      </c>
      <c r="I68" s="54"/>
      <c r="Q68" t="s">
        <v>77</v>
      </c>
      <c r="R68" s="96">
        <v>0</v>
      </c>
      <c r="S68" s="97">
        <v>4.4706991834851696E-3</v>
      </c>
      <c r="T68" s="97">
        <v>1.6984000318325299E-2</v>
      </c>
      <c r="U68" s="97">
        <v>1.6984000318325299E-2</v>
      </c>
      <c r="V68" s="97">
        <v>1.3150742241108401E-2</v>
      </c>
      <c r="W68" s="97">
        <v>0</v>
      </c>
      <c r="X68" s="97">
        <v>4.4470328916968397E-3</v>
      </c>
      <c r="Y68" s="97">
        <v>4.1158631295711403E-3</v>
      </c>
      <c r="Z68" s="97">
        <v>1.1597477559703899</v>
      </c>
      <c r="AA68" s="97">
        <v>3.9384471882802197E-2</v>
      </c>
      <c r="AB68" s="97">
        <v>2.9909454668562599E-4</v>
      </c>
      <c r="AC68" s="97">
        <v>6.8834706165776501E-3</v>
      </c>
      <c r="AD68" s="97">
        <v>0</v>
      </c>
      <c r="AE68" s="97">
        <v>0</v>
      </c>
      <c r="AF68" s="97">
        <v>4.7024574894646599E-2</v>
      </c>
      <c r="AG68" s="97">
        <v>4.7024574894646599E-2</v>
      </c>
      <c r="AH68" s="97">
        <v>5.9897508225995801E-2</v>
      </c>
      <c r="AI68" s="97">
        <v>5.44110239477063E-3</v>
      </c>
      <c r="AJ68" s="97">
        <v>2.17678185264306E-4</v>
      </c>
      <c r="AK68" s="97">
        <v>5.6924910803595697E-3</v>
      </c>
      <c r="AL68" s="97">
        <v>5.8288848298858505E-4</v>
      </c>
      <c r="AM68" s="97">
        <v>0</v>
      </c>
      <c r="AN68" s="97">
        <v>1.1217883236313399E-4</v>
      </c>
      <c r="AO68" s="97">
        <v>3.55392075486256E-3</v>
      </c>
      <c r="AP68" s="97">
        <v>0</v>
      </c>
      <c r="AQ68" s="97">
        <v>6.7384397713806896</v>
      </c>
      <c r="AR68" s="97">
        <v>0.68881254451958496</v>
      </c>
      <c r="AS68" s="97">
        <v>7.4871498241262797</v>
      </c>
      <c r="AT68" s="97">
        <v>0</v>
      </c>
      <c r="AU68" s="97">
        <v>6.9345469116001597E-3</v>
      </c>
      <c r="AV68" s="97">
        <v>0</v>
      </c>
      <c r="AW68" s="97">
        <v>6.05269454521404E-2</v>
      </c>
      <c r="AX68" s="97">
        <v>1.0764922259517E-4</v>
      </c>
      <c r="AY68" s="97">
        <v>3.7852896597717101E-5</v>
      </c>
      <c r="AZ68" s="97">
        <v>0.14239958773568701</v>
      </c>
      <c r="BA68" s="97">
        <v>4.83777730010967E-5</v>
      </c>
      <c r="BB68" s="97">
        <v>0</v>
      </c>
      <c r="BC68" s="97">
        <v>7.0164034899166003E-6</v>
      </c>
      <c r="BD68" s="97">
        <v>0.19035230647839099</v>
      </c>
      <c r="BE68" s="97">
        <v>0.184641992374873</v>
      </c>
      <c r="BF68" s="97">
        <v>5.7103141035180199E-3</v>
      </c>
      <c r="BG68" s="97">
        <v>0</v>
      </c>
      <c r="BH68" s="97">
        <v>0</v>
      </c>
      <c r="BI68" s="97">
        <v>7.5539002518780604E-4</v>
      </c>
      <c r="BJ68" s="97">
        <v>0</v>
      </c>
      <c r="BK68" s="97">
        <v>8.1060049493763605E-3</v>
      </c>
      <c r="BL68" s="97">
        <v>0</v>
      </c>
      <c r="BM68" s="97">
        <v>2.1068117307936001E-4</v>
      </c>
      <c r="BN68" s="97">
        <v>3.2423982980318199E-2</v>
      </c>
      <c r="BO68" s="97">
        <v>1.4842860832134499E-4</v>
      </c>
      <c r="BP68" s="97">
        <v>0</v>
      </c>
      <c r="BQ68" s="97">
        <v>5.4471061580603703E-4</v>
      </c>
      <c r="BR68" s="97">
        <v>7.3859973434305004E-7</v>
      </c>
      <c r="BS68" s="97">
        <v>4.4995311871338199E-3</v>
      </c>
      <c r="BT68" s="97">
        <v>2.5275514914069298E-2</v>
      </c>
      <c r="BU68" s="97">
        <v>0</v>
      </c>
      <c r="BV68" s="97">
        <v>0</v>
      </c>
      <c r="BW68" s="97">
        <v>8.4610976886963507E-3</v>
      </c>
      <c r="BX68" s="97">
        <v>0</v>
      </c>
      <c r="BY68" s="97">
        <v>1.3823341444137601E-3</v>
      </c>
      <c r="BZ68" s="97">
        <v>0.22765486642746499</v>
      </c>
      <c r="CA68" s="97">
        <v>1.17678885266511E-2</v>
      </c>
      <c r="CD68" s="35">
        <f t="shared" si="40"/>
        <v>1.9247630017158519E-2</v>
      </c>
      <c r="CE68" s="83">
        <f t="shared" si="41"/>
        <v>-4.7771538461400159E-7</v>
      </c>
      <c r="CF68" s="83"/>
      <c r="CG68" s="83">
        <f t="shared" si="42"/>
        <v>-1.5380827522532474E-6</v>
      </c>
      <c r="CH68" s="83">
        <f t="shared" si="43"/>
        <v>-3.3534174925267049E-5</v>
      </c>
      <c r="CI68" s="83">
        <f t="shared" si="44"/>
        <v>-3.221062269642357E-5</v>
      </c>
      <c r="CJ68" s="83">
        <f t="shared" si="45"/>
        <v>3.2039979943046661E-4</v>
      </c>
      <c r="CK68" s="83">
        <f t="shared" si="46"/>
        <v>8.3742704905036237E-6</v>
      </c>
    </row>
    <row r="69" spans="1:89" x14ac:dyDescent="0.25">
      <c r="A69" s="82" t="s">
        <v>71</v>
      </c>
      <c r="B69" s="98">
        <v>246.54192513999999</v>
      </c>
      <c r="C69" s="98"/>
      <c r="D69" s="98">
        <v>1661.7203861</v>
      </c>
      <c r="E69" s="98">
        <v>44.285865999999999</v>
      </c>
      <c r="F69" s="98">
        <v>42.952517460000003</v>
      </c>
      <c r="G69" s="98">
        <v>1.66441387</v>
      </c>
      <c r="H69" s="98">
        <v>62.321035070000001</v>
      </c>
      <c r="I69" s="54"/>
      <c r="Q69" t="s">
        <v>71</v>
      </c>
      <c r="R69" s="96">
        <v>0</v>
      </c>
      <c r="S69" s="97">
        <v>1.2238615851338699</v>
      </c>
      <c r="T69" s="97">
        <v>4.6493467457244302</v>
      </c>
      <c r="U69" s="97">
        <v>4.6493467457244302</v>
      </c>
      <c r="V69" s="97">
        <v>3.60009350149639</v>
      </c>
      <c r="W69" s="97">
        <v>0</v>
      </c>
      <c r="X69" s="97">
        <v>1.2173864486327799</v>
      </c>
      <c r="Y69" s="97">
        <v>1.1267310302465301</v>
      </c>
      <c r="Z69" s="97">
        <v>246.54187925946701</v>
      </c>
      <c r="AA69" s="97">
        <v>10.7816451644693</v>
      </c>
      <c r="AB69" s="97">
        <v>8.1875940437576705E-2</v>
      </c>
      <c r="AC69" s="97">
        <v>1.88436070706823</v>
      </c>
      <c r="AD69" s="97">
        <v>0</v>
      </c>
      <c r="AE69" s="97">
        <v>0</v>
      </c>
      <c r="AF69" s="97">
        <v>12.8732106412857</v>
      </c>
      <c r="AG69" s="97">
        <v>12.8732106412857</v>
      </c>
      <c r="AH69" s="97">
        <v>13.2937782106185</v>
      </c>
      <c r="AI69" s="97">
        <v>1.48951993806963</v>
      </c>
      <c r="AJ69" s="97">
        <v>5.9591186117205298E-2</v>
      </c>
      <c r="AK69" s="97">
        <v>1.5583407947502399</v>
      </c>
      <c r="AL69" s="97">
        <v>0.15956613354211099</v>
      </c>
      <c r="AM69" s="97">
        <v>0</v>
      </c>
      <c r="AN69" s="97">
        <v>3.07085708521465E-2</v>
      </c>
      <c r="AO69" s="97">
        <v>0.82670610691314395</v>
      </c>
      <c r="AP69" s="97">
        <v>0</v>
      </c>
      <c r="AQ69" s="97">
        <v>1495.5482391133</v>
      </c>
      <c r="AR69" s="97">
        <v>152.878234706261</v>
      </c>
      <c r="AS69" s="97">
        <v>1661.7202520301801</v>
      </c>
      <c r="AT69" s="97">
        <v>0</v>
      </c>
      <c r="AU69" s="97">
        <v>1.8983575633029599</v>
      </c>
      <c r="AV69" s="97">
        <v>0</v>
      </c>
      <c r="AW69" s="97">
        <v>16.569393431991202</v>
      </c>
      <c r="AX69" s="97">
        <v>2.5041301189944701E-2</v>
      </c>
      <c r="AY69" s="97">
        <v>8.8052600516983701E-3</v>
      </c>
      <c r="AZ69" s="97">
        <v>33.124959164889198</v>
      </c>
      <c r="BA69" s="97">
        <v>1.1253563495869E-2</v>
      </c>
      <c r="BB69" s="97">
        <v>0</v>
      </c>
      <c r="BC69" s="97">
        <v>1.632195098023E-3</v>
      </c>
      <c r="BD69" s="97">
        <v>44.284728500230997</v>
      </c>
      <c r="BE69" s="97">
        <v>42.951372849729701</v>
      </c>
      <c r="BF69" s="97">
        <v>1.33335565050127</v>
      </c>
      <c r="BG69" s="97">
        <v>0</v>
      </c>
      <c r="BH69" s="97">
        <v>0</v>
      </c>
      <c r="BI69" s="97">
        <v>0.17571867689611201</v>
      </c>
      <c r="BJ69" s="97">
        <v>0</v>
      </c>
      <c r="BK69" s="97">
        <v>1.88561443751825</v>
      </c>
      <c r="BL69" s="97">
        <v>0</v>
      </c>
      <c r="BM69" s="97">
        <v>4.9008690509653403E-2</v>
      </c>
      <c r="BN69" s="97">
        <v>7.5424579771490903</v>
      </c>
      <c r="BO69" s="97">
        <v>4.0632867607996101E-2</v>
      </c>
      <c r="BP69" s="97">
        <v>0</v>
      </c>
      <c r="BQ69" s="97">
        <v>0.12670977330974401</v>
      </c>
      <c r="BR69" s="97">
        <v>1.7180962218290601E-4</v>
      </c>
      <c r="BS69" s="97">
        <v>1.6644425145477399</v>
      </c>
      <c r="BT69" s="97">
        <v>6.9191902738340296</v>
      </c>
      <c r="BU69" s="97">
        <v>0</v>
      </c>
      <c r="BV69" s="97">
        <v>0</v>
      </c>
      <c r="BW69" s="97">
        <v>2.3162366583070901</v>
      </c>
      <c r="BX69" s="97">
        <v>0</v>
      </c>
      <c r="BY69" s="97">
        <v>0.378416173153656</v>
      </c>
      <c r="BZ69" s="97">
        <v>62.320984870781501</v>
      </c>
      <c r="CA69" s="97">
        <v>3.2214785668609398</v>
      </c>
      <c r="CD69" s="35">
        <f t="shared" si="40"/>
        <v>1.9247489709012792E-2</v>
      </c>
      <c r="CE69" s="83">
        <f t="shared" si="41"/>
        <v>-1.8609627126859915E-7</v>
      </c>
      <c r="CF69" s="83"/>
      <c r="CG69" s="83">
        <f t="shared" si="42"/>
        <v>-8.0681335500119318E-8</v>
      </c>
      <c r="CH69" s="83">
        <f t="shared" si="43"/>
        <v>-2.5685390661689622E-5</v>
      </c>
      <c r="CI69" s="83">
        <f t="shared" si="44"/>
        <v>-2.664826971708499E-5</v>
      </c>
      <c r="CJ69" s="83">
        <f t="shared" si="45"/>
        <v>1.7209991010220667E-5</v>
      </c>
      <c r="CK69" s="83">
        <f t="shared" si="46"/>
        <v>-8.0549397876613709E-7</v>
      </c>
    </row>
    <row r="70" spans="1:89" x14ac:dyDescent="0.25">
      <c r="A70" s="82" t="s">
        <v>122</v>
      </c>
      <c r="B70" s="98">
        <v>50.611020869999997</v>
      </c>
      <c r="C70" s="98"/>
      <c r="D70" s="98">
        <v>355.61403708</v>
      </c>
      <c r="E70" s="98">
        <v>9.8515891399999997</v>
      </c>
      <c r="F70" s="98">
        <v>9.5487631999999998</v>
      </c>
      <c r="G70" s="98">
        <v>1.2687912699999999</v>
      </c>
      <c r="H70" s="98">
        <v>14.65286562</v>
      </c>
      <c r="I70" s="54"/>
      <c r="Q70" t="s">
        <v>122</v>
      </c>
      <c r="R70" s="96">
        <v>0</v>
      </c>
      <c r="S70" s="97">
        <v>0.28775400970922099</v>
      </c>
      <c r="T70" s="97">
        <v>1.09314850741751</v>
      </c>
      <c r="U70" s="97">
        <v>1.09314850741751</v>
      </c>
      <c r="V70" s="97">
        <v>0.84644969870533504</v>
      </c>
      <c r="W70" s="97">
        <v>0</v>
      </c>
      <c r="X70" s="97">
        <v>0.286230594388802</v>
      </c>
      <c r="Y70" s="97">
        <v>0.26491552471570801</v>
      </c>
      <c r="Z70" s="97">
        <v>50.611036174539898</v>
      </c>
      <c r="AA70" s="97">
        <v>2.53497307139502</v>
      </c>
      <c r="AB70" s="97">
        <v>1.92505726053241E-2</v>
      </c>
      <c r="AC70" s="97">
        <v>0.44304989311258403</v>
      </c>
      <c r="AD70" s="97">
        <v>0</v>
      </c>
      <c r="AE70" s="97">
        <v>0</v>
      </c>
      <c r="AF70" s="97">
        <v>3.02674455669416</v>
      </c>
      <c r="AG70" s="97">
        <v>3.02674455669416</v>
      </c>
      <c r="AH70" s="97">
        <v>2.8449147724003301</v>
      </c>
      <c r="AI70" s="97">
        <v>0.35021413517529398</v>
      </c>
      <c r="AJ70" s="97">
        <v>1.4010997770059E-2</v>
      </c>
      <c r="AK70" s="97">
        <v>0.36639552222629701</v>
      </c>
      <c r="AL70" s="97">
        <v>3.75170959854935E-2</v>
      </c>
      <c r="AM70" s="97">
        <v>0</v>
      </c>
      <c r="AN70" s="97">
        <v>7.2201440903129997E-3</v>
      </c>
      <c r="AO70" s="97">
        <v>0.183784734139122</v>
      </c>
      <c r="AP70" s="97">
        <v>0</v>
      </c>
      <c r="AQ70" s="97">
        <v>320.05253954595798</v>
      </c>
      <c r="AR70" s="97">
        <v>32.716497194067301</v>
      </c>
      <c r="AS70" s="97">
        <v>355.61395151242499</v>
      </c>
      <c r="AT70" s="97">
        <v>0</v>
      </c>
      <c r="AU70" s="97">
        <v>0.44633955161571198</v>
      </c>
      <c r="AV70" s="97">
        <v>0</v>
      </c>
      <c r="AW70" s="97">
        <v>3.8957879381371998</v>
      </c>
      <c r="AX70" s="97">
        <v>5.5669254231496303E-3</v>
      </c>
      <c r="AY70" s="97">
        <v>1.9574975556253598E-3</v>
      </c>
      <c r="AZ70" s="97">
        <v>7.3640050640167001</v>
      </c>
      <c r="BA70" s="97">
        <v>2.5017801220258199E-3</v>
      </c>
      <c r="BB70" s="97">
        <v>0</v>
      </c>
      <c r="BC70" s="97">
        <v>3.6285265519160902E-4</v>
      </c>
      <c r="BD70" s="97">
        <v>9.8513370014630901</v>
      </c>
      <c r="BE70" s="97">
        <v>9.5485131082108801</v>
      </c>
      <c r="BF70" s="97">
        <v>0.30282389325220299</v>
      </c>
      <c r="BG70" s="97">
        <v>0</v>
      </c>
      <c r="BH70" s="97">
        <v>0</v>
      </c>
      <c r="BI70" s="97">
        <v>3.9063981326851703E-2</v>
      </c>
      <c r="BJ70" s="97">
        <v>0</v>
      </c>
      <c r="BK70" s="97">
        <v>0.41919054360466701</v>
      </c>
      <c r="BL70" s="97">
        <v>0</v>
      </c>
      <c r="BM70" s="97">
        <v>1.0895130673456901E-2</v>
      </c>
      <c r="BN70" s="97">
        <v>1.67676230757783</v>
      </c>
      <c r="BO70" s="97">
        <v>9.5535771662538394E-3</v>
      </c>
      <c r="BP70" s="97">
        <v>0</v>
      </c>
      <c r="BQ70" s="97">
        <v>2.8168830172456499E-2</v>
      </c>
      <c r="BR70" s="97">
        <v>3.8195082921344503E-5</v>
      </c>
      <c r="BS70" s="97">
        <v>1.2688027566593301</v>
      </c>
      <c r="BT70" s="97">
        <v>1.6268339941370999</v>
      </c>
      <c r="BU70" s="97">
        <v>0</v>
      </c>
      <c r="BV70" s="97">
        <v>0</v>
      </c>
      <c r="BW70" s="97">
        <v>0.54459148833717397</v>
      </c>
      <c r="BX70" s="97">
        <v>0</v>
      </c>
      <c r="BY70" s="97">
        <v>8.8972769609285796E-2</v>
      </c>
      <c r="BZ70" s="97">
        <v>14.6528562630554</v>
      </c>
      <c r="CA70" s="97">
        <v>0.75743131685780696</v>
      </c>
      <c r="CD70" s="35">
        <f t="shared" si="40"/>
        <v>1.924747152319279E-2</v>
      </c>
      <c r="CE70" s="83">
        <f t="shared" si="41"/>
        <v>3.0239539999788406E-7</v>
      </c>
      <c r="CF70" s="83"/>
      <c r="CG70" s="83">
        <f t="shared" si="42"/>
        <v>-2.4061922784519266E-7</v>
      </c>
      <c r="CH70" s="83">
        <f t="shared" si="43"/>
        <v>-2.5593691873110406E-5</v>
      </c>
      <c r="CI70" s="83">
        <f t="shared" si="44"/>
        <v>-2.6191013839333858E-5</v>
      </c>
      <c r="CJ70" s="83">
        <f t="shared" si="45"/>
        <v>9.0532301110103224E-6</v>
      </c>
      <c r="CK70" s="83">
        <f t="shared" si="46"/>
        <v>-6.3857438149830783E-7</v>
      </c>
    </row>
    <row r="71" spans="1:89" x14ac:dyDescent="0.25">
      <c r="A71" s="82" t="s">
        <v>123</v>
      </c>
      <c r="B71" s="98">
        <v>286.68164102999998</v>
      </c>
      <c r="C71" s="98">
        <v>1.4571626408</v>
      </c>
      <c r="D71" s="98">
        <v>2321.9042866999998</v>
      </c>
      <c r="E71" s="98">
        <v>56.823281649999998</v>
      </c>
      <c r="F71" s="98">
        <v>52.277428606000001</v>
      </c>
      <c r="G71" s="98">
        <v>110.9269887</v>
      </c>
      <c r="H71" s="98">
        <v>96.876240526999993</v>
      </c>
      <c r="I71" s="54"/>
      <c r="Q71" t="s">
        <v>123</v>
      </c>
      <c r="R71" s="96">
        <v>0</v>
      </c>
      <c r="S71" s="97">
        <v>1.21356009199777</v>
      </c>
      <c r="T71" s="97">
        <v>4.1354421043204797</v>
      </c>
      <c r="U71" s="97">
        <v>4.1354421043204797</v>
      </c>
      <c r="V71" s="97">
        <v>3.1829767555680299</v>
      </c>
      <c r="W71" s="97">
        <v>0</v>
      </c>
      <c r="X71" s="97">
        <v>2.6265713879094101</v>
      </c>
      <c r="Y71" s="97">
        <v>3.57134351930423</v>
      </c>
      <c r="Z71" s="97">
        <v>280.30045867160499</v>
      </c>
      <c r="AA71" s="97">
        <v>13.0170855331602</v>
      </c>
      <c r="AB71" s="97">
        <v>0.90892022389921101</v>
      </c>
      <c r="AC71" s="97">
        <v>2.6450903876386902</v>
      </c>
      <c r="AD71" s="97">
        <v>4.7577530674779503E-3</v>
      </c>
      <c r="AE71" s="97">
        <v>0</v>
      </c>
      <c r="AF71" s="97">
        <v>11.9471053899259</v>
      </c>
      <c r="AG71" s="97">
        <v>11.9471053899259</v>
      </c>
      <c r="AH71" s="97">
        <v>18.1463974823215</v>
      </c>
      <c r="AI71" s="97">
        <v>2.65113186097651</v>
      </c>
      <c r="AJ71" s="97">
        <v>0.115049608119402</v>
      </c>
      <c r="AK71" s="97">
        <v>1.73770826380341</v>
      </c>
      <c r="AL71" s="97">
        <v>0.14109240282853</v>
      </c>
      <c r="AM71" s="97">
        <v>0.33314270685692299</v>
      </c>
      <c r="AN71" s="97">
        <v>8.6812154247755804E-2</v>
      </c>
      <c r="AO71" s="97">
        <v>1.41620924067306</v>
      </c>
      <c r="AP71" s="97">
        <v>0</v>
      </c>
      <c r="AQ71" s="97">
        <v>2041.4856334705601</v>
      </c>
      <c r="AR71" s="97">
        <v>208.68584775982799</v>
      </c>
      <c r="AS71" s="97">
        <v>2268.3178787127099</v>
      </c>
      <c r="AT71" s="97">
        <v>0</v>
      </c>
      <c r="AU71" s="97">
        <v>4.5573092180756598</v>
      </c>
      <c r="AV71" s="97">
        <v>0</v>
      </c>
      <c r="AW71" s="97">
        <v>33.122217199358403</v>
      </c>
      <c r="AX71" s="97">
        <v>2.56091480789476E-2</v>
      </c>
      <c r="AY71" s="97">
        <v>7.44218544177872E-3</v>
      </c>
      <c r="AZ71" s="97">
        <v>29.8010974608266</v>
      </c>
      <c r="BA71" s="97">
        <v>1.09930378037555E-2</v>
      </c>
      <c r="BB71" s="97">
        <v>0</v>
      </c>
      <c r="BC71" s="97">
        <v>1.3794820240634401E-3</v>
      </c>
      <c r="BD71" s="97">
        <v>55.562615359160603</v>
      </c>
      <c r="BE71" s="97">
        <v>51.117538996566402</v>
      </c>
      <c r="BF71" s="97">
        <v>4.44507636259421</v>
      </c>
      <c r="BG71" s="97">
        <v>0</v>
      </c>
      <c r="BH71" s="97">
        <v>0</v>
      </c>
      <c r="BI71" s="97">
        <v>4.3177341997497898</v>
      </c>
      <c r="BJ71" s="97">
        <v>0</v>
      </c>
      <c r="BK71" s="97">
        <v>3.3538172478601598</v>
      </c>
      <c r="BL71" s="97">
        <v>0</v>
      </c>
      <c r="BM71" s="97">
        <v>5.17923907472011E-2</v>
      </c>
      <c r="BN71" s="97">
        <v>13.415249149842699</v>
      </c>
      <c r="BO71" s="97">
        <v>7.5855419930444298E-2</v>
      </c>
      <c r="BP71" s="97">
        <v>1.7779225846988201E-2</v>
      </c>
      <c r="BQ71" s="97">
        <v>0.11450026179886</v>
      </c>
      <c r="BR71" s="97">
        <v>1.45206545522688E-4</v>
      </c>
      <c r="BS71" s="97">
        <v>108.781015559119</v>
      </c>
      <c r="BT71" s="97">
        <v>20.565168491932599</v>
      </c>
      <c r="BU71" s="97">
        <v>0</v>
      </c>
      <c r="BV71" s="97">
        <v>0</v>
      </c>
      <c r="BW71" s="97">
        <v>6.1639157560365199</v>
      </c>
      <c r="BX71" s="97">
        <v>0</v>
      </c>
      <c r="BY71" s="97">
        <v>1.01446482904809</v>
      </c>
      <c r="BZ71" s="97">
        <v>94.523532245352996</v>
      </c>
      <c r="CA71" s="97">
        <v>7.6855474087975502</v>
      </c>
      <c r="CD71" s="35">
        <f t="shared" si="40"/>
        <v>2.7704957407440677E-2</v>
      </c>
      <c r="CE71" s="83">
        <f t="shared" si="41"/>
        <v>-2.2258775746742818E-2</v>
      </c>
      <c r="CF71" s="83"/>
      <c r="CG71" s="83">
        <f t="shared" si="42"/>
        <v>-2.3078646391341766E-2</v>
      </c>
      <c r="CH71" s="83">
        <f t="shared" si="43"/>
        <v>-2.2185735392834281E-2</v>
      </c>
      <c r="CI71" s="83">
        <f t="shared" si="44"/>
        <v>-2.2187197043973872E-2</v>
      </c>
      <c r="CJ71" s="83">
        <f t="shared" si="45"/>
        <v>-1.9345816252929592E-2</v>
      </c>
      <c r="CK71" s="83">
        <f t="shared" si="46"/>
        <v>-2.4285709982637932E-2</v>
      </c>
    </row>
    <row r="72" spans="1:89" x14ac:dyDescent="0.25">
      <c r="A72" s="82" t="s">
        <v>72</v>
      </c>
      <c r="B72" s="98">
        <v>245.81974034999999</v>
      </c>
      <c r="C72" s="98">
        <v>0.17923581659999999</v>
      </c>
      <c r="D72" s="98">
        <v>1689.5682085000001</v>
      </c>
      <c r="E72" s="98">
        <v>43.636977516999998</v>
      </c>
      <c r="F72" s="98">
        <v>42.146499873000003</v>
      </c>
      <c r="G72" s="98">
        <v>7.2157277685999999</v>
      </c>
      <c r="H72" s="98">
        <v>58.515505644999998</v>
      </c>
      <c r="I72" s="54"/>
      <c r="Q72" t="s">
        <v>72</v>
      </c>
      <c r="R72" s="96">
        <v>0</v>
      </c>
      <c r="S72" s="97">
        <v>1.0848428191503301</v>
      </c>
      <c r="T72" s="97">
        <v>4.0737328215261499</v>
      </c>
      <c r="U72" s="97">
        <v>4.0737328215261499</v>
      </c>
      <c r="V72" s="97">
        <v>3.1524613308751799</v>
      </c>
      <c r="W72" s="97">
        <v>0</v>
      </c>
      <c r="X72" s="97">
        <v>1.22107758065534</v>
      </c>
      <c r="Y72" s="97">
        <v>1.2442203033471599</v>
      </c>
      <c r="Z72" s="97">
        <v>245.81944101809401</v>
      </c>
      <c r="AA72" s="97">
        <v>9.7896437689875793</v>
      </c>
      <c r="AB72" s="97">
        <v>0.155371388908877</v>
      </c>
      <c r="AC72" s="97">
        <v>1.74799422532449</v>
      </c>
      <c r="AD72" s="97">
        <v>4.7587280761917202E-4</v>
      </c>
      <c r="AE72" s="97">
        <v>0</v>
      </c>
      <c r="AF72" s="97">
        <v>11.329124412943299</v>
      </c>
      <c r="AG72" s="97">
        <v>11.329124412943299</v>
      </c>
      <c r="AH72" s="97">
        <v>13.5165164084503</v>
      </c>
      <c r="AI72" s="97">
        <v>1.43776895866444</v>
      </c>
      <c r="AJ72" s="97">
        <v>5.8419620345684702E-2</v>
      </c>
      <c r="AK72" s="97">
        <v>1.40057867376735</v>
      </c>
      <c r="AL72" s="97">
        <v>0.139727569642355</v>
      </c>
      <c r="AM72" s="97">
        <v>3.33230724917188E-2</v>
      </c>
      <c r="AN72" s="97">
        <v>3.28581105744803E-2</v>
      </c>
      <c r="AO72" s="97">
        <v>0.93479973324073895</v>
      </c>
      <c r="AP72" s="97">
        <v>0</v>
      </c>
      <c r="AQ72" s="97">
        <v>1520.61005131257</v>
      </c>
      <c r="AR72" s="97">
        <v>155.44010478568299</v>
      </c>
      <c r="AS72" s="97">
        <v>1689.5666725067099</v>
      </c>
      <c r="AT72" s="97">
        <v>0</v>
      </c>
      <c r="AU72" s="97">
        <v>1.9502918668739</v>
      </c>
      <c r="AV72" s="97">
        <v>0</v>
      </c>
      <c r="AW72" s="97">
        <v>16.356899249987499</v>
      </c>
      <c r="AX72" s="97">
        <v>2.40782052172379E-2</v>
      </c>
      <c r="AY72" s="97">
        <v>8.2827758395476094E-3</v>
      </c>
      <c r="AZ72" s="97">
        <v>31.3716625605582</v>
      </c>
      <c r="BA72" s="97">
        <v>1.07600522495411E-2</v>
      </c>
      <c r="BB72" s="97">
        <v>0</v>
      </c>
      <c r="BC72" s="97">
        <v>1.53534207465952E-3</v>
      </c>
      <c r="BD72" s="97">
        <v>43.635916069280199</v>
      </c>
      <c r="BE72" s="97">
        <v>42.1454197096622</v>
      </c>
      <c r="BF72" s="97">
        <v>1.4904963596179299</v>
      </c>
      <c r="BG72" s="97">
        <v>0</v>
      </c>
      <c r="BH72" s="97">
        <v>0</v>
      </c>
      <c r="BI72" s="97">
        <v>0.65568364776754395</v>
      </c>
      <c r="BJ72" s="97">
        <v>0</v>
      </c>
      <c r="BK72" s="97">
        <v>1.9807565821745201</v>
      </c>
      <c r="BL72" s="97">
        <v>0</v>
      </c>
      <c r="BM72" s="97">
        <v>4.73205357231435E-2</v>
      </c>
      <c r="BN72" s="97">
        <v>7.9230244106769696</v>
      </c>
      <c r="BO72" s="97">
        <v>3.9574768002557298E-2</v>
      </c>
      <c r="BP72" s="97">
        <v>2.09122626586638E-3</v>
      </c>
      <c r="BQ72" s="97">
        <v>0.12006275566725599</v>
      </c>
      <c r="BR72" s="97">
        <v>1.6161544778628301E-4</v>
      </c>
      <c r="BS72" s="97">
        <v>7.2157531705219897</v>
      </c>
      <c r="BT72" s="97">
        <v>7.5039996470940302</v>
      </c>
      <c r="BU72" s="97">
        <v>0</v>
      </c>
      <c r="BV72" s="97">
        <v>0</v>
      </c>
      <c r="BW72" s="97">
        <v>2.4399603002388601</v>
      </c>
      <c r="BX72" s="97">
        <v>0</v>
      </c>
      <c r="BY72" s="97">
        <v>0.39937212639759201</v>
      </c>
      <c r="BZ72" s="97">
        <v>58.515493091265803</v>
      </c>
      <c r="CA72" s="97">
        <v>3.3047870358614801</v>
      </c>
      <c r="CD72" s="35">
        <f t="shared" si="40"/>
        <v>2.2180339872767435E-2</v>
      </c>
      <c r="CE72" s="83">
        <f t="shared" si="41"/>
        <v>-1.2176886427107732E-6</v>
      </c>
      <c r="CF72" s="83"/>
      <c r="CG72" s="83">
        <f t="shared" si="42"/>
        <v>-9.0910404354365715E-7</v>
      </c>
      <c r="CH72" s="83">
        <f t="shared" si="43"/>
        <v>-2.4324501379259707E-5</v>
      </c>
      <c r="CI72" s="83">
        <f t="shared" si="44"/>
        <v>-2.5628779164546325E-5</v>
      </c>
      <c r="CJ72" s="83">
        <f t="shared" si="45"/>
        <v>3.5203548144364515E-6</v>
      </c>
      <c r="CK72" s="83">
        <f t="shared" si="46"/>
        <v>-2.1453688310511741E-7</v>
      </c>
    </row>
    <row r="73" spans="1:89" x14ac:dyDescent="0.25">
      <c r="A73" s="82" t="s">
        <v>124</v>
      </c>
      <c r="B73" s="98">
        <v>15.965533933</v>
      </c>
      <c r="C73" s="98">
        <v>0.15553643540000001</v>
      </c>
      <c r="D73" s="98">
        <v>151.98688494999999</v>
      </c>
      <c r="E73" s="98">
        <v>4.1251917460999996</v>
      </c>
      <c r="F73" s="98">
        <v>3.7951764064</v>
      </c>
      <c r="G73" s="98">
        <v>18.957923232999999</v>
      </c>
      <c r="H73" s="98">
        <v>5.4964223261000003</v>
      </c>
      <c r="I73" s="54"/>
      <c r="Q73" t="s">
        <v>124</v>
      </c>
      <c r="R73" s="96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97">
        <v>0</v>
      </c>
      <c r="BD73" s="97">
        <v>0</v>
      </c>
      <c r="BE73" s="97">
        <v>0</v>
      </c>
      <c r="BF73" s="97">
        <v>0</v>
      </c>
      <c r="BG73" s="97">
        <v>0</v>
      </c>
      <c r="BH73" s="97">
        <v>0</v>
      </c>
      <c r="BI73" s="97">
        <v>0</v>
      </c>
      <c r="BJ73" s="97">
        <v>0</v>
      </c>
      <c r="BK73" s="97">
        <v>0</v>
      </c>
      <c r="BL73" s="97">
        <v>0</v>
      </c>
      <c r="BM73" s="97">
        <v>0</v>
      </c>
      <c r="BN73" s="97">
        <v>0</v>
      </c>
      <c r="BO73" s="97">
        <v>0</v>
      </c>
      <c r="BP73" s="97">
        <v>0</v>
      </c>
      <c r="BQ73" s="97">
        <v>0</v>
      </c>
      <c r="BR73" s="97">
        <v>0</v>
      </c>
      <c r="BS73" s="97">
        <v>0</v>
      </c>
      <c r="BT73" s="97">
        <v>0</v>
      </c>
      <c r="BU73" s="97">
        <v>0</v>
      </c>
      <c r="BV73" s="97">
        <v>0</v>
      </c>
      <c r="BW73" s="97">
        <v>0</v>
      </c>
      <c r="BX73" s="97">
        <v>0</v>
      </c>
      <c r="BY73" s="97">
        <v>0</v>
      </c>
      <c r="BZ73" s="97">
        <v>0</v>
      </c>
      <c r="CA73" s="97">
        <v>0</v>
      </c>
      <c r="CD73" s="35" t="e">
        <f t="shared" si="40"/>
        <v>#DIV/0!</v>
      </c>
      <c r="CE73" s="83">
        <f t="shared" si="41"/>
        <v>-1</v>
      </c>
      <c r="CF73" s="83"/>
      <c r="CG73" s="83">
        <f t="shared" si="42"/>
        <v>-1</v>
      </c>
      <c r="CH73" s="83">
        <f t="shared" si="43"/>
        <v>-1</v>
      </c>
      <c r="CI73" s="83">
        <f t="shared" si="44"/>
        <v>-1</v>
      </c>
      <c r="CJ73" s="83">
        <f t="shared" si="45"/>
        <v>-1</v>
      </c>
      <c r="CK73" s="83">
        <f t="shared" si="46"/>
        <v>-1</v>
      </c>
    </row>
    <row r="74" spans="1:89" x14ac:dyDescent="0.25">
      <c r="A74" s="82" t="s">
        <v>126</v>
      </c>
      <c r="B74" s="98">
        <v>5.3435899999999996E-3</v>
      </c>
      <c r="C74" s="98"/>
      <c r="D74" s="98">
        <v>3.4068679999999997E-2</v>
      </c>
      <c r="E74" s="98">
        <v>8.5789000000000004E-4</v>
      </c>
      <c r="F74" s="98">
        <v>8.3215999999999997E-4</v>
      </c>
      <c r="G74" s="98">
        <v>2.0699999999999998E-5</v>
      </c>
      <c r="H74" s="98">
        <v>9.795400000000001E-4</v>
      </c>
      <c r="I74" s="54"/>
      <c r="Q74" s="96" t="s">
        <v>126</v>
      </c>
      <c r="R74" s="96">
        <v>0</v>
      </c>
      <c r="S74" s="97">
        <v>1.9238986854941299E-5</v>
      </c>
      <c r="T74" s="97">
        <v>7.3077440367730906E-5</v>
      </c>
      <c r="U74" s="97">
        <v>7.3077440367730906E-5</v>
      </c>
      <c r="V74" s="97">
        <v>5.6587155872286201E-5</v>
      </c>
      <c r="W74" s="97">
        <v>0</v>
      </c>
      <c r="X74" s="97">
        <v>1.9131335771645199E-5</v>
      </c>
      <c r="Y74" s="97">
        <v>1.77105052221983E-5</v>
      </c>
      <c r="Z74" s="97">
        <v>5.3435451423910199E-3</v>
      </c>
      <c r="AA74" s="97">
        <v>1.6946493890441299E-4</v>
      </c>
      <c r="AB74" s="97">
        <v>1.2869360306883301E-6</v>
      </c>
      <c r="AC74" s="97">
        <v>2.9618725243472899E-5</v>
      </c>
      <c r="AD74" s="97">
        <v>0</v>
      </c>
      <c r="AE74" s="97">
        <v>0</v>
      </c>
      <c r="AF74" s="97">
        <v>2.0234125167413401E-4</v>
      </c>
      <c r="AG74" s="97">
        <v>2.0234125167413401E-4</v>
      </c>
      <c r="AH74" s="97">
        <v>2.72551464144579E-4</v>
      </c>
      <c r="AI74" s="97">
        <v>2.3411715581716999E-5</v>
      </c>
      <c r="AJ74" s="97">
        <v>9.3629385759244204E-7</v>
      </c>
      <c r="AK74" s="97">
        <v>2.4499020114970999E-5</v>
      </c>
      <c r="AL74" s="97">
        <v>2.50790881683449E-6</v>
      </c>
      <c r="AM74" s="97">
        <v>0</v>
      </c>
      <c r="AN74" s="97">
        <v>4.8273832173150998E-7</v>
      </c>
      <c r="AO74" s="97">
        <v>1.60155315619195E-5</v>
      </c>
      <c r="AP74" s="97">
        <v>0</v>
      </c>
      <c r="AQ74" s="97">
        <v>3.0661849567618499E-2</v>
      </c>
      <c r="AR74" s="97">
        <v>3.1343038079333298E-3</v>
      </c>
      <c r="AS74" s="97">
        <v>3.4068704839696401E-2</v>
      </c>
      <c r="AT74" s="97">
        <v>0</v>
      </c>
      <c r="AU74" s="97">
        <v>2.9839146921520899E-5</v>
      </c>
      <c r="AV74" s="97">
        <v>0</v>
      </c>
      <c r="AW74" s="97">
        <v>2.6044258337604701E-4</v>
      </c>
      <c r="AX74" s="97">
        <v>4.85082976460148E-7</v>
      </c>
      <c r="AY74" s="97">
        <v>1.7053853403660701E-7</v>
      </c>
      <c r="AZ74" s="97">
        <v>6.4174341506969298E-4</v>
      </c>
      <c r="BA74" s="97">
        <v>2.1805916103110099E-7</v>
      </c>
      <c r="BB74" s="97">
        <v>0</v>
      </c>
      <c r="BC74" s="97">
        <v>3.1621995513594198E-8</v>
      </c>
      <c r="BD74" s="97">
        <v>8.5784229931050405E-4</v>
      </c>
      <c r="BE74" s="97">
        <v>8.3211193560299098E-4</v>
      </c>
      <c r="BF74" s="97">
        <v>2.57303637075128E-5</v>
      </c>
      <c r="BG74" s="97">
        <v>0</v>
      </c>
      <c r="BH74" s="97">
        <v>0</v>
      </c>
      <c r="BI74" s="97">
        <v>3.40426704586164E-6</v>
      </c>
      <c r="BJ74" s="97">
        <v>0</v>
      </c>
      <c r="BK74" s="97">
        <v>3.6531247760930702E-5</v>
      </c>
      <c r="BL74" s="97">
        <v>0</v>
      </c>
      <c r="BM74" s="97">
        <v>9.4949762176402798E-7</v>
      </c>
      <c r="BN74" s="97">
        <v>1.4612014087534499E-4</v>
      </c>
      <c r="BO74" s="97">
        <v>6.3875123155695904E-7</v>
      </c>
      <c r="BP74" s="97">
        <v>0</v>
      </c>
      <c r="BQ74" s="97">
        <v>2.4547363547677701E-6</v>
      </c>
      <c r="BR74" s="97">
        <v>3.32820758720657E-9</v>
      </c>
      <c r="BS74" s="97">
        <v>2.0673357694406301E-5</v>
      </c>
      <c r="BT74" s="97">
        <v>1.0875197751285501E-4</v>
      </c>
      <c r="BU74" s="97">
        <v>0</v>
      </c>
      <c r="BV74" s="97">
        <v>0</v>
      </c>
      <c r="BW74" s="97">
        <v>3.6407908927065597E-5</v>
      </c>
      <c r="BX74" s="97">
        <v>0</v>
      </c>
      <c r="BY74" s="97">
        <v>5.9483377701350796E-6</v>
      </c>
      <c r="BZ74" s="97">
        <v>9.7955323335372608E-4</v>
      </c>
      <c r="CA74" s="97">
        <v>5.06351760666236E-5</v>
      </c>
      <c r="CD74" s="35">
        <f t="shared" si="40"/>
        <v>1.9246847541387356E-2</v>
      </c>
      <c r="CE74" s="83">
        <f t="shared" si="41"/>
        <v>-8.3946577075993642E-6</v>
      </c>
      <c r="CF74" s="83"/>
      <c r="CG74" s="83">
        <f t="shared" si="42"/>
        <v>7.291065108461274E-7</v>
      </c>
      <c r="CH74" s="83">
        <f t="shared" si="43"/>
        <v>-5.5602337707619031E-5</v>
      </c>
      <c r="CI74" s="83">
        <f t="shared" si="44"/>
        <v>-5.7758600520319999E-5</v>
      </c>
      <c r="CJ74" s="83">
        <f t="shared" si="45"/>
        <v>-1.2870679030771788E-3</v>
      </c>
      <c r="CK74" s="83">
        <f t="shared" si="46"/>
        <v>1.3509763486921116E-5</v>
      </c>
    </row>
    <row r="75" spans="1:89" x14ac:dyDescent="0.25">
      <c r="A75" s="82" t="s">
        <v>73</v>
      </c>
      <c r="B75" s="98">
        <v>1225.6569695999999</v>
      </c>
      <c r="C75" s="98"/>
      <c r="D75" s="98">
        <v>8109.2926794000005</v>
      </c>
      <c r="E75" s="98">
        <v>210.45225805000001</v>
      </c>
      <c r="F75" s="98">
        <v>204.11791224000001</v>
      </c>
      <c r="G75" s="98">
        <v>7.9836298899999996</v>
      </c>
      <c r="H75" s="98">
        <v>283.15688201</v>
      </c>
      <c r="I75" s="54"/>
      <c r="Q75" s="96" t="s">
        <v>73</v>
      </c>
      <c r="R75" s="96">
        <v>0</v>
      </c>
      <c r="S75" s="97">
        <v>5.5606536985609303</v>
      </c>
      <c r="T75" s="97">
        <v>21.124384339787301</v>
      </c>
      <c r="U75" s="97">
        <v>21.124384339787301</v>
      </c>
      <c r="V75" s="97">
        <v>16.3570927264009</v>
      </c>
      <c r="W75" s="97">
        <v>0</v>
      </c>
      <c r="X75" s="97">
        <v>5.5312157381539597</v>
      </c>
      <c r="Y75" s="97">
        <v>5.1193324616478497</v>
      </c>
      <c r="Z75" s="97">
        <v>1225.65641671764</v>
      </c>
      <c r="AA75" s="97">
        <v>48.986686136774701</v>
      </c>
      <c r="AB75" s="97">
        <v>0.37200467499297202</v>
      </c>
      <c r="AC75" s="97">
        <v>8.5616461550620802</v>
      </c>
      <c r="AD75" s="97">
        <v>0</v>
      </c>
      <c r="AE75" s="97">
        <v>0</v>
      </c>
      <c r="AF75" s="97">
        <v>58.489745086834503</v>
      </c>
      <c r="AG75" s="97">
        <v>58.489745086834503</v>
      </c>
      <c r="AH75" s="97">
        <v>64.874404647343098</v>
      </c>
      <c r="AI75" s="97">
        <v>6.7676656673115199</v>
      </c>
      <c r="AJ75" s="97">
        <v>0.270753828976669</v>
      </c>
      <c r="AK75" s="97">
        <v>7.0803459234929997</v>
      </c>
      <c r="AL75" s="97">
        <v>0.72499322411635903</v>
      </c>
      <c r="AM75" s="97">
        <v>0</v>
      </c>
      <c r="AN75" s="97">
        <v>0.13952479693678699</v>
      </c>
      <c r="AO75" s="97">
        <v>3.92865758362406</v>
      </c>
      <c r="AP75" s="97">
        <v>0</v>
      </c>
      <c r="AQ75" s="97">
        <v>7298.3601724014397</v>
      </c>
      <c r="AR75" s="97">
        <v>746.055131423028</v>
      </c>
      <c r="AS75" s="97">
        <v>8109.2897084718097</v>
      </c>
      <c r="AT75" s="97">
        <v>0</v>
      </c>
      <c r="AU75" s="97">
        <v>8.6252202786642105</v>
      </c>
      <c r="AV75" s="97">
        <v>0</v>
      </c>
      <c r="AW75" s="97">
        <v>75.283466184956694</v>
      </c>
      <c r="AX75" s="97">
        <v>0.119000695558237</v>
      </c>
      <c r="AY75" s="97">
        <v>4.1843977799456498E-2</v>
      </c>
      <c r="AZ75" s="97">
        <v>157.415966974762</v>
      </c>
      <c r="BA75" s="97">
        <v>5.34788857840462E-2</v>
      </c>
      <c r="BB75" s="97">
        <v>0</v>
      </c>
      <c r="BC75" s="97">
        <v>7.7564834074637396E-3</v>
      </c>
      <c r="BD75" s="97">
        <v>210.44717549816099</v>
      </c>
      <c r="BE75" s="97">
        <v>204.11281844860699</v>
      </c>
      <c r="BF75" s="97">
        <v>6.3343570495543897</v>
      </c>
      <c r="BG75" s="97">
        <v>0</v>
      </c>
      <c r="BH75" s="97">
        <v>0</v>
      </c>
      <c r="BI75" s="97">
        <v>0.83504672145152303</v>
      </c>
      <c r="BJ75" s="97">
        <v>0</v>
      </c>
      <c r="BK75" s="97">
        <v>8.9607722790830895</v>
      </c>
      <c r="BL75" s="97">
        <v>0</v>
      </c>
      <c r="BM75" s="97">
        <v>0.232898372437815</v>
      </c>
      <c r="BN75" s="97">
        <v>35.843090990260997</v>
      </c>
      <c r="BO75" s="97">
        <v>0.18461654629298299</v>
      </c>
      <c r="BP75" s="97">
        <v>0</v>
      </c>
      <c r="BQ75" s="97">
        <v>0.60214659633922496</v>
      </c>
      <c r="BR75" s="97">
        <v>8.1647172296719895E-4</v>
      </c>
      <c r="BS75" s="97">
        <v>7.9836886897380204</v>
      </c>
      <c r="BT75" s="97">
        <v>31.437479929998801</v>
      </c>
      <c r="BU75" s="97">
        <v>0</v>
      </c>
      <c r="BV75" s="97">
        <v>0</v>
      </c>
      <c r="BW75" s="97">
        <v>10.523855020045501</v>
      </c>
      <c r="BX75" s="97">
        <v>0</v>
      </c>
      <c r="BY75" s="97">
        <v>1.7193390372856701</v>
      </c>
      <c r="BZ75" s="97">
        <v>283.15666837524799</v>
      </c>
      <c r="CA75" s="97">
        <v>14.6368517630582</v>
      </c>
      <c r="CD75" s="35">
        <f t="shared" si="40"/>
        <v>1.9247480944530909E-2</v>
      </c>
      <c r="CE75" s="83">
        <f t="shared" si="41"/>
        <v>-4.5109061802043834E-7</v>
      </c>
      <c r="CF75" s="83"/>
      <c r="CG75" s="83">
        <f t="shared" si="42"/>
        <v>-3.6636095257499431E-7</v>
      </c>
      <c r="CH75" s="83">
        <f t="shared" si="43"/>
        <v>-2.4150616800778314E-5</v>
      </c>
      <c r="CI75" s="83">
        <f t="shared" si="44"/>
        <v>-2.4955141550896571E-5</v>
      </c>
      <c r="CJ75" s="83">
        <f t="shared" si="45"/>
        <v>7.3650380630068765E-6</v>
      </c>
      <c r="CK75" s="83">
        <f t="shared" si="46"/>
        <v>-7.5447487095660157E-7</v>
      </c>
    </row>
    <row r="76" spans="1:89" x14ac:dyDescent="0.25">
      <c r="A76" s="82" t="s">
        <v>86</v>
      </c>
      <c r="B76" s="98">
        <v>1.7232202743</v>
      </c>
      <c r="C76" s="98">
        <v>2.8558411200000001E-2</v>
      </c>
      <c r="D76" s="98">
        <v>20.726090254999999</v>
      </c>
      <c r="E76" s="98">
        <v>0.3825752872</v>
      </c>
      <c r="F76" s="98">
        <v>0.35196926420000002</v>
      </c>
      <c r="G76" s="98">
        <v>0.27684313519999998</v>
      </c>
      <c r="H76" s="98">
        <v>0.79316952709999999</v>
      </c>
      <c r="I76" s="54"/>
      <c r="Q76" s="96" t="s">
        <v>86</v>
      </c>
      <c r="R76" s="96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97">
        <v>0</v>
      </c>
      <c r="BI76" s="97">
        <v>0</v>
      </c>
      <c r="BJ76" s="97">
        <v>0</v>
      </c>
      <c r="BK76" s="97">
        <v>0</v>
      </c>
      <c r="BL76" s="97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97">
        <v>0</v>
      </c>
      <c r="BS76" s="97">
        <v>0</v>
      </c>
      <c r="BT76" s="97">
        <v>0</v>
      </c>
      <c r="BU76" s="97">
        <v>0</v>
      </c>
      <c r="BV76" s="97">
        <v>0</v>
      </c>
      <c r="BW76" s="97">
        <v>0</v>
      </c>
      <c r="BX76" s="97">
        <v>0</v>
      </c>
      <c r="BY76" s="97">
        <v>0</v>
      </c>
      <c r="BZ76" s="97">
        <v>0</v>
      </c>
      <c r="CA76" s="97">
        <v>0</v>
      </c>
      <c r="CD76" s="35" t="e">
        <f t="shared" si="40"/>
        <v>#DIV/0!</v>
      </c>
      <c r="CE76" s="83">
        <f t="shared" si="41"/>
        <v>-1</v>
      </c>
      <c r="CF76" s="83"/>
      <c r="CG76" s="83">
        <f t="shared" si="42"/>
        <v>-1</v>
      </c>
      <c r="CH76" s="83">
        <f t="shared" si="43"/>
        <v>-1</v>
      </c>
      <c r="CI76" s="83">
        <f t="shared" si="44"/>
        <v>-1</v>
      </c>
      <c r="CJ76" s="83">
        <f t="shared" si="45"/>
        <v>-1</v>
      </c>
      <c r="CK76" s="83">
        <f t="shared" si="46"/>
        <v>-1</v>
      </c>
    </row>
    <row r="77" spans="1:89" x14ac:dyDescent="0.25">
      <c r="A77" s="82" t="s">
        <v>180</v>
      </c>
      <c r="B77" s="98">
        <v>149.23614351000001</v>
      </c>
      <c r="C77" s="98">
        <v>2.6996880934999998</v>
      </c>
      <c r="D77" s="98">
        <v>1901.8319861</v>
      </c>
      <c r="E77" s="98">
        <v>35.120887078999999</v>
      </c>
      <c r="F77" s="98">
        <v>32.311216113</v>
      </c>
      <c r="G77" s="98">
        <v>32.154588218999997</v>
      </c>
      <c r="H77" s="98">
        <v>72.957164664999993</v>
      </c>
      <c r="I77" s="54"/>
      <c r="Q77" s="96" t="s">
        <v>180</v>
      </c>
      <c r="R77" s="96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0</v>
      </c>
      <c r="BG77" s="97">
        <v>0</v>
      </c>
      <c r="BH77" s="97">
        <v>0</v>
      </c>
      <c r="BI77" s="97">
        <v>0</v>
      </c>
      <c r="BJ77" s="97">
        <v>0</v>
      </c>
      <c r="BK77" s="97">
        <v>0</v>
      </c>
      <c r="BL77" s="97">
        <v>0</v>
      </c>
      <c r="BM77" s="97">
        <v>0</v>
      </c>
      <c r="BN77" s="97">
        <v>0</v>
      </c>
      <c r="BO77" s="97">
        <v>0</v>
      </c>
      <c r="BP77" s="97">
        <v>0</v>
      </c>
      <c r="BQ77" s="97">
        <v>0</v>
      </c>
      <c r="BR77" s="97">
        <v>0</v>
      </c>
      <c r="BS77" s="97">
        <v>0</v>
      </c>
      <c r="BT77" s="97">
        <v>0</v>
      </c>
      <c r="BU77" s="97">
        <v>0</v>
      </c>
      <c r="BV77" s="97">
        <v>0</v>
      </c>
      <c r="BW77" s="97">
        <v>0</v>
      </c>
      <c r="BX77" s="97">
        <v>0</v>
      </c>
      <c r="BY77" s="97">
        <v>0</v>
      </c>
      <c r="BZ77" s="97">
        <v>0</v>
      </c>
      <c r="CA77" s="97">
        <v>0</v>
      </c>
      <c r="CD77" s="35" t="e">
        <f t="shared" si="40"/>
        <v>#DIV/0!</v>
      </c>
      <c r="CE77" s="83">
        <f t="shared" si="41"/>
        <v>-1</v>
      </c>
      <c r="CF77" s="83"/>
      <c r="CG77" s="83">
        <f t="shared" si="42"/>
        <v>-1</v>
      </c>
      <c r="CH77" s="83">
        <f t="shared" si="43"/>
        <v>-1</v>
      </c>
      <c r="CI77" s="83">
        <f t="shared" si="44"/>
        <v>-1</v>
      </c>
      <c r="CJ77" s="83">
        <f t="shared" si="45"/>
        <v>-1</v>
      </c>
      <c r="CK77" s="83">
        <f t="shared" si="46"/>
        <v>-1</v>
      </c>
    </row>
    <row r="78" spans="1:89" x14ac:dyDescent="0.25">
      <c r="A78" s="82" t="s">
        <v>88</v>
      </c>
      <c r="B78" s="98">
        <v>338.07223855000001</v>
      </c>
      <c r="C78" s="98">
        <v>5.0784357781000002</v>
      </c>
      <c r="D78" s="98">
        <v>3933.2113902000001</v>
      </c>
      <c r="E78" s="98">
        <v>90.585254765000002</v>
      </c>
      <c r="F78" s="98">
        <v>83.338434383999996</v>
      </c>
      <c r="G78" s="98">
        <v>262.9677398</v>
      </c>
      <c r="H78" s="98">
        <v>146.15503619</v>
      </c>
      <c r="I78" s="54"/>
      <c r="Q78" s="96" t="s">
        <v>88</v>
      </c>
      <c r="R78" s="96">
        <v>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7">
        <v>0</v>
      </c>
      <c r="BL78" s="97">
        <v>0</v>
      </c>
      <c r="BM78" s="97">
        <v>0</v>
      </c>
      <c r="BN78" s="97">
        <v>0</v>
      </c>
      <c r="BO78" s="97">
        <v>0</v>
      </c>
      <c r="BP78" s="97">
        <v>0</v>
      </c>
      <c r="BQ78" s="97">
        <v>0</v>
      </c>
      <c r="BR78" s="97">
        <v>0</v>
      </c>
      <c r="BS78" s="97">
        <v>0</v>
      </c>
      <c r="BT78" s="97">
        <v>0</v>
      </c>
      <c r="BU78" s="97">
        <v>0</v>
      </c>
      <c r="BV78" s="97">
        <v>0</v>
      </c>
      <c r="BW78" s="97">
        <v>0</v>
      </c>
      <c r="BX78" s="97">
        <v>0</v>
      </c>
      <c r="BY78" s="97">
        <v>0</v>
      </c>
      <c r="BZ78" s="97">
        <v>0</v>
      </c>
      <c r="CA78" s="97">
        <v>0</v>
      </c>
      <c r="CD78" s="35" t="e">
        <f t="shared" si="40"/>
        <v>#DIV/0!</v>
      </c>
    </row>
    <row r="79" spans="1:89" x14ac:dyDescent="0.25">
      <c r="A79" s="54"/>
      <c r="B79" s="98"/>
      <c r="C79" s="98"/>
      <c r="D79" s="98"/>
      <c r="E79" s="98"/>
      <c r="F79" s="98"/>
      <c r="G79" s="98"/>
      <c r="H79" s="98"/>
      <c r="I79" s="54"/>
    </row>
    <row r="80" spans="1:89" x14ac:dyDescent="0.25">
      <c r="A80" s="54"/>
      <c r="B80" s="98"/>
      <c r="C80" s="98"/>
      <c r="D80" s="98"/>
      <c r="E80" s="98"/>
      <c r="F80" s="98"/>
      <c r="G80" s="98"/>
      <c r="H80" s="98"/>
      <c r="I80" s="54"/>
    </row>
    <row r="81" spans="1:16" x14ac:dyDescent="0.25">
      <c r="A81" s="54"/>
      <c r="B81" s="98"/>
      <c r="C81" s="98"/>
      <c r="D81" s="98"/>
      <c r="E81" s="98"/>
      <c r="F81" s="98"/>
      <c r="G81" s="98"/>
      <c r="H81" s="98"/>
      <c r="I81" s="54"/>
      <c r="J81" s="28"/>
      <c r="K81" s="28"/>
    </row>
    <row r="82" spans="1:16" x14ac:dyDescent="0.25">
      <c r="A82" s="54"/>
      <c r="B82" s="98"/>
      <c r="C82" s="98"/>
      <c r="D82" s="98"/>
      <c r="E82" s="98"/>
      <c r="F82" s="98"/>
      <c r="G82" s="98"/>
      <c r="H82" s="98"/>
      <c r="I82" s="54"/>
      <c r="J82" s="28"/>
      <c r="K82" s="28"/>
      <c r="P82" s="28"/>
    </row>
    <row r="83" spans="1:16" x14ac:dyDescent="0.25">
      <c r="A83" s="54"/>
      <c r="B83" s="98"/>
      <c r="C83" s="98"/>
      <c r="D83" s="98"/>
      <c r="E83" s="98"/>
      <c r="F83" s="98"/>
      <c r="G83" s="98"/>
      <c r="H83" s="98"/>
      <c r="I83" s="54"/>
      <c r="J83" s="28"/>
      <c r="K83" s="28"/>
      <c r="P83" s="28"/>
    </row>
    <row r="84" spans="1:16" x14ac:dyDescent="0.25">
      <c r="A84" s="54"/>
      <c r="B84" s="98"/>
      <c r="C84" s="98"/>
      <c r="D84" s="98"/>
      <c r="E84" s="98"/>
      <c r="F84" s="98"/>
      <c r="G84" s="98"/>
      <c r="H84" s="98"/>
      <c r="I84" s="54"/>
      <c r="J84" s="28"/>
      <c r="K84" s="28"/>
      <c r="P84" s="28"/>
    </row>
    <row r="85" spans="1:16" x14ac:dyDescent="0.25">
      <c r="A85" s="54"/>
      <c r="B85" s="98"/>
      <c r="C85" s="98"/>
      <c r="D85" s="98"/>
      <c r="E85" s="98"/>
      <c r="F85" s="98"/>
      <c r="G85" s="98"/>
      <c r="H85" s="98"/>
      <c r="I85" s="54"/>
      <c r="J85" s="28"/>
      <c r="K85" s="28"/>
      <c r="P85" s="28"/>
    </row>
    <row r="86" spans="1:16" x14ac:dyDescent="0.25">
      <c r="A86" s="54"/>
      <c r="B86" s="98"/>
      <c r="C86" s="98"/>
      <c r="D86" s="98"/>
      <c r="E86" s="98"/>
      <c r="F86" s="98"/>
      <c r="G86" s="98"/>
      <c r="H86" s="98"/>
      <c r="I86" s="54"/>
      <c r="J86" s="28"/>
      <c r="K86" s="28"/>
      <c r="P86" s="28"/>
    </row>
    <row r="87" spans="1:16" x14ac:dyDescent="0.25">
      <c r="A87" s="54"/>
      <c r="B87" s="98"/>
      <c r="C87" s="98"/>
      <c r="D87" s="98"/>
      <c r="E87" s="98"/>
      <c r="F87" s="98"/>
      <c r="G87" s="98"/>
      <c r="H87" s="98"/>
      <c r="I87" s="54"/>
      <c r="J87" s="28"/>
      <c r="K87" s="28"/>
      <c r="P87" s="28"/>
    </row>
    <row r="88" spans="1:16" x14ac:dyDescent="0.25">
      <c r="A88" s="54"/>
      <c r="B88" s="98"/>
      <c r="C88" s="98"/>
      <c r="D88" s="98"/>
      <c r="E88" s="98"/>
      <c r="F88" s="98"/>
      <c r="G88" s="98"/>
      <c r="H88" s="98"/>
      <c r="I88" s="54"/>
      <c r="J88" s="28"/>
      <c r="K88" s="28"/>
      <c r="P88" s="28"/>
    </row>
    <row r="89" spans="1:16" x14ac:dyDescent="0.25">
      <c r="A89" s="111"/>
      <c r="B89" s="98"/>
      <c r="C89" s="98"/>
      <c r="D89" s="98"/>
      <c r="E89" s="98"/>
      <c r="F89" s="98"/>
      <c r="G89" s="98"/>
      <c r="H89" s="98"/>
      <c r="I89" s="54"/>
      <c r="J89" s="28"/>
      <c r="K89" s="28"/>
      <c r="P89" s="28"/>
    </row>
    <row r="90" spans="1:16" x14ac:dyDescent="0.25">
      <c r="A90" s="111"/>
      <c r="B90" s="98"/>
      <c r="C90" s="98"/>
      <c r="D90" s="98"/>
      <c r="E90" s="98"/>
      <c r="F90" s="98"/>
      <c r="G90" s="98"/>
      <c r="H90" s="98"/>
      <c r="I90" s="54"/>
      <c r="J90" s="28"/>
      <c r="K90" s="28"/>
      <c r="P90" s="28"/>
    </row>
    <row r="91" spans="1:16" x14ac:dyDescent="0.25">
      <c r="A91" s="19"/>
      <c r="B91" s="28"/>
      <c r="D91" s="28"/>
      <c r="E91" s="28"/>
      <c r="F91" s="28"/>
      <c r="G91" s="28"/>
      <c r="H91" s="28"/>
      <c r="I91" s="28"/>
      <c r="J91" s="28"/>
      <c r="K91" s="28"/>
      <c r="P91" s="28"/>
    </row>
    <row r="92" spans="1:16" x14ac:dyDescent="0.25">
      <c r="A92" s="19"/>
      <c r="B92" s="28"/>
      <c r="D92" s="28"/>
      <c r="E92" s="28"/>
      <c r="F92" s="28"/>
      <c r="G92" s="28"/>
      <c r="H92" s="28"/>
      <c r="I92" s="28"/>
      <c r="J92" s="28"/>
      <c r="K92" s="28"/>
      <c r="P92" s="28"/>
    </row>
    <row r="93" spans="1:16" x14ac:dyDescent="0.25">
      <c r="A93" s="19"/>
      <c r="B93" s="28"/>
      <c r="D93" s="28"/>
      <c r="E93" s="28"/>
      <c r="F93" s="28"/>
      <c r="G93" s="28"/>
      <c r="H93" s="28"/>
      <c r="I93" s="28"/>
      <c r="J93" s="28"/>
      <c r="K93" s="28"/>
      <c r="P93" s="28"/>
    </row>
    <row r="94" spans="1:16" x14ac:dyDescent="0.25">
      <c r="A94" s="22"/>
      <c r="B94" s="28"/>
      <c r="D94" s="28"/>
      <c r="E94" s="28"/>
      <c r="F94" s="28"/>
      <c r="G94" s="28"/>
      <c r="H94" s="28"/>
      <c r="I94" s="28"/>
      <c r="J94" s="28"/>
      <c r="K94" s="28"/>
      <c r="P94" s="28"/>
    </row>
    <row r="95" spans="1:16" x14ac:dyDescent="0.25">
      <c r="A95" s="22"/>
      <c r="B95" s="28"/>
      <c r="D95" s="28"/>
      <c r="E95" s="28"/>
      <c r="F95" s="28"/>
      <c r="G95" s="28"/>
      <c r="H95" s="28"/>
      <c r="I95" s="28"/>
      <c r="J95" s="28"/>
      <c r="K95" s="28"/>
      <c r="P95" s="28"/>
    </row>
    <row r="96" spans="1:16" x14ac:dyDescent="0.25">
      <c r="A96" s="16"/>
      <c r="B96" s="14"/>
      <c r="C96" s="54"/>
      <c r="D96" s="28"/>
      <c r="E96" s="28"/>
      <c r="F96" s="28"/>
      <c r="G96" s="28"/>
      <c r="H96" s="28"/>
      <c r="I96" s="28"/>
      <c r="J96" s="28"/>
      <c r="K96" s="28"/>
      <c r="P96" s="28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rgb="FFFF0000"/>
  </sheetPr>
  <dimension ref="A1:CL97"/>
  <sheetViews>
    <sheetView zoomScale="85" zoomScaleNormal="85" workbookViewId="0">
      <pane xSplit="1" ySplit="2" topLeftCell="Q3" activePane="bottomRight" state="frozen"/>
      <selection pane="topRight" activeCell="B1" sqref="B1"/>
      <selection pane="bottomLeft" activeCell="A3" sqref="A3"/>
      <selection pane="bottomRight" activeCell="V29" sqref="V29"/>
    </sheetView>
  </sheetViews>
  <sheetFormatPr defaultColWidth="9.140625" defaultRowHeight="15" x14ac:dyDescent="0.25"/>
  <cols>
    <col min="1" max="1" width="19.28515625" style="96" customWidth="1"/>
    <col min="2" max="16" width="9.140625" style="96"/>
    <col min="17" max="17" width="22.28515625" style="96" bestFit="1" customWidth="1"/>
    <col min="18" max="18" width="5.42578125" style="96" bestFit="1" customWidth="1"/>
    <col min="19" max="19" width="5.5703125" style="96" bestFit="1" customWidth="1"/>
    <col min="20" max="20" width="14.5703125" style="96" bestFit="1" customWidth="1"/>
    <col min="21" max="21" width="5.5703125" style="96" bestFit="1" customWidth="1"/>
    <col min="22" max="22" width="5.7109375" style="96" bestFit="1" customWidth="1"/>
    <col min="23" max="23" width="4.5703125" style="96" bestFit="1" customWidth="1"/>
    <col min="24" max="24" width="6.7109375" style="96" bestFit="1" customWidth="1"/>
    <col min="25" max="25" width="4.5703125" style="96" bestFit="1" customWidth="1"/>
    <col min="26" max="26" width="5.7109375" style="96" bestFit="1" customWidth="1"/>
    <col min="27" max="27" width="5.5703125" style="96" bestFit="1" customWidth="1"/>
    <col min="28" max="28" width="5.85546875" style="96" bestFit="1" customWidth="1"/>
    <col min="29" max="29" width="6.42578125" style="96" bestFit="1" customWidth="1"/>
    <col min="30" max="30" width="15.42578125" style="96" bestFit="1" customWidth="1"/>
    <col min="31" max="31" width="6.5703125" style="96" bestFit="1" customWidth="1"/>
    <col min="32" max="32" width="5" style="96" bestFit="1" customWidth="1"/>
    <col min="33" max="33" width="5.140625" style="96" bestFit="1" customWidth="1"/>
    <col min="34" max="34" width="4.140625" style="96" bestFit="1" customWidth="1"/>
    <col min="35" max="35" width="6.5703125" style="96" bestFit="1" customWidth="1"/>
    <col min="36" max="36" width="6.140625" style="96" bestFit="1" customWidth="1"/>
    <col min="37" max="37" width="4.85546875" style="96" bestFit="1" customWidth="1"/>
    <col min="38" max="38" width="10" style="96" bestFit="1" customWidth="1"/>
    <col min="39" max="40" width="7.7109375" style="96" bestFit="1" customWidth="1"/>
    <col min="41" max="41" width="9.28515625" style="96" bestFit="1" customWidth="1"/>
    <col min="42" max="42" width="6" style="96" customWidth="1"/>
    <col min="43" max="43" width="5.7109375" style="96" bestFit="1" customWidth="1"/>
    <col min="44" max="44" width="4.28515625" style="96" bestFit="1" customWidth="1"/>
    <col min="45" max="45" width="6.7109375" style="96" bestFit="1" customWidth="1"/>
    <col min="46" max="46" width="4.5703125" style="96" bestFit="1" customWidth="1"/>
    <col min="47" max="47" width="4.140625" style="96" customWidth="1"/>
    <col min="48" max="48" width="4.28515625" style="96" bestFit="1" customWidth="1"/>
    <col min="49" max="49" width="4.140625" style="96" bestFit="1" customWidth="1"/>
    <col min="50" max="50" width="6.7109375" style="96" bestFit="1" customWidth="1"/>
    <col min="51" max="51" width="3.28515625" style="96" customWidth="1"/>
    <col min="52" max="52" width="6.7109375" style="96" bestFit="1" customWidth="1"/>
    <col min="53" max="53" width="6.85546875" style="96" bestFit="1" customWidth="1"/>
    <col min="54" max="54" width="5.7109375" style="96" bestFit="1" customWidth="1"/>
    <col min="55" max="55" width="5.140625" style="96" bestFit="1" customWidth="1"/>
    <col min="56" max="56" width="5.28515625" style="96" customWidth="1"/>
    <col min="57" max="57" width="8.7109375" style="96" bestFit="1" customWidth="1"/>
    <col min="58" max="58" width="4.85546875" style="96" customWidth="1"/>
    <col min="59" max="59" width="7.85546875" style="96" bestFit="1" customWidth="1"/>
    <col min="60" max="60" width="5.85546875" style="96" customWidth="1"/>
    <col min="61" max="61" width="6" style="96" customWidth="1"/>
    <col min="62" max="62" width="5.7109375" style="96" bestFit="1" customWidth="1"/>
    <col min="63" max="63" width="5.7109375" style="96" customWidth="1"/>
    <col min="64" max="64" width="3.85546875" style="96" bestFit="1" customWidth="1"/>
    <col min="65" max="65" width="6.7109375" style="96" bestFit="1" customWidth="1"/>
    <col min="66" max="66" width="3.85546875" style="96" bestFit="1" customWidth="1"/>
    <col min="67" max="67" width="7.7109375" style="96" bestFit="1" customWidth="1"/>
    <col min="68" max="68" width="8" style="96" bestFit="1" customWidth="1"/>
    <col min="69" max="70" width="5.28515625" style="96" bestFit="1" customWidth="1"/>
    <col min="71" max="72" width="5.7109375" style="96" bestFit="1" customWidth="1"/>
    <col min="73" max="73" width="9.140625" style="96" bestFit="1" customWidth="1"/>
    <col min="74" max="74" width="7.140625" style="96" bestFit="1" customWidth="1"/>
    <col min="75" max="16384" width="9.140625" style="96"/>
  </cols>
  <sheetData>
    <row r="1" spans="1:90" x14ac:dyDescent="0.25">
      <c r="B1" s="96" t="s">
        <v>504</v>
      </c>
      <c r="Q1" s="96" t="s">
        <v>505</v>
      </c>
    </row>
    <row r="2" spans="1:90" x14ac:dyDescent="0.25">
      <c r="A2" s="96" t="s">
        <v>52</v>
      </c>
      <c r="B2" s="96" t="s">
        <v>59</v>
      </c>
      <c r="C2" s="96" t="s">
        <v>57</v>
      </c>
      <c r="D2" s="96" t="s">
        <v>60</v>
      </c>
      <c r="E2" s="96" t="s">
        <v>54</v>
      </c>
      <c r="F2" s="96" t="s">
        <v>53</v>
      </c>
      <c r="G2" s="96" t="s">
        <v>61</v>
      </c>
      <c r="H2" s="96" t="s">
        <v>62</v>
      </c>
      <c r="I2" s="96" t="s">
        <v>63</v>
      </c>
      <c r="J2" s="96" t="s">
        <v>64</v>
      </c>
      <c r="K2" s="96" t="s">
        <v>65</v>
      </c>
      <c r="L2" s="96" t="s">
        <v>68</v>
      </c>
      <c r="M2" s="96" t="s">
        <v>317</v>
      </c>
      <c r="N2" s="96" t="s">
        <v>320</v>
      </c>
      <c r="O2" s="96" t="s">
        <v>327</v>
      </c>
      <c r="Q2" s="96" t="s">
        <v>227</v>
      </c>
      <c r="R2" s="97" t="s">
        <v>391</v>
      </c>
      <c r="S2" s="97" t="s">
        <v>131</v>
      </c>
      <c r="T2" s="97" t="s">
        <v>132</v>
      </c>
      <c r="U2" s="97" t="s">
        <v>133</v>
      </c>
      <c r="V2" s="97" t="s">
        <v>392</v>
      </c>
      <c r="W2" s="97" t="s">
        <v>134</v>
      </c>
      <c r="X2" s="97" t="s">
        <v>59</v>
      </c>
      <c r="Y2" s="97" t="s">
        <v>136</v>
      </c>
      <c r="Z2" s="97" t="s">
        <v>137</v>
      </c>
      <c r="AA2" s="97" t="s">
        <v>393</v>
      </c>
      <c r="AB2" s="97" t="s">
        <v>138</v>
      </c>
      <c r="AC2" s="97" t="s">
        <v>139</v>
      </c>
      <c r="AD2" s="97" t="s">
        <v>140</v>
      </c>
      <c r="AE2" s="97" t="s">
        <v>141</v>
      </c>
      <c r="AF2" s="97" t="s">
        <v>142</v>
      </c>
      <c r="AG2" s="97" t="s">
        <v>143</v>
      </c>
      <c r="AH2" s="97" t="s">
        <v>394</v>
      </c>
      <c r="AI2" s="97" t="s">
        <v>144</v>
      </c>
      <c r="AJ2" s="97" t="s">
        <v>400</v>
      </c>
      <c r="AK2" s="97" t="s">
        <v>57</v>
      </c>
      <c r="AL2" s="97" t="s">
        <v>128</v>
      </c>
      <c r="AM2" s="97" t="s">
        <v>145</v>
      </c>
      <c r="AN2" s="97" t="s">
        <v>146</v>
      </c>
      <c r="AO2" s="97" t="s">
        <v>60</v>
      </c>
      <c r="AP2" s="97" t="s">
        <v>147</v>
      </c>
      <c r="AQ2" s="97" t="s">
        <v>148</v>
      </c>
      <c r="AR2" s="97" t="s">
        <v>149</v>
      </c>
      <c r="AS2" s="97" t="s">
        <v>150</v>
      </c>
      <c r="AT2" s="97" t="s">
        <v>151</v>
      </c>
      <c r="AU2" s="97" t="s">
        <v>152</v>
      </c>
      <c r="AV2" s="97" t="s">
        <v>153</v>
      </c>
      <c r="AW2" s="97" t="s">
        <v>154</v>
      </c>
      <c r="AX2" s="97" t="s">
        <v>155</v>
      </c>
      <c r="AY2" s="97" t="s">
        <v>156</v>
      </c>
      <c r="AZ2" s="97" t="s">
        <v>54</v>
      </c>
      <c r="BA2" s="97" t="s">
        <v>53</v>
      </c>
      <c r="BB2" s="97" t="s">
        <v>157</v>
      </c>
      <c r="BC2" s="97" t="s">
        <v>158</v>
      </c>
      <c r="BD2" s="97" t="s">
        <v>159</v>
      </c>
      <c r="BE2" s="97" t="s">
        <v>160</v>
      </c>
      <c r="BF2" s="97" t="s">
        <v>161</v>
      </c>
      <c r="BG2" s="97" t="s">
        <v>162</v>
      </c>
      <c r="BH2" s="97" t="s">
        <v>163</v>
      </c>
      <c r="BI2" s="97" t="s">
        <v>164</v>
      </c>
      <c r="BJ2" s="97" t="s">
        <v>165</v>
      </c>
      <c r="BK2" s="97" t="s">
        <v>395</v>
      </c>
      <c r="BL2" s="97" t="s">
        <v>166</v>
      </c>
      <c r="BM2" s="97" t="s">
        <v>167</v>
      </c>
      <c r="BN2" s="97" t="s">
        <v>168</v>
      </c>
      <c r="BO2" s="97" t="s">
        <v>61</v>
      </c>
      <c r="BP2" s="97" t="s">
        <v>401</v>
      </c>
      <c r="BQ2" s="97" t="s">
        <v>169</v>
      </c>
      <c r="BR2" s="97" t="s">
        <v>170</v>
      </c>
      <c r="BS2" s="97" t="s">
        <v>171</v>
      </c>
      <c r="BT2" s="97" t="s">
        <v>173</v>
      </c>
      <c r="BU2" s="97" t="s">
        <v>174</v>
      </c>
      <c r="BV2" s="97" t="s">
        <v>402</v>
      </c>
      <c r="BX2" s="96" t="s">
        <v>141</v>
      </c>
      <c r="BY2" s="97" t="s">
        <v>500</v>
      </c>
      <c r="BZ2" s="96" t="s">
        <v>59</v>
      </c>
      <c r="CA2" s="96" t="s">
        <v>57</v>
      </c>
      <c r="CB2" s="96" t="s">
        <v>60</v>
      </c>
      <c r="CC2" s="96" t="s">
        <v>54</v>
      </c>
      <c r="CD2" s="96" t="s">
        <v>53</v>
      </c>
      <c r="CE2" s="96" t="s">
        <v>61</v>
      </c>
      <c r="CF2" s="96" t="s">
        <v>62</v>
      </c>
      <c r="CG2" s="96" t="s">
        <v>63</v>
      </c>
      <c r="CH2" s="96" t="s">
        <v>64</v>
      </c>
      <c r="CI2" s="96" t="s">
        <v>65</v>
      </c>
      <c r="CJ2" s="96" t="s">
        <v>317</v>
      </c>
      <c r="CK2" s="96" t="s">
        <v>320</v>
      </c>
      <c r="CL2" s="96" t="s">
        <v>327</v>
      </c>
    </row>
    <row r="3" spans="1:90" x14ac:dyDescent="0.25">
      <c r="A3" s="97" t="s">
        <v>0</v>
      </c>
      <c r="B3" s="97">
        <v>169.28549000000001</v>
      </c>
      <c r="C3" s="97">
        <v>0</v>
      </c>
      <c r="D3" s="97">
        <v>1369.4602</v>
      </c>
      <c r="E3" s="97">
        <v>27.2288763</v>
      </c>
      <c r="F3" s="97">
        <v>25.05057</v>
      </c>
      <c r="G3" s="97">
        <v>57.250736000000003</v>
      </c>
      <c r="H3" s="97">
        <v>93.641289</v>
      </c>
      <c r="I3" s="97"/>
      <c r="J3" s="97"/>
      <c r="K3" s="97"/>
      <c r="L3" s="97"/>
      <c r="M3" s="97"/>
      <c r="N3" s="29"/>
      <c r="O3" s="29"/>
      <c r="P3" s="97"/>
      <c r="Q3" s="96" t="s">
        <v>0</v>
      </c>
      <c r="R3" s="97">
        <v>0</v>
      </c>
      <c r="S3" s="97">
        <v>0</v>
      </c>
      <c r="T3" s="97">
        <v>0</v>
      </c>
      <c r="U3" s="97">
        <v>0</v>
      </c>
      <c r="V3" s="97">
        <v>1.7302337795059399</v>
      </c>
      <c r="W3" s="97">
        <v>0</v>
      </c>
      <c r="X3" s="97">
        <v>169.901280201943</v>
      </c>
      <c r="Y3" s="97">
        <v>1.4191704473698299</v>
      </c>
      <c r="Z3" s="97">
        <v>3.0619298778756199</v>
      </c>
      <c r="AA3" s="97">
        <v>2.0801466401345898</v>
      </c>
      <c r="AB3" s="97">
        <v>0</v>
      </c>
      <c r="AC3" s="97">
        <v>0</v>
      </c>
      <c r="AD3" s="97">
        <v>0</v>
      </c>
      <c r="AE3" s="97">
        <v>10.9857403332286</v>
      </c>
      <c r="AF3" s="97">
        <v>1.1340674983316501</v>
      </c>
      <c r="AG3" s="97">
        <v>0.91372936784492598</v>
      </c>
      <c r="AH3" s="97">
        <v>0</v>
      </c>
      <c r="AI3" s="97">
        <v>0</v>
      </c>
      <c r="AJ3" s="97">
        <v>0</v>
      </c>
      <c r="AK3" s="97">
        <v>0.48336736938992603</v>
      </c>
      <c r="AL3" s="97">
        <v>0</v>
      </c>
      <c r="AM3" s="97">
        <v>1235.8952508253501</v>
      </c>
      <c r="AN3" s="97">
        <v>126.336000747366</v>
      </c>
      <c r="AO3" s="97">
        <v>1373.21699190595</v>
      </c>
      <c r="AP3" s="97">
        <v>0</v>
      </c>
      <c r="AQ3" s="97">
        <v>2.80597225056079</v>
      </c>
      <c r="AR3" s="97">
        <v>0</v>
      </c>
      <c r="AS3" s="97">
        <v>51.172069830354303</v>
      </c>
      <c r="AT3" s="97">
        <v>1.46414179026328E-2</v>
      </c>
      <c r="AU3" s="97">
        <v>5.1483499947640203E-3</v>
      </c>
      <c r="AV3" s="97">
        <v>19.3678473629965</v>
      </c>
      <c r="AW3" s="97">
        <v>6.5798579121127297E-3</v>
      </c>
      <c r="AX3" s="97">
        <v>0</v>
      </c>
      <c r="AY3" s="97">
        <v>9.5432851072273E-4</v>
      </c>
      <c r="AZ3" s="97">
        <v>27.297073649695399</v>
      </c>
      <c r="BA3" s="97">
        <v>25.113256907796</v>
      </c>
      <c r="BB3" s="97">
        <v>2.1838167418993901</v>
      </c>
      <c r="BC3" s="97">
        <v>0</v>
      </c>
      <c r="BD3" s="97">
        <v>0</v>
      </c>
      <c r="BE3" s="97">
        <v>0.10274109746082601</v>
      </c>
      <c r="BF3" s="97">
        <v>0</v>
      </c>
      <c r="BG3" s="97">
        <v>1.10250011739612</v>
      </c>
      <c r="BH3" s="97">
        <v>0</v>
      </c>
      <c r="BI3" s="97">
        <v>2.8654950533794101E-2</v>
      </c>
      <c r="BJ3" s="97">
        <v>4.4100029409657298</v>
      </c>
      <c r="BK3" s="97">
        <v>3.4702232743689501</v>
      </c>
      <c r="BL3" s="97">
        <v>0</v>
      </c>
      <c r="BM3" s="97">
        <v>7.4086028097907194E-2</v>
      </c>
      <c r="BN3" s="97">
        <v>1.00456024956321E-4</v>
      </c>
      <c r="BO3" s="97">
        <v>57.348704839696403</v>
      </c>
      <c r="BP3" s="97">
        <v>24.195477583625099</v>
      </c>
      <c r="BQ3" s="97">
        <v>0</v>
      </c>
      <c r="BR3" s="97">
        <v>0</v>
      </c>
      <c r="BS3" s="97">
        <v>10.1543478240685</v>
      </c>
      <c r="BT3" s="97">
        <v>9.6004445453132394</v>
      </c>
      <c r="BU3" s="97">
        <v>94.142259737539703</v>
      </c>
      <c r="BV3" s="97">
        <v>10.6452287333741</v>
      </c>
      <c r="BX3" s="35">
        <f t="shared" ref="BX3:BX60" si="0">AE3/AO3</f>
        <v>8.0000032026846645E-3</v>
      </c>
      <c r="BY3" s="35">
        <f>AK3/BA3</f>
        <v>1.9247498290031532E-2</v>
      </c>
      <c r="BZ3" s="83">
        <f t="shared" ref="BZ3:BZ60" si="1">IF(B3=0,"",(X3-B3)/B3)</f>
        <v>3.6375840713990634E-3</v>
      </c>
      <c r="CA3" s="83" t="str">
        <f t="shared" ref="CA3:CA60" si="2">IF(C3=0,"",(AK3-C3)/C3)</f>
        <v/>
      </c>
      <c r="CB3" s="83">
        <f t="shared" ref="CB3:CB60" si="3">IF(D3=0,"",(AO3-D3)/D3)</f>
        <v>2.7432647593190131E-3</v>
      </c>
      <c r="CC3" s="83">
        <f t="shared" ref="CC3:CD34" si="4">IF(E3=0,"",(AZ3-E3)/E3)</f>
        <v>2.5045965519847535E-3</v>
      </c>
      <c r="CD3" s="83">
        <f t="shared" si="4"/>
        <v>2.5024144279351527E-3</v>
      </c>
      <c r="CE3" s="83">
        <f t="shared" ref="CE3:CE60" si="5">IF(G3=0,"",(BO3-G3)/G3)</f>
        <v>1.7112241089162479E-3</v>
      </c>
      <c r="CF3" s="83">
        <f t="shared" ref="CF3:CF60" si="6">IF(H3=0,"",(BU3-H3)/H3)</f>
        <v>5.3498915156934973E-3</v>
      </c>
      <c r="CG3" s="83" t="str">
        <f t="shared" ref="CG3:CG60" si="7">IF(I3=0,"",(T3-I3)/I3)</f>
        <v/>
      </c>
      <c r="CH3" s="83" t="str">
        <f t="shared" ref="CH3:CH60" si="8">IF(J3=0,"",(V3-J3)/J3)</f>
        <v/>
      </c>
      <c r="CI3" s="83" t="str">
        <f t="shared" ref="CI3:CI60" si="9">IF(K3=0,"",(AD3-K3)/K3)</f>
        <v/>
      </c>
      <c r="CJ3" s="83" t="str">
        <f>IF(M3=0,"",(#REF!-M3)/M3)</f>
        <v/>
      </c>
      <c r="CK3" s="83" t="str">
        <f>IF(N3=0,"",(#REF!-N3)/N3)</f>
        <v/>
      </c>
      <c r="CL3" s="83" t="str">
        <f t="shared" ref="CL3:CL60" si="10">IF(O3=0,"",(AJ3-O3)/O3)</f>
        <v/>
      </c>
    </row>
    <row r="4" spans="1:90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29"/>
      <c r="O4" s="29"/>
      <c r="P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X4" s="35" t="e">
        <f t="shared" si="0"/>
        <v>#DIV/0!</v>
      </c>
      <c r="BY4" s="35" t="e">
        <f t="shared" ref="BY4:BY60" si="11">AK4/BA4</f>
        <v>#DIV/0!</v>
      </c>
      <c r="BZ4" s="83" t="str">
        <f t="shared" si="1"/>
        <v/>
      </c>
      <c r="CA4" s="83" t="str">
        <f t="shared" si="2"/>
        <v/>
      </c>
      <c r="CB4" s="83" t="str">
        <f t="shared" si="3"/>
        <v/>
      </c>
      <c r="CC4" s="83" t="str">
        <f t="shared" si="4"/>
        <v/>
      </c>
      <c r="CD4" s="83" t="str">
        <f t="shared" si="4"/>
        <v/>
      </c>
      <c r="CE4" s="83" t="str">
        <f t="shared" si="5"/>
        <v/>
      </c>
      <c r="CF4" s="83" t="str">
        <f t="shared" si="6"/>
        <v/>
      </c>
      <c r="CG4" s="83" t="str">
        <f t="shared" si="7"/>
        <v/>
      </c>
      <c r="CH4" s="83" t="str">
        <f t="shared" si="8"/>
        <v/>
      </c>
      <c r="CI4" s="83" t="str">
        <f t="shared" si="9"/>
        <v/>
      </c>
      <c r="CJ4" s="83" t="str">
        <f>IF(M4=0,"",(#REF!-M4)/M4)</f>
        <v/>
      </c>
      <c r="CK4" s="83" t="str">
        <f>IF(N4=0,"",(#REF!-N4)/N4)</f>
        <v/>
      </c>
      <c r="CL4" s="83" t="str">
        <f t="shared" si="10"/>
        <v/>
      </c>
    </row>
    <row r="5" spans="1:90" x14ac:dyDescent="0.25">
      <c r="A5" s="97" t="s">
        <v>3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29"/>
      <c r="O5" s="29"/>
      <c r="P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X5" s="35" t="e">
        <f t="shared" si="0"/>
        <v>#DIV/0!</v>
      </c>
      <c r="BY5" s="35" t="e">
        <f t="shared" si="11"/>
        <v>#DIV/0!</v>
      </c>
      <c r="BZ5" s="83" t="str">
        <f t="shared" si="1"/>
        <v/>
      </c>
      <c r="CA5" s="83" t="str">
        <f t="shared" si="2"/>
        <v/>
      </c>
      <c r="CB5" s="83" t="str">
        <f t="shared" si="3"/>
        <v/>
      </c>
      <c r="CC5" s="83" t="str">
        <f t="shared" si="4"/>
        <v/>
      </c>
      <c r="CD5" s="83" t="str">
        <f t="shared" si="4"/>
        <v/>
      </c>
      <c r="CE5" s="83" t="str">
        <f t="shared" si="5"/>
        <v/>
      </c>
      <c r="CF5" s="83" t="str">
        <f t="shared" si="6"/>
        <v/>
      </c>
      <c r="CG5" s="83" t="str">
        <f t="shared" si="7"/>
        <v/>
      </c>
      <c r="CH5" s="83" t="str">
        <f t="shared" si="8"/>
        <v/>
      </c>
      <c r="CI5" s="83" t="str">
        <f t="shared" si="9"/>
        <v/>
      </c>
      <c r="CJ5" s="83" t="str">
        <f>IF(M5=0,"",(#REF!-M5)/M5)</f>
        <v/>
      </c>
      <c r="CK5" s="83" t="str">
        <f>IF(N5=0,"",(#REF!-N5)/N5)</f>
        <v/>
      </c>
      <c r="CL5" s="83" t="str">
        <f t="shared" si="10"/>
        <v/>
      </c>
    </row>
    <row r="6" spans="1:90" x14ac:dyDescent="0.25">
      <c r="A6" s="97" t="s">
        <v>4</v>
      </c>
      <c r="B6" s="97">
        <v>1595.6327000000001</v>
      </c>
      <c r="C6" s="97">
        <v>0</v>
      </c>
      <c r="D6" s="97">
        <v>11249.06</v>
      </c>
      <c r="E6" s="97">
        <v>234.55068</v>
      </c>
      <c r="F6" s="97">
        <v>215.78658999999999</v>
      </c>
      <c r="G6" s="97">
        <v>437.68993999999998</v>
      </c>
      <c r="H6" s="97">
        <v>1118.7129</v>
      </c>
      <c r="I6" s="97"/>
      <c r="J6" s="97"/>
      <c r="K6" s="97"/>
      <c r="L6" s="29"/>
      <c r="M6" s="97"/>
      <c r="N6" s="29"/>
      <c r="O6" s="29"/>
      <c r="P6" s="97"/>
      <c r="Q6" s="96" t="s">
        <v>4</v>
      </c>
      <c r="R6" s="97">
        <v>0</v>
      </c>
      <c r="S6" s="97">
        <v>0</v>
      </c>
      <c r="T6" s="97">
        <v>0</v>
      </c>
      <c r="U6" s="97">
        <v>0</v>
      </c>
      <c r="V6" s="97">
        <v>20.702432491283901</v>
      </c>
      <c r="W6" s="97">
        <v>0</v>
      </c>
      <c r="X6" s="97">
        <v>1604.8719419112899</v>
      </c>
      <c r="Y6" s="97">
        <v>16.9805234435015</v>
      </c>
      <c r="Z6" s="97">
        <v>36.636330834590296</v>
      </c>
      <c r="AA6" s="97">
        <v>24.8891761493127</v>
      </c>
      <c r="AB6" s="97">
        <v>0</v>
      </c>
      <c r="AC6" s="97">
        <v>0</v>
      </c>
      <c r="AD6" s="97">
        <v>0</v>
      </c>
      <c r="AE6" s="97">
        <v>90.483693104897</v>
      </c>
      <c r="AF6" s="97">
        <v>13.569232934809399</v>
      </c>
      <c r="AG6" s="97">
        <v>10.9328701527962</v>
      </c>
      <c r="AH6" s="97">
        <v>0</v>
      </c>
      <c r="AI6" s="97">
        <v>0</v>
      </c>
      <c r="AJ6" s="97">
        <v>0</v>
      </c>
      <c r="AK6" s="97">
        <v>4.1721673007236602</v>
      </c>
      <c r="AL6" s="97">
        <v>0</v>
      </c>
      <c r="AM6" s="97">
        <v>10179.416633519901</v>
      </c>
      <c r="AN6" s="97">
        <v>1040.56290565377</v>
      </c>
      <c r="AO6" s="97">
        <v>11310.4632322786</v>
      </c>
      <c r="AP6" s="97">
        <v>0</v>
      </c>
      <c r="AQ6" s="97">
        <v>33.573765673036903</v>
      </c>
      <c r="AR6" s="97">
        <v>0</v>
      </c>
      <c r="AS6" s="97">
        <v>612.27940428916395</v>
      </c>
      <c r="AT6" s="97">
        <v>0.127800895620408</v>
      </c>
      <c r="AU6" s="97">
        <v>4.4422046055214701E-2</v>
      </c>
      <c r="AV6" s="97">
        <v>167.11902290315601</v>
      </c>
      <c r="AW6" s="97">
        <v>5.6833462500923103E-2</v>
      </c>
      <c r="AX6" s="97">
        <v>0</v>
      </c>
      <c r="AY6" s="97">
        <v>8.2343293331679796E-3</v>
      </c>
      <c r="AZ6" s="97">
        <v>235.613668409978</v>
      </c>
      <c r="BA6" s="97">
        <v>216.764082884424</v>
      </c>
      <c r="BB6" s="97">
        <v>18.8495855255543</v>
      </c>
      <c r="BC6" s="97">
        <v>2.5598935167578802E-4</v>
      </c>
      <c r="BD6" s="97">
        <v>0</v>
      </c>
      <c r="BE6" s="97">
        <v>0.90565935137375397</v>
      </c>
      <c r="BF6" s="97">
        <v>0</v>
      </c>
      <c r="BG6" s="97">
        <v>9.5209892131924505</v>
      </c>
      <c r="BH6" s="97">
        <v>0</v>
      </c>
      <c r="BI6" s="97">
        <v>0.24724656192948499</v>
      </c>
      <c r="BJ6" s="97">
        <v>38.0839591559604</v>
      </c>
      <c r="BK6" s="97">
        <v>41.521546668064502</v>
      </c>
      <c r="BL6" s="97">
        <v>2.6144535017664502E-4</v>
      </c>
      <c r="BM6" s="97">
        <v>0.64851986742505596</v>
      </c>
      <c r="BN6" s="97">
        <v>8.7766317538870203E-4</v>
      </c>
      <c r="BO6" s="97">
        <v>439.20609695865699</v>
      </c>
      <c r="BP6" s="97">
        <v>289.50135304960702</v>
      </c>
      <c r="BQ6" s="97">
        <v>0</v>
      </c>
      <c r="BR6" s="97">
        <v>0</v>
      </c>
      <c r="BS6" s="97">
        <v>121.49798412099599</v>
      </c>
      <c r="BT6" s="97">
        <v>114.870222069151</v>
      </c>
      <c r="BU6" s="97">
        <v>1126.4220351162101</v>
      </c>
      <c r="BV6" s="97">
        <v>127.371318701514</v>
      </c>
      <c r="BX6" s="35">
        <f t="shared" si="0"/>
        <v>7.9999988724306394E-3</v>
      </c>
      <c r="BY6" s="35">
        <f t="shared" si="11"/>
        <v>1.9247502839057566E-2</v>
      </c>
      <c r="BZ6" s="83">
        <f t="shared" si="1"/>
        <v>5.7903312656414031E-3</v>
      </c>
      <c r="CA6" s="83" t="str">
        <f t="shared" si="2"/>
        <v/>
      </c>
      <c r="CB6" s="83">
        <f t="shared" si="3"/>
        <v>5.4585211812009744E-3</v>
      </c>
      <c r="CC6" s="83">
        <f t="shared" si="4"/>
        <v>4.5320201586198953E-3</v>
      </c>
      <c r="CD6" s="83">
        <f t="shared" si="4"/>
        <v>4.5299056091669529E-3</v>
      </c>
      <c r="CE6" s="83">
        <f t="shared" si="5"/>
        <v>3.4639977301214801E-3</v>
      </c>
      <c r="CF6" s="83">
        <f t="shared" si="6"/>
        <v>6.8910755531737082E-3</v>
      </c>
      <c r="CG6" s="83" t="str">
        <f t="shared" si="7"/>
        <v/>
      </c>
      <c r="CH6" s="83" t="str">
        <f t="shared" si="8"/>
        <v/>
      </c>
      <c r="CI6" s="83" t="str">
        <f t="shared" si="9"/>
        <v/>
      </c>
      <c r="CJ6" s="83" t="str">
        <f>IF(M6=0,"",(#REF!-M6)/M6)</f>
        <v/>
      </c>
      <c r="CK6" s="83" t="str">
        <f>IF(N6=0,"",(#REF!-N6)/N6)</f>
        <v/>
      </c>
      <c r="CL6" s="83" t="str">
        <f t="shared" si="10"/>
        <v/>
      </c>
    </row>
    <row r="7" spans="1:90" x14ac:dyDescent="0.25">
      <c r="A7" s="97" t="s">
        <v>5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29"/>
      <c r="O7" s="29"/>
      <c r="P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X7" s="35" t="e">
        <f t="shared" si="0"/>
        <v>#DIV/0!</v>
      </c>
      <c r="BY7" s="35" t="e">
        <f t="shared" si="11"/>
        <v>#DIV/0!</v>
      </c>
      <c r="BZ7" s="83" t="str">
        <f t="shared" si="1"/>
        <v/>
      </c>
      <c r="CA7" s="83" t="str">
        <f t="shared" si="2"/>
        <v/>
      </c>
      <c r="CB7" s="83" t="str">
        <f t="shared" si="3"/>
        <v/>
      </c>
      <c r="CC7" s="83" t="str">
        <f t="shared" si="4"/>
        <v/>
      </c>
      <c r="CD7" s="83" t="str">
        <f t="shared" si="4"/>
        <v/>
      </c>
      <c r="CE7" s="83" t="str">
        <f t="shared" si="5"/>
        <v/>
      </c>
      <c r="CF7" s="83" t="str">
        <f t="shared" si="6"/>
        <v/>
      </c>
      <c r="CG7" s="83" t="str">
        <f t="shared" si="7"/>
        <v/>
      </c>
      <c r="CH7" s="83" t="str">
        <f t="shared" si="8"/>
        <v/>
      </c>
      <c r="CI7" s="83" t="str">
        <f t="shared" si="9"/>
        <v/>
      </c>
      <c r="CJ7" s="83" t="str">
        <f>IF(M7=0,"",(#REF!-M7)/M7)</f>
        <v/>
      </c>
      <c r="CK7" s="83" t="str">
        <f>IF(N7=0,"",(#REF!-N7)/N7)</f>
        <v/>
      </c>
      <c r="CL7" s="83" t="str">
        <f t="shared" si="10"/>
        <v/>
      </c>
    </row>
    <row r="8" spans="1:90" x14ac:dyDescent="0.25">
      <c r="A8" s="97" t="s">
        <v>6</v>
      </c>
      <c r="B8" s="97">
        <v>17.421431999999999</v>
      </c>
      <c r="C8" s="97">
        <v>0</v>
      </c>
      <c r="D8" s="97">
        <v>141.50441000000001</v>
      </c>
      <c r="E8" s="97">
        <v>2.71241837</v>
      </c>
      <c r="F8" s="97">
        <v>2.4954152000000001</v>
      </c>
      <c r="G8" s="97">
        <v>5.5017233000000001</v>
      </c>
      <c r="H8" s="97">
        <v>9.9908894999999998</v>
      </c>
      <c r="I8" s="97"/>
      <c r="J8" s="97"/>
      <c r="K8" s="97"/>
      <c r="L8" s="97"/>
      <c r="M8" s="97"/>
      <c r="N8" s="29"/>
      <c r="O8" s="29"/>
      <c r="P8" s="97"/>
      <c r="Q8" s="96" t="s">
        <v>6</v>
      </c>
      <c r="R8" s="97">
        <v>0</v>
      </c>
      <c r="S8" s="97">
        <v>0</v>
      </c>
      <c r="T8" s="97">
        <v>0</v>
      </c>
      <c r="U8" s="97">
        <v>0</v>
      </c>
      <c r="V8" s="97">
        <v>0.18485642791494</v>
      </c>
      <c r="W8" s="97">
        <v>0</v>
      </c>
      <c r="X8" s="97">
        <v>17.49592547584</v>
      </c>
      <c r="Y8" s="97">
        <v>0.15162292127110899</v>
      </c>
      <c r="Z8" s="97">
        <v>0.32713397637457298</v>
      </c>
      <c r="AA8" s="97">
        <v>0.22224087808283199</v>
      </c>
      <c r="AB8" s="97">
        <v>0</v>
      </c>
      <c r="AC8" s="97">
        <v>0</v>
      </c>
      <c r="AD8" s="97">
        <v>0</v>
      </c>
      <c r="AE8" s="97">
        <v>1.1359975190727301</v>
      </c>
      <c r="AF8" s="97">
        <v>0.12116271685303601</v>
      </c>
      <c r="AG8" s="97">
        <v>9.7621981834709701E-2</v>
      </c>
      <c r="AH8" s="97">
        <v>0</v>
      </c>
      <c r="AI8" s="97">
        <v>0</v>
      </c>
      <c r="AJ8" s="97">
        <v>0</v>
      </c>
      <c r="AK8" s="97">
        <v>4.8210234028340397E-2</v>
      </c>
      <c r="AL8" s="97">
        <v>0</v>
      </c>
      <c r="AM8" s="97">
        <v>127.799816014374</v>
      </c>
      <c r="AN8" s="97">
        <v>13.063975290817099</v>
      </c>
      <c r="AO8" s="97">
        <v>141.99978882426399</v>
      </c>
      <c r="AP8" s="97">
        <v>0</v>
      </c>
      <c r="AQ8" s="97">
        <v>0.29978761065603998</v>
      </c>
      <c r="AR8" s="97">
        <v>0</v>
      </c>
      <c r="AS8" s="97">
        <v>5.46718097649432</v>
      </c>
      <c r="AT8" s="97">
        <v>1.4603103752817701E-3</v>
      </c>
      <c r="AU8" s="97">
        <v>5.1348988949332199E-4</v>
      </c>
      <c r="AV8" s="97">
        <v>1.9317186686287799</v>
      </c>
      <c r="AW8" s="97">
        <v>6.5626344659578805E-4</v>
      </c>
      <c r="AX8" s="97">
        <v>0</v>
      </c>
      <c r="AY8" s="97">
        <v>9.5183149434789995E-5</v>
      </c>
      <c r="AZ8" s="97">
        <v>2.7225783399458101</v>
      </c>
      <c r="BA8" s="97">
        <v>2.5047573867774902</v>
      </c>
      <c r="BB8" s="97">
        <v>0.21782095316831701</v>
      </c>
      <c r="BC8" s="97">
        <v>0</v>
      </c>
      <c r="BD8" s="97">
        <v>0</v>
      </c>
      <c r="BE8" s="97">
        <v>1.0247236212018399E-2</v>
      </c>
      <c r="BF8" s="97">
        <v>0</v>
      </c>
      <c r="BG8" s="97">
        <v>0.10996182458925099</v>
      </c>
      <c r="BH8" s="97">
        <v>0</v>
      </c>
      <c r="BI8" s="97">
        <v>2.8579986375436E-3</v>
      </c>
      <c r="BJ8" s="97">
        <v>0.43984716898978599</v>
      </c>
      <c r="BK8" s="97">
        <v>0.370755539692741</v>
      </c>
      <c r="BL8" s="97">
        <v>0</v>
      </c>
      <c r="BM8" s="97">
        <v>7.3892236434685296E-3</v>
      </c>
      <c r="BN8" s="97">
        <v>1.0019215839106599E-5</v>
      </c>
      <c r="BO8" s="97">
        <v>5.5152414169105501</v>
      </c>
      <c r="BP8" s="97">
        <v>2.5850221006281902</v>
      </c>
      <c r="BQ8" s="97">
        <v>0</v>
      </c>
      <c r="BR8" s="97">
        <v>0</v>
      </c>
      <c r="BS8" s="97">
        <v>1.0848821067466199</v>
      </c>
      <c r="BT8" s="97">
        <v>1.0257008258489699</v>
      </c>
      <c r="BU8" s="97">
        <v>10.05806967807</v>
      </c>
      <c r="BV8" s="97">
        <v>1.13732591813551</v>
      </c>
      <c r="BX8" s="35">
        <f t="shared" si="0"/>
        <v>7.9999944258974717E-3</v>
      </c>
      <c r="BY8" s="35">
        <f t="shared" si="11"/>
        <v>1.9247466554182139E-2</v>
      </c>
      <c r="BZ8" s="83">
        <f t="shared" si="1"/>
        <v>4.2759674313799607E-3</v>
      </c>
      <c r="CA8" s="83" t="str">
        <f t="shared" si="2"/>
        <v/>
      </c>
      <c r="CB8" s="83">
        <f t="shared" si="3"/>
        <v>3.5008013125808605E-3</v>
      </c>
      <c r="CC8" s="83">
        <f t="shared" si="4"/>
        <v>3.7457237637754767E-3</v>
      </c>
      <c r="CD8" s="83">
        <f t="shared" si="4"/>
        <v>3.7437404314480823E-3</v>
      </c>
      <c r="CE8" s="83">
        <f t="shared" si="5"/>
        <v>2.4570695713741274E-3</v>
      </c>
      <c r="CF8" s="83">
        <f t="shared" si="6"/>
        <v>6.7241438382438417E-3</v>
      </c>
      <c r="CG8" s="83" t="str">
        <f t="shared" si="7"/>
        <v/>
      </c>
      <c r="CH8" s="83" t="str">
        <f t="shared" si="8"/>
        <v/>
      </c>
      <c r="CI8" s="83" t="str">
        <f t="shared" si="9"/>
        <v/>
      </c>
      <c r="CJ8" s="83" t="str">
        <f>IF(M8=0,"",(#REF!-M8)/M8)</f>
        <v/>
      </c>
      <c r="CK8" s="83" t="str">
        <f>IF(N8=0,"",(#REF!-N8)/N8)</f>
        <v/>
      </c>
      <c r="CL8" s="83" t="str">
        <f t="shared" si="10"/>
        <v/>
      </c>
    </row>
    <row r="9" spans="1:90" x14ac:dyDescent="0.25">
      <c r="A9" s="97" t="s">
        <v>7</v>
      </c>
      <c r="B9" s="97">
        <v>100.93481</v>
      </c>
      <c r="C9" s="97">
        <v>0</v>
      </c>
      <c r="D9" s="97">
        <v>748.74163999999996</v>
      </c>
      <c r="E9" s="97">
        <v>15.269656899999999</v>
      </c>
      <c r="F9" s="97">
        <v>14.048079</v>
      </c>
      <c r="G9" s="97">
        <v>29.014150999999998</v>
      </c>
      <c r="H9" s="97">
        <v>71.767280999999997</v>
      </c>
      <c r="I9" s="97"/>
      <c r="J9" s="97"/>
      <c r="K9" s="97"/>
      <c r="L9" s="97"/>
      <c r="M9" s="97"/>
      <c r="N9" s="29"/>
      <c r="O9" s="29"/>
      <c r="P9" s="97"/>
      <c r="Q9" s="96" t="s">
        <v>7</v>
      </c>
      <c r="R9" s="97">
        <v>0</v>
      </c>
      <c r="S9" s="97">
        <v>0</v>
      </c>
      <c r="T9" s="97">
        <v>0</v>
      </c>
      <c r="U9" s="97">
        <v>0</v>
      </c>
      <c r="V9" s="97">
        <v>1.3190330075974801</v>
      </c>
      <c r="W9" s="97">
        <v>0</v>
      </c>
      <c r="X9" s="97">
        <v>100.934980318237</v>
      </c>
      <c r="Y9" s="97">
        <v>1.0818967629451499</v>
      </c>
      <c r="Z9" s="97">
        <v>2.3342412115200299</v>
      </c>
      <c r="AA9" s="97">
        <v>1.58578301932836</v>
      </c>
      <c r="AB9" s="97">
        <v>0</v>
      </c>
      <c r="AC9" s="97">
        <v>0</v>
      </c>
      <c r="AD9" s="97">
        <v>0</v>
      </c>
      <c r="AE9" s="97">
        <v>5.9900685483115303</v>
      </c>
      <c r="AF9" s="97">
        <v>0.86454813854395796</v>
      </c>
      <c r="AG9" s="97">
        <v>0.69657466046980399</v>
      </c>
      <c r="AH9" s="97">
        <v>0</v>
      </c>
      <c r="AI9" s="97">
        <v>0</v>
      </c>
      <c r="AJ9" s="97">
        <v>0</v>
      </c>
      <c r="AK9" s="97">
        <v>0.27038595336122101</v>
      </c>
      <c r="AL9" s="97">
        <v>0</v>
      </c>
      <c r="AM9" s="97">
        <v>673.88251393045505</v>
      </c>
      <c r="AN9" s="97">
        <v>68.885755143658699</v>
      </c>
      <c r="AO9" s="97">
        <v>748.75833762242496</v>
      </c>
      <c r="AP9" s="97">
        <v>0</v>
      </c>
      <c r="AQ9" s="97">
        <v>2.1391152205503801</v>
      </c>
      <c r="AR9" s="97">
        <v>0</v>
      </c>
      <c r="AS9" s="97">
        <v>39.010699065129998</v>
      </c>
      <c r="AT9" s="97">
        <v>8.1901105066772405E-3</v>
      </c>
      <c r="AU9" s="97">
        <v>2.87988260387903E-3</v>
      </c>
      <c r="AV9" s="97">
        <v>10.8339784167507</v>
      </c>
      <c r="AW9" s="97">
        <v>3.6806293093470401E-3</v>
      </c>
      <c r="AX9" s="97">
        <v>0</v>
      </c>
      <c r="AY9" s="97">
        <v>5.3383288965315695E-4</v>
      </c>
      <c r="AZ9" s="97">
        <v>15.269432097206201</v>
      </c>
      <c r="BA9" s="97">
        <v>14.0478427521442</v>
      </c>
      <c r="BB9" s="97">
        <v>1.22158934506192</v>
      </c>
      <c r="BC9" s="97">
        <v>0</v>
      </c>
      <c r="BD9" s="97">
        <v>0</v>
      </c>
      <c r="BE9" s="97">
        <v>5.7471122317939501E-2</v>
      </c>
      <c r="BF9" s="97">
        <v>0</v>
      </c>
      <c r="BG9" s="97">
        <v>0.61671598406058303</v>
      </c>
      <c r="BH9" s="97">
        <v>0</v>
      </c>
      <c r="BI9" s="97">
        <v>1.6029000699967402E-2</v>
      </c>
      <c r="BJ9" s="97">
        <v>2.4668653251541799</v>
      </c>
      <c r="BK9" s="97">
        <v>2.6454996290352999</v>
      </c>
      <c r="BL9" s="97">
        <v>0</v>
      </c>
      <c r="BM9" s="97">
        <v>4.1442255548758002E-2</v>
      </c>
      <c r="BN9" s="97">
        <v>5.6192302562321897E-5</v>
      </c>
      <c r="BO9" s="97">
        <v>29.0146916626707</v>
      </c>
      <c r="BP9" s="97">
        <v>18.445244326111801</v>
      </c>
      <c r="BQ9" s="97">
        <v>0</v>
      </c>
      <c r="BR9" s="97">
        <v>0</v>
      </c>
      <c r="BS9" s="97">
        <v>7.7411018511265004</v>
      </c>
      <c r="BT9" s="97">
        <v>7.3188254712544802</v>
      </c>
      <c r="BU9" s="97">
        <v>71.768717736735098</v>
      </c>
      <c r="BV9" s="97">
        <v>8.1153133954469006</v>
      </c>
      <c r="BX9" s="35">
        <f t="shared" si="0"/>
        <v>8.0000024671940707E-3</v>
      </c>
      <c r="BY9" s="35">
        <f t="shared" si="11"/>
        <v>1.9247507117770839E-2</v>
      </c>
      <c r="BZ9" s="83">
        <f t="shared" si="1"/>
        <v>1.687408308358E-6</v>
      </c>
      <c r="CA9" s="83" t="str">
        <f t="shared" si="2"/>
        <v/>
      </c>
      <c r="CB9" s="83">
        <f t="shared" si="3"/>
        <v>2.2300913336407044E-5</v>
      </c>
      <c r="CC9" s="83">
        <f t="shared" si="4"/>
        <v>-1.4722190241142412E-5</v>
      </c>
      <c r="CD9" s="83">
        <f t="shared" si="4"/>
        <v>-1.6817093340599879E-5</v>
      </c>
      <c r="CE9" s="83">
        <f t="shared" si="5"/>
        <v>1.8634447401249425E-5</v>
      </c>
      <c r="CF9" s="83">
        <f t="shared" si="6"/>
        <v>2.0019383695215688E-5</v>
      </c>
      <c r="CG9" s="83" t="str">
        <f t="shared" si="7"/>
        <v/>
      </c>
      <c r="CH9" s="83" t="str">
        <f t="shared" si="8"/>
        <v/>
      </c>
      <c r="CI9" s="83" t="str">
        <f t="shared" si="9"/>
        <v/>
      </c>
      <c r="CJ9" s="83" t="str">
        <f>IF(M9=0,"",(#REF!-M9)/M9)</f>
        <v/>
      </c>
      <c r="CK9" s="83" t="str">
        <f>IF(N9=0,"",(#REF!-N9)/N9)</f>
        <v/>
      </c>
      <c r="CL9" s="83" t="str">
        <f t="shared" si="10"/>
        <v/>
      </c>
    </row>
    <row r="10" spans="1:90" x14ac:dyDescent="0.25">
      <c r="A10" s="97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29"/>
      <c r="O10" s="29"/>
      <c r="P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X10" s="35" t="e">
        <f t="shared" si="0"/>
        <v>#DIV/0!</v>
      </c>
      <c r="BY10" s="35" t="e">
        <f t="shared" si="11"/>
        <v>#DIV/0!</v>
      </c>
      <c r="BZ10" s="83" t="str">
        <f t="shared" si="1"/>
        <v/>
      </c>
      <c r="CA10" s="83" t="str">
        <f t="shared" si="2"/>
        <v/>
      </c>
      <c r="CB10" s="83" t="str">
        <f t="shared" si="3"/>
        <v/>
      </c>
      <c r="CC10" s="83" t="str">
        <f t="shared" si="4"/>
        <v/>
      </c>
      <c r="CD10" s="83" t="str">
        <f t="shared" si="4"/>
        <v/>
      </c>
      <c r="CE10" s="83" t="str">
        <f t="shared" si="5"/>
        <v/>
      </c>
      <c r="CF10" s="83" t="str">
        <f t="shared" si="6"/>
        <v/>
      </c>
      <c r="CG10" s="83" t="str">
        <f t="shared" si="7"/>
        <v/>
      </c>
      <c r="CH10" s="83" t="str">
        <f t="shared" si="8"/>
        <v/>
      </c>
      <c r="CI10" s="83" t="str">
        <f t="shared" si="9"/>
        <v/>
      </c>
      <c r="CJ10" s="83" t="str">
        <f>IF(M10=0,"",(#REF!-M10)/M10)</f>
        <v/>
      </c>
      <c r="CK10" s="83" t="str">
        <f>IF(N10=0,"",(#REF!-N10)/N10)</f>
        <v/>
      </c>
      <c r="CL10" s="83" t="str">
        <f t="shared" si="10"/>
        <v/>
      </c>
    </row>
    <row r="11" spans="1:90" x14ac:dyDescent="0.25">
      <c r="A11" s="97" t="s">
        <v>9</v>
      </c>
      <c r="B11" s="97">
        <v>1062.8723</v>
      </c>
      <c r="C11" s="97">
        <v>0</v>
      </c>
      <c r="D11" s="97">
        <v>9018.7695000000003</v>
      </c>
      <c r="E11" s="97">
        <v>174.25869800000001</v>
      </c>
      <c r="F11" s="97">
        <v>160.31796</v>
      </c>
      <c r="G11" s="97">
        <v>373.39992999999998</v>
      </c>
      <c r="H11" s="97">
        <v>550.29181000000005</v>
      </c>
      <c r="I11" s="97"/>
      <c r="J11" s="97"/>
      <c r="K11" s="97"/>
      <c r="L11" s="97"/>
      <c r="M11" s="97"/>
      <c r="N11" s="29"/>
      <c r="O11" s="29"/>
      <c r="P11" s="97"/>
      <c r="Q11" s="96" t="s">
        <v>9</v>
      </c>
      <c r="R11" s="97">
        <v>0</v>
      </c>
      <c r="S11" s="97">
        <v>0</v>
      </c>
      <c r="T11" s="97">
        <v>0</v>
      </c>
      <c r="U11" s="97">
        <v>0</v>
      </c>
      <c r="V11" s="97">
        <v>10.1335990914947</v>
      </c>
      <c r="W11" s="97">
        <v>0</v>
      </c>
      <c r="X11" s="97">
        <v>1064.25412722344</v>
      </c>
      <c r="Y11" s="97">
        <v>8.3117707719198997</v>
      </c>
      <c r="Z11" s="97">
        <v>17.933051381269401</v>
      </c>
      <c r="AA11" s="97">
        <v>12.1829478853625</v>
      </c>
      <c r="AB11" s="97">
        <v>0</v>
      </c>
      <c r="AC11" s="97">
        <v>0</v>
      </c>
      <c r="AD11" s="97">
        <v>0</v>
      </c>
      <c r="AE11" s="97">
        <v>72.223077217634696</v>
      </c>
      <c r="AF11" s="97">
        <v>6.6419760732810698</v>
      </c>
      <c r="AG11" s="97">
        <v>5.3515083529543199</v>
      </c>
      <c r="AH11" s="97">
        <v>0</v>
      </c>
      <c r="AI11" s="97">
        <v>0</v>
      </c>
      <c r="AJ11" s="97">
        <v>0</v>
      </c>
      <c r="AK11" s="97">
        <v>3.08878223341986</v>
      </c>
      <c r="AL11" s="97">
        <v>0</v>
      </c>
      <c r="AM11" s="97">
        <v>8125.0918779620397</v>
      </c>
      <c r="AN11" s="97">
        <v>830.56505607323697</v>
      </c>
      <c r="AO11" s="97">
        <v>9027.8800112529098</v>
      </c>
      <c r="AP11" s="97">
        <v>0</v>
      </c>
      <c r="AQ11" s="97">
        <v>16.433952614075899</v>
      </c>
      <c r="AR11" s="97">
        <v>0</v>
      </c>
      <c r="AS11" s="97">
        <v>299.70351889632099</v>
      </c>
      <c r="AT11" s="97">
        <v>9.3560607016209399E-2</v>
      </c>
      <c r="AU11" s="97">
        <v>3.2898659465268897E-2</v>
      </c>
      <c r="AV11" s="97">
        <v>123.763161739116</v>
      </c>
      <c r="AW11" s="97">
        <v>4.20460876987604E-2</v>
      </c>
      <c r="AX11" s="97">
        <v>0</v>
      </c>
      <c r="AY11" s="97">
        <v>6.0982886449842E-3</v>
      </c>
      <c r="AZ11" s="97">
        <v>174.43204191423001</v>
      </c>
      <c r="BA11" s="97">
        <v>160.47710825725801</v>
      </c>
      <c r="BB11" s="97">
        <v>13.9549336569718</v>
      </c>
      <c r="BC11" s="97">
        <v>0</v>
      </c>
      <c r="BD11" s="97">
        <v>0</v>
      </c>
      <c r="BE11" s="97">
        <v>0.65652884978256898</v>
      </c>
      <c r="BF11" s="97">
        <v>0</v>
      </c>
      <c r="BG11" s="97">
        <v>7.0451299124213902</v>
      </c>
      <c r="BH11" s="97">
        <v>0</v>
      </c>
      <c r="BI11" s="97">
        <v>0.18310912084966099</v>
      </c>
      <c r="BJ11" s="97">
        <v>28.180513194662598</v>
      </c>
      <c r="BK11" s="97">
        <v>20.324300389241799</v>
      </c>
      <c r="BL11" s="97">
        <v>0</v>
      </c>
      <c r="BM11" s="97">
        <v>0.47341987268308</v>
      </c>
      <c r="BN11" s="97">
        <v>6.4192491762981002E-4</v>
      </c>
      <c r="BO11" s="97">
        <v>373.69138403655199</v>
      </c>
      <c r="BP11" s="97">
        <v>141.70748293220601</v>
      </c>
      <c r="BQ11" s="97">
        <v>0</v>
      </c>
      <c r="BR11" s="97">
        <v>0</v>
      </c>
      <c r="BS11" s="97">
        <v>59.471809963443199</v>
      </c>
      <c r="BT11" s="97">
        <v>56.227629714622203</v>
      </c>
      <c r="BU11" s="97">
        <v>551.37024514404402</v>
      </c>
      <c r="BV11" s="97">
        <v>62.346722769202898</v>
      </c>
      <c r="BX11" s="35">
        <f t="shared" si="0"/>
        <v>8.0000041125503855E-3</v>
      </c>
      <c r="BY11" s="35">
        <f t="shared" si="11"/>
        <v>1.9247494343356986E-2</v>
      </c>
      <c r="BZ11" s="83">
        <f t="shared" si="1"/>
        <v>1.3000877183835171E-3</v>
      </c>
      <c r="CA11" s="83" t="str">
        <f t="shared" si="2"/>
        <v/>
      </c>
      <c r="CB11" s="83">
        <f t="shared" si="3"/>
        <v>1.0101723137407401E-3</v>
      </c>
      <c r="CC11" s="83">
        <f t="shared" si="4"/>
        <v>9.9475042691988223E-4</v>
      </c>
      <c r="CD11" s="83">
        <f t="shared" si="4"/>
        <v>9.9270385712249901E-4</v>
      </c>
      <c r="CE11" s="83">
        <f t="shared" si="5"/>
        <v>7.8054121904096521E-4</v>
      </c>
      <c r="CF11" s="83">
        <f t="shared" si="6"/>
        <v>1.9597513981608502E-3</v>
      </c>
      <c r="CG11" s="83" t="str">
        <f t="shared" si="7"/>
        <v/>
      </c>
      <c r="CH11" s="83" t="str">
        <f t="shared" si="8"/>
        <v/>
      </c>
      <c r="CI11" s="83" t="str">
        <f t="shared" si="9"/>
        <v/>
      </c>
      <c r="CJ11" s="83" t="str">
        <f>IF(M11=0,"",(#REF!-M11)/M11)</f>
        <v/>
      </c>
      <c r="CK11" s="83" t="str">
        <f>IF(N11=0,"",(#REF!-N11)/N11)</f>
        <v/>
      </c>
      <c r="CL11" s="83" t="str">
        <f t="shared" si="10"/>
        <v/>
      </c>
    </row>
    <row r="12" spans="1:90" x14ac:dyDescent="0.25">
      <c r="A12" s="97" t="s">
        <v>10</v>
      </c>
      <c r="B12" s="97">
        <v>32.999915999999999</v>
      </c>
      <c r="C12" s="97">
        <v>0</v>
      </c>
      <c r="D12" s="97">
        <v>273.30518000000001</v>
      </c>
      <c r="E12" s="97">
        <v>5.3455834099999997</v>
      </c>
      <c r="F12" s="97">
        <v>4.9179306</v>
      </c>
      <c r="G12" s="97">
        <v>11.442788</v>
      </c>
      <c r="H12" s="97">
        <v>16.809930999999999</v>
      </c>
      <c r="I12" s="97"/>
      <c r="J12" s="97"/>
      <c r="K12" s="97"/>
      <c r="L12" s="97"/>
      <c r="M12" s="97"/>
      <c r="N12" s="29"/>
      <c r="O12" s="29"/>
      <c r="P12" s="97"/>
      <c r="Q12" s="96" t="s">
        <v>10</v>
      </c>
      <c r="R12" s="97">
        <v>0</v>
      </c>
      <c r="S12" s="97">
        <v>0</v>
      </c>
      <c r="T12" s="97">
        <v>0</v>
      </c>
      <c r="U12" s="97">
        <v>0</v>
      </c>
      <c r="V12" s="97">
        <v>0.309015326034347</v>
      </c>
      <c r="W12" s="97">
        <v>0</v>
      </c>
      <c r="X12" s="97">
        <v>33.008060277451598</v>
      </c>
      <c r="Y12" s="97">
        <v>0.25346060323917302</v>
      </c>
      <c r="Z12" s="97">
        <v>0.54685340801325999</v>
      </c>
      <c r="AA12" s="97">
        <v>0.371509166331288</v>
      </c>
      <c r="AB12" s="97">
        <v>0</v>
      </c>
      <c r="AC12" s="97">
        <v>0</v>
      </c>
      <c r="AD12" s="97">
        <v>0</v>
      </c>
      <c r="AE12" s="97">
        <v>2.1871748745845601</v>
      </c>
      <c r="AF12" s="97">
        <v>0.20254187885938399</v>
      </c>
      <c r="AG12" s="97">
        <v>0.163189666717345</v>
      </c>
      <c r="AH12" s="97">
        <v>0</v>
      </c>
      <c r="AI12" s="97">
        <v>0</v>
      </c>
      <c r="AJ12" s="97">
        <v>0</v>
      </c>
      <c r="AK12" s="97">
        <v>9.4675250307269199E-2</v>
      </c>
      <c r="AL12" s="97">
        <v>0</v>
      </c>
      <c r="AM12" s="97">
        <v>246.057317967118</v>
      </c>
      <c r="AN12" s="97">
        <v>25.1524966241725</v>
      </c>
      <c r="AO12" s="97">
        <v>273.39698946587498</v>
      </c>
      <c r="AP12" s="97">
        <v>0</v>
      </c>
      <c r="AQ12" s="97">
        <v>0.50114006341870698</v>
      </c>
      <c r="AR12" s="97">
        <v>0</v>
      </c>
      <c r="AS12" s="97">
        <v>9.1392133963788993</v>
      </c>
      <c r="AT12" s="97">
        <v>2.86775755771976E-3</v>
      </c>
      <c r="AU12" s="97">
        <v>1.0083862178056199E-3</v>
      </c>
      <c r="AV12" s="97">
        <v>3.7935020354172502</v>
      </c>
      <c r="AW12" s="97">
        <v>1.28876690201006E-3</v>
      </c>
      <c r="AX12" s="97">
        <v>0</v>
      </c>
      <c r="AY12" s="97">
        <v>1.86921217833187E-4</v>
      </c>
      <c r="AZ12" s="97">
        <v>5.34657308943925</v>
      </c>
      <c r="BA12" s="97">
        <v>4.9188316166415298</v>
      </c>
      <c r="BB12" s="97">
        <v>0.42774147279772001</v>
      </c>
      <c r="BC12" s="97">
        <v>0</v>
      </c>
      <c r="BD12" s="97">
        <v>0</v>
      </c>
      <c r="BE12" s="97">
        <v>2.0123463053291199E-2</v>
      </c>
      <c r="BF12" s="97">
        <v>0</v>
      </c>
      <c r="BG12" s="97">
        <v>0.21594228983062899</v>
      </c>
      <c r="BH12" s="97">
        <v>0</v>
      </c>
      <c r="BI12" s="97">
        <v>5.6125337389837798E-3</v>
      </c>
      <c r="BJ12" s="97">
        <v>0.86376884494342299</v>
      </c>
      <c r="BK12" s="97">
        <v>0.61977271096078501</v>
      </c>
      <c r="BL12" s="97">
        <v>0</v>
      </c>
      <c r="BM12" s="97">
        <v>1.4510942090091799E-2</v>
      </c>
      <c r="BN12" s="97">
        <v>1.96756724923802E-5</v>
      </c>
      <c r="BO12" s="97">
        <v>11.4450384360411</v>
      </c>
      <c r="BP12" s="97">
        <v>4.3212532172931999</v>
      </c>
      <c r="BQ12" s="97">
        <v>0</v>
      </c>
      <c r="BR12" s="97">
        <v>0</v>
      </c>
      <c r="BS12" s="97">
        <v>1.81354563654998</v>
      </c>
      <c r="BT12" s="97">
        <v>1.7146127492121199</v>
      </c>
      <c r="BU12" s="97">
        <v>16.813581470152101</v>
      </c>
      <c r="BV12" s="97">
        <v>1.9012119679886099</v>
      </c>
      <c r="BX12" s="35">
        <f t="shared" si="0"/>
        <v>7.9999961918291711E-3</v>
      </c>
      <c r="BY12" s="35">
        <f t="shared" si="11"/>
        <v>1.9247507881132019E-2</v>
      </c>
      <c r="BZ12" s="83">
        <f t="shared" si="1"/>
        <v>2.4679691462242448E-4</v>
      </c>
      <c r="CA12" s="83" t="str">
        <f t="shared" si="2"/>
        <v/>
      </c>
      <c r="CB12" s="83">
        <f t="shared" si="3"/>
        <v>3.3592288984414325E-4</v>
      </c>
      <c r="CC12" s="83">
        <f t="shared" si="4"/>
        <v>1.8513964956545762E-4</v>
      </c>
      <c r="CD12" s="83">
        <f t="shared" si="4"/>
        <v>1.83210523859314E-4</v>
      </c>
      <c r="CE12" s="83">
        <f t="shared" si="5"/>
        <v>1.9666850780598234E-4</v>
      </c>
      <c r="CF12" s="83">
        <f t="shared" si="6"/>
        <v>2.1716151911048976E-4</v>
      </c>
      <c r="CG12" s="83" t="str">
        <f t="shared" si="7"/>
        <v/>
      </c>
      <c r="CH12" s="83" t="str">
        <f t="shared" si="8"/>
        <v/>
      </c>
      <c r="CI12" s="83" t="str">
        <f t="shared" si="9"/>
        <v/>
      </c>
      <c r="CJ12" s="83" t="str">
        <f>IF(M12=0,"",(#REF!-M12)/M12)</f>
        <v/>
      </c>
      <c r="CK12" s="83" t="str">
        <f>IF(N12=0,"",(#REF!-N12)/N12)</f>
        <v/>
      </c>
      <c r="CL12" s="83" t="str">
        <f t="shared" si="10"/>
        <v/>
      </c>
    </row>
    <row r="13" spans="1:90" x14ac:dyDescent="0.25">
      <c r="A13" s="97" t="s">
        <v>12</v>
      </c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29"/>
      <c r="O13" s="29"/>
      <c r="P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X13" s="35" t="e">
        <f t="shared" si="0"/>
        <v>#DIV/0!</v>
      </c>
      <c r="BY13" s="35" t="e">
        <f t="shared" si="11"/>
        <v>#DIV/0!</v>
      </c>
      <c r="BZ13" s="83" t="str">
        <f t="shared" si="1"/>
        <v/>
      </c>
      <c r="CA13" s="83" t="str">
        <f t="shared" si="2"/>
        <v/>
      </c>
      <c r="CB13" s="83" t="str">
        <f t="shared" si="3"/>
        <v/>
      </c>
      <c r="CC13" s="83" t="str">
        <f t="shared" si="4"/>
        <v/>
      </c>
      <c r="CD13" s="83" t="str">
        <f t="shared" si="4"/>
        <v/>
      </c>
      <c r="CE13" s="83" t="str">
        <f t="shared" si="5"/>
        <v/>
      </c>
      <c r="CF13" s="83" t="str">
        <f t="shared" si="6"/>
        <v/>
      </c>
      <c r="CG13" s="83" t="str">
        <f t="shared" si="7"/>
        <v/>
      </c>
      <c r="CH13" s="83" t="str">
        <f t="shared" si="8"/>
        <v/>
      </c>
      <c r="CI13" s="83" t="str">
        <f t="shared" si="9"/>
        <v/>
      </c>
      <c r="CJ13" s="83" t="str">
        <f>IF(M13=0,"",(#REF!-M13)/M13)</f>
        <v/>
      </c>
      <c r="CK13" s="83" t="str">
        <f>IF(N13=0,"",(#REF!-N13)/N13)</f>
        <v/>
      </c>
      <c r="CL13" s="83" t="str">
        <f t="shared" si="10"/>
        <v/>
      </c>
    </row>
    <row r="14" spans="1:90" x14ac:dyDescent="0.25">
      <c r="A14" s="97" t="s">
        <v>13</v>
      </c>
      <c r="B14" s="97">
        <v>23.517493999999999</v>
      </c>
      <c r="C14" s="97">
        <v>0</v>
      </c>
      <c r="D14" s="97">
        <v>217.99378999999999</v>
      </c>
      <c r="E14" s="97">
        <v>3.8747554600000003</v>
      </c>
      <c r="F14" s="97">
        <v>3.5647478000000001</v>
      </c>
      <c r="G14" s="97">
        <v>7.9590997999999997</v>
      </c>
      <c r="H14" s="97">
        <v>13.865648999999999</v>
      </c>
      <c r="I14" s="97"/>
      <c r="J14" s="97"/>
      <c r="K14" s="97"/>
      <c r="L14" s="97"/>
      <c r="M14" s="97"/>
      <c r="N14" s="29"/>
      <c r="O14" s="29"/>
      <c r="P14" s="97"/>
      <c r="Q14" s="96" t="s">
        <v>13</v>
      </c>
      <c r="R14" s="97">
        <v>0</v>
      </c>
      <c r="S14" s="97">
        <v>0</v>
      </c>
      <c r="T14" s="97">
        <v>0</v>
      </c>
      <c r="U14" s="97">
        <v>0</v>
      </c>
      <c r="V14" s="97">
        <v>0.25590378156872501</v>
      </c>
      <c r="W14" s="97">
        <v>0</v>
      </c>
      <c r="X14" s="97">
        <v>23.6077789513715</v>
      </c>
      <c r="Y14" s="97">
        <v>0.20989733073595701</v>
      </c>
      <c r="Z14" s="97">
        <v>0.452863926122125</v>
      </c>
      <c r="AA14" s="97">
        <v>0.30765628423188202</v>
      </c>
      <c r="AB14" s="97">
        <v>0</v>
      </c>
      <c r="AC14" s="97">
        <v>0</v>
      </c>
      <c r="AD14" s="97">
        <v>0</v>
      </c>
      <c r="AE14" s="97">
        <v>1.7503650891494</v>
      </c>
      <c r="AF14" s="97">
        <v>0.167729972425359</v>
      </c>
      <c r="AG14" s="97">
        <v>0.135141856644928</v>
      </c>
      <c r="AH14" s="97">
        <v>0</v>
      </c>
      <c r="AI14" s="97">
        <v>0</v>
      </c>
      <c r="AJ14" s="97">
        <v>0</v>
      </c>
      <c r="AK14" s="97">
        <v>6.8842636209813804E-2</v>
      </c>
      <c r="AL14" s="97">
        <v>0</v>
      </c>
      <c r="AM14" s="97">
        <v>196.91590614924101</v>
      </c>
      <c r="AN14" s="97">
        <v>20.129160979733999</v>
      </c>
      <c r="AO14" s="97">
        <v>218.795432218125</v>
      </c>
      <c r="AP14" s="97">
        <v>0</v>
      </c>
      <c r="AQ14" s="97">
        <v>0.41500702550747598</v>
      </c>
      <c r="AR14" s="97">
        <v>0</v>
      </c>
      <c r="AS14" s="97">
        <v>7.5684279455083603</v>
      </c>
      <c r="AT14" s="97">
        <v>2.0852727392979302E-3</v>
      </c>
      <c r="AU14" s="97">
        <v>7.33242028913617E-4</v>
      </c>
      <c r="AV14" s="97">
        <v>2.7584250423011798</v>
      </c>
      <c r="AW14" s="97">
        <v>9.3712134790588505E-4</v>
      </c>
      <c r="AX14" s="97">
        <v>0</v>
      </c>
      <c r="AY14" s="97">
        <v>1.35917616583166E-4</v>
      </c>
      <c r="AZ14" s="97">
        <v>3.88776117320513</v>
      </c>
      <c r="BA14" s="97">
        <v>3.5767037274801701</v>
      </c>
      <c r="BB14" s="97">
        <v>0.31105744572496202</v>
      </c>
      <c r="BC14" s="97">
        <v>0</v>
      </c>
      <c r="BD14" s="97">
        <v>0</v>
      </c>
      <c r="BE14" s="97">
        <v>1.4632675584362599E-2</v>
      </c>
      <c r="BF14" s="97">
        <v>0</v>
      </c>
      <c r="BG14" s="97">
        <v>0.15702140390328301</v>
      </c>
      <c r="BH14" s="97">
        <v>0</v>
      </c>
      <c r="BI14" s="97">
        <v>4.0811249965552699E-3</v>
      </c>
      <c r="BJ14" s="97">
        <v>0.628086078363288</v>
      </c>
      <c r="BK14" s="97">
        <v>0.51324980177229496</v>
      </c>
      <c r="BL14" s="97">
        <v>0</v>
      </c>
      <c r="BM14" s="97">
        <v>1.05515414165798E-2</v>
      </c>
      <c r="BN14" s="97">
        <v>1.4307182217518999E-5</v>
      </c>
      <c r="BO14" s="97">
        <v>7.9819042933910902</v>
      </c>
      <c r="BP14" s="97">
        <v>3.57854821641912</v>
      </c>
      <c r="BQ14" s="97">
        <v>0</v>
      </c>
      <c r="BR14" s="97">
        <v>0</v>
      </c>
      <c r="BS14" s="97">
        <v>1.5018463835275</v>
      </c>
      <c r="BT14" s="97">
        <v>1.4199203158385501</v>
      </c>
      <c r="BU14" s="97">
        <v>13.9237705649895</v>
      </c>
      <c r="BV14" s="97">
        <v>1.5744424385031699</v>
      </c>
      <c r="BX14" s="35">
        <f t="shared" si="0"/>
        <v>8.0000074563000862E-3</v>
      </c>
      <c r="BY14" s="35">
        <f t="shared" si="11"/>
        <v>1.924750872734831E-2</v>
      </c>
      <c r="BZ14" s="83">
        <f t="shared" si="1"/>
        <v>3.839054933808048E-3</v>
      </c>
      <c r="CA14" s="83" t="str">
        <f t="shared" si="2"/>
        <v/>
      </c>
      <c r="CB14" s="83">
        <f t="shared" si="3"/>
        <v>3.6773626355365934E-3</v>
      </c>
      <c r="CC14" s="83">
        <f t="shared" si="4"/>
        <v>3.3565249057368319E-3</v>
      </c>
      <c r="CD14" s="83">
        <f t="shared" si="4"/>
        <v>3.3539336163332331E-3</v>
      </c>
      <c r="CE14" s="83">
        <f t="shared" si="5"/>
        <v>2.8652101323180389E-3</v>
      </c>
      <c r="CF14" s="83">
        <f t="shared" si="6"/>
        <v>4.1917666450016428E-3</v>
      </c>
      <c r="CG14" s="83" t="str">
        <f t="shared" si="7"/>
        <v/>
      </c>
      <c r="CH14" s="83" t="str">
        <f t="shared" si="8"/>
        <v/>
      </c>
      <c r="CI14" s="83" t="str">
        <f t="shared" si="9"/>
        <v/>
      </c>
      <c r="CJ14" s="83" t="str">
        <f>IF(M14=0,"",(#REF!-M14)/M14)</f>
        <v/>
      </c>
      <c r="CK14" s="83" t="str">
        <f>IF(N14=0,"",(#REF!-N14)/N14)</f>
        <v/>
      </c>
      <c r="CL14" s="83" t="str">
        <f t="shared" si="10"/>
        <v/>
      </c>
    </row>
    <row r="15" spans="1:90" x14ac:dyDescent="0.25">
      <c r="A15" s="97" t="s">
        <v>14</v>
      </c>
      <c r="B15" s="97">
        <v>25.697039</v>
      </c>
      <c r="C15" s="97">
        <v>0</v>
      </c>
      <c r="D15" s="97">
        <v>183.01481999999999</v>
      </c>
      <c r="E15" s="97">
        <v>3.5059641400000001</v>
      </c>
      <c r="F15" s="97">
        <v>3.2254884000000001</v>
      </c>
      <c r="G15" s="97">
        <v>5.5709701000000003</v>
      </c>
      <c r="H15" s="97">
        <v>20.518353000000001</v>
      </c>
      <c r="I15" s="97"/>
      <c r="J15" s="97"/>
      <c r="K15" s="97"/>
      <c r="L15" s="97"/>
      <c r="M15" s="97"/>
      <c r="N15" s="29"/>
      <c r="O15" s="29"/>
      <c r="P15" s="97"/>
      <c r="Q15" s="96" t="s">
        <v>14</v>
      </c>
      <c r="R15" s="97">
        <v>0</v>
      </c>
      <c r="S15" s="97">
        <v>0</v>
      </c>
      <c r="T15" s="97">
        <v>0</v>
      </c>
      <c r="U15" s="97">
        <v>0</v>
      </c>
      <c r="V15" s="97">
        <v>0.385556965757405</v>
      </c>
      <c r="W15" s="97">
        <v>0</v>
      </c>
      <c r="X15" s="97">
        <v>26.225365682192699</v>
      </c>
      <c r="Y15" s="97">
        <v>0.31624141658529398</v>
      </c>
      <c r="Z15" s="97">
        <v>0.68230733905077801</v>
      </c>
      <c r="AA15" s="97">
        <v>0.46352918204391602</v>
      </c>
      <c r="AB15" s="97">
        <v>0</v>
      </c>
      <c r="AC15" s="97">
        <v>0</v>
      </c>
      <c r="AD15" s="97">
        <v>0</v>
      </c>
      <c r="AE15" s="97">
        <v>1.4900352244139801</v>
      </c>
      <c r="AF15" s="97">
        <v>0.25270988784438603</v>
      </c>
      <c r="AG15" s="97">
        <v>0.20361058517570799</v>
      </c>
      <c r="AH15" s="97">
        <v>0</v>
      </c>
      <c r="AI15" s="97">
        <v>0</v>
      </c>
      <c r="AJ15" s="97">
        <v>0</v>
      </c>
      <c r="AK15" s="97">
        <v>6.3115621918351794E-2</v>
      </c>
      <c r="AL15" s="97">
        <v>0</v>
      </c>
      <c r="AM15" s="97">
        <v>167.629275195026</v>
      </c>
      <c r="AN15" s="97">
        <v>17.1354410333063</v>
      </c>
      <c r="AO15" s="97">
        <v>186.25475145274601</v>
      </c>
      <c r="AP15" s="97">
        <v>0</v>
      </c>
      <c r="AQ15" s="97">
        <v>0.62526993197253</v>
      </c>
      <c r="AR15" s="97">
        <v>0</v>
      </c>
      <c r="AS15" s="97">
        <v>11.4029359062451</v>
      </c>
      <c r="AT15" s="97">
        <v>1.91179740626223E-3</v>
      </c>
      <c r="AU15" s="97">
        <v>6.7224400425491999E-4</v>
      </c>
      <c r="AV15" s="97">
        <v>2.5289515170554999</v>
      </c>
      <c r="AW15" s="97">
        <v>8.5916150289081005E-4</v>
      </c>
      <c r="AX15" s="97">
        <v>0</v>
      </c>
      <c r="AY15" s="97">
        <v>1.2461099665448601E-4</v>
      </c>
      <c r="AZ15" s="97">
        <v>3.56430535377139</v>
      </c>
      <c r="BA15" s="97">
        <v>3.2791562733743298</v>
      </c>
      <c r="BB15" s="97">
        <v>0.285149080397052</v>
      </c>
      <c r="BC15" s="97">
        <v>0</v>
      </c>
      <c r="BD15" s="97">
        <v>0</v>
      </c>
      <c r="BE15" s="97">
        <v>1.34153849545572E-2</v>
      </c>
      <c r="BF15" s="97">
        <v>0</v>
      </c>
      <c r="BG15" s="97">
        <v>0.14395899987323399</v>
      </c>
      <c r="BH15" s="97">
        <v>0</v>
      </c>
      <c r="BI15" s="97">
        <v>3.7416186665343801E-3</v>
      </c>
      <c r="BJ15" s="97">
        <v>0.57583405942558497</v>
      </c>
      <c r="BK15" s="97">
        <v>0.77328750027709903</v>
      </c>
      <c r="BL15" s="97">
        <v>0</v>
      </c>
      <c r="BM15" s="97">
        <v>9.6737625401654599E-3</v>
      </c>
      <c r="BN15" s="97">
        <v>1.3116948692934701E-5</v>
      </c>
      <c r="BO15" s="97">
        <v>5.6471478342344703</v>
      </c>
      <c r="BP15" s="97">
        <v>5.3916017536541903</v>
      </c>
      <c r="BQ15" s="97">
        <v>0</v>
      </c>
      <c r="BR15" s="97">
        <v>0</v>
      </c>
      <c r="BS15" s="97">
        <v>2.2627454682775299</v>
      </c>
      <c r="BT15" s="97">
        <v>2.13931384299012</v>
      </c>
      <c r="BU15" s="97">
        <v>20.978197523107099</v>
      </c>
      <c r="BV15" s="97">
        <v>2.3721336553560701</v>
      </c>
      <c r="BX15" s="35">
        <f t="shared" si="0"/>
        <v>7.9999850355066578E-3</v>
      </c>
      <c r="BY15" s="35">
        <f t="shared" si="11"/>
        <v>1.9247518769029057E-2</v>
      </c>
      <c r="BZ15" s="83">
        <f t="shared" si="1"/>
        <v>2.0559827231172379E-2</v>
      </c>
      <c r="CA15" s="83" t="str">
        <f t="shared" si="2"/>
        <v/>
      </c>
      <c r="CB15" s="83">
        <f t="shared" si="3"/>
        <v>1.7703109795949971E-2</v>
      </c>
      <c r="CC15" s="83">
        <f t="shared" si="4"/>
        <v>1.6640562037063475E-2</v>
      </c>
      <c r="CD15" s="83">
        <f t="shared" si="4"/>
        <v>1.6638681253459058E-2</v>
      </c>
      <c r="CE15" s="83">
        <f t="shared" si="5"/>
        <v>1.3674051891692983E-2</v>
      </c>
      <c r="CF15" s="83">
        <f t="shared" si="6"/>
        <v>2.2411375957275787E-2</v>
      </c>
      <c r="CG15" s="83" t="str">
        <f t="shared" si="7"/>
        <v/>
      </c>
      <c r="CH15" s="83" t="str">
        <f t="shared" si="8"/>
        <v/>
      </c>
      <c r="CI15" s="83" t="str">
        <f t="shared" si="9"/>
        <v/>
      </c>
      <c r="CJ15" s="83" t="str">
        <f>IF(M15=0,"",(#REF!-M15)/M15)</f>
        <v/>
      </c>
      <c r="CK15" s="83" t="str">
        <f>IF(N15=0,"",(#REF!-N15)/N15)</f>
        <v/>
      </c>
      <c r="CL15" s="83" t="str">
        <f t="shared" si="10"/>
        <v/>
      </c>
    </row>
    <row r="16" spans="1:90" x14ac:dyDescent="0.25">
      <c r="A16" s="97" t="s">
        <v>15</v>
      </c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29"/>
      <c r="O16" s="29"/>
      <c r="P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X16" s="35" t="e">
        <f t="shared" si="0"/>
        <v>#DIV/0!</v>
      </c>
      <c r="BY16" s="35" t="e">
        <f t="shared" si="11"/>
        <v>#DIV/0!</v>
      </c>
      <c r="BZ16" s="83" t="str">
        <f t="shared" si="1"/>
        <v/>
      </c>
      <c r="CA16" s="83" t="str">
        <f t="shared" si="2"/>
        <v/>
      </c>
      <c r="CB16" s="83" t="str">
        <f t="shared" si="3"/>
        <v/>
      </c>
      <c r="CC16" s="83" t="str">
        <f t="shared" si="4"/>
        <v/>
      </c>
      <c r="CD16" s="83" t="str">
        <f t="shared" si="4"/>
        <v/>
      </c>
      <c r="CE16" s="83" t="str">
        <f t="shared" si="5"/>
        <v/>
      </c>
      <c r="CF16" s="83" t="str">
        <f t="shared" si="6"/>
        <v/>
      </c>
      <c r="CG16" s="83" t="str">
        <f t="shared" si="7"/>
        <v/>
      </c>
      <c r="CH16" s="83" t="str">
        <f t="shared" si="8"/>
        <v/>
      </c>
      <c r="CI16" s="83" t="str">
        <f t="shared" si="9"/>
        <v/>
      </c>
      <c r="CJ16" s="83" t="str">
        <f>IF(M16=0,"",(#REF!-M16)/M16)</f>
        <v/>
      </c>
      <c r="CK16" s="83" t="str">
        <f>IF(N16=0,"",(#REF!-N16)/N16)</f>
        <v/>
      </c>
      <c r="CL16" s="83" t="str">
        <f t="shared" si="10"/>
        <v/>
      </c>
    </row>
    <row r="17" spans="1:90" x14ac:dyDescent="0.25">
      <c r="A17" s="97" t="s">
        <v>16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29"/>
      <c r="O17" s="29"/>
      <c r="P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X17" s="35" t="e">
        <f t="shared" si="0"/>
        <v>#DIV/0!</v>
      </c>
      <c r="BY17" s="35" t="e">
        <f t="shared" si="11"/>
        <v>#DIV/0!</v>
      </c>
      <c r="BZ17" s="83" t="str">
        <f t="shared" si="1"/>
        <v/>
      </c>
      <c r="CA17" s="83" t="str">
        <f t="shared" si="2"/>
        <v/>
      </c>
      <c r="CB17" s="83" t="str">
        <f t="shared" si="3"/>
        <v/>
      </c>
      <c r="CC17" s="83" t="str">
        <f t="shared" si="4"/>
        <v/>
      </c>
      <c r="CD17" s="83" t="str">
        <f t="shared" si="4"/>
        <v/>
      </c>
      <c r="CE17" s="83" t="str">
        <f t="shared" si="5"/>
        <v/>
      </c>
      <c r="CF17" s="83" t="str">
        <f t="shared" si="6"/>
        <v/>
      </c>
      <c r="CG17" s="83" t="str">
        <f t="shared" si="7"/>
        <v/>
      </c>
      <c r="CH17" s="83" t="str">
        <f t="shared" si="8"/>
        <v/>
      </c>
      <c r="CI17" s="83" t="str">
        <f t="shared" si="9"/>
        <v/>
      </c>
      <c r="CJ17" s="83" t="str">
        <f>IF(M17=0,"",(#REF!-M17)/M17)</f>
        <v/>
      </c>
      <c r="CK17" s="83" t="str">
        <f>IF(N17=0,"",(#REF!-N17)/N17)</f>
        <v/>
      </c>
      <c r="CL17" s="83" t="str">
        <f t="shared" si="10"/>
        <v/>
      </c>
    </row>
    <row r="18" spans="1:90" x14ac:dyDescent="0.25">
      <c r="A18" s="97" t="s">
        <v>17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29"/>
      <c r="O18" s="29"/>
      <c r="P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X18" s="35" t="e">
        <f t="shared" si="0"/>
        <v>#DIV/0!</v>
      </c>
      <c r="BY18" s="35" t="e">
        <f t="shared" si="11"/>
        <v>#DIV/0!</v>
      </c>
      <c r="BZ18" s="83" t="str">
        <f t="shared" si="1"/>
        <v/>
      </c>
      <c r="CA18" s="83" t="str">
        <f t="shared" si="2"/>
        <v/>
      </c>
      <c r="CB18" s="83" t="str">
        <f t="shared" si="3"/>
        <v/>
      </c>
      <c r="CC18" s="83" t="str">
        <f t="shared" si="4"/>
        <v/>
      </c>
      <c r="CD18" s="83" t="str">
        <f t="shared" si="4"/>
        <v/>
      </c>
      <c r="CE18" s="83" t="str">
        <f t="shared" si="5"/>
        <v/>
      </c>
      <c r="CF18" s="83" t="str">
        <f t="shared" si="6"/>
        <v/>
      </c>
      <c r="CG18" s="83" t="str">
        <f t="shared" si="7"/>
        <v/>
      </c>
      <c r="CH18" s="83" t="str">
        <f t="shared" si="8"/>
        <v/>
      </c>
      <c r="CI18" s="83" t="str">
        <f t="shared" si="9"/>
        <v/>
      </c>
      <c r="CJ18" s="83" t="str">
        <f>IF(M18=0,"",(#REF!-M18)/M18)</f>
        <v/>
      </c>
      <c r="CK18" s="83" t="str">
        <f>IF(N18=0,"",(#REF!-N18)/N18)</f>
        <v/>
      </c>
      <c r="CL18" s="83" t="str">
        <f t="shared" si="10"/>
        <v/>
      </c>
    </row>
    <row r="19" spans="1:90" x14ac:dyDescent="0.25">
      <c r="A19" s="97" t="s">
        <v>18</v>
      </c>
      <c r="B19" s="97">
        <v>2325.8899000000001</v>
      </c>
      <c r="C19" s="97">
        <v>0</v>
      </c>
      <c r="D19" s="97">
        <v>18511.686000000002</v>
      </c>
      <c r="E19" s="97">
        <v>368.77351199999998</v>
      </c>
      <c r="F19" s="97">
        <v>339.27157999999997</v>
      </c>
      <c r="G19" s="97">
        <v>747.09655999999995</v>
      </c>
      <c r="H19" s="97">
        <v>1374.8594000000001</v>
      </c>
      <c r="I19" s="97"/>
      <c r="J19" s="97"/>
      <c r="K19" s="97"/>
      <c r="L19" s="97"/>
      <c r="M19" s="97"/>
      <c r="N19" s="29"/>
      <c r="O19" s="29"/>
      <c r="P19" s="97"/>
      <c r="Q19" s="96" t="s">
        <v>18</v>
      </c>
      <c r="R19" s="97">
        <v>0</v>
      </c>
      <c r="S19" s="97">
        <v>0</v>
      </c>
      <c r="T19" s="97">
        <v>0</v>
      </c>
      <c r="U19" s="97">
        <v>0</v>
      </c>
      <c r="V19" s="97">
        <v>25.302443965173701</v>
      </c>
      <c r="W19" s="97">
        <v>0</v>
      </c>
      <c r="X19" s="97">
        <v>2328.2920430095201</v>
      </c>
      <c r="Y19" s="97">
        <v>20.7535489352456</v>
      </c>
      <c r="Z19" s="97">
        <v>44.776780374369103</v>
      </c>
      <c r="AA19" s="97">
        <v>30.419444750516799</v>
      </c>
      <c r="AB19" s="97">
        <v>0</v>
      </c>
      <c r="AC19" s="97">
        <v>0</v>
      </c>
      <c r="AD19" s="97">
        <v>0</v>
      </c>
      <c r="AE19" s="97">
        <v>148.21789307625801</v>
      </c>
      <c r="AF19" s="97">
        <v>16.5842728301078</v>
      </c>
      <c r="AG19" s="97">
        <v>13.362106910349199</v>
      </c>
      <c r="AH19" s="97">
        <v>0</v>
      </c>
      <c r="AI19" s="97">
        <v>0</v>
      </c>
      <c r="AJ19" s="97">
        <v>0</v>
      </c>
      <c r="AK19" s="97">
        <v>6.5379101792754497</v>
      </c>
      <c r="AL19" s="97">
        <v>0</v>
      </c>
      <c r="AM19" s="97">
        <v>16674.509813587902</v>
      </c>
      <c r="AN19" s="97">
        <v>1704.5056730930501</v>
      </c>
      <c r="AO19" s="97">
        <v>18527.233379757199</v>
      </c>
      <c r="AP19" s="97">
        <v>0</v>
      </c>
      <c r="AQ19" s="97">
        <v>41.033753972903099</v>
      </c>
      <c r="AR19" s="97">
        <v>0</v>
      </c>
      <c r="AS19" s="97">
        <v>748.32583076728395</v>
      </c>
      <c r="AT19" s="97">
        <v>0.19803615609407099</v>
      </c>
      <c r="AU19" s="97">
        <v>6.9635344093211399E-2</v>
      </c>
      <c r="AV19" s="97">
        <v>261.96487752674398</v>
      </c>
      <c r="AW19" s="97">
        <v>8.8997384578999805E-2</v>
      </c>
      <c r="AX19" s="97">
        <v>0</v>
      </c>
      <c r="AY19" s="97">
        <v>1.29080197762639E-2</v>
      </c>
      <c r="AZ19" s="97">
        <v>369.21376833128699</v>
      </c>
      <c r="BA19" s="97">
        <v>339.67591967329503</v>
      </c>
      <c r="BB19" s="97">
        <v>29.5378486579914</v>
      </c>
      <c r="BC19" s="97">
        <v>0</v>
      </c>
      <c r="BD19" s="97">
        <v>0</v>
      </c>
      <c r="BE19" s="97">
        <v>1.38965002857079</v>
      </c>
      <c r="BF19" s="97">
        <v>0</v>
      </c>
      <c r="BG19" s="97">
        <v>14.9121608443812</v>
      </c>
      <c r="BH19" s="97">
        <v>0</v>
      </c>
      <c r="BI19" s="97">
        <v>0.38758022299751399</v>
      </c>
      <c r="BJ19" s="97">
        <v>59.648645634683099</v>
      </c>
      <c r="BK19" s="97">
        <v>50.747478715474301</v>
      </c>
      <c r="BL19" s="97">
        <v>0</v>
      </c>
      <c r="BM19" s="97">
        <v>1.0020697695618801</v>
      </c>
      <c r="BN19" s="97">
        <v>1.3587418140247E-3</v>
      </c>
      <c r="BO19" s="97">
        <v>748.01297619832701</v>
      </c>
      <c r="BP19" s="97">
        <v>353.827540962071</v>
      </c>
      <c r="BQ19" s="97">
        <v>0</v>
      </c>
      <c r="BR19" s="97">
        <v>0</v>
      </c>
      <c r="BS19" s="97">
        <v>148.49440550614801</v>
      </c>
      <c r="BT19" s="97">
        <v>140.39398900323101</v>
      </c>
      <c r="BU19" s="97">
        <v>1376.7092064215101</v>
      </c>
      <c r="BV19" s="97">
        <v>155.67280164542001</v>
      </c>
      <c r="BX19" s="35">
        <f t="shared" si="0"/>
        <v>8.0000014054014378E-3</v>
      </c>
      <c r="BY19" s="35">
        <f t="shared" si="11"/>
        <v>1.9247493862866998E-2</v>
      </c>
      <c r="BZ19" s="83">
        <f t="shared" si="1"/>
        <v>1.0327844880017459E-3</v>
      </c>
      <c r="CA19" s="83" t="str">
        <f t="shared" si="2"/>
        <v/>
      </c>
      <c r="CB19" s="83">
        <f t="shared" si="3"/>
        <v>8.3986838136718774E-4</v>
      </c>
      <c r="CC19" s="83">
        <f t="shared" si="4"/>
        <v>1.1938393538606508E-3</v>
      </c>
      <c r="CD19" s="83">
        <f t="shared" si="4"/>
        <v>1.1917876330668649E-3</v>
      </c>
      <c r="CE19" s="83">
        <f t="shared" si="5"/>
        <v>1.2266368865720063E-3</v>
      </c>
      <c r="CF19" s="83">
        <f t="shared" si="6"/>
        <v>1.3454513396133731E-3</v>
      </c>
      <c r="CG19" s="83" t="str">
        <f t="shared" si="7"/>
        <v/>
      </c>
      <c r="CH19" s="83" t="str">
        <f t="shared" si="8"/>
        <v/>
      </c>
      <c r="CI19" s="83" t="str">
        <f t="shared" si="9"/>
        <v/>
      </c>
      <c r="CJ19" s="83" t="str">
        <f>IF(M19=0,"",(#REF!-M19)/M19)</f>
        <v/>
      </c>
      <c r="CK19" s="83" t="str">
        <f>IF(N19=0,"",(#REF!-N19)/N19)</f>
        <v/>
      </c>
      <c r="CL19" s="83" t="str">
        <f t="shared" si="10"/>
        <v/>
      </c>
    </row>
    <row r="20" spans="1:90" x14ac:dyDescent="0.25">
      <c r="A20" s="97" t="s">
        <v>19</v>
      </c>
      <c r="B20" s="97">
        <v>64.933150999999995</v>
      </c>
      <c r="C20" s="97">
        <v>0</v>
      </c>
      <c r="D20" s="97">
        <v>538.52844000000005</v>
      </c>
      <c r="E20" s="97">
        <v>10.12294636</v>
      </c>
      <c r="F20" s="97">
        <v>9.3131027</v>
      </c>
      <c r="G20" s="97">
        <v>21.377397999999999</v>
      </c>
      <c r="H20" s="97">
        <v>33.670310999999998</v>
      </c>
      <c r="I20" s="97"/>
      <c r="J20" s="97"/>
      <c r="K20" s="97"/>
      <c r="L20" s="97"/>
      <c r="M20" s="97"/>
      <c r="N20" s="29"/>
      <c r="O20" s="29"/>
      <c r="P20" s="97"/>
      <c r="Q20" s="96" t="s">
        <v>19</v>
      </c>
      <c r="R20" s="97">
        <v>0</v>
      </c>
      <c r="S20" s="97">
        <v>0</v>
      </c>
      <c r="T20" s="97">
        <v>0</v>
      </c>
      <c r="U20" s="97">
        <v>0</v>
      </c>
      <c r="V20" s="97">
        <v>0.61962270226521099</v>
      </c>
      <c r="W20" s="97">
        <v>0</v>
      </c>
      <c r="X20" s="97">
        <v>65.014259319984305</v>
      </c>
      <c r="Y20" s="97">
        <v>0.50822567801336005</v>
      </c>
      <c r="Z20" s="97">
        <v>1.0965205950786201</v>
      </c>
      <c r="AA20" s="97">
        <v>0.74492864027473904</v>
      </c>
      <c r="AB20" s="97">
        <v>0</v>
      </c>
      <c r="AC20" s="97">
        <v>0</v>
      </c>
      <c r="AD20" s="97">
        <v>0</v>
      </c>
      <c r="AE20" s="97">
        <v>4.3120594965745598</v>
      </c>
      <c r="AF20" s="97">
        <v>0.40612520362858701</v>
      </c>
      <c r="AG20" s="97">
        <v>0.32721958471377599</v>
      </c>
      <c r="AH20" s="97">
        <v>0</v>
      </c>
      <c r="AI20" s="97">
        <v>0</v>
      </c>
      <c r="AJ20" s="97">
        <v>0</v>
      </c>
      <c r="AK20" s="97">
        <v>0.17940547035059001</v>
      </c>
      <c r="AL20" s="97">
        <v>0</v>
      </c>
      <c r="AM20" s="97">
        <v>485.10648252781903</v>
      </c>
      <c r="AN20" s="97">
        <v>49.588669779592898</v>
      </c>
      <c r="AO20" s="97">
        <v>539.00721180398705</v>
      </c>
      <c r="AP20" s="97">
        <v>0</v>
      </c>
      <c r="AQ20" s="97">
        <v>1.00485922658388</v>
      </c>
      <c r="AR20" s="97">
        <v>0</v>
      </c>
      <c r="AS20" s="97">
        <v>18.325463803356499</v>
      </c>
      <c r="AT20" s="97">
        <v>5.4342702425635298E-3</v>
      </c>
      <c r="AU20" s="97">
        <v>1.9108478303763801E-3</v>
      </c>
      <c r="AV20" s="97">
        <v>7.1885200185188198</v>
      </c>
      <c r="AW20" s="97">
        <v>2.4421581783208401E-3</v>
      </c>
      <c r="AX20" s="97">
        <v>0</v>
      </c>
      <c r="AY20" s="97">
        <v>3.5420640960774201E-4</v>
      </c>
      <c r="AZ20" s="97">
        <v>10.131517780341801</v>
      </c>
      <c r="BA20" s="97">
        <v>9.3209717317409595</v>
      </c>
      <c r="BB20" s="97">
        <v>0.81054604860089097</v>
      </c>
      <c r="BC20" s="97">
        <v>0</v>
      </c>
      <c r="BD20" s="97">
        <v>0</v>
      </c>
      <c r="BE20" s="97">
        <v>3.81330730777074E-2</v>
      </c>
      <c r="BF20" s="97">
        <v>0</v>
      </c>
      <c r="BG20" s="97">
        <v>0.40920149848156601</v>
      </c>
      <c r="BH20" s="97">
        <v>0</v>
      </c>
      <c r="BI20" s="97">
        <v>1.06355098684391E-2</v>
      </c>
      <c r="BJ20" s="97">
        <v>1.6368052943997</v>
      </c>
      <c r="BK20" s="97">
        <v>1.2427355023797699</v>
      </c>
      <c r="BL20" s="97">
        <v>0</v>
      </c>
      <c r="BM20" s="97">
        <v>2.7497570396335901E-2</v>
      </c>
      <c r="BN20" s="97">
        <v>3.7284337505580399E-5</v>
      </c>
      <c r="BO20" s="97">
        <v>21.393953016418902</v>
      </c>
      <c r="BP20" s="97">
        <v>8.6647460718548892</v>
      </c>
      <c r="BQ20" s="97">
        <v>0</v>
      </c>
      <c r="BR20" s="97">
        <v>0</v>
      </c>
      <c r="BS20" s="97">
        <v>3.6364242064974999</v>
      </c>
      <c r="BT20" s="97">
        <v>3.4380553760544901</v>
      </c>
      <c r="BU20" s="97">
        <v>33.713695687208201</v>
      </c>
      <c r="BV20" s="97">
        <v>3.8122086185124302</v>
      </c>
      <c r="BX20" s="35">
        <f t="shared" si="0"/>
        <v>8.000003343448147E-3</v>
      </c>
      <c r="BY20" s="35">
        <f t="shared" si="11"/>
        <v>1.9247507182073697E-2</v>
      </c>
      <c r="BZ20" s="83">
        <f t="shared" si="1"/>
        <v>1.24910494462697E-3</v>
      </c>
      <c r="CA20" s="83" t="str">
        <f t="shared" si="2"/>
        <v/>
      </c>
      <c r="CB20" s="83">
        <f t="shared" si="3"/>
        <v>8.8903717691678717E-4</v>
      </c>
      <c r="CC20" s="83">
        <f t="shared" si="4"/>
        <v>8.4673177521414449E-4</v>
      </c>
      <c r="CD20" s="83">
        <f t="shared" si="4"/>
        <v>8.449420128223801E-4</v>
      </c>
      <c r="CE20" s="83">
        <f t="shared" si="5"/>
        <v>7.7441681250927329E-4</v>
      </c>
      <c r="CF20" s="83">
        <f t="shared" si="6"/>
        <v>1.2885145969754447E-3</v>
      </c>
      <c r="CG20" s="83" t="str">
        <f t="shared" si="7"/>
        <v/>
      </c>
      <c r="CH20" s="83" t="str">
        <f t="shared" si="8"/>
        <v/>
      </c>
      <c r="CI20" s="83" t="str">
        <f t="shared" si="9"/>
        <v/>
      </c>
      <c r="CJ20" s="83" t="str">
        <f>IF(M20=0,"",(#REF!-M20)/M20)</f>
        <v/>
      </c>
      <c r="CK20" s="83" t="str">
        <f>IF(N20=0,"",(#REF!-N20)/N20)</f>
        <v/>
      </c>
      <c r="CL20" s="83" t="str">
        <f t="shared" si="10"/>
        <v/>
      </c>
    </row>
    <row r="21" spans="1:90" x14ac:dyDescent="0.25">
      <c r="A21" s="97" t="s">
        <v>20</v>
      </c>
      <c r="B21" s="97">
        <v>584.21514999999999</v>
      </c>
      <c r="C21" s="97">
        <v>0</v>
      </c>
      <c r="D21" s="97">
        <v>4376.6597000000002</v>
      </c>
      <c r="E21" s="97">
        <v>80.235277199999999</v>
      </c>
      <c r="F21" s="97">
        <v>73.816483000000005</v>
      </c>
      <c r="G21" s="97">
        <v>145.6626</v>
      </c>
      <c r="H21" s="97">
        <v>386.09875</v>
      </c>
      <c r="I21" s="97"/>
      <c r="J21" s="97"/>
      <c r="K21" s="97"/>
      <c r="L21" s="97"/>
      <c r="M21" s="97"/>
      <c r="N21" s="29"/>
      <c r="O21" s="29"/>
      <c r="P21" s="97"/>
      <c r="Q21" s="96" t="s">
        <v>20</v>
      </c>
      <c r="R21" s="97">
        <v>0</v>
      </c>
      <c r="S21" s="97">
        <v>0</v>
      </c>
      <c r="T21" s="97">
        <v>0</v>
      </c>
      <c r="U21" s="97">
        <v>0</v>
      </c>
      <c r="V21" s="97">
        <v>7.16589455057112</v>
      </c>
      <c r="W21" s="97">
        <v>0</v>
      </c>
      <c r="X21" s="97">
        <v>588.60468627281102</v>
      </c>
      <c r="Y21" s="97">
        <v>5.8776017648630496</v>
      </c>
      <c r="Z21" s="97">
        <v>12.681232519076699</v>
      </c>
      <c r="AA21" s="97">
        <v>8.6150899725140206</v>
      </c>
      <c r="AB21" s="97">
        <v>0</v>
      </c>
      <c r="AC21" s="97">
        <v>0</v>
      </c>
      <c r="AD21" s="97">
        <v>0</v>
      </c>
      <c r="AE21" s="97">
        <v>35.237640146673399</v>
      </c>
      <c r="AF21" s="97">
        <v>4.6968355865601596</v>
      </c>
      <c r="AG21" s="97">
        <v>3.7842785431781301</v>
      </c>
      <c r="AH21" s="97">
        <v>0</v>
      </c>
      <c r="AI21" s="97">
        <v>0</v>
      </c>
      <c r="AJ21" s="97">
        <v>0</v>
      </c>
      <c r="AK21" s="97">
        <v>1.4309518900555001</v>
      </c>
      <c r="AL21" s="97">
        <v>0</v>
      </c>
      <c r="AM21" s="97">
        <v>3964.2344662140499</v>
      </c>
      <c r="AN21" s="97">
        <v>405.23300009391602</v>
      </c>
      <c r="AO21" s="97">
        <v>4404.7051064546404</v>
      </c>
      <c r="AP21" s="97">
        <v>0</v>
      </c>
      <c r="AQ21" s="97">
        <v>11.6211545992564</v>
      </c>
      <c r="AR21" s="97">
        <v>0</v>
      </c>
      <c r="AS21" s="97">
        <v>211.93320172387399</v>
      </c>
      <c r="AT21" s="97">
        <v>4.3344132339930598E-2</v>
      </c>
      <c r="AU21" s="97">
        <v>1.52410857379696E-2</v>
      </c>
      <c r="AV21" s="97">
        <v>57.336204803430398</v>
      </c>
      <c r="AW21" s="97">
        <v>1.94788289806378E-2</v>
      </c>
      <c r="AX21" s="97">
        <v>0</v>
      </c>
      <c r="AY21" s="97">
        <v>2.8251751329883001E-3</v>
      </c>
      <c r="AZ21" s="97">
        <v>80.809714599787696</v>
      </c>
      <c r="BA21" s="97">
        <v>74.344804567765607</v>
      </c>
      <c r="BB21" s="97">
        <v>6.4649100320221198</v>
      </c>
      <c r="BC21" s="97">
        <v>0</v>
      </c>
      <c r="BD21" s="97">
        <v>0</v>
      </c>
      <c r="BE21" s="97">
        <v>0.30415278670061702</v>
      </c>
      <c r="BF21" s="97">
        <v>0</v>
      </c>
      <c r="BG21" s="97">
        <v>3.2638213658074098</v>
      </c>
      <c r="BH21" s="97">
        <v>0</v>
      </c>
      <c r="BI21" s="97">
        <v>8.4829622163064805E-2</v>
      </c>
      <c r="BJ21" s="97">
        <v>13.055286452156899</v>
      </c>
      <c r="BK21" s="97">
        <v>14.372176214744201</v>
      </c>
      <c r="BL21" s="97">
        <v>0</v>
      </c>
      <c r="BM21" s="97">
        <v>0.219322929348479</v>
      </c>
      <c r="BN21" s="97">
        <v>2.97385967152234E-4</v>
      </c>
      <c r="BO21" s="97">
        <v>146.481619247937</v>
      </c>
      <c r="BP21" s="97">
        <v>100.20741696639899</v>
      </c>
      <c r="BQ21" s="97">
        <v>0</v>
      </c>
      <c r="BR21" s="97">
        <v>0</v>
      </c>
      <c r="BS21" s="97">
        <v>42.055066048649103</v>
      </c>
      <c r="BT21" s="97">
        <v>39.760947852401003</v>
      </c>
      <c r="BU21" s="97">
        <v>389.89753087396701</v>
      </c>
      <c r="BV21" s="97">
        <v>44.0880234090695</v>
      </c>
      <c r="BX21" s="35">
        <f t="shared" si="0"/>
        <v>7.9999998399521172E-3</v>
      </c>
      <c r="BY21" s="35">
        <f t="shared" si="11"/>
        <v>1.9247503552870079E-2</v>
      </c>
      <c r="BZ21" s="83">
        <f t="shared" si="1"/>
        <v>7.513561181717093E-3</v>
      </c>
      <c r="CA21" s="83" t="str">
        <f t="shared" si="2"/>
        <v/>
      </c>
      <c r="CB21" s="83">
        <f t="shared" si="3"/>
        <v>6.4079476991643226E-3</v>
      </c>
      <c r="CC21" s="83">
        <f t="shared" si="4"/>
        <v>7.1594119174763406E-3</v>
      </c>
      <c r="CD21" s="83">
        <f t="shared" si="4"/>
        <v>7.1572302864334738E-3</v>
      </c>
      <c r="CE21" s="83">
        <f t="shared" si="5"/>
        <v>5.6227147389721647E-3</v>
      </c>
      <c r="CF21" s="83">
        <f t="shared" si="6"/>
        <v>9.8388841558461893E-3</v>
      </c>
      <c r="CG21" s="83" t="str">
        <f t="shared" si="7"/>
        <v/>
      </c>
      <c r="CH21" s="83" t="str">
        <f t="shared" si="8"/>
        <v/>
      </c>
      <c r="CI21" s="83" t="str">
        <f t="shared" si="9"/>
        <v/>
      </c>
      <c r="CJ21" s="83" t="str">
        <f>IF(M21=0,"",(#REF!-M21)/M21)</f>
        <v/>
      </c>
      <c r="CK21" s="83" t="str">
        <f>IF(N21=0,"",(#REF!-N21)/N21)</f>
        <v/>
      </c>
      <c r="CL21" s="83" t="str">
        <f t="shared" si="10"/>
        <v/>
      </c>
    </row>
    <row r="22" spans="1:90" x14ac:dyDescent="0.25">
      <c r="A22" s="97" t="s">
        <v>21</v>
      </c>
      <c r="B22" s="97">
        <v>149.14778000000001</v>
      </c>
      <c r="C22" s="97">
        <v>0</v>
      </c>
      <c r="D22" s="97">
        <v>1166.9586999999999</v>
      </c>
      <c r="E22" s="97">
        <v>24.061842599999999</v>
      </c>
      <c r="F22" s="97">
        <v>22.136901999999999</v>
      </c>
      <c r="G22" s="97">
        <v>48.962916999999997</v>
      </c>
      <c r="H22" s="97">
        <v>90.499161000000001</v>
      </c>
      <c r="I22" s="97"/>
      <c r="J22" s="97"/>
      <c r="K22" s="97"/>
      <c r="L22" s="97"/>
      <c r="M22" s="97"/>
      <c r="N22" s="29"/>
      <c r="O22" s="29"/>
      <c r="P22" s="97"/>
      <c r="Q22" s="96" t="s">
        <v>129</v>
      </c>
      <c r="R22" s="97">
        <v>0</v>
      </c>
      <c r="S22" s="97">
        <v>0</v>
      </c>
      <c r="T22" s="97">
        <v>0</v>
      </c>
      <c r="U22" s="97">
        <v>0</v>
      </c>
      <c r="V22" s="97">
        <v>1.6632643485207801</v>
      </c>
      <c r="W22" s="97">
        <v>0</v>
      </c>
      <c r="X22" s="97">
        <v>149.14573519756101</v>
      </c>
      <c r="Y22" s="97">
        <v>1.36423987328037</v>
      </c>
      <c r="Z22" s="97">
        <v>2.9434132593362601</v>
      </c>
      <c r="AA22" s="97">
        <v>1.9996307746053299</v>
      </c>
      <c r="AB22" s="97">
        <v>0</v>
      </c>
      <c r="AC22" s="97">
        <v>0</v>
      </c>
      <c r="AD22" s="97">
        <v>0</v>
      </c>
      <c r="AE22" s="97">
        <v>9.3355412917982505</v>
      </c>
      <c r="AF22" s="97">
        <v>1.0901719649433499</v>
      </c>
      <c r="AG22" s="97">
        <v>0.87836174347919704</v>
      </c>
      <c r="AH22" s="97">
        <v>0</v>
      </c>
      <c r="AI22" s="97">
        <v>0</v>
      </c>
      <c r="AJ22" s="97">
        <v>0</v>
      </c>
      <c r="AK22" s="97">
        <v>0.42606190779168501</v>
      </c>
      <c r="AL22" s="97">
        <v>0</v>
      </c>
      <c r="AM22" s="97">
        <v>1050.2477687241301</v>
      </c>
      <c r="AN22" s="97">
        <v>107.35867774952099</v>
      </c>
      <c r="AO22" s="97">
        <v>1166.94198776545</v>
      </c>
      <c r="AP22" s="97">
        <v>0</v>
      </c>
      <c r="AQ22" s="97">
        <v>2.69736353273698</v>
      </c>
      <c r="AR22" s="97">
        <v>0</v>
      </c>
      <c r="AS22" s="97">
        <v>49.191417755495301</v>
      </c>
      <c r="AT22" s="97">
        <v>1.29055984027513E-2</v>
      </c>
      <c r="AU22" s="97">
        <v>4.5379884940778296E-3</v>
      </c>
      <c r="AV22" s="97">
        <v>17.071695780904601</v>
      </c>
      <c r="AW22" s="97">
        <v>5.7997653775139603E-3</v>
      </c>
      <c r="AX22" s="97">
        <v>0</v>
      </c>
      <c r="AY22" s="97">
        <v>8.4118956453204101E-4</v>
      </c>
      <c r="AZ22" s="97">
        <v>24.060869659778</v>
      </c>
      <c r="BA22" s="97">
        <v>22.135960094915301</v>
      </c>
      <c r="BB22" s="97">
        <v>1.9249095648627299</v>
      </c>
      <c r="BC22" s="97">
        <v>0</v>
      </c>
      <c r="BD22" s="97">
        <v>0</v>
      </c>
      <c r="BE22" s="97">
        <v>9.0560609611049406E-2</v>
      </c>
      <c r="BF22" s="97">
        <v>0</v>
      </c>
      <c r="BG22" s="97">
        <v>0.97179460859692302</v>
      </c>
      <c r="BH22" s="97">
        <v>0</v>
      </c>
      <c r="BI22" s="97">
        <v>2.52577685698065E-2</v>
      </c>
      <c r="BJ22" s="97">
        <v>3.88717548647739</v>
      </c>
      <c r="BK22" s="97">
        <v>3.3359009073520398</v>
      </c>
      <c r="BL22" s="97">
        <v>0</v>
      </c>
      <c r="BM22" s="97">
        <v>6.5302752834317093E-2</v>
      </c>
      <c r="BN22" s="97">
        <v>8.8546082276492696E-5</v>
      </c>
      <c r="BO22" s="97">
        <v>48.9619496618661</v>
      </c>
      <c r="BP22" s="97">
        <v>23.258961259231</v>
      </c>
      <c r="BQ22" s="97">
        <v>0</v>
      </c>
      <c r="BR22" s="97">
        <v>0</v>
      </c>
      <c r="BS22" s="97">
        <v>9.7613214591664708</v>
      </c>
      <c r="BT22" s="97">
        <v>9.2288282034425198</v>
      </c>
      <c r="BU22" s="97">
        <v>90.498360596791201</v>
      </c>
      <c r="BV22" s="97">
        <v>10.2331885141508</v>
      </c>
      <c r="BX22" s="35">
        <f t="shared" si="0"/>
        <v>8.0000046186311808E-3</v>
      </c>
      <c r="BY22" s="35">
        <f t="shared" si="11"/>
        <v>1.9247500716698202E-2</v>
      </c>
      <c r="BZ22" s="83">
        <f t="shared" si="1"/>
        <v>-1.3709908649006167E-5</v>
      </c>
      <c r="CA22" s="83" t="str">
        <f t="shared" si="2"/>
        <v/>
      </c>
      <c r="CB22" s="83">
        <f t="shared" si="3"/>
        <v>-1.4321187673491594E-5</v>
      </c>
      <c r="CC22" s="83">
        <f t="shared" si="4"/>
        <v>-4.0434984060568037E-5</v>
      </c>
      <c r="CD22" s="83">
        <f t="shared" si="4"/>
        <v>-4.2549092221573553E-5</v>
      </c>
      <c r="CE22" s="83">
        <f t="shared" si="5"/>
        <v>-1.9756546242885087E-5</v>
      </c>
      <c r="CF22" s="83">
        <f t="shared" si="6"/>
        <v>-8.8443163445415117E-6</v>
      </c>
      <c r="CG22" s="83" t="str">
        <f t="shared" si="7"/>
        <v/>
      </c>
      <c r="CH22" s="83" t="str">
        <f t="shared" si="8"/>
        <v/>
      </c>
      <c r="CI22" s="83" t="str">
        <f t="shared" si="9"/>
        <v/>
      </c>
      <c r="CJ22" s="83" t="str">
        <f>IF(M22=0,"",(#REF!-M22)/M22)</f>
        <v/>
      </c>
      <c r="CK22" s="83" t="str">
        <f>IF(N22=0,"",(#REF!-N22)/N22)</f>
        <v/>
      </c>
      <c r="CL22" s="83" t="str">
        <f t="shared" si="10"/>
        <v/>
      </c>
    </row>
    <row r="23" spans="1:90" x14ac:dyDescent="0.25">
      <c r="A23" s="97" t="s">
        <v>22</v>
      </c>
      <c r="B23" s="97">
        <v>524.65117999999995</v>
      </c>
      <c r="C23" s="97">
        <v>0</v>
      </c>
      <c r="D23" s="97">
        <v>5565.2938999999997</v>
      </c>
      <c r="E23" s="97">
        <v>89.350967999999995</v>
      </c>
      <c r="F23" s="97">
        <v>82.202911</v>
      </c>
      <c r="G23" s="97">
        <v>200.50841</v>
      </c>
      <c r="H23" s="97">
        <v>259.69164999999998</v>
      </c>
      <c r="I23" s="97"/>
      <c r="J23" s="97"/>
      <c r="K23" s="97"/>
      <c r="L23" s="97"/>
      <c r="M23" s="97"/>
      <c r="N23" s="29"/>
      <c r="O23" s="29"/>
      <c r="P23" s="97"/>
      <c r="Q23" s="96" t="s">
        <v>22</v>
      </c>
      <c r="R23" s="97">
        <v>0</v>
      </c>
      <c r="S23" s="97">
        <v>0</v>
      </c>
      <c r="T23" s="97">
        <v>0</v>
      </c>
      <c r="U23" s="97">
        <v>0</v>
      </c>
      <c r="V23" s="97">
        <v>4.7795157801499597</v>
      </c>
      <c r="W23" s="97">
        <v>0</v>
      </c>
      <c r="X23" s="97">
        <v>525.36574556589903</v>
      </c>
      <c r="Y23" s="97">
        <v>3.9202491966509001</v>
      </c>
      <c r="Z23" s="97">
        <v>8.4581335160435795</v>
      </c>
      <c r="AA23" s="97">
        <v>5.7460961238634196</v>
      </c>
      <c r="AB23" s="97">
        <v>0</v>
      </c>
      <c r="AC23" s="97">
        <v>0</v>
      </c>
      <c r="AD23" s="97">
        <v>0</v>
      </c>
      <c r="AE23" s="97">
        <v>44.576835504224597</v>
      </c>
      <c r="AF23" s="97">
        <v>3.1326926251410998</v>
      </c>
      <c r="AG23" s="97">
        <v>2.5240426062979799</v>
      </c>
      <c r="AH23" s="97">
        <v>0</v>
      </c>
      <c r="AI23" s="97">
        <v>0</v>
      </c>
      <c r="AJ23" s="97">
        <v>0</v>
      </c>
      <c r="AK23" s="97">
        <v>1.5840426633487099</v>
      </c>
      <c r="AL23" s="97">
        <v>0</v>
      </c>
      <c r="AM23" s="97">
        <v>5014.89142043023</v>
      </c>
      <c r="AN23" s="97">
        <v>512.63343770101994</v>
      </c>
      <c r="AO23" s="97">
        <v>5572.1016936354699</v>
      </c>
      <c r="AP23" s="97">
        <v>0</v>
      </c>
      <c r="AQ23" s="97">
        <v>7.7510848219596804</v>
      </c>
      <c r="AR23" s="97">
        <v>0</v>
      </c>
      <c r="AS23" s="97">
        <v>141.355339257243</v>
      </c>
      <c r="AT23" s="97">
        <v>4.7981347927930802E-2</v>
      </c>
      <c r="AU23" s="97">
        <v>1.68716577864493E-2</v>
      </c>
      <c r="AV23" s="97">
        <v>63.470344296918398</v>
      </c>
      <c r="AW23" s="97">
        <v>2.1562794898504701E-2</v>
      </c>
      <c r="AX23" s="97">
        <v>0</v>
      </c>
      <c r="AY23" s="97">
        <v>3.1274310895793001E-3</v>
      </c>
      <c r="AZ23" s="97">
        <v>89.455186282058406</v>
      </c>
      <c r="BA23" s="97">
        <v>82.298616688755999</v>
      </c>
      <c r="BB23" s="97">
        <v>7.1565695933023497</v>
      </c>
      <c r="BC23" s="97">
        <v>0</v>
      </c>
      <c r="BD23" s="97">
        <v>0</v>
      </c>
      <c r="BE23" s="97">
        <v>0.33669226964731502</v>
      </c>
      <c r="BF23" s="97">
        <v>0</v>
      </c>
      <c r="BG23" s="97">
        <v>3.6130020793994602</v>
      </c>
      <c r="BH23" s="97">
        <v>0</v>
      </c>
      <c r="BI23" s="97">
        <v>9.3905146216041901E-2</v>
      </c>
      <c r="BJ23" s="97">
        <v>14.452013277225699</v>
      </c>
      <c r="BK23" s="97">
        <v>9.5859725274159402</v>
      </c>
      <c r="BL23" s="97">
        <v>0</v>
      </c>
      <c r="BM23" s="97">
        <v>0.24278718508352701</v>
      </c>
      <c r="BN23" s="97">
        <v>3.2920256304943299E-4</v>
      </c>
      <c r="BO23" s="97">
        <v>200.724455773849</v>
      </c>
      <c r="BP23" s="97">
        <v>66.836393113912806</v>
      </c>
      <c r="BQ23" s="97">
        <v>0</v>
      </c>
      <c r="BR23" s="97">
        <v>0</v>
      </c>
      <c r="BS23" s="97">
        <v>28.049899747524599</v>
      </c>
      <c r="BT23" s="97">
        <v>26.519790937799801</v>
      </c>
      <c r="BU23" s="97">
        <v>260.05408786300399</v>
      </c>
      <c r="BV23" s="97">
        <v>29.405867690208101</v>
      </c>
      <c r="BX23" s="35">
        <f t="shared" si="0"/>
        <v>8.0000039401902628E-3</v>
      </c>
      <c r="BY23" s="35">
        <f t="shared" si="11"/>
        <v>1.9247500469411035E-2</v>
      </c>
      <c r="BZ23" s="83">
        <f t="shared" si="1"/>
        <v>1.3619821952922685E-3</v>
      </c>
      <c r="CA23" s="83" t="str">
        <f t="shared" si="2"/>
        <v/>
      </c>
      <c r="CB23" s="83">
        <f t="shared" si="3"/>
        <v>1.2232586019347985E-3</v>
      </c>
      <c r="CC23" s="83">
        <f t="shared" si="4"/>
        <v>1.1663923110313888E-3</v>
      </c>
      <c r="CD23" s="83">
        <f t="shared" si="4"/>
        <v>1.1642615521973256E-3</v>
      </c>
      <c r="CE23" s="83">
        <f t="shared" si="5"/>
        <v>1.0774898362068894E-3</v>
      </c>
      <c r="CF23" s="83">
        <f t="shared" si="6"/>
        <v>1.3956469644056872E-3</v>
      </c>
      <c r="CG23" s="83" t="str">
        <f t="shared" si="7"/>
        <v/>
      </c>
      <c r="CH23" s="83" t="str">
        <f t="shared" si="8"/>
        <v/>
      </c>
      <c r="CI23" s="83" t="str">
        <f t="shared" si="9"/>
        <v/>
      </c>
      <c r="CJ23" s="83" t="str">
        <f>IF(M23=0,"",(#REF!-M23)/M23)</f>
        <v/>
      </c>
      <c r="CK23" s="83" t="str">
        <f>IF(N23=0,"",(#REF!-N23)/N23)</f>
        <v/>
      </c>
      <c r="CL23" s="83" t="str">
        <f t="shared" si="10"/>
        <v/>
      </c>
    </row>
    <row r="24" spans="1:90" x14ac:dyDescent="0.25">
      <c r="A24" s="97" t="s">
        <v>23</v>
      </c>
      <c r="B24" s="97">
        <v>51.169353000000001</v>
      </c>
      <c r="C24" s="97">
        <v>0</v>
      </c>
      <c r="D24" s="97">
        <v>458.79183999999998</v>
      </c>
      <c r="E24" s="97">
        <v>8.2306776500000005</v>
      </c>
      <c r="F24" s="97">
        <v>7.5722246000000002</v>
      </c>
      <c r="G24" s="97">
        <v>15.854046</v>
      </c>
      <c r="H24" s="97">
        <v>33.849831000000002</v>
      </c>
      <c r="I24" s="97"/>
      <c r="J24" s="97"/>
      <c r="K24" s="97"/>
      <c r="L24" s="97"/>
      <c r="M24" s="97"/>
      <c r="N24" s="29"/>
      <c r="O24" s="29"/>
      <c r="P24" s="97"/>
      <c r="Q24" s="96" t="s">
        <v>23</v>
      </c>
      <c r="R24" s="97">
        <v>0</v>
      </c>
      <c r="S24" s="97">
        <v>0</v>
      </c>
      <c r="T24" s="97">
        <v>0</v>
      </c>
      <c r="U24" s="97">
        <v>0</v>
      </c>
      <c r="V24" s="97">
        <v>0.62846670230983304</v>
      </c>
      <c r="W24" s="97">
        <v>0</v>
      </c>
      <c r="X24" s="97">
        <v>51.5512594674735</v>
      </c>
      <c r="Y24" s="97">
        <v>0.51548125403197798</v>
      </c>
      <c r="Z24" s="97">
        <v>1.11217923933199</v>
      </c>
      <c r="AA24" s="97">
        <v>0.75556445650093396</v>
      </c>
      <c r="AB24" s="97">
        <v>0</v>
      </c>
      <c r="AC24" s="97">
        <v>0</v>
      </c>
      <c r="AD24" s="97">
        <v>0</v>
      </c>
      <c r="AE24" s="97">
        <v>3.6902722608949601</v>
      </c>
      <c r="AF24" s="97">
        <v>0.411923815265684</v>
      </c>
      <c r="AG24" s="97">
        <v>0.33189069729838999</v>
      </c>
      <c r="AH24" s="97">
        <v>0</v>
      </c>
      <c r="AI24" s="97">
        <v>0</v>
      </c>
      <c r="AJ24" s="97">
        <v>0</v>
      </c>
      <c r="AK24" s="97">
        <v>0.146770643705528</v>
      </c>
      <c r="AL24" s="97">
        <v>0</v>
      </c>
      <c r="AM24" s="97">
        <v>415.15549529588799</v>
      </c>
      <c r="AN24" s="97">
        <v>42.4380984848735</v>
      </c>
      <c r="AO24" s="97">
        <v>461.28386604165598</v>
      </c>
      <c r="AP24" s="97">
        <v>0</v>
      </c>
      <c r="AQ24" s="97">
        <v>1.0192058915325899</v>
      </c>
      <c r="AR24" s="97">
        <v>0</v>
      </c>
      <c r="AS24" s="97">
        <v>18.5870878593363</v>
      </c>
      <c r="AT24" s="97">
        <v>4.4457421804813702E-3</v>
      </c>
      <c r="AU24" s="97">
        <v>1.5632556534775101E-3</v>
      </c>
      <c r="AV24" s="97">
        <v>5.8808882455067</v>
      </c>
      <c r="AW24" s="97">
        <v>1.9979155188853399E-3</v>
      </c>
      <c r="AX24" s="97">
        <v>0</v>
      </c>
      <c r="AY24" s="97">
        <v>2.89772531512315E-4</v>
      </c>
      <c r="AZ24" s="97">
        <v>8.2885318930949001</v>
      </c>
      <c r="BA24" s="97">
        <v>7.6254339387636403</v>
      </c>
      <c r="BB24" s="97">
        <v>0.66309795433125496</v>
      </c>
      <c r="BC24" s="97">
        <v>0</v>
      </c>
      <c r="BD24" s="97">
        <v>0</v>
      </c>
      <c r="BE24" s="97">
        <v>3.1196451771138101E-2</v>
      </c>
      <c r="BF24" s="97">
        <v>0</v>
      </c>
      <c r="BG24" s="97">
        <v>0.334765507145731</v>
      </c>
      <c r="BH24" s="97">
        <v>0</v>
      </c>
      <c r="BI24" s="97">
        <v>8.7008474126005104E-3</v>
      </c>
      <c r="BJ24" s="97">
        <v>1.3390600946885101</v>
      </c>
      <c r="BK24" s="97">
        <v>1.2604775287210399</v>
      </c>
      <c r="BL24" s="97">
        <v>0</v>
      </c>
      <c r="BM24" s="97">
        <v>2.24956038735208E-2</v>
      </c>
      <c r="BN24" s="97">
        <v>3.05024810815875E-5</v>
      </c>
      <c r="BO24" s="97">
        <v>15.9405441668458</v>
      </c>
      <c r="BP24" s="97">
        <v>8.78844139544886</v>
      </c>
      <c r="BQ24" s="97">
        <v>0</v>
      </c>
      <c r="BR24" s="97">
        <v>0</v>
      </c>
      <c r="BS24" s="97">
        <v>3.6883373548405198</v>
      </c>
      <c r="BT24" s="97">
        <v>3.48713672771706</v>
      </c>
      <c r="BU24" s="97">
        <v>34.195005010003499</v>
      </c>
      <c r="BV24" s="97">
        <v>3.8666350571614299</v>
      </c>
      <c r="BX24" s="35">
        <f t="shared" si="0"/>
        <v>8.0000028888105798E-3</v>
      </c>
      <c r="BY24" s="35">
        <f t="shared" si="11"/>
        <v>1.9247513634525676E-2</v>
      </c>
      <c r="BZ24" s="83">
        <f t="shared" si="1"/>
        <v>7.4635781983309205E-3</v>
      </c>
      <c r="CA24" s="83" t="str">
        <f t="shared" si="2"/>
        <v/>
      </c>
      <c r="CB24" s="83">
        <f t="shared" si="3"/>
        <v>5.4317139591148877E-3</v>
      </c>
      <c r="CC24" s="83">
        <f t="shared" si="4"/>
        <v>7.029098399315834E-3</v>
      </c>
      <c r="CD24" s="83">
        <f t="shared" si="4"/>
        <v>7.0269097358311439E-3</v>
      </c>
      <c r="CE24" s="83">
        <f t="shared" si="5"/>
        <v>5.4559048741122627E-3</v>
      </c>
      <c r="CF24" s="83">
        <f t="shared" si="6"/>
        <v>1.0197215164929383E-2</v>
      </c>
      <c r="CG24" s="83" t="str">
        <f t="shared" si="7"/>
        <v/>
      </c>
      <c r="CH24" s="83" t="str">
        <f t="shared" si="8"/>
        <v/>
      </c>
      <c r="CI24" s="83" t="str">
        <f t="shared" si="9"/>
        <v/>
      </c>
      <c r="CJ24" s="83" t="str">
        <f>IF(M24=0,"",(#REF!-M24)/M24)</f>
        <v/>
      </c>
      <c r="CK24" s="83" t="str">
        <f>IF(N24=0,"",(#REF!-N24)/N24)</f>
        <v/>
      </c>
      <c r="CL24" s="83" t="str">
        <f t="shared" si="10"/>
        <v/>
      </c>
    </row>
    <row r="25" spans="1:90" x14ac:dyDescent="0.25">
      <c r="A25" s="97" t="s">
        <v>24</v>
      </c>
      <c r="B25" s="97">
        <v>50.69276</v>
      </c>
      <c r="C25" s="97">
        <v>0</v>
      </c>
      <c r="D25" s="97">
        <v>410.70148</v>
      </c>
      <c r="E25" s="97">
        <v>9.6449566200000003</v>
      </c>
      <c r="F25" s="97">
        <v>8.8733559</v>
      </c>
      <c r="G25" s="97">
        <v>21.769539000000002</v>
      </c>
      <c r="H25" s="97">
        <v>26.162371</v>
      </c>
      <c r="I25" s="97"/>
      <c r="J25" s="97"/>
      <c r="K25" s="97"/>
      <c r="L25" s="97"/>
      <c r="M25" s="97"/>
      <c r="N25" s="29"/>
      <c r="O25" s="29"/>
      <c r="P25" s="97"/>
      <c r="Q25" s="96" t="s">
        <v>24</v>
      </c>
      <c r="R25" s="97">
        <v>0</v>
      </c>
      <c r="S25" s="97">
        <v>0</v>
      </c>
      <c r="T25" s="97">
        <v>0</v>
      </c>
      <c r="U25" s="97">
        <v>0</v>
      </c>
      <c r="V25" s="97">
        <v>0.483525320020114</v>
      </c>
      <c r="W25" s="97">
        <v>0</v>
      </c>
      <c r="X25" s="97">
        <v>50.852592433957803</v>
      </c>
      <c r="Y25" s="97">
        <v>0.39659684279462198</v>
      </c>
      <c r="Z25" s="97">
        <v>0.85567739957539002</v>
      </c>
      <c r="AA25" s="97">
        <v>0.58131052646098602</v>
      </c>
      <c r="AB25" s="97">
        <v>0</v>
      </c>
      <c r="AC25" s="97">
        <v>0</v>
      </c>
      <c r="AD25" s="97">
        <v>0</v>
      </c>
      <c r="AE25" s="97">
        <v>3.2940346138880101</v>
      </c>
      <c r="AF25" s="97">
        <v>0.31692258284208802</v>
      </c>
      <c r="AG25" s="97">
        <v>0.255347250807409</v>
      </c>
      <c r="AH25" s="97">
        <v>0</v>
      </c>
      <c r="AI25" s="97">
        <v>0</v>
      </c>
      <c r="AJ25" s="97">
        <v>0</v>
      </c>
      <c r="AK25" s="97">
        <v>0.17116742197015999</v>
      </c>
      <c r="AL25" s="97">
        <v>0</v>
      </c>
      <c r="AM25" s="97">
        <v>370.578456112038</v>
      </c>
      <c r="AN25" s="97">
        <v>37.881344934715599</v>
      </c>
      <c r="AO25" s="97">
        <v>411.75383566064198</v>
      </c>
      <c r="AP25" s="97">
        <v>0</v>
      </c>
      <c r="AQ25" s="97">
        <v>0.7841479484146</v>
      </c>
      <c r="AR25" s="97">
        <v>0</v>
      </c>
      <c r="AS25" s="97">
        <v>14.3003821378792</v>
      </c>
      <c r="AT25" s="97">
        <v>5.1847336651289402E-3</v>
      </c>
      <c r="AU25" s="97">
        <v>1.8231024443746201E-3</v>
      </c>
      <c r="AV25" s="97">
        <v>6.8584325898245604</v>
      </c>
      <c r="AW25" s="97">
        <v>2.33001755871184E-3</v>
      </c>
      <c r="AX25" s="97">
        <v>0</v>
      </c>
      <c r="AY25" s="97">
        <v>3.3794190534455499E-4</v>
      </c>
      <c r="AZ25" s="97">
        <v>9.6662909249773392</v>
      </c>
      <c r="BA25" s="97">
        <v>8.8929656239637591</v>
      </c>
      <c r="BB25" s="97">
        <v>0.77332530101357499</v>
      </c>
      <c r="BC25" s="97">
        <v>0</v>
      </c>
      <c r="BD25" s="97">
        <v>0</v>
      </c>
      <c r="BE25" s="97">
        <v>3.6382053373898299E-2</v>
      </c>
      <c r="BF25" s="97">
        <v>0</v>
      </c>
      <c r="BG25" s="97">
        <v>0.39041179362533501</v>
      </c>
      <c r="BH25" s="97">
        <v>0</v>
      </c>
      <c r="BI25" s="97">
        <v>1.01471300341165E-2</v>
      </c>
      <c r="BJ25" s="97">
        <v>1.5616457681729701</v>
      </c>
      <c r="BK25" s="97">
        <v>0.96977585333655203</v>
      </c>
      <c r="BL25" s="97">
        <v>0</v>
      </c>
      <c r="BM25" s="97">
        <v>2.6234920705258499E-2</v>
      </c>
      <c r="BN25" s="97">
        <v>3.5572654056228798E-5</v>
      </c>
      <c r="BO25" s="97">
        <v>21.797217694737</v>
      </c>
      <c r="BP25" s="97">
        <v>6.76158866843996</v>
      </c>
      <c r="BQ25" s="97">
        <v>0</v>
      </c>
      <c r="BR25" s="97">
        <v>0</v>
      </c>
      <c r="BS25" s="97">
        <v>2.8377050710271901</v>
      </c>
      <c r="BT25" s="97">
        <v>2.6829082493824301</v>
      </c>
      <c r="BU25" s="97">
        <v>26.308678850510098</v>
      </c>
      <c r="BV25" s="97">
        <v>2.9748779698141998</v>
      </c>
      <c r="BX25" s="35">
        <f t="shared" si="0"/>
        <v>8.0000095411445725E-3</v>
      </c>
      <c r="BY25" s="35">
        <f t="shared" si="11"/>
        <v>1.9247507435418098E-2</v>
      </c>
      <c r="BZ25" s="83">
        <f t="shared" si="1"/>
        <v>3.1529637360010144E-3</v>
      </c>
      <c r="CA25" s="83" t="str">
        <f t="shared" si="2"/>
        <v/>
      </c>
      <c r="CB25" s="83">
        <f t="shared" si="3"/>
        <v>2.5623371521377981E-3</v>
      </c>
      <c r="CC25" s="83">
        <f t="shared" si="4"/>
        <v>2.2119648452435343E-3</v>
      </c>
      <c r="CD25" s="83">
        <f t="shared" si="4"/>
        <v>2.2099557579741786E-3</v>
      </c>
      <c r="CE25" s="83">
        <f t="shared" si="5"/>
        <v>1.271441473197869E-3</v>
      </c>
      <c r="CF25" s="83">
        <f t="shared" si="6"/>
        <v>5.5923008855007098E-3</v>
      </c>
      <c r="CG25" s="83" t="str">
        <f t="shared" si="7"/>
        <v/>
      </c>
      <c r="CH25" s="83" t="str">
        <f t="shared" si="8"/>
        <v/>
      </c>
      <c r="CI25" s="83" t="str">
        <f t="shared" si="9"/>
        <v/>
      </c>
      <c r="CJ25" s="83" t="str">
        <f>IF(M25=0,"",(#REF!-M25)/M25)</f>
        <v/>
      </c>
      <c r="CK25" s="83" t="str">
        <f>IF(N25=0,"",(#REF!-N25)/N25)</f>
        <v/>
      </c>
      <c r="CL25" s="83" t="str">
        <f t="shared" si="10"/>
        <v/>
      </c>
    </row>
    <row r="26" spans="1:90" x14ac:dyDescent="0.25">
      <c r="A26" s="97" t="s">
        <v>25</v>
      </c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29"/>
      <c r="O26" s="29"/>
      <c r="P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X26" s="35" t="e">
        <f t="shared" si="0"/>
        <v>#DIV/0!</v>
      </c>
      <c r="BY26" s="35" t="e">
        <f t="shared" si="11"/>
        <v>#DIV/0!</v>
      </c>
      <c r="BZ26" s="83" t="str">
        <f t="shared" si="1"/>
        <v/>
      </c>
      <c r="CA26" s="83" t="str">
        <f t="shared" si="2"/>
        <v/>
      </c>
      <c r="CB26" s="83" t="str">
        <f t="shared" si="3"/>
        <v/>
      </c>
      <c r="CC26" s="83" t="str">
        <f t="shared" si="4"/>
        <v/>
      </c>
      <c r="CD26" s="83" t="str">
        <f t="shared" si="4"/>
        <v/>
      </c>
      <c r="CE26" s="83" t="str">
        <f t="shared" si="5"/>
        <v/>
      </c>
      <c r="CF26" s="83" t="str">
        <f t="shared" si="6"/>
        <v/>
      </c>
      <c r="CG26" s="83" t="str">
        <f t="shared" si="7"/>
        <v/>
      </c>
      <c r="CH26" s="83" t="str">
        <f t="shared" si="8"/>
        <v/>
      </c>
      <c r="CI26" s="83" t="str">
        <f t="shared" si="9"/>
        <v/>
      </c>
      <c r="CJ26" s="83" t="str">
        <f>IF(M26=0,"",(#REF!-M26)/M26)</f>
        <v/>
      </c>
      <c r="CK26" s="83" t="str">
        <f>IF(N26=0,"",(#REF!-N26)/N26)</f>
        <v/>
      </c>
      <c r="CL26" s="83" t="str">
        <f t="shared" si="10"/>
        <v/>
      </c>
    </row>
    <row r="27" spans="1:90" x14ac:dyDescent="0.25">
      <c r="A27" s="97" t="s">
        <v>26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29"/>
      <c r="O27" s="29"/>
      <c r="P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X27" s="35" t="e">
        <f t="shared" si="0"/>
        <v>#DIV/0!</v>
      </c>
      <c r="BY27" s="35" t="e">
        <f t="shared" si="11"/>
        <v>#DIV/0!</v>
      </c>
      <c r="BZ27" s="83" t="str">
        <f t="shared" si="1"/>
        <v/>
      </c>
      <c r="CA27" s="83" t="str">
        <f t="shared" si="2"/>
        <v/>
      </c>
      <c r="CB27" s="83" t="str">
        <f t="shared" si="3"/>
        <v/>
      </c>
      <c r="CC27" s="83" t="str">
        <f t="shared" si="4"/>
        <v/>
      </c>
      <c r="CD27" s="83" t="str">
        <f t="shared" si="4"/>
        <v/>
      </c>
      <c r="CE27" s="83" t="str">
        <f t="shared" si="5"/>
        <v/>
      </c>
      <c r="CF27" s="83" t="str">
        <f t="shared" si="6"/>
        <v/>
      </c>
      <c r="CG27" s="83" t="str">
        <f t="shared" si="7"/>
        <v/>
      </c>
      <c r="CH27" s="83" t="str">
        <f t="shared" si="8"/>
        <v/>
      </c>
      <c r="CI27" s="83" t="str">
        <f t="shared" si="9"/>
        <v/>
      </c>
      <c r="CJ27" s="83" t="str">
        <f>IF(M27=0,"",(#REF!-M27)/M27)</f>
        <v/>
      </c>
      <c r="CK27" s="83" t="str">
        <f>IF(N27=0,"",(#REF!-N27)/N27)</f>
        <v/>
      </c>
      <c r="CL27" s="83" t="str">
        <f t="shared" si="10"/>
        <v/>
      </c>
    </row>
    <row r="28" spans="1:90" x14ac:dyDescent="0.25">
      <c r="A28" s="97" t="s">
        <v>27</v>
      </c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29"/>
      <c r="O28" s="29"/>
      <c r="P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X28" s="35" t="e">
        <f t="shared" si="0"/>
        <v>#DIV/0!</v>
      </c>
      <c r="BY28" s="35" t="e">
        <f t="shared" si="11"/>
        <v>#DIV/0!</v>
      </c>
      <c r="BZ28" s="83" t="str">
        <f t="shared" si="1"/>
        <v/>
      </c>
      <c r="CA28" s="83" t="str">
        <f t="shared" si="2"/>
        <v/>
      </c>
      <c r="CB28" s="83" t="str">
        <f t="shared" si="3"/>
        <v/>
      </c>
      <c r="CC28" s="83" t="str">
        <f t="shared" si="4"/>
        <v/>
      </c>
      <c r="CD28" s="83" t="str">
        <f t="shared" si="4"/>
        <v/>
      </c>
      <c r="CE28" s="83" t="str">
        <f t="shared" si="5"/>
        <v/>
      </c>
      <c r="CF28" s="83" t="str">
        <f t="shared" si="6"/>
        <v/>
      </c>
      <c r="CG28" s="83" t="str">
        <f t="shared" si="7"/>
        <v/>
      </c>
      <c r="CH28" s="83" t="str">
        <f t="shared" si="8"/>
        <v/>
      </c>
      <c r="CI28" s="83" t="str">
        <f t="shared" si="9"/>
        <v/>
      </c>
      <c r="CJ28" s="83" t="str">
        <f>IF(M28=0,"",(#REF!-M28)/M28)</f>
        <v/>
      </c>
      <c r="CK28" s="83" t="str">
        <f>IF(N28=0,"",(#REF!-N28)/N28)</f>
        <v/>
      </c>
      <c r="CL28" s="83" t="str">
        <f t="shared" si="10"/>
        <v/>
      </c>
    </row>
    <row r="29" spans="1:90" x14ac:dyDescent="0.25">
      <c r="A29" s="97" t="s">
        <v>28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29"/>
      <c r="O29" s="29"/>
      <c r="P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X29" s="35" t="e">
        <f t="shared" si="0"/>
        <v>#DIV/0!</v>
      </c>
      <c r="BY29" s="35" t="e">
        <f t="shared" si="11"/>
        <v>#DIV/0!</v>
      </c>
      <c r="BZ29" s="83" t="str">
        <f t="shared" si="1"/>
        <v/>
      </c>
      <c r="CA29" s="83" t="str">
        <f t="shared" si="2"/>
        <v/>
      </c>
      <c r="CB29" s="83" t="str">
        <f t="shared" si="3"/>
        <v/>
      </c>
      <c r="CC29" s="83" t="str">
        <f t="shared" si="4"/>
        <v/>
      </c>
      <c r="CD29" s="83" t="str">
        <f t="shared" si="4"/>
        <v/>
      </c>
      <c r="CE29" s="83" t="str">
        <f t="shared" si="5"/>
        <v/>
      </c>
      <c r="CF29" s="83" t="str">
        <f t="shared" si="6"/>
        <v/>
      </c>
      <c r="CG29" s="83" t="str">
        <f t="shared" si="7"/>
        <v/>
      </c>
      <c r="CH29" s="83" t="str">
        <f t="shared" si="8"/>
        <v/>
      </c>
      <c r="CI29" s="83" t="str">
        <f t="shared" si="9"/>
        <v/>
      </c>
      <c r="CJ29" s="83" t="str">
        <f>IF(M29=0,"",(#REF!-M29)/M29)</f>
        <v/>
      </c>
      <c r="CK29" s="83" t="str">
        <f>IF(N29=0,"",(#REF!-N29)/N29)</f>
        <v/>
      </c>
      <c r="CL29" s="83" t="str">
        <f t="shared" si="10"/>
        <v/>
      </c>
    </row>
    <row r="30" spans="1:90" x14ac:dyDescent="0.25">
      <c r="A30" s="97" t="s">
        <v>29</v>
      </c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29"/>
      <c r="O30" s="29"/>
      <c r="P30" s="97"/>
      <c r="Q30" s="96" t="s">
        <v>29</v>
      </c>
      <c r="R30" s="97">
        <v>0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97">
        <v>0</v>
      </c>
      <c r="AD30" s="97">
        <v>0</v>
      </c>
      <c r="AE30" s="97">
        <v>0</v>
      </c>
      <c r="AF30" s="97">
        <v>0</v>
      </c>
      <c r="AG30" s="97">
        <v>0</v>
      </c>
      <c r="AH30" s="97">
        <v>0</v>
      </c>
      <c r="AI30" s="97">
        <v>0</v>
      </c>
      <c r="AJ30" s="97">
        <v>0</v>
      </c>
      <c r="AK30" s="97">
        <v>0</v>
      </c>
      <c r="AL30" s="97">
        <v>0</v>
      </c>
      <c r="AM30" s="97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0</v>
      </c>
      <c r="AZ30" s="97">
        <v>0</v>
      </c>
      <c r="BA30" s="97">
        <v>0</v>
      </c>
      <c r="BB30" s="97">
        <v>0</v>
      </c>
      <c r="BC30" s="97">
        <v>0</v>
      </c>
      <c r="BD30" s="97">
        <v>0</v>
      </c>
      <c r="BE30" s="97">
        <v>0</v>
      </c>
      <c r="BF30" s="97">
        <v>0</v>
      </c>
      <c r="BG30" s="97">
        <v>0</v>
      </c>
      <c r="BH30" s="97">
        <v>0</v>
      </c>
      <c r="BI30" s="97">
        <v>0</v>
      </c>
      <c r="BJ30" s="97">
        <v>0</v>
      </c>
      <c r="BK30" s="97">
        <v>0</v>
      </c>
      <c r="BL30" s="97">
        <v>0</v>
      </c>
      <c r="BM30" s="97">
        <v>0</v>
      </c>
      <c r="BN30" s="97">
        <v>0</v>
      </c>
      <c r="BO30" s="97">
        <v>0</v>
      </c>
      <c r="BP30" s="97">
        <v>0</v>
      </c>
      <c r="BQ30" s="97">
        <v>0</v>
      </c>
      <c r="BR30" s="97">
        <v>0</v>
      </c>
      <c r="BS30" s="97">
        <v>0</v>
      </c>
      <c r="BT30" s="97">
        <v>0</v>
      </c>
      <c r="BU30" s="97">
        <v>0</v>
      </c>
      <c r="BV30" s="97">
        <v>0</v>
      </c>
      <c r="BX30" s="35" t="e">
        <f t="shared" si="0"/>
        <v>#DIV/0!</v>
      </c>
      <c r="BY30" s="35" t="e">
        <f t="shared" si="11"/>
        <v>#DIV/0!</v>
      </c>
      <c r="BZ30" s="83" t="str">
        <f t="shared" si="1"/>
        <v/>
      </c>
      <c r="CA30" s="83" t="str">
        <f t="shared" si="2"/>
        <v/>
      </c>
      <c r="CB30" s="83" t="str">
        <f t="shared" si="3"/>
        <v/>
      </c>
      <c r="CC30" s="83" t="str">
        <f t="shared" si="4"/>
        <v/>
      </c>
      <c r="CD30" s="83" t="str">
        <f t="shared" si="4"/>
        <v/>
      </c>
      <c r="CE30" s="83" t="str">
        <f t="shared" si="5"/>
        <v/>
      </c>
      <c r="CF30" s="83" t="str">
        <f t="shared" si="6"/>
        <v/>
      </c>
      <c r="CG30" s="83" t="str">
        <f t="shared" si="7"/>
        <v/>
      </c>
      <c r="CH30" s="83" t="str">
        <f t="shared" si="8"/>
        <v/>
      </c>
      <c r="CI30" s="83" t="str">
        <f t="shared" si="9"/>
        <v/>
      </c>
      <c r="CJ30" s="83" t="str">
        <f>IF(M30=0,"",(#REF!-M30)/M30)</f>
        <v/>
      </c>
      <c r="CK30" s="83" t="str">
        <f>IF(N30=0,"",(#REF!-N30)/N30)</f>
        <v/>
      </c>
      <c r="CL30" s="83" t="str">
        <f t="shared" si="10"/>
        <v/>
      </c>
    </row>
    <row r="31" spans="1:90" x14ac:dyDescent="0.25">
      <c r="A31" s="97" t="s">
        <v>30</v>
      </c>
      <c r="B31" s="97">
        <v>875.11121000000003</v>
      </c>
      <c r="C31" s="97">
        <v>0</v>
      </c>
      <c r="D31" s="97">
        <v>6932.3788999999997</v>
      </c>
      <c r="E31" s="97">
        <v>128.96093500000001</v>
      </c>
      <c r="F31" s="97">
        <v>118.64404</v>
      </c>
      <c r="G31" s="97">
        <v>262.18221999999997</v>
      </c>
      <c r="H31" s="97">
        <v>550.65570000000002</v>
      </c>
      <c r="I31" s="97"/>
      <c r="J31" s="97"/>
      <c r="K31" s="97"/>
      <c r="L31" s="97"/>
      <c r="M31" s="97"/>
      <c r="N31" s="29"/>
      <c r="O31" s="29"/>
      <c r="P31" s="97"/>
      <c r="Q31" s="96" t="s">
        <v>30</v>
      </c>
      <c r="R31" s="97">
        <v>0</v>
      </c>
      <c r="S31" s="97">
        <v>0</v>
      </c>
      <c r="T31" s="97">
        <v>0</v>
      </c>
      <c r="U31" s="97">
        <v>0</v>
      </c>
      <c r="V31" s="97">
        <v>10.126481994617199</v>
      </c>
      <c r="W31" s="97">
        <v>0</v>
      </c>
      <c r="X31" s="97">
        <v>875.53759402459195</v>
      </c>
      <c r="Y31" s="97">
        <v>8.3059402685414003</v>
      </c>
      <c r="Z31" s="97">
        <v>17.920494963619699</v>
      </c>
      <c r="AA31" s="97">
        <v>12.1744073746439</v>
      </c>
      <c r="AB31" s="97">
        <v>0</v>
      </c>
      <c r="AC31" s="97">
        <v>0</v>
      </c>
      <c r="AD31" s="97">
        <v>0</v>
      </c>
      <c r="AE31" s="97">
        <v>55.482681026339598</v>
      </c>
      <c r="AF31" s="97">
        <v>6.6373227085024498</v>
      </c>
      <c r="AG31" s="97">
        <v>5.3477563300378996</v>
      </c>
      <c r="AH31" s="97">
        <v>0</v>
      </c>
      <c r="AI31" s="97">
        <v>0</v>
      </c>
      <c r="AJ31" s="97">
        <v>0</v>
      </c>
      <c r="AK31" s="97">
        <v>2.2843731942073502</v>
      </c>
      <c r="AL31" s="97">
        <v>0</v>
      </c>
      <c r="AM31" s="97">
        <v>6241.7922404149003</v>
      </c>
      <c r="AN31" s="97">
        <v>638.04991879936199</v>
      </c>
      <c r="AO31" s="97">
        <v>6935.3248402405998</v>
      </c>
      <c r="AP31" s="97">
        <v>0</v>
      </c>
      <c r="AQ31" s="97">
        <v>16.422429658192101</v>
      </c>
      <c r="AR31" s="97">
        <v>0</v>
      </c>
      <c r="AS31" s="97">
        <v>299.49348791723401</v>
      </c>
      <c r="AT31" s="97">
        <v>6.9194575401930095E-2</v>
      </c>
      <c r="AU31" s="97">
        <v>2.4330867006398901E-2</v>
      </c>
      <c r="AV31" s="97">
        <v>91.531516575891303</v>
      </c>
      <c r="AW31" s="97">
        <v>3.1096021686094901E-2</v>
      </c>
      <c r="AX31" s="97">
        <v>0</v>
      </c>
      <c r="AY31" s="97">
        <v>4.5101120429680798E-3</v>
      </c>
      <c r="AZ31" s="97">
        <v>129.004694354544</v>
      </c>
      <c r="BA31" s="97">
        <v>118.68404919297301</v>
      </c>
      <c r="BB31" s="97">
        <v>10.3206451615712</v>
      </c>
      <c r="BC31" s="97">
        <v>0</v>
      </c>
      <c r="BD31" s="97">
        <v>0</v>
      </c>
      <c r="BE31" s="97">
        <v>0.48554907296747601</v>
      </c>
      <c r="BF31" s="97">
        <v>0</v>
      </c>
      <c r="BG31" s="97">
        <v>5.2103664783919399</v>
      </c>
      <c r="BH31" s="97">
        <v>0</v>
      </c>
      <c r="BI31" s="97">
        <v>0.13542210935476201</v>
      </c>
      <c r="BJ31" s="97">
        <v>20.8414615565733</v>
      </c>
      <c r="BK31" s="97">
        <v>20.3100652670805</v>
      </c>
      <c r="BL31" s="97">
        <v>0</v>
      </c>
      <c r="BM31" s="97">
        <v>0.35012707630196699</v>
      </c>
      <c r="BN31" s="97">
        <v>4.7474735496067498E-4</v>
      </c>
      <c r="BO31" s="97">
        <v>262.247491418398</v>
      </c>
      <c r="BP31" s="97">
        <v>141.608130657553</v>
      </c>
      <c r="BQ31" s="97">
        <v>0</v>
      </c>
      <c r="BR31" s="97">
        <v>0</v>
      </c>
      <c r="BS31" s="97">
        <v>59.430145746481102</v>
      </c>
      <c r="BT31" s="97">
        <v>56.188218679509198</v>
      </c>
      <c r="BU31" s="97">
        <v>550.98381963546501</v>
      </c>
      <c r="BV31" s="97">
        <v>62.3030831509585</v>
      </c>
      <c r="BX31" s="35">
        <f t="shared" si="0"/>
        <v>8.0000118674203001E-3</v>
      </c>
      <c r="BY31" s="35">
        <f t="shared" si="11"/>
        <v>1.9247516492238135E-2</v>
      </c>
      <c r="BZ31" s="83">
        <f t="shared" si="1"/>
        <v>4.8723410204278548E-4</v>
      </c>
      <c r="CA31" s="83" t="str">
        <f t="shared" si="2"/>
        <v/>
      </c>
      <c r="CB31" s="83">
        <f t="shared" si="3"/>
        <v>4.249537255674335E-4</v>
      </c>
      <c r="CC31" s="83">
        <f t="shared" si="4"/>
        <v>3.3932255953319368E-4</v>
      </c>
      <c r="CD31" s="83">
        <f t="shared" si="4"/>
        <v>3.3722041977837596E-4</v>
      </c>
      <c r="CE31" s="83">
        <f t="shared" si="5"/>
        <v>2.4895440429952318E-4</v>
      </c>
      <c r="CF31" s="83">
        <f t="shared" si="6"/>
        <v>5.9587076909398454E-4</v>
      </c>
      <c r="CG31" s="83" t="str">
        <f t="shared" si="7"/>
        <v/>
      </c>
      <c r="CH31" s="83" t="str">
        <f t="shared" si="8"/>
        <v/>
      </c>
      <c r="CI31" s="83" t="str">
        <f t="shared" si="9"/>
        <v/>
      </c>
      <c r="CJ31" s="83" t="str">
        <f>IF(M31=0,"",(#REF!-M31)/M31)</f>
        <v/>
      </c>
      <c r="CK31" s="83" t="str">
        <f>IF(N31=0,"",(#REF!-N31)/N31)</f>
        <v/>
      </c>
      <c r="CL31" s="83" t="str">
        <f t="shared" si="10"/>
        <v/>
      </c>
    </row>
    <row r="32" spans="1:90" x14ac:dyDescent="0.25">
      <c r="A32" s="97" t="s">
        <v>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29"/>
      <c r="O32" s="29"/>
      <c r="P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X32" s="35" t="e">
        <f t="shared" si="0"/>
        <v>#DIV/0!</v>
      </c>
      <c r="BY32" s="35" t="e">
        <f t="shared" si="11"/>
        <v>#DIV/0!</v>
      </c>
      <c r="BZ32" s="83" t="str">
        <f t="shared" si="1"/>
        <v/>
      </c>
      <c r="CA32" s="83" t="str">
        <f t="shared" si="2"/>
        <v/>
      </c>
      <c r="CB32" s="83" t="str">
        <f t="shared" si="3"/>
        <v/>
      </c>
      <c r="CC32" s="83" t="str">
        <f t="shared" si="4"/>
        <v/>
      </c>
      <c r="CD32" s="83" t="str">
        <f t="shared" si="4"/>
        <v/>
      </c>
      <c r="CE32" s="83" t="str">
        <f t="shared" si="5"/>
        <v/>
      </c>
      <c r="CF32" s="83" t="str">
        <f t="shared" si="6"/>
        <v/>
      </c>
      <c r="CG32" s="83" t="str">
        <f t="shared" si="7"/>
        <v/>
      </c>
      <c r="CH32" s="83" t="str">
        <f t="shared" si="8"/>
        <v/>
      </c>
      <c r="CI32" s="83" t="str">
        <f t="shared" si="9"/>
        <v/>
      </c>
      <c r="CJ32" s="83" t="str">
        <f>IF(M32=0,"",(#REF!-M32)/M32)</f>
        <v/>
      </c>
      <c r="CK32" s="83" t="str">
        <f>IF(N32=0,"",(#REF!-N32)/N32)</f>
        <v/>
      </c>
      <c r="CL32" s="83" t="str">
        <f t="shared" si="10"/>
        <v/>
      </c>
    </row>
    <row r="33" spans="1:90" x14ac:dyDescent="0.25">
      <c r="A33" s="97" t="s">
        <v>32</v>
      </c>
      <c r="B33" s="97">
        <v>451.11883999999998</v>
      </c>
      <c r="C33" s="97">
        <v>0</v>
      </c>
      <c r="D33" s="97">
        <v>3521.9014000000002</v>
      </c>
      <c r="E33" s="97">
        <v>59.069887799999997</v>
      </c>
      <c r="F33" s="97">
        <v>54.344298999999999</v>
      </c>
      <c r="G33" s="97">
        <v>108.746</v>
      </c>
      <c r="H33" s="97">
        <v>282.81961000000001</v>
      </c>
      <c r="I33" s="97"/>
      <c r="J33" s="97"/>
      <c r="K33" s="97"/>
      <c r="L33" s="97"/>
      <c r="M33" s="97"/>
      <c r="N33" s="29"/>
      <c r="O33" s="29"/>
      <c r="P33" s="97"/>
      <c r="Q33" s="96" t="s">
        <v>32</v>
      </c>
      <c r="R33" s="97">
        <v>0</v>
      </c>
      <c r="S33" s="97">
        <v>0</v>
      </c>
      <c r="T33" s="97">
        <v>0</v>
      </c>
      <c r="U33" s="97">
        <v>0</v>
      </c>
      <c r="V33" s="97">
        <v>5.2012803162571197</v>
      </c>
      <c r="W33" s="97">
        <v>0</v>
      </c>
      <c r="X33" s="97">
        <v>451.476018723854</v>
      </c>
      <c r="Y33" s="97">
        <v>4.2661936946636301</v>
      </c>
      <c r="Z33" s="97">
        <v>9.20451649154721</v>
      </c>
      <c r="AA33" s="97">
        <v>6.2531595714325299</v>
      </c>
      <c r="AB33" s="97">
        <v>0</v>
      </c>
      <c r="AC33" s="97">
        <v>0</v>
      </c>
      <c r="AD33" s="97">
        <v>0</v>
      </c>
      <c r="AE33" s="97">
        <v>28.2034228010824</v>
      </c>
      <c r="AF33" s="97">
        <v>3.4091402754870499</v>
      </c>
      <c r="AG33" s="97">
        <v>2.74677708549551</v>
      </c>
      <c r="AH33" s="97">
        <v>0</v>
      </c>
      <c r="AI33" s="97">
        <v>0</v>
      </c>
      <c r="AJ33" s="97">
        <v>0</v>
      </c>
      <c r="AK33" s="97">
        <v>1.04688129832393</v>
      </c>
      <c r="AL33" s="97">
        <v>0</v>
      </c>
      <c r="AM33" s="97">
        <v>3172.8815022558701</v>
      </c>
      <c r="AN33" s="97">
        <v>324.339109743216</v>
      </c>
      <c r="AO33" s="97">
        <v>3525.4240348001699</v>
      </c>
      <c r="AP33" s="97">
        <v>0</v>
      </c>
      <c r="AQ33" s="97">
        <v>8.4350847562663596</v>
      </c>
      <c r="AR33" s="97">
        <v>0</v>
      </c>
      <c r="AS33" s="97">
        <v>153.82929937792599</v>
      </c>
      <c r="AT33" s="97">
        <v>3.1710494472461499E-2</v>
      </c>
      <c r="AU33" s="97">
        <v>1.115033147153E-2</v>
      </c>
      <c r="AV33" s="97">
        <v>41.947043169585001</v>
      </c>
      <c r="AW33" s="97">
        <v>1.42506775321461E-2</v>
      </c>
      <c r="AX33" s="97">
        <v>0</v>
      </c>
      <c r="AY33" s="97">
        <v>2.06689236660659E-3</v>
      </c>
      <c r="AZ33" s="97">
        <v>59.120226459926599</v>
      </c>
      <c r="BA33" s="97">
        <v>54.390501186140099</v>
      </c>
      <c r="BB33" s="97">
        <v>4.7297252737864897</v>
      </c>
      <c r="BC33" s="97">
        <v>0</v>
      </c>
      <c r="BD33" s="97">
        <v>0</v>
      </c>
      <c r="BE33" s="97">
        <v>0.22251732151655901</v>
      </c>
      <c r="BF33" s="97">
        <v>0</v>
      </c>
      <c r="BG33" s="97">
        <v>2.38780558463819</v>
      </c>
      <c r="BH33" s="97">
        <v>0</v>
      </c>
      <c r="BI33" s="97">
        <v>6.2061139778545701E-2</v>
      </c>
      <c r="BJ33" s="97">
        <v>9.5512219931987392</v>
      </c>
      <c r="BK33" s="97">
        <v>10.431893106849801</v>
      </c>
      <c r="BL33" s="97">
        <v>0</v>
      </c>
      <c r="BM33" s="97">
        <v>0.16045601509063701</v>
      </c>
      <c r="BN33" s="97">
        <v>2.1756648966859E-4</v>
      </c>
      <c r="BO33" s="97">
        <v>108.849917368563</v>
      </c>
      <c r="BP33" s="97">
        <v>72.734449166922005</v>
      </c>
      <c r="BQ33" s="97">
        <v>0</v>
      </c>
      <c r="BR33" s="97">
        <v>0</v>
      </c>
      <c r="BS33" s="97">
        <v>30.525193256604702</v>
      </c>
      <c r="BT33" s="97">
        <v>28.8600176083268</v>
      </c>
      <c r="BU33" s="97">
        <v>283.00263352789102</v>
      </c>
      <c r="BV33" s="97">
        <v>32.000800134278201</v>
      </c>
      <c r="BX33" s="35">
        <f t="shared" si="0"/>
        <v>8.0000086578751201E-3</v>
      </c>
      <c r="BY33" s="35">
        <f t="shared" si="11"/>
        <v>1.9247502330254285E-2</v>
      </c>
      <c r="BZ33" s="83">
        <f t="shared" si="1"/>
        <v>7.9176193096705874E-4</v>
      </c>
      <c r="CA33" s="83" t="str">
        <f t="shared" si="2"/>
        <v/>
      </c>
      <c r="CB33" s="83">
        <f t="shared" si="3"/>
        <v>1.000208239835938E-3</v>
      </c>
      <c r="CC33" s="83">
        <f t="shared" si="4"/>
        <v>8.5218817575953229E-4</v>
      </c>
      <c r="CD33" s="83">
        <f t="shared" si="4"/>
        <v>8.5017540000101679E-4</v>
      </c>
      <c r="CE33" s="83">
        <f t="shared" si="5"/>
        <v>9.5559715817596297E-4</v>
      </c>
      <c r="CF33" s="83">
        <f t="shared" si="6"/>
        <v>6.4713874646460867E-4</v>
      </c>
      <c r="CG33" s="83" t="str">
        <f t="shared" si="7"/>
        <v/>
      </c>
      <c r="CH33" s="83" t="str">
        <f t="shared" si="8"/>
        <v/>
      </c>
      <c r="CI33" s="83" t="str">
        <f t="shared" si="9"/>
        <v/>
      </c>
      <c r="CJ33" s="83" t="str">
        <f>IF(M33=0,"",(#REF!-M33)/M33)</f>
        <v/>
      </c>
      <c r="CK33" s="83" t="str">
        <f>IF(N33=0,"",(#REF!-N33)/N33)</f>
        <v/>
      </c>
      <c r="CL33" s="83" t="str">
        <f t="shared" si="10"/>
        <v/>
      </c>
    </row>
    <row r="34" spans="1:90" x14ac:dyDescent="0.25">
      <c r="A34" s="97" t="s">
        <v>33</v>
      </c>
      <c r="B34" s="97">
        <v>75.724273999999994</v>
      </c>
      <c r="C34" s="97">
        <v>0</v>
      </c>
      <c r="D34" s="97">
        <v>587.76775999999995</v>
      </c>
      <c r="E34" s="97">
        <v>11.574422760000001</v>
      </c>
      <c r="F34" s="97">
        <v>10.648459000000001</v>
      </c>
      <c r="G34" s="97">
        <v>23.635300000000001</v>
      </c>
      <c r="H34" s="97">
        <v>46.343277</v>
      </c>
      <c r="I34" s="97"/>
      <c r="J34" s="97"/>
      <c r="K34" s="97"/>
      <c r="L34" s="97"/>
      <c r="M34" s="97"/>
      <c r="N34" s="29"/>
      <c r="O34" s="29"/>
      <c r="P34" s="97"/>
      <c r="Q34" s="96" t="s">
        <v>33</v>
      </c>
      <c r="R34" s="97">
        <v>0</v>
      </c>
      <c r="S34" s="97">
        <v>0</v>
      </c>
      <c r="T34" s="97">
        <v>0</v>
      </c>
      <c r="U34" s="97">
        <v>0</v>
      </c>
      <c r="V34" s="97">
        <v>0.85344909886562503</v>
      </c>
      <c r="W34" s="97">
        <v>0</v>
      </c>
      <c r="X34" s="97">
        <v>75.848751236407097</v>
      </c>
      <c r="Y34" s="97">
        <v>0.70001522483890299</v>
      </c>
      <c r="Z34" s="97">
        <v>1.5103185009297699</v>
      </c>
      <c r="AA34" s="97">
        <v>1.02604704350055</v>
      </c>
      <c r="AB34" s="97">
        <v>0</v>
      </c>
      <c r="AC34" s="97">
        <v>0</v>
      </c>
      <c r="AD34" s="97">
        <v>0</v>
      </c>
      <c r="AE34" s="97">
        <v>4.7082287103512499</v>
      </c>
      <c r="AF34" s="97">
        <v>0.55938630286975599</v>
      </c>
      <c r="AG34" s="97">
        <v>0.45070333895504699</v>
      </c>
      <c r="AH34" s="97">
        <v>0</v>
      </c>
      <c r="AI34" s="97">
        <v>0</v>
      </c>
      <c r="AJ34" s="97">
        <v>0</v>
      </c>
      <c r="AK34" s="97">
        <v>0.20526399244916901</v>
      </c>
      <c r="AL34" s="97">
        <v>0</v>
      </c>
      <c r="AM34" s="97">
        <v>529.675621364991</v>
      </c>
      <c r="AN34" s="97">
        <v>54.144574054906101</v>
      </c>
      <c r="AO34" s="97">
        <v>588.52842413024803</v>
      </c>
      <c r="AP34" s="97">
        <v>0</v>
      </c>
      <c r="AQ34" s="97">
        <v>1.3840664176011499</v>
      </c>
      <c r="AR34" s="97">
        <v>0</v>
      </c>
      <c r="AS34" s="97">
        <v>25.240986673800801</v>
      </c>
      <c r="AT34" s="97">
        <v>6.2175411597413998E-3</v>
      </c>
      <c r="AU34" s="97">
        <v>2.1862688338100799E-3</v>
      </c>
      <c r="AV34" s="97">
        <v>8.2246389799213997</v>
      </c>
      <c r="AW34" s="97">
        <v>2.7941583635090902E-3</v>
      </c>
      <c r="AX34" s="97">
        <v>0</v>
      </c>
      <c r="AY34" s="97">
        <v>4.0526129003455699E-4</v>
      </c>
      <c r="AZ34" s="97">
        <v>11.591832398324501</v>
      </c>
      <c r="BA34" s="97">
        <v>10.664449931683199</v>
      </c>
      <c r="BB34" s="97">
        <v>0.92738246664131296</v>
      </c>
      <c r="BC34" s="97">
        <v>0</v>
      </c>
      <c r="BD34" s="97">
        <v>0</v>
      </c>
      <c r="BE34" s="97">
        <v>4.3629424273990303E-2</v>
      </c>
      <c r="BF34" s="97">
        <v>0</v>
      </c>
      <c r="BG34" s="97">
        <v>0.46818156252583498</v>
      </c>
      <c r="BH34" s="97">
        <v>0</v>
      </c>
      <c r="BI34" s="97">
        <v>1.2168453468697099E-2</v>
      </c>
      <c r="BJ34" s="97">
        <v>1.87272466564151</v>
      </c>
      <c r="BK34" s="97">
        <v>1.7117107600345201</v>
      </c>
      <c r="BL34" s="97">
        <v>0</v>
      </c>
      <c r="BM34" s="97">
        <v>3.14609572027756E-2</v>
      </c>
      <c r="BN34" s="97">
        <v>4.2659001956601899E-5</v>
      </c>
      <c r="BO34" s="97">
        <v>23.666541985592701</v>
      </c>
      <c r="BP34" s="97">
        <v>11.9345917086674</v>
      </c>
      <c r="BQ34" s="97">
        <v>0</v>
      </c>
      <c r="BR34" s="97">
        <v>0</v>
      </c>
      <c r="BS34" s="97">
        <v>5.0087058863023701</v>
      </c>
      <c r="BT34" s="97">
        <v>4.73548352040212</v>
      </c>
      <c r="BU34" s="97">
        <v>46.436310372195301</v>
      </c>
      <c r="BV34" s="97">
        <v>5.25082795142694</v>
      </c>
      <c r="BX34" s="35">
        <f t="shared" si="0"/>
        <v>8.0000022383103549E-3</v>
      </c>
      <c r="BY34" s="35">
        <f t="shared" si="11"/>
        <v>1.9247499286329496E-2</v>
      </c>
      <c r="BZ34" s="83">
        <f t="shared" si="1"/>
        <v>1.6438221171602453E-3</v>
      </c>
      <c r="CA34" s="83" t="str">
        <f t="shared" si="2"/>
        <v/>
      </c>
      <c r="CB34" s="83">
        <f t="shared" si="3"/>
        <v>1.2941576282579261E-3</v>
      </c>
      <c r="CC34" s="83">
        <f t="shared" si="4"/>
        <v>1.5041474365931756E-3</v>
      </c>
      <c r="CD34" s="83">
        <f t="shared" si="4"/>
        <v>1.5017132228427172E-3</v>
      </c>
      <c r="CE34" s="83">
        <f t="shared" si="5"/>
        <v>1.3218357961481519E-3</v>
      </c>
      <c r="CF34" s="83">
        <f t="shared" si="6"/>
        <v>2.0074836787070645E-3</v>
      </c>
      <c r="CG34" s="83" t="str">
        <f t="shared" si="7"/>
        <v/>
      </c>
      <c r="CH34" s="83" t="str">
        <f t="shared" si="8"/>
        <v/>
      </c>
      <c r="CI34" s="83" t="str">
        <f t="shared" si="9"/>
        <v/>
      </c>
      <c r="CJ34" s="83" t="str">
        <f>IF(M34=0,"",(#REF!-M34)/M34)</f>
        <v/>
      </c>
      <c r="CK34" s="83" t="str">
        <f>IF(N34=0,"",(#REF!-N34)/N34)</f>
        <v/>
      </c>
      <c r="CL34" s="83" t="str">
        <f t="shared" si="10"/>
        <v/>
      </c>
    </row>
    <row r="35" spans="1:90" x14ac:dyDescent="0.25">
      <c r="A35" s="97" t="s">
        <v>34</v>
      </c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9"/>
      <c r="O35" s="29"/>
      <c r="P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X35" s="35" t="e">
        <f t="shared" si="0"/>
        <v>#DIV/0!</v>
      </c>
      <c r="BY35" s="35" t="e">
        <f t="shared" si="11"/>
        <v>#DIV/0!</v>
      </c>
      <c r="BZ35" s="83" t="str">
        <f t="shared" si="1"/>
        <v/>
      </c>
      <c r="CA35" s="83" t="str">
        <f t="shared" si="2"/>
        <v/>
      </c>
      <c r="CB35" s="83" t="str">
        <f t="shared" si="3"/>
        <v/>
      </c>
      <c r="CC35" s="83" t="str">
        <f t="shared" ref="CC35:CD60" si="12">IF(E35=0,"",(AZ35-E35)/E35)</f>
        <v/>
      </c>
      <c r="CD35" s="83" t="str">
        <f t="shared" si="12"/>
        <v/>
      </c>
      <c r="CE35" s="83" t="str">
        <f t="shared" si="5"/>
        <v/>
      </c>
      <c r="CF35" s="83" t="str">
        <f t="shared" si="6"/>
        <v/>
      </c>
      <c r="CG35" s="83" t="str">
        <f t="shared" si="7"/>
        <v/>
      </c>
      <c r="CH35" s="83" t="str">
        <f t="shared" si="8"/>
        <v/>
      </c>
      <c r="CI35" s="83" t="str">
        <f t="shared" si="9"/>
        <v/>
      </c>
      <c r="CJ35" s="83" t="str">
        <f>IF(M35=0,"",(#REF!-M35)/M35)</f>
        <v/>
      </c>
      <c r="CK35" s="83" t="str">
        <f>IF(N35=0,"",(#REF!-N35)/N35)</f>
        <v/>
      </c>
      <c r="CL35" s="83" t="str">
        <f t="shared" si="10"/>
        <v/>
      </c>
    </row>
    <row r="36" spans="1:90" x14ac:dyDescent="0.25">
      <c r="A36" s="97" t="s">
        <v>35</v>
      </c>
      <c r="B36" s="97">
        <v>74.247214999999997</v>
      </c>
      <c r="C36" s="97">
        <v>0</v>
      </c>
      <c r="D36" s="97">
        <v>662.54894999999999</v>
      </c>
      <c r="E36" s="97">
        <v>10.712049350000001</v>
      </c>
      <c r="F36" s="97">
        <v>9.8550844000000009</v>
      </c>
      <c r="G36" s="97">
        <v>20.679532999999999</v>
      </c>
      <c r="H36" s="97">
        <v>44.433720000000001</v>
      </c>
      <c r="I36" s="97"/>
      <c r="J36" s="97"/>
      <c r="K36" s="97"/>
      <c r="L36" s="97"/>
      <c r="M36" s="97"/>
      <c r="N36" s="29"/>
      <c r="O36" s="29"/>
      <c r="P36" s="97"/>
      <c r="Q36" s="96" t="s">
        <v>35</v>
      </c>
      <c r="R36" s="97">
        <v>0</v>
      </c>
      <c r="S36" s="97">
        <v>0</v>
      </c>
      <c r="T36" s="97">
        <v>0</v>
      </c>
      <c r="U36" s="97">
        <v>0</v>
      </c>
      <c r="V36" s="97">
        <v>0.82869915032702601</v>
      </c>
      <c r="W36" s="97">
        <v>0</v>
      </c>
      <c r="X36" s="97">
        <v>75.164814489657502</v>
      </c>
      <c r="Y36" s="97">
        <v>0.67971466629431598</v>
      </c>
      <c r="Z36" s="97">
        <v>1.46651908737925</v>
      </c>
      <c r="AA36" s="97">
        <v>0.99629000502680198</v>
      </c>
      <c r="AB36" s="97">
        <v>0</v>
      </c>
      <c r="AC36" s="97">
        <v>0</v>
      </c>
      <c r="AD36" s="97">
        <v>0</v>
      </c>
      <c r="AE36" s="97">
        <v>5.3494859616505996</v>
      </c>
      <c r="AF36" s="97">
        <v>0.54316327782578999</v>
      </c>
      <c r="AG36" s="97">
        <v>0.43763231921804902</v>
      </c>
      <c r="AH36" s="97">
        <v>0</v>
      </c>
      <c r="AI36" s="97">
        <v>0</v>
      </c>
      <c r="AJ36" s="97">
        <v>0</v>
      </c>
      <c r="AK36" s="97">
        <v>0.19167647787386199</v>
      </c>
      <c r="AL36" s="97">
        <v>0</v>
      </c>
      <c r="AM36" s="97">
        <v>601.81706188263695</v>
      </c>
      <c r="AN36" s="97">
        <v>61.519162284429299</v>
      </c>
      <c r="AO36" s="97">
        <v>668.68571012871701</v>
      </c>
      <c r="AP36" s="97">
        <v>0</v>
      </c>
      <c r="AQ36" s="97">
        <v>1.3439265936242299</v>
      </c>
      <c r="AR36" s="97">
        <v>0</v>
      </c>
      <c r="AS36" s="97">
        <v>24.508978423581699</v>
      </c>
      <c r="AT36" s="97">
        <v>5.8059710422901601E-3</v>
      </c>
      <c r="AU36" s="97">
        <v>2.0415502449886102E-3</v>
      </c>
      <c r="AV36" s="97">
        <v>7.6802135352766996</v>
      </c>
      <c r="AW36" s="97">
        <v>2.6091979011998601E-3</v>
      </c>
      <c r="AX36" s="97">
        <v>0</v>
      </c>
      <c r="AY36" s="97">
        <v>3.7843146182972597E-4</v>
      </c>
      <c r="AZ36" s="97">
        <v>10.824502636103601</v>
      </c>
      <c r="BA36" s="97">
        <v>9.9585227686014193</v>
      </c>
      <c r="BB36" s="97">
        <v>0.865979867502218</v>
      </c>
      <c r="BC36" s="97">
        <v>0</v>
      </c>
      <c r="BD36" s="97">
        <v>0</v>
      </c>
      <c r="BE36" s="97">
        <v>4.0741379806764802E-2</v>
      </c>
      <c r="BF36" s="97">
        <v>0</v>
      </c>
      <c r="BG36" s="97">
        <v>0.437190471072603</v>
      </c>
      <c r="BH36" s="97">
        <v>0</v>
      </c>
      <c r="BI36" s="97">
        <v>1.13629573570991E-2</v>
      </c>
      <c r="BJ36" s="97">
        <v>1.7487610333063199</v>
      </c>
      <c r="BK36" s="97">
        <v>1.66206811673614</v>
      </c>
      <c r="BL36" s="97">
        <v>0</v>
      </c>
      <c r="BM36" s="97">
        <v>2.9378406047278101E-2</v>
      </c>
      <c r="BN36" s="97">
        <v>3.9835084332302603E-5</v>
      </c>
      <c r="BO36" s="97">
        <v>20.865868334242698</v>
      </c>
      <c r="BP36" s="97">
        <v>11.5884552354473</v>
      </c>
      <c r="BQ36" s="97">
        <v>0</v>
      </c>
      <c r="BR36" s="97">
        <v>0</v>
      </c>
      <c r="BS36" s="97">
        <v>4.8634465097067698</v>
      </c>
      <c r="BT36" s="97">
        <v>4.5981465100917598</v>
      </c>
      <c r="BU36" s="97">
        <v>45.0896215711238</v>
      </c>
      <c r="BV36" s="97">
        <v>5.09855098352618</v>
      </c>
      <c r="BX36" s="35">
        <f t="shared" si="0"/>
        <v>8.0000004196603275E-3</v>
      </c>
      <c r="BY36" s="35">
        <f t="shared" si="11"/>
        <v>1.9247481009754337E-2</v>
      </c>
      <c r="BZ36" s="83">
        <f t="shared" si="1"/>
        <v>1.2358705840448087E-2</v>
      </c>
      <c r="CA36" s="83" t="str">
        <f t="shared" si="2"/>
        <v/>
      </c>
      <c r="CB36" s="83">
        <f t="shared" si="3"/>
        <v>9.2623497912373339E-3</v>
      </c>
      <c r="CC36" s="83">
        <f t="shared" si="12"/>
        <v>1.0497831220652454E-2</v>
      </c>
      <c r="CD36" s="83">
        <f t="shared" si="12"/>
        <v>1.049593939565027E-2</v>
      </c>
      <c r="CE36" s="83">
        <f t="shared" si="5"/>
        <v>9.0106161605631521E-3</v>
      </c>
      <c r="CF36" s="83">
        <f t="shared" si="6"/>
        <v>1.4761347263380131E-2</v>
      </c>
      <c r="CG36" s="83" t="str">
        <f t="shared" si="7"/>
        <v/>
      </c>
      <c r="CH36" s="83" t="str">
        <f t="shared" si="8"/>
        <v/>
      </c>
      <c r="CI36" s="83" t="str">
        <f t="shared" si="9"/>
        <v/>
      </c>
      <c r="CJ36" s="83" t="str">
        <f>IF(M36=0,"",(#REF!-M36)/M36)</f>
        <v/>
      </c>
      <c r="CK36" s="83" t="str">
        <f>IF(N36=0,"",(#REF!-N36)/N36)</f>
        <v/>
      </c>
      <c r="CL36" s="83" t="str">
        <f t="shared" si="10"/>
        <v/>
      </c>
    </row>
    <row r="37" spans="1:90" x14ac:dyDescent="0.25">
      <c r="A37" s="97" t="s">
        <v>36</v>
      </c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29"/>
      <c r="O37" s="29"/>
      <c r="P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X37" s="35" t="e">
        <f t="shared" si="0"/>
        <v>#DIV/0!</v>
      </c>
      <c r="BY37" s="35" t="e">
        <f t="shared" si="11"/>
        <v>#DIV/0!</v>
      </c>
      <c r="BZ37" s="83" t="str">
        <f t="shared" si="1"/>
        <v/>
      </c>
      <c r="CA37" s="83" t="str">
        <f t="shared" si="2"/>
        <v/>
      </c>
      <c r="CB37" s="83" t="str">
        <f t="shared" si="3"/>
        <v/>
      </c>
      <c r="CC37" s="83" t="str">
        <f t="shared" si="12"/>
        <v/>
      </c>
      <c r="CD37" s="83" t="str">
        <f t="shared" si="12"/>
        <v/>
      </c>
      <c r="CE37" s="83" t="str">
        <f t="shared" si="5"/>
        <v/>
      </c>
      <c r="CF37" s="83" t="str">
        <f t="shared" si="6"/>
        <v/>
      </c>
      <c r="CG37" s="83" t="str">
        <f t="shared" si="7"/>
        <v/>
      </c>
      <c r="CH37" s="83" t="str">
        <f t="shared" si="8"/>
        <v/>
      </c>
      <c r="CI37" s="83" t="str">
        <f t="shared" si="9"/>
        <v/>
      </c>
      <c r="CJ37" s="83" t="str">
        <f>IF(M37=0,"",(#REF!-M37)/M37)</f>
        <v/>
      </c>
      <c r="CK37" s="83" t="str">
        <f>IF(N37=0,"",(#REF!-N37)/N37)</f>
        <v/>
      </c>
      <c r="CL37" s="83" t="str">
        <f t="shared" si="10"/>
        <v/>
      </c>
    </row>
    <row r="38" spans="1:90" x14ac:dyDescent="0.25">
      <c r="A38" s="97" t="s">
        <v>37</v>
      </c>
      <c r="B38" s="97">
        <v>197.68181999999999</v>
      </c>
      <c r="C38" s="97">
        <v>0</v>
      </c>
      <c r="D38" s="97">
        <v>1369.8429000000001</v>
      </c>
      <c r="E38" s="97">
        <v>26.770556200000001</v>
      </c>
      <c r="F38" s="97">
        <v>24.628906000000001</v>
      </c>
      <c r="G38" s="97">
        <v>46.250014999999998</v>
      </c>
      <c r="H38" s="97">
        <v>144.75954999999999</v>
      </c>
      <c r="I38" s="97"/>
      <c r="J38" s="97"/>
      <c r="K38" s="97"/>
      <c r="L38" s="97"/>
      <c r="M38" s="97"/>
      <c r="N38" s="29"/>
      <c r="O38" s="29"/>
      <c r="P38" s="97"/>
      <c r="Q38" s="96" t="s">
        <v>37</v>
      </c>
      <c r="R38" s="97">
        <v>0</v>
      </c>
      <c r="S38" s="97">
        <v>0</v>
      </c>
      <c r="T38" s="97">
        <v>0</v>
      </c>
      <c r="U38" s="97">
        <v>0</v>
      </c>
      <c r="V38" s="97">
        <v>2.6747501083635901</v>
      </c>
      <c r="W38" s="97">
        <v>0</v>
      </c>
      <c r="X38" s="97">
        <v>198.60765945248201</v>
      </c>
      <c r="Y38" s="97">
        <v>2.19387868052854</v>
      </c>
      <c r="Z38" s="97">
        <v>4.7334072160276897</v>
      </c>
      <c r="AA38" s="97">
        <v>3.21567204344908</v>
      </c>
      <c r="AB38" s="97">
        <v>0</v>
      </c>
      <c r="AC38" s="97">
        <v>0</v>
      </c>
      <c r="AD38" s="97">
        <v>0</v>
      </c>
      <c r="AE38" s="97">
        <v>11.0084239888578</v>
      </c>
      <c r="AF38" s="97">
        <v>1.7531399428841701</v>
      </c>
      <c r="AG38" s="97">
        <v>1.4125236864606201</v>
      </c>
      <c r="AH38" s="97">
        <v>0</v>
      </c>
      <c r="AI38" s="97">
        <v>0</v>
      </c>
      <c r="AJ38" s="97">
        <v>0</v>
      </c>
      <c r="AK38" s="97">
        <v>0.475962112160143</v>
      </c>
      <c r="AL38" s="97">
        <v>0</v>
      </c>
      <c r="AM38" s="97">
        <v>1238.4475592572601</v>
      </c>
      <c r="AN38" s="97">
        <v>126.596855693645</v>
      </c>
      <c r="AO38" s="97">
        <v>1376.05283893976</v>
      </c>
      <c r="AP38" s="97">
        <v>0</v>
      </c>
      <c r="AQ38" s="97">
        <v>4.3377207331701904</v>
      </c>
      <c r="AR38" s="97">
        <v>0</v>
      </c>
      <c r="AS38" s="97">
        <v>79.1063278363835</v>
      </c>
      <c r="AT38" s="97">
        <v>1.44171042175521E-2</v>
      </c>
      <c r="AU38" s="97">
        <v>5.0694804239488E-3</v>
      </c>
      <c r="AV38" s="97">
        <v>19.0711328703627</v>
      </c>
      <c r="AW38" s="97">
        <v>6.4790436378467401E-3</v>
      </c>
      <c r="AX38" s="97">
        <v>0</v>
      </c>
      <c r="AY38" s="97">
        <v>9.3970983045354496E-4</v>
      </c>
      <c r="AZ38" s="97">
        <v>26.878885792737702</v>
      </c>
      <c r="BA38" s="97">
        <v>24.728523578415398</v>
      </c>
      <c r="BB38" s="97">
        <v>2.1503622143223202</v>
      </c>
      <c r="BC38" s="97">
        <v>0</v>
      </c>
      <c r="BD38" s="97">
        <v>0</v>
      </c>
      <c r="BE38" s="97">
        <v>0.101167024339026</v>
      </c>
      <c r="BF38" s="97">
        <v>0</v>
      </c>
      <c r="BG38" s="97">
        <v>1.0856100593374001</v>
      </c>
      <c r="BH38" s="97">
        <v>0</v>
      </c>
      <c r="BI38" s="97">
        <v>2.8215980923405899E-2</v>
      </c>
      <c r="BJ38" s="97">
        <v>4.342442338663</v>
      </c>
      <c r="BK38" s="97">
        <v>5.36457212349075</v>
      </c>
      <c r="BL38" s="97">
        <v>0</v>
      </c>
      <c r="BM38" s="97">
        <v>7.2951050117671598E-2</v>
      </c>
      <c r="BN38" s="97">
        <v>9.8916562389148705E-5</v>
      </c>
      <c r="BO38" s="97">
        <v>46.405203234533097</v>
      </c>
      <c r="BP38" s="97">
        <v>37.403455812992298</v>
      </c>
      <c r="BQ38" s="97">
        <v>0</v>
      </c>
      <c r="BR38" s="97">
        <v>0</v>
      </c>
      <c r="BS38" s="97">
        <v>15.697504582659001</v>
      </c>
      <c r="BT38" s="97">
        <v>14.8412111318837</v>
      </c>
      <c r="BU38" s="97">
        <v>145.533462570148</v>
      </c>
      <c r="BV38" s="97">
        <v>16.456342466274101</v>
      </c>
      <c r="BX38" s="35">
        <f t="shared" si="0"/>
        <v>8.0000009282635686E-3</v>
      </c>
      <c r="BY38" s="35">
        <f t="shared" si="11"/>
        <v>1.9247494119527319E-2</v>
      </c>
      <c r="BZ38" s="83">
        <f t="shared" si="1"/>
        <v>4.6834830460485612E-3</v>
      </c>
      <c r="CA38" s="83" t="str">
        <f t="shared" si="2"/>
        <v/>
      </c>
      <c r="CB38" s="83">
        <f t="shared" si="3"/>
        <v>4.5333219887915043E-3</v>
      </c>
      <c r="CC38" s="83">
        <f t="shared" si="12"/>
        <v>4.0465947710754003E-3</v>
      </c>
      <c r="CD38" s="83">
        <f t="shared" si="12"/>
        <v>4.044742320889025E-3</v>
      </c>
      <c r="CE38" s="83">
        <f t="shared" si="5"/>
        <v>3.3554201989577626E-3</v>
      </c>
      <c r="CF38" s="83">
        <f t="shared" si="6"/>
        <v>5.3461935336771458E-3</v>
      </c>
      <c r="CG38" s="83" t="str">
        <f t="shared" si="7"/>
        <v/>
      </c>
      <c r="CH38" s="83" t="str">
        <f t="shared" si="8"/>
        <v/>
      </c>
      <c r="CI38" s="83" t="str">
        <f t="shared" si="9"/>
        <v/>
      </c>
      <c r="CJ38" s="83" t="str">
        <f>IF(M38=0,"",(#REF!-M38)/M38)</f>
        <v/>
      </c>
      <c r="CK38" s="83" t="str">
        <f>IF(N38=0,"",(#REF!-N38)/N38)</f>
        <v/>
      </c>
      <c r="CL38" s="83" t="str">
        <f t="shared" si="10"/>
        <v/>
      </c>
    </row>
    <row r="39" spans="1:90" x14ac:dyDescent="0.25">
      <c r="A39" s="97" t="s">
        <v>130</v>
      </c>
      <c r="B39" s="97">
        <v>184.23763</v>
      </c>
      <c r="C39" s="97">
        <v>0</v>
      </c>
      <c r="D39" s="97">
        <v>1461.9884999999999</v>
      </c>
      <c r="E39" s="97">
        <v>32.954388999999999</v>
      </c>
      <c r="F39" s="97">
        <v>30.318031000000001</v>
      </c>
      <c r="G39" s="97">
        <v>71.603194999999999</v>
      </c>
      <c r="H39" s="97">
        <v>107.59927</v>
      </c>
      <c r="I39" s="97"/>
      <c r="J39" s="97"/>
      <c r="K39" s="97"/>
      <c r="L39" s="97"/>
      <c r="M39" s="97"/>
      <c r="N39" s="29"/>
      <c r="O39" s="29"/>
      <c r="P39" s="97"/>
      <c r="Q39" s="96" t="s">
        <v>130</v>
      </c>
      <c r="R39" s="97">
        <v>0</v>
      </c>
      <c r="S39" s="97">
        <v>0</v>
      </c>
      <c r="T39" s="97">
        <v>0</v>
      </c>
      <c r="U39" s="97">
        <v>0</v>
      </c>
      <c r="V39" s="97">
        <v>1.97760627170674</v>
      </c>
      <c r="W39" s="97">
        <v>0</v>
      </c>
      <c r="X39" s="97">
        <v>184.243782948351</v>
      </c>
      <c r="Y39" s="97">
        <v>1.6220700088433</v>
      </c>
      <c r="Z39" s="97">
        <v>3.4996956151321901</v>
      </c>
      <c r="AA39" s="97">
        <v>2.3775418054783302</v>
      </c>
      <c r="AB39" s="97">
        <v>0</v>
      </c>
      <c r="AC39" s="97">
        <v>0</v>
      </c>
      <c r="AD39" s="97">
        <v>0</v>
      </c>
      <c r="AE39" s="97">
        <v>11.697026906309</v>
      </c>
      <c r="AF39" s="97">
        <v>1.29620463320623</v>
      </c>
      <c r="AG39" s="97">
        <v>1.04436375076152</v>
      </c>
      <c r="AH39" s="97">
        <v>0</v>
      </c>
      <c r="AI39" s="97">
        <v>0</v>
      </c>
      <c r="AJ39" s="97">
        <v>0</v>
      </c>
      <c r="AK39" s="97">
        <v>0.58354146068332202</v>
      </c>
      <c r="AL39" s="97">
        <v>0</v>
      </c>
      <c r="AM39" s="97">
        <v>1315.91583142578</v>
      </c>
      <c r="AN39" s="97">
        <v>134.51587213611299</v>
      </c>
      <c r="AO39" s="97">
        <v>1462.1287304682</v>
      </c>
      <c r="AP39" s="97">
        <v>0</v>
      </c>
      <c r="AQ39" s="97">
        <v>3.20714253864426</v>
      </c>
      <c r="AR39" s="97">
        <v>0</v>
      </c>
      <c r="AS39" s="97">
        <v>58.488138370485601</v>
      </c>
      <c r="AT39" s="97">
        <v>1.7675720200400102E-2</v>
      </c>
      <c r="AU39" s="97">
        <v>6.2152996202538497E-3</v>
      </c>
      <c r="AV39" s="97">
        <v>23.3816693419754</v>
      </c>
      <c r="AW39" s="97">
        <v>7.9434645083417306E-3</v>
      </c>
      <c r="AX39" s="97">
        <v>0</v>
      </c>
      <c r="AY39" s="97">
        <v>1.15210444396677E-3</v>
      </c>
      <c r="AZ39" s="97">
        <v>32.954164430510801</v>
      </c>
      <c r="BA39" s="97">
        <v>30.317766912584499</v>
      </c>
      <c r="BB39" s="97">
        <v>2.6363975179263299</v>
      </c>
      <c r="BC39" s="97">
        <v>0</v>
      </c>
      <c r="BD39" s="97">
        <v>0</v>
      </c>
      <c r="BE39" s="97">
        <v>0.12403329122505299</v>
      </c>
      <c r="BF39" s="97">
        <v>0</v>
      </c>
      <c r="BG39" s="97">
        <v>1.3309846250764701</v>
      </c>
      <c r="BH39" s="97">
        <v>0</v>
      </c>
      <c r="BI39" s="97">
        <v>3.4593500355495202E-2</v>
      </c>
      <c r="BJ39" s="97">
        <v>5.3239384920385504</v>
      </c>
      <c r="BK39" s="97">
        <v>3.9663549922688701</v>
      </c>
      <c r="BL39" s="97">
        <v>0</v>
      </c>
      <c r="BM39" s="97">
        <v>8.9439798607781104E-2</v>
      </c>
      <c r="BN39" s="97">
        <v>1.21274532757927E-4</v>
      </c>
      <c r="BO39" s="97">
        <v>71.604156079300196</v>
      </c>
      <c r="BP39" s="97">
        <v>27.654657154383099</v>
      </c>
      <c r="BQ39" s="97">
        <v>0</v>
      </c>
      <c r="BR39" s="97">
        <v>0</v>
      </c>
      <c r="BS39" s="97">
        <v>11.606121861085001</v>
      </c>
      <c r="BT39" s="97">
        <v>10.973005743831701</v>
      </c>
      <c r="BU39" s="97">
        <v>107.60171915430701</v>
      </c>
      <c r="BV39" s="97">
        <v>12.167169909117201</v>
      </c>
      <c r="BX39" s="35">
        <f t="shared" si="0"/>
        <v>7.9999979909863347E-3</v>
      </c>
      <c r="BY39" s="35">
        <f t="shared" si="11"/>
        <v>1.9247507983218309E-2</v>
      </c>
      <c r="BZ39" s="83">
        <f t="shared" si="1"/>
        <v>3.3396805804554921E-5</v>
      </c>
      <c r="CA39" s="83" t="str">
        <f t="shared" si="2"/>
        <v/>
      </c>
      <c r="CB39" s="83">
        <f t="shared" si="3"/>
        <v>9.5917627395917184E-5</v>
      </c>
      <c r="CC39" s="83">
        <f t="shared" si="12"/>
        <v>-6.8145547835296013E-6</v>
      </c>
      <c r="CD39" s="83">
        <f t="shared" si="12"/>
        <v>-8.7105727776975383E-6</v>
      </c>
      <c r="CE39" s="83">
        <f t="shared" si="5"/>
        <v>1.3422296312292255E-5</v>
      </c>
      <c r="CF39" s="83">
        <f t="shared" si="6"/>
        <v>2.2761811553194758E-5</v>
      </c>
      <c r="CG39" s="83" t="str">
        <f t="shared" si="7"/>
        <v/>
      </c>
      <c r="CH39" s="83" t="str">
        <f t="shared" si="8"/>
        <v/>
      </c>
      <c r="CI39" s="83" t="str">
        <f t="shared" si="9"/>
        <v/>
      </c>
      <c r="CJ39" s="83" t="str">
        <f>IF(M39=0,"",(#REF!-M39)/M39)</f>
        <v/>
      </c>
      <c r="CK39" s="83" t="str">
        <f>IF(N39=0,"",(#REF!-N39)/N39)</f>
        <v/>
      </c>
      <c r="CL39" s="83" t="s">
        <v>494</v>
      </c>
    </row>
    <row r="40" spans="1:90" x14ac:dyDescent="0.25">
      <c r="A40" s="97" t="s">
        <v>39</v>
      </c>
      <c r="B40" s="97">
        <v>30.035879000000001</v>
      </c>
      <c r="C40" s="97">
        <v>0</v>
      </c>
      <c r="D40" s="97">
        <v>226.35533000000001</v>
      </c>
      <c r="E40" s="97">
        <v>4.5630941500000004</v>
      </c>
      <c r="F40" s="97">
        <v>4.1980500000000003</v>
      </c>
      <c r="G40" s="97">
        <v>8.8565968999999996</v>
      </c>
      <c r="H40" s="97">
        <v>19.148294</v>
      </c>
      <c r="I40" s="97"/>
      <c r="J40" s="97"/>
      <c r="K40" s="97"/>
      <c r="L40" s="97"/>
      <c r="M40" s="97"/>
      <c r="N40" s="29"/>
      <c r="O40" s="29"/>
      <c r="P40" s="97"/>
      <c r="Q40" s="96" t="s">
        <v>39</v>
      </c>
      <c r="R40" s="97">
        <v>0</v>
      </c>
      <c r="S40" s="97">
        <v>0</v>
      </c>
      <c r="T40" s="97">
        <v>0</v>
      </c>
      <c r="U40" s="97">
        <v>0</v>
      </c>
      <c r="V40" s="97">
        <v>0.35314768452251899</v>
      </c>
      <c r="W40" s="97">
        <v>0</v>
      </c>
      <c r="X40" s="97">
        <v>30.112742942178201</v>
      </c>
      <c r="Y40" s="97">
        <v>0.28965788157456301</v>
      </c>
      <c r="Z40" s="97">
        <v>0.624951853382959</v>
      </c>
      <c r="AA40" s="97">
        <v>0.42456612697660301</v>
      </c>
      <c r="AB40" s="97">
        <v>0</v>
      </c>
      <c r="AC40" s="97">
        <v>0</v>
      </c>
      <c r="AD40" s="97">
        <v>0</v>
      </c>
      <c r="AE40" s="97">
        <v>1.81512446502091</v>
      </c>
      <c r="AF40" s="97">
        <v>0.23146759020070801</v>
      </c>
      <c r="AG40" s="97">
        <v>0.186495672351987</v>
      </c>
      <c r="AH40" s="97">
        <v>0</v>
      </c>
      <c r="AI40" s="97">
        <v>0</v>
      </c>
      <c r="AJ40" s="97">
        <v>0</v>
      </c>
      <c r="AK40" s="97">
        <v>8.0989544304634606E-2</v>
      </c>
      <c r="AL40" s="97">
        <v>0</v>
      </c>
      <c r="AM40" s="97">
        <v>204.20144733654101</v>
      </c>
      <c r="AN40" s="97">
        <v>20.873970333283701</v>
      </c>
      <c r="AO40" s="97">
        <v>226.89054213484499</v>
      </c>
      <c r="AP40" s="97">
        <v>0</v>
      </c>
      <c r="AQ40" s="97">
        <v>0.57270941534306696</v>
      </c>
      <c r="AR40" s="97">
        <v>0</v>
      </c>
      <c r="AS40" s="97">
        <v>10.444406571094</v>
      </c>
      <c r="AT40" s="97">
        <v>2.4532113626217298E-3</v>
      </c>
      <c r="AU40" s="97">
        <v>8.6262050077988504E-4</v>
      </c>
      <c r="AV40" s="97">
        <v>3.2451382044456198</v>
      </c>
      <c r="AW40" s="97">
        <v>1.10247142754785E-3</v>
      </c>
      <c r="AX40" s="97">
        <v>0</v>
      </c>
      <c r="AY40" s="97">
        <v>1.5989986287251199E-4</v>
      </c>
      <c r="AZ40" s="97">
        <v>4.5736988943178902</v>
      </c>
      <c r="BA40" s="97">
        <v>4.2077983454772498</v>
      </c>
      <c r="BB40" s="97">
        <v>0.36590054884064399</v>
      </c>
      <c r="BC40" s="97">
        <v>0</v>
      </c>
      <c r="BD40" s="97">
        <v>0</v>
      </c>
      <c r="BE40" s="97">
        <v>1.72145627077167E-2</v>
      </c>
      <c r="BF40" s="97">
        <v>0</v>
      </c>
      <c r="BG40" s="97">
        <v>0.18472717648550099</v>
      </c>
      <c r="BH40" s="97">
        <v>0</v>
      </c>
      <c r="BI40" s="97">
        <v>4.8012305538561503E-3</v>
      </c>
      <c r="BJ40" s="97">
        <v>0.738908803276068</v>
      </c>
      <c r="BK40" s="97">
        <v>0.70828499407869305</v>
      </c>
      <c r="BL40" s="97">
        <v>0</v>
      </c>
      <c r="BM40" s="97">
        <v>1.2413333443564401E-2</v>
      </c>
      <c r="BN40" s="97">
        <v>1.6831411101374E-5</v>
      </c>
      <c r="BO40" s="97">
        <v>8.8716210431168907</v>
      </c>
      <c r="BP40" s="97">
        <v>4.9383904661315103</v>
      </c>
      <c r="BQ40" s="97">
        <v>0</v>
      </c>
      <c r="BR40" s="97">
        <v>0</v>
      </c>
      <c r="BS40" s="97">
        <v>2.0725444073763502</v>
      </c>
      <c r="BT40" s="97">
        <v>1.9594855537029301</v>
      </c>
      <c r="BU40" s="97">
        <v>19.214795077079099</v>
      </c>
      <c r="BV40" s="97">
        <v>2.1727323214732901</v>
      </c>
      <c r="BX40" s="35">
        <f t="shared" si="0"/>
        <v>8.0000005638937114E-3</v>
      </c>
      <c r="BY40" s="35">
        <f t="shared" si="11"/>
        <v>1.9247487083521048E-2</v>
      </c>
      <c r="BZ40" s="83">
        <f t="shared" si="1"/>
        <v>2.5590708425147074E-3</v>
      </c>
      <c r="CA40" s="83" t="str">
        <f t="shared" si="2"/>
        <v/>
      </c>
      <c r="CB40" s="83">
        <f t="shared" si="3"/>
        <v>2.3644777211342129E-3</v>
      </c>
      <c r="CC40" s="83">
        <f t="shared" si="12"/>
        <v>2.3240248763856481E-3</v>
      </c>
      <c r="CD40" s="83">
        <f t="shared" si="12"/>
        <v>2.3221127612223684E-3</v>
      </c>
      <c r="CE40" s="83">
        <f t="shared" si="5"/>
        <v>1.6963787882105319E-3</v>
      </c>
      <c r="CF40" s="83">
        <f t="shared" si="6"/>
        <v>3.4729504925660347E-3</v>
      </c>
      <c r="CG40" s="83" t="str">
        <f t="shared" si="7"/>
        <v/>
      </c>
      <c r="CH40" s="83" t="str">
        <f t="shared" si="8"/>
        <v/>
      </c>
      <c r="CI40" s="83" t="str">
        <f t="shared" si="9"/>
        <v/>
      </c>
      <c r="CJ40" s="83" t="str">
        <f>IF(M40=0,"",(#REF!-M40)/M40)</f>
        <v/>
      </c>
      <c r="CK40" s="83" t="str">
        <f>IF(N40=0,"",(#REF!-N40)/N40)</f>
        <v/>
      </c>
      <c r="CL40" s="83" t="str">
        <f t="shared" si="10"/>
        <v/>
      </c>
    </row>
    <row r="41" spans="1:90" x14ac:dyDescent="0.25">
      <c r="A41" s="97" t="s">
        <v>40</v>
      </c>
      <c r="B41" s="97">
        <v>491.1293</v>
      </c>
      <c r="C41" s="97">
        <v>0</v>
      </c>
      <c r="D41" s="97">
        <v>3477.8184000000001</v>
      </c>
      <c r="E41" s="97">
        <v>72.973034499999997</v>
      </c>
      <c r="F41" s="97">
        <v>67.135161999999994</v>
      </c>
      <c r="G41" s="97">
        <v>139.18371999999999</v>
      </c>
      <c r="H41" s="97">
        <v>346.99121000000002</v>
      </c>
      <c r="I41" s="97"/>
      <c r="J41" s="97"/>
      <c r="K41" s="97"/>
      <c r="L41" s="97"/>
      <c r="M41" s="97"/>
      <c r="N41" s="29"/>
      <c r="O41" s="29"/>
      <c r="P41" s="97"/>
      <c r="Q41" s="96" t="s">
        <v>40</v>
      </c>
      <c r="R41" s="97">
        <v>0</v>
      </c>
      <c r="S41" s="97">
        <v>0</v>
      </c>
      <c r="T41" s="97">
        <v>0</v>
      </c>
      <c r="U41" s="97">
        <v>0</v>
      </c>
      <c r="V41" s="97">
        <v>6.3784123455555504</v>
      </c>
      <c r="W41" s="97">
        <v>0</v>
      </c>
      <c r="X41" s="97">
        <v>491.24628150156798</v>
      </c>
      <c r="Y41" s="97">
        <v>5.2316921890523904</v>
      </c>
      <c r="Z41" s="97">
        <v>11.2876387096684</v>
      </c>
      <c r="AA41" s="97">
        <v>7.6683350091334201</v>
      </c>
      <c r="AB41" s="97">
        <v>0</v>
      </c>
      <c r="AC41" s="97">
        <v>0</v>
      </c>
      <c r="AD41" s="97">
        <v>0</v>
      </c>
      <c r="AE41" s="97">
        <v>27.8326291828017</v>
      </c>
      <c r="AF41" s="97">
        <v>4.1806786914125498</v>
      </c>
      <c r="AG41" s="97">
        <v>3.36840826668961</v>
      </c>
      <c r="AH41" s="97">
        <v>0</v>
      </c>
      <c r="AI41" s="97">
        <v>0</v>
      </c>
      <c r="AJ41" s="97">
        <v>0</v>
      </c>
      <c r="AK41" s="97">
        <v>1.29251587101859</v>
      </c>
      <c r="AL41" s="97">
        <v>0</v>
      </c>
      <c r="AM41" s="97">
        <v>3131.1706357380199</v>
      </c>
      <c r="AN41" s="97">
        <v>320.07529119661302</v>
      </c>
      <c r="AO41" s="97">
        <v>3479.0785561174398</v>
      </c>
      <c r="AP41" s="97">
        <v>0</v>
      </c>
      <c r="AQ41" s="97">
        <v>10.3440606044301</v>
      </c>
      <c r="AR41" s="97">
        <v>0</v>
      </c>
      <c r="AS41" s="97">
        <v>188.64302514496899</v>
      </c>
      <c r="AT41" s="97">
        <v>3.9150846707121399E-2</v>
      </c>
      <c r="AU41" s="97">
        <v>1.3766596894789899E-2</v>
      </c>
      <c r="AV41" s="97">
        <v>51.789250785672102</v>
      </c>
      <c r="AW41" s="97">
        <v>1.75943738168069E-2</v>
      </c>
      <c r="AX41" s="97">
        <v>0</v>
      </c>
      <c r="AY41" s="97">
        <v>2.5518550968104598E-3</v>
      </c>
      <c r="AZ41" s="97">
        <v>72.991884660191303</v>
      </c>
      <c r="BA41" s="97">
        <v>67.152369204688895</v>
      </c>
      <c r="BB41" s="97">
        <v>5.8395154555024602</v>
      </c>
      <c r="BC41" s="97">
        <v>0</v>
      </c>
      <c r="BD41" s="97">
        <v>0</v>
      </c>
      <c r="BE41" s="97">
        <v>0.27472743938667399</v>
      </c>
      <c r="BF41" s="97">
        <v>0</v>
      </c>
      <c r="BG41" s="97">
        <v>2.9480661107712298</v>
      </c>
      <c r="BH41" s="97">
        <v>0</v>
      </c>
      <c r="BI41" s="97">
        <v>7.6622921642222799E-2</v>
      </c>
      <c r="BJ41" s="97">
        <v>11.792265086614</v>
      </c>
      <c r="BK41" s="97">
        <v>12.792771668914201</v>
      </c>
      <c r="BL41" s="97">
        <v>0</v>
      </c>
      <c r="BM41" s="97">
        <v>0.19810457047900901</v>
      </c>
      <c r="BN41" s="97">
        <v>2.6861760798514001E-4</v>
      </c>
      <c r="BO41" s="97">
        <v>139.24682238264501</v>
      </c>
      <c r="BP41" s="97">
        <v>89.195310748284399</v>
      </c>
      <c r="BQ41" s="97">
        <v>0</v>
      </c>
      <c r="BR41" s="97">
        <v>0</v>
      </c>
      <c r="BS41" s="97">
        <v>37.433468025093198</v>
      </c>
      <c r="BT41" s="97">
        <v>35.391490405800297</v>
      </c>
      <c r="BU41" s="97">
        <v>347.05015089535198</v>
      </c>
      <c r="BV41" s="97">
        <v>39.243040417433598</v>
      </c>
      <c r="BX41" s="35">
        <f t="shared" si="0"/>
        <v>8.0000002109357898E-3</v>
      </c>
      <c r="BY41" s="35">
        <f t="shared" si="11"/>
        <v>1.9247509601319331E-2</v>
      </c>
      <c r="BZ41" s="83">
        <f t="shared" si="1"/>
        <v>2.3818880601906133E-4</v>
      </c>
      <c r="CA41" s="83" t="str">
        <f t="shared" si="2"/>
        <v/>
      </c>
      <c r="CB41" s="83">
        <f t="shared" si="3"/>
        <v>3.6234097715961592E-4</v>
      </c>
      <c r="CC41" s="83">
        <f t="shared" si="12"/>
        <v>2.5831679222968357E-4</v>
      </c>
      <c r="CD41" s="83">
        <f t="shared" si="12"/>
        <v>2.5630689159432369E-4</v>
      </c>
      <c r="CE41" s="83">
        <f t="shared" si="5"/>
        <v>4.5337473840340828E-4</v>
      </c>
      <c r="CF41" s="83">
        <f t="shared" si="6"/>
        <v>1.6986279091032983E-4</v>
      </c>
      <c r="CG41" s="83" t="str">
        <f t="shared" si="7"/>
        <v/>
      </c>
      <c r="CH41" s="83" t="str">
        <f t="shared" si="8"/>
        <v/>
      </c>
      <c r="CI41" s="83" t="str">
        <f t="shared" si="9"/>
        <v/>
      </c>
      <c r="CJ41" s="83" t="str">
        <f>IF(M41=0,"",(#REF!-M41)/M41)</f>
        <v/>
      </c>
      <c r="CK41" s="83" t="str">
        <f>IF(N41=0,"",(#REF!-N41)/N41)</f>
        <v/>
      </c>
      <c r="CL41" s="83" t="str">
        <f t="shared" si="10"/>
        <v/>
      </c>
    </row>
    <row r="42" spans="1:90" x14ac:dyDescent="0.25">
      <c r="A42" s="97" t="s">
        <v>41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29"/>
      <c r="O42" s="29"/>
      <c r="P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X42" s="35" t="e">
        <f t="shared" si="0"/>
        <v>#DIV/0!</v>
      </c>
      <c r="BY42" s="35" t="e">
        <f t="shared" si="11"/>
        <v>#DIV/0!</v>
      </c>
      <c r="BZ42" s="83" t="str">
        <f t="shared" si="1"/>
        <v/>
      </c>
      <c r="CA42" s="83" t="str">
        <f t="shared" si="2"/>
        <v/>
      </c>
      <c r="CB42" s="83" t="str">
        <f t="shared" si="3"/>
        <v/>
      </c>
      <c r="CC42" s="83" t="str">
        <f t="shared" si="12"/>
        <v/>
      </c>
      <c r="CD42" s="83" t="str">
        <f t="shared" si="12"/>
        <v/>
      </c>
      <c r="CE42" s="83" t="str">
        <f t="shared" si="5"/>
        <v/>
      </c>
      <c r="CF42" s="83" t="str">
        <f t="shared" si="6"/>
        <v/>
      </c>
      <c r="CG42" s="83" t="str">
        <f t="shared" si="7"/>
        <v/>
      </c>
      <c r="CH42" s="83" t="str">
        <f t="shared" si="8"/>
        <v/>
      </c>
      <c r="CI42" s="83" t="str">
        <f t="shared" si="9"/>
        <v/>
      </c>
      <c r="CJ42" s="83" t="str">
        <f>IF(M42=0,"",(#REF!-M42)/M42)</f>
        <v/>
      </c>
      <c r="CK42" s="83" t="str">
        <f>IF(N42=0,"",(#REF!-N42)/N42)</f>
        <v/>
      </c>
      <c r="CL42" s="83" t="str">
        <f t="shared" si="10"/>
        <v/>
      </c>
    </row>
    <row r="43" spans="1:90" x14ac:dyDescent="0.25">
      <c r="A43" s="97" t="s">
        <v>42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29"/>
      <c r="O43" s="29"/>
      <c r="P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X43" s="35" t="e">
        <f t="shared" si="0"/>
        <v>#DIV/0!</v>
      </c>
      <c r="BY43" s="35" t="e">
        <f t="shared" si="11"/>
        <v>#DIV/0!</v>
      </c>
      <c r="BZ43" s="83" t="str">
        <f t="shared" si="1"/>
        <v/>
      </c>
      <c r="CA43" s="83" t="str">
        <f t="shared" si="2"/>
        <v/>
      </c>
      <c r="CB43" s="83" t="str">
        <f t="shared" si="3"/>
        <v/>
      </c>
      <c r="CC43" s="83" t="str">
        <f t="shared" si="12"/>
        <v/>
      </c>
      <c r="CD43" s="83" t="str">
        <f t="shared" si="12"/>
        <v/>
      </c>
      <c r="CE43" s="83" t="str">
        <f t="shared" si="5"/>
        <v/>
      </c>
      <c r="CF43" s="83" t="str">
        <f t="shared" si="6"/>
        <v/>
      </c>
      <c r="CG43" s="83" t="str">
        <f t="shared" si="7"/>
        <v/>
      </c>
      <c r="CH43" s="83" t="str">
        <f t="shared" si="8"/>
        <v/>
      </c>
      <c r="CI43" s="83" t="str">
        <f t="shared" si="9"/>
        <v/>
      </c>
      <c r="CJ43" s="83" t="str">
        <f>IF(M43=0,"",(#REF!-M43)/M43)</f>
        <v/>
      </c>
      <c r="CK43" s="83" t="str">
        <f>IF(N43=0,"",(#REF!-N43)/N43)</f>
        <v/>
      </c>
      <c r="CL43" s="83" t="str">
        <f t="shared" si="10"/>
        <v/>
      </c>
    </row>
    <row r="44" spans="1:90" x14ac:dyDescent="0.25">
      <c r="A44" s="97" t="s">
        <v>43</v>
      </c>
      <c r="B44" s="97">
        <v>2412.6671999999999</v>
      </c>
      <c r="C44" s="97">
        <v>0</v>
      </c>
      <c r="D44" s="97">
        <v>17766.383000000002</v>
      </c>
      <c r="E44" s="97">
        <v>414.45590400000003</v>
      </c>
      <c r="F44" s="97">
        <v>381.29941000000002</v>
      </c>
      <c r="G44" s="97">
        <v>945.06586000000004</v>
      </c>
      <c r="H44" s="97">
        <v>1555.1371999999999</v>
      </c>
      <c r="I44" s="97"/>
      <c r="J44" s="97"/>
      <c r="K44" s="97"/>
      <c r="L44" s="97"/>
      <c r="M44" s="97"/>
      <c r="N44" s="29"/>
      <c r="O44" s="29"/>
      <c r="P44" s="97"/>
      <c r="Q44" s="96" t="s">
        <v>43</v>
      </c>
      <c r="R44" s="97">
        <v>0</v>
      </c>
      <c r="S44" s="97">
        <v>0</v>
      </c>
      <c r="T44" s="97">
        <v>0</v>
      </c>
      <c r="U44" s="97">
        <v>0</v>
      </c>
      <c r="V44" s="97">
        <v>28.652953194701102</v>
      </c>
      <c r="W44" s="97">
        <v>0</v>
      </c>
      <c r="X44" s="97">
        <v>2419.4617766925098</v>
      </c>
      <c r="Y44" s="97">
        <v>23.5017129603605</v>
      </c>
      <c r="Z44" s="97">
        <v>50.706056910461797</v>
      </c>
      <c r="AA44" s="97">
        <v>34.447583865292302</v>
      </c>
      <c r="AB44" s="97">
        <v>0</v>
      </c>
      <c r="AC44" s="97">
        <v>0</v>
      </c>
      <c r="AD44" s="97">
        <v>0</v>
      </c>
      <c r="AE44" s="97">
        <v>142.492243923682</v>
      </c>
      <c r="AF44" s="97">
        <v>18.7803388339367</v>
      </c>
      <c r="AG44" s="97">
        <v>15.131506556442099</v>
      </c>
      <c r="AH44" s="97">
        <v>0</v>
      </c>
      <c r="AI44" s="97">
        <v>0</v>
      </c>
      <c r="AJ44" s="97">
        <v>0</v>
      </c>
      <c r="AK44" s="97">
        <v>7.3603896192617801</v>
      </c>
      <c r="AL44" s="97">
        <v>0</v>
      </c>
      <c r="AM44" s="97">
        <v>16030.3794588007</v>
      </c>
      <c r="AN44" s="97">
        <v>1638.66090163386</v>
      </c>
      <c r="AO44" s="97">
        <v>17811.532604358301</v>
      </c>
      <c r="AP44" s="97">
        <v>0</v>
      </c>
      <c r="AQ44" s="97">
        <v>46.467347163458903</v>
      </c>
      <c r="AR44" s="97">
        <v>0</v>
      </c>
      <c r="AS44" s="97">
        <v>847.41816988106905</v>
      </c>
      <c r="AT44" s="97">
        <v>0.54525393411972201</v>
      </c>
      <c r="AU44" s="97">
        <v>7.48322463396109E-2</v>
      </c>
      <c r="AV44" s="97">
        <v>282.74808955758698</v>
      </c>
      <c r="AW44" s="97">
        <v>0.109199743187883</v>
      </c>
      <c r="AX44" s="97">
        <v>0</v>
      </c>
      <c r="AY44" s="97">
        <v>1.38713469616561E-2</v>
      </c>
      <c r="AZ44" s="97">
        <v>415.66178445263103</v>
      </c>
      <c r="BA44" s="97">
        <v>382.408060084613</v>
      </c>
      <c r="BB44" s="97">
        <v>33.253724368017501</v>
      </c>
      <c r="BC44" s="97">
        <v>5.79403549441403E-2</v>
      </c>
      <c r="BD44" s="97">
        <v>0</v>
      </c>
      <c r="BE44" s="97">
        <v>5.8319073504037098</v>
      </c>
      <c r="BF44" s="97">
        <v>0</v>
      </c>
      <c r="BG44" s="97">
        <v>17.874215467815201</v>
      </c>
      <c r="BH44" s="97">
        <v>0</v>
      </c>
      <c r="BI44" s="97">
        <v>0.41650529780144002</v>
      </c>
      <c r="BJ44" s="97">
        <v>71.496874882080206</v>
      </c>
      <c r="BK44" s="97">
        <v>57.467408772613503</v>
      </c>
      <c r="BL44" s="97">
        <v>5.9173183198575799E-2</v>
      </c>
      <c r="BM44" s="97">
        <v>3.1762710289962901</v>
      </c>
      <c r="BN44" s="97">
        <v>3.9256911776594603E-3</v>
      </c>
      <c r="BO44" s="97">
        <v>948.48528680769596</v>
      </c>
      <c r="BP44" s="97">
        <v>400.68087079928898</v>
      </c>
      <c r="BQ44" s="97">
        <v>0</v>
      </c>
      <c r="BR44" s="97">
        <v>0</v>
      </c>
      <c r="BS44" s="97">
        <v>168.157814363608</v>
      </c>
      <c r="BT44" s="97">
        <v>158.984773388327</v>
      </c>
      <c r="BU44" s="97">
        <v>1559.0112295715801</v>
      </c>
      <c r="BV44" s="97">
        <v>176.28651269560601</v>
      </c>
      <c r="BX44" s="35">
        <f t="shared" si="0"/>
        <v>7.9999990505486094E-3</v>
      </c>
      <c r="BY44" s="35">
        <f t="shared" si="11"/>
        <v>1.9247475112405304E-2</v>
      </c>
      <c r="BZ44" s="83">
        <f t="shared" si="1"/>
        <v>2.8162096672553778E-3</v>
      </c>
      <c r="CA44" s="83" t="str">
        <f t="shared" si="2"/>
        <v/>
      </c>
      <c r="CB44" s="83">
        <f t="shared" si="3"/>
        <v>2.5412941034930552E-3</v>
      </c>
      <c r="CC44" s="83">
        <f t="shared" si="12"/>
        <v>2.9095506687027255E-3</v>
      </c>
      <c r="CD44" s="83">
        <f t="shared" si="12"/>
        <v>2.9075578286705851E-3</v>
      </c>
      <c r="CE44" s="83">
        <f t="shared" si="5"/>
        <v>3.6181889034653239E-3</v>
      </c>
      <c r="CF44" s="83">
        <f t="shared" si="6"/>
        <v>2.4911175500015015E-3</v>
      </c>
      <c r="CG44" s="83" t="str">
        <f t="shared" si="7"/>
        <v/>
      </c>
      <c r="CH44" s="83" t="str">
        <f t="shared" si="8"/>
        <v/>
      </c>
      <c r="CI44" s="83" t="str">
        <f t="shared" si="9"/>
        <v/>
      </c>
      <c r="CJ44" s="83" t="str">
        <f>IF(M44=0,"",(#REF!-M44)/M44)</f>
        <v/>
      </c>
      <c r="CK44" s="83" t="str">
        <f>IF(N44=0,"",(#REF!-N44)/N44)</f>
        <v/>
      </c>
      <c r="CL44" s="83" t="str">
        <f t="shared" si="10"/>
        <v/>
      </c>
    </row>
    <row r="45" spans="1:90" x14ac:dyDescent="0.25">
      <c r="A45" s="97" t="s">
        <v>44</v>
      </c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29"/>
      <c r="O45" s="29"/>
      <c r="P45" s="97"/>
      <c r="Q45" s="96" t="s">
        <v>44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X45" s="97">
        <v>0</v>
      </c>
      <c r="Y45" s="97">
        <v>0</v>
      </c>
      <c r="Z45" s="97">
        <v>0</v>
      </c>
      <c r="AA45" s="97">
        <v>0</v>
      </c>
      <c r="AB45" s="97">
        <v>0</v>
      </c>
      <c r="AC45" s="97">
        <v>0</v>
      </c>
      <c r="AD45" s="97">
        <v>0</v>
      </c>
      <c r="AE45" s="97">
        <v>0</v>
      </c>
      <c r="AF45" s="97">
        <v>0</v>
      </c>
      <c r="AG45" s="97">
        <v>0</v>
      </c>
      <c r="AH45" s="97">
        <v>0</v>
      </c>
      <c r="AI45" s="97">
        <v>0</v>
      </c>
      <c r="AJ45" s="97">
        <v>0</v>
      </c>
      <c r="AK45" s="97">
        <v>0</v>
      </c>
      <c r="AL45" s="97">
        <v>0</v>
      </c>
      <c r="AM45" s="97">
        <v>0</v>
      </c>
      <c r="AN45" s="97">
        <v>0</v>
      </c>
      <c r="AO45" s="97">
        <v>0</v>
      </c>
      <c r="AP45" s="97">
        <v>0</v>
      </c>
      <c r="AQ45" s="97">
        <v>0</v>
      </c>
      <c r="AR45" s="97">
        <v>0</v>
      </c>
      <c r="AS45" s="97">
        <v>0</v>
      </c>
      <c r="AT45" s="97">
        <v>0</v>
      </c>
      <c r="AU45" s="97">
        <v>0</v>
      </c>
      <c r="AV45" s="97">
        <v>0</v>
      </c>
      <c r="AW45" s="97">
        <v>0</v>
      </c>
      <c r="AX45" s="97">
        <v>0</v>
      </c>
      <c r="AY45" s="97">
        <v>0</v>
      </c>
      <c r="AZ45" s="97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v>0</v>
      </c>
      <c r="BF45" s="97">
        <v>0</v>
      </c>
      <c r="BG45" s="97">
        <v>0</v>
      </c>
      <c r="BH45" s="97">
        <v>0</v>
      </c>
      <c r="BI45" s="97">
        <v>0</v>
      </c>
      <c r="BJ45" s="97">
        <v>0</v>
      </c>
      <c r="BK45" s="97">
        <v>0</v>
      </c>
      <c r="BL45" s="97">
        <v>0</v>
      </c>
      <c r="BM45" s="97">
        <v>0</v>
      </c>
      <c r="BN45" s="97">
        <v>0</v>
      </c>
      <c r="BO45" s="97">
        <v>0</v>
      </c>
      <c r="BP45" s="97">
        <v>0</v>
      </c>
      <c r="BQ45" s="97">
        <v>0</v>
      </c>
      <c r="BR45" s="97">
        <v>0</v>
      </c>
      <c r="BS45" s="97">
        <v>0</v>
      </c>
      <c r="BT45" s="97">
        <v>0</v>
      </c>
      <c r="BU45" s="97">
        <v>0</v>
      </c>
      <c r="BV45" s="97">
        <v>0</v>
      </c>
      <c r="BX45" s="35" t="e">
        <f t="shared" si="0"/>
        <v>#DIV/0!</v>
      </c>
      <c r="BY45" s="35" t="e">
        <f t="shared" si="11"/>
        <v>#DIV/0!</v>
      </c>
      <c r="BZ45" s="83" t="str">
        <f t="shared" si="1"/>
        <v/>
      </c>
      <c r="CA45" s="83" t="str">
        <f t="shared" si="2"/>
        <v/>
      </c>
      <c r="CB45" s="83" t="str">
        <f t="shared" si="3"/>
        <v/>
      </c>
      <c r="CC45" s="83" t="str">
        <f t="shared" si="12"/>
        <v/>
      </c>
      <c r="CD45" s="83" t="str">
        <f t="shared" si="12"/>
        <v/>
      </c>
      <c r="CE45" s="83" t="str">
        <f t="shared" si="5"/>
        <v/>
      </c>
      <c r="CF45" s="83" t="str">
        <f t="shared" si="6"/>
        <v/>
      </c>
      <c r="CG45" s="83" t="str">
        <f t="shared" si="7"/>
        <v/>
      </c>
      <c r="CH45" s="83" t="str">
        <f t="shared" si="8"/>
        <v/>
      </c>
      <c r="CI45" s="83" t="str">
        <f t="shared" si="9"/>
        <v/>
      </c>
      <c r="CJ45" s="83" t="str">
        <f>IF(M45=0,"",(#REF!-M45)/M45)</f>
        <v/>
      </c>
      <c r="CK45" s="83" t="str">
        <f>IF(N45=0,"",(#REF!-N45)/N45)</f>
        <v/>
      </c>
      <c r="CL45" s="83" t="str">
        <f t="shared" si="10"/>
        <v/>
      </c>
    </row>
    <row r="46" spans="1:90" x14ac:dyDescent="0.25">
      <c r="A46" s="97" t="s">
        <v>45</v>
      </c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29"/>
      <c r="O46" s="29"/>
      <c r="P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X46" s="35" t="e">
        <f t="shared" si="0"/>
        <v>#DIV/0!</v>
      </c>
      <c r="BY46" s="35" t="e">
        <f t="shared" si="11"/>
        <v>#DIV/0!</v>
      </c>
      <c r="BZ46" s="83" t="str">
        <f t="shared" si="1"/>
        <v/>
      </c>
      <c r="CA46" s="83" t="str">
        <f t="shared" si="2"/>
        <v/>
      </c>
      <c r="CB46" s="83" t="str">
        <f t="shared" si="3"/>
        <v/>
      </c>
      <c r="CC46" s="83" t="str">
        <f t="shared" si="12"/>
        <v/>
      </c>
      <c r="CD46" s="83" t="str">
        <f t="shared" si="12"/>
        <v/>
      </c>
      <c r="CE46" s="83" t="str">
        <f t="shared" si="5"/>
        <v/>
      </c>
      <c r="CF46" s="83" t="str">
        <f t="shared" si="6"/>
        <v/>
      </c>
      <c r="CG46" s="83" t="str">
        <f t="shared" si="7"/>
        <v/>
      </c>
      <c r="CH46" s="83" t="str">
        <f t="shared" si="8"/>
        <v/>
      </c>
      <c r="CI46" s="83" t="str">
        <f t="shared" si="9"/>
        <v/>
      </c>
      <c r="CJ46" s="83" t="str">
        <f>IF(M46=0,"",(#REF!-M46)/M46)</f>
        <v/>
      </c>
      <c r="CK46" s="83" t="str">
        <f>IF(N46=0,"",(#REF!-N46)/N46)</f>
        <v/>
      </c>
      <c r="CL46" s="83" t="str">
        <f t="shared" si="10"/>
        <v/>
      </c>
    </row>
    <row r="47" spans="1:90" x14ac:dyDescent="0.25">
      <c r="A47" s="97" t="s">
        <v>46</v>
      </c>
      <c r="B47" s="97">
        <v>820.85693000000003</v>
      </c>
      <c r="C47" s="97">
        <v>0</v>
      </c>
      <c r="D47" s="97">
        <v>6686.0385999999999</v>
      </c>
      <c r="E47" s="97">
        <v>125.310717</v>
      </c>
      <c r="F47" s="97">
        <v>115.28587</v>
      </c>
      <c r="G47" s="97">
        <v>247.25944999999999</v>
      </c>
      <c r="H47" s="97">
        <v>517.45830999999998</v>
      </c>
      <c r="I47" s="97"/>
      <c r="J47" s="97"/>
      <c r="K47" s="97"/>
      <c r="L47" s="97"/>
      <c r="M47" s="97"/>
      <c r="N47" s="29"/>
      <c r="O47" s="29"/>
      <c r="P47" s="97"/>
      <c r="Q47" s="96" t="s">
        <v>46</v>
      </c>
      <c r="R47" s="97">
        <v>0</v>
      </c>
      <c r="S47" s="97">
        <v>0</v>
      </c>
      <c r="T47" s="97">
        <v>0</v>
      </c>
      <c r="U47" s="97">
        <v>0</v>
      </c>
      <c r="V47" s="97">
        <v>9.5177863900558499</v>
      </c>
      <c r="W47" s="97">
        <v>0</v>
      </c>
      <c r="X47" s="97">
        <v>821.53927631563499</v>
      </c>
      <c r="Y47" s="97">
        <v>7.8066646607325101</v>
      </c>
      <c r="Z47" s="97">
        <v>16.843275915341199</v>
      </c>
      <c r="AA47" s="97">
        <v>11.442601173599</v>
      </c>
      <c r="AB47" s="97">
        <v>0</v>
      </c>
      <c r="AC47" s="97">
        <v>0</v>
      </c>
      <c r="AD47" s="97">
        <v>0</v>
      </c>
      <c r="AE47" s="97">
        <v>53.540165852830398</v>
      </c>
      <c r="AF47" s="97">
        <v>6.2383477087085497</v>
      </c>
      <c r="AG47" s="97">
        <v>5.0263074840534996</v>
      </c>
      <c r="AH47" s="97">
        <v>0</v>
      </c>
      <c r="AI47" s="97">
        <v>0</v>
      </c>
      <c r="AJ47" s="97">
        <v>0</v>
      </c>
      <c r="AK47" s="97">
        <v>2.2209969681928099</v>
      </c>
      <c r="AL47" s="97">
        <v>0</v>
      </c>
      <c r="AM47" s="97">
        <v>6023.2712584092496</v>
      </c>
      <c r="AN47" s="97">
        <v>615.71223234511103</v>
      </c>
      <c r="AO47" s="97">
        <v>6692.5236566071899</v>
      </c>
      <c r="AP47" s="97">
        <v>0</v>
      </c>
      <c r="AQ47" s="97">
        <v>15.4352607360163</v>
      </c>
      <c r="AR47" s="97">
        <v>0</v>
      </c>
      <c r="AS47" s="97">
        <v>281.49077792134699</v>
      </c>
      <c r="AT47" s="97">
        <v>6.7275019021478394E-2</v>
      </c>
      <c r="AU47" s="97">
        <v>2.3655867427261199E-2</v>
      </c>
      <c r="AV47" s="97">
        <v>88.992223966004701</v>
      </c>
      <c r="AW47" s="97">
        <v>3.02333527351091E-2</v>
      </c>
      <c r="AX47" s="97">
        <v>0</v>
      </c>
      <c r="AY47" s="97">
        <v>4.3849923547016299E-3</v>
      </c>
      <c r="AZ47" s="97">
        <v>125.425771036627</v>
      </c>
      <c r="BA47" s="97">
        <v>115.391482697314</v>
      </c>
      <c r="BB47" s="97">
        <v>10.034288339313299</v>
      </c>
      <c r="BC47" s="97">
        <v>0</v>
      </c>
      <c r="BD47" s="97">
        <v>0</v>
      </c>
      <c r="BE47" s="97">
        <v>0.47207884788659399</v>
      </c>
      <c r="BF47" s="97">
        <v>0</v>
      </c>
      <c r="BG47" s="97">
        <v>5.0658195915937698</v>
      </c>
      <c r="BH47" s="97">
        <v>0</v>
      </c>
      <c r="BI47" s="97">
        <v>0.13166496413631101</v>
      </c>
      <c r="BJ47" s="97">
        <v>20.263270821827899</v>
      </c>
      <c r="BK47" s="97">
        <v>19.089213651179499</v>
      </c>
      <c r="BL47" s="97">
        <v>0</v>
      </c>
      <c r="BM47" s="97">
        <v>0.34041369652275899</v>
      </c>
      <c r="BN47" s="97">
        <v>4.6157780384375801E-4</v>
      </c>
      <c r="BO47" s="97">
        <v>247.559328114111</v>
      </c>
      <c r="BP47" s="97">
        <v>133.096079770297</v>
      </c>
      <c r="BQ47" s="97">
        <v>0</v>
      </c>
      <c r="BR47" s="97">
        <v>0</v>
      </c>
      <c r="BS47" s="97">
        <v>55.857752226103202</v>
      </c>
      <c r="BT47" s="97">
        <v>52.810726359179199</v>
      </c>
      <c r="BU47" s="97">
        <v>517.86390916957305</v>
      </c>
      <c r="BV47" s="97">
        <v>58.557964664323698</v>
      </c>
      <c r="BX47" s="35">
        <f t="shared" si="0"/>
        <v>7.999996503557056E-3</v>
      </c>
      <c r="BY47" s="35">
        <f t="shared" si="11"/>
        <v>1.9247494843434475E-2</v>
      </c>
      <c r="BZ47" s="83">
        <f t="shared" si="1"/>
        <v>8.312609551032954E-4</v>
      </c>
      <c r="CA47" s="83" t="str">
        <f t="shared" si="2"/>
        <v/>
      </c>
      <c r="CB47" s="83">
        <f t="shared" si="3"/>
        <v>9.6994004898356674E-4</v>
      </c>
      <c r="CC47" s="83">
        <f t="shared" si="12"/>
        <v>9.1815001447163337E-4</v>
      </c>
      <c r="CD47" s="83">
        <f t="shared" si="12"/>
        <v>9.1609403055206175E-4</v>
      </c>
      <c r="CE47" s="83">
        <f t="shared" si="5"/>
        <v>1.2128074947631328E-3</v>
      </c>
      <c r="CF47" s="83">
        <f t="shared" si="6"/>
        <v>7.8382965687238731E-4</v>
      </c>
      <c r="CG47" s="83" t="str">
        <f t="shared" si="7"/>
        <v/>
      </c>
      <c r="CH47" s="83" t="str">
        <f t="shared" si="8"/>
        <v/>
      </c>
      <c r="CI47" s="83" t="str">
        <f t="shared" si="9"/>
        <v/>
      </c>
      <c r="CJ47" s="83" t="str">
        <f>IF(M47=0,"",(#REF!-M47)/M47)</f>
        <v/>
      </c>
      <c r="CK47" s="83" t="str">
        <f>IF(N47=0,"",(#REF!-N47)/N47)</f>
        <v/>
      </c>
      <c r="CL47" s="83" t="str">
        <f t="shared" si="10"/>
        <v/>
      </c>
    </row>
    <row r="48" spans="1:90" x14ac:dyDescent="0.25">
      <c r="A48" s="97" t="s">
        <v>47</v>
      </c>
      <c r="B48" s="97">
        <v>1156.7002</v>
      </c>
      <c r="C48" s="97">
        <v>0</v>
      </c>
      <c r="D48" s="97">
        <v>9912.9550999999992</v>
      </c>
      <c r="E48" s="97">
        <v>178.360208</v>
      </c>
      <c r="F48" s="97">
        <v>164.09134</v>
      </c>
      <c r="G48" s="97">
        <v>362.53467000000001</v>
      </c>
      <c r="H48" s="97">
        <v>659.85730000000001</v>
      </c>
      <c r="I48" s="97"/>
      <c r="J48" s="97"/>
      <c r="K48" s="97"/>
      <c r="L48" s="97"/>
      <c r="M48" s="97"/>
      <c r="N48" s="29"/>
      <c r="O48" s="29"/>
      <c r="P48" s="97"/>
      <c r="Q48" s="96" t="s">
        <v>47</v>
      </c>
      <c r="R48" s="97">
        <v>0</v>
      </c>
      <c r="S48" s="97">
        <v>0</v>
      </c>
      <c r="T48" s="97">
        <v>0</v>
      </c>
      <c r="U48" s="97">
        <v>0</v>
      </c>
      <c r="V48" s="97">
        <v>12.131112623468599</v>
      </c>
      <c r="W48" s="97">
        <v>0</v>
      </c>
      <c r="X48" s="97">
        <v>1157.1212041005899</v>
      </c>
      <c r="Y48" s="97">
        <v>9.95016868518465</v>
      </c>
      <c r="Z48" s="97">
        <v>21.467986033848</v>
      </c>
      <c r="AA48" s="97">
        <v>14.5844364149887</v>
      </c>
      <c r="AB48" s="97">
        <v>0</v>
      </c>
      <c r="AC48" s="97">
        <v>0</v>
      </c>
      <c r="AD48" s="97">
        <v>0</v>
      </c>
      <c r="AE48" s="97">
        <v>79.3361473542287</v>
      </c>
      <c r="AF48" s="97">
        <v>7.9512322655087004</v>
      </c>
      <c r="AG48" s="97">
        <v>6.4063879603733103</v>
      </c>
      <c r="AH48" s="97">
        <v>0</v>
      </c>
      <c r="AI48" s="97">
        <v>0</v>
      </c>
      <c r="AJ48" s="97">
        <v>0</v>
      </c>
      <c r="AK48" s="97">
        <v>3.1596411531132</v>
      </c>
      <c r="AL48" s="97">
        <v>0</v>
      </c>
      <c r="AM48" s="97">
        <v>8925.31704407502</v>
      </c>
      <c r="AN48" s="97">
        <v>912.36581501801697</v>
      </c>
      <c r="AO48" s="97">
        <v>9917.0190064472608</v>
      </c>
      <c r="AP48" s="97">
        <v>0</v>
      </c>
      <c r="AQ48" s="97">
        <v>19.6733862048468</v>
      </c>
      <c r="AR48" s="97">
        <v>0</v>
      </c>
      <c r="AS48" s="97">
        <v>358.780527310455</v>
      </c>
      <c r="AT48" s="97">
        <v>9.5706920197093204E-2</v>
      </c>
      <c r="AU48" s="97">
        <v>3.3653371834851703E-2</v>
      </c>
      <c r="AV48" s="97">
        <v>126.602355491658</v>
      </c>
      <c r="AW48" s="97">
        <v>4.3010677927324603E-2</v>
      </c>
      <c r="AX48" s="97">
        <v>0</v>
      </c>
      <c r="AY48" s="97">
        <v>6.2381900801379998E-3</v>
      </c>
      <c r="AZ48" s="97">
        <v>178.43362092405599</v>
      </c>
      <c r="BA48" s="97">
        <v>164.15854259008901</v>
      </c>
      <c r="BB48" s="97">
        <v>14.2750783339671</v>
      </c>
      <c r="BC48" s="97">
        <v>0</v>
      </c>
      <c r="BD48" s="97">
        <v>0</v>
      </c>
      <c r="BE48" s="97">
        <v>0.67159006468581395</v>
      </c>
      <c r="BF48" s="97">
        <v>0</v>
      </c>
      <c r="BG48" s="97">
        <v>7.2067479316236396</v>
      </c>
      <c r="BH48" s="97">
        <v>0</v>
      </c>
      <c r="BI48" s="97">
        <v>0.187309811085941</v>
      </c>
      <c r="BJ48" s="97">
        <v>28.826993310074499</v>
      </c>
      <c r="BK48" s="97">
        <v>24.330607406703699</v>
      </c>
      <c r="BL48" s="97">
        <v>0</v>
      </c>
      <c r="BM48" s="97">
        <v>0.48428017269024498</v>
      </c>
      <c r="BN48" s="97">
        <v>6.5664823166939495E-4</v>
      </c>
      <c r="BO48" s="97">
        <v>362.71021550382699</v>
      </c>
      <c r="BP48" s="97">
        <v>169.64049423630499</v>
      </c>
      <c r="BQ48" s="97">
        <v>0</v>
      </c>
      <c r="BR48" s="97">
        <v>0</v>
      </c>
      <c r="BS48" s="97">
        <v>71.194790391274594</v>
      </c>
      <c r="BT48" s="97">
        <v>67.311092907030798</v>
      </c>
      <c r="BU48" s="97">
        <v>660.05538466762505</v>
      </c>
      <c r="BV48" s="97">
        <v>74.636416386688197</v>
      </c>
      <c r="BX48" s="35">
        <f t="shared" si="0"/>
        <v>7.9999995263345391E-3</v>
      </c>
      <c r="BY48" s="35">
        <f t="shared" si="11"/>
        <v>1.9247497591416616E-2</v>
      </c>
      <c r="BZ48" s="83">
        <f t="shared" si="1"/>
        <v>3.639699384420662E-4</v>
      </c>
      <c r="CA48" s="83" t="str">
        <f t="shared" si="2"/>
        <v/>
      </c>
      <c r="CB48" s="83">
        <f t="shared" si="3"/>
        <v>4.0995912987254587E-4</v>
      </c>
      <c r="CC48" s="83">
        <f t="shared" si="12"/>
        <v>4.1159922876960679E-4</v>
      </c>
      <c r="CD48" s="83">
        <f t="shared" si="12"/>
        <v>4.095437948706527E-4</v>
      </c>
      <c r="CE48" s="83">
        <f t="shared" si="5"/>
        <v>4.8421714763716676E-4</v>
      </c>
      <c r="CF48" s="83">
        <f t="shared" si="6"/>
        <v>3.0019318968667829E-4</v>
      </c>
      <c r="CG48" s="83" t="str">
        <f t="shared" si="7"/>
        <v/>
      </c>
      <c r="CH48" s="83" t="str">
        <f t="shared" si="8"/>
        <v/>
      </c>
      <c r="CI48" s="83" t="str">
        <f t="shared" si="9"/>
        <v/>
      </c>
      <c r="CJ48" s="83" t="str">
        <f>IF(M48=0,"",(#REF!-M48)/M48)</f>
        <v/>
      </c>
      <c r="CK48" s="83" t="str">
        <f>IF(N48=0,"",(#REF!-N48)/N48)</f>
        <v/>
      </c>
      <c r="CL48" s="83" t="str">
        <f t="shared" si="10"/>
        <v/>
      </c>
    </row>
    <row r="49" spans="1:90" x14ac:dyDescent="0.25">
      <c r="A49" s="97" t="s">
        <v>48</v>
      </c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29"/>
      <c r="O49" s="29"/>
      <c r="P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X49" s="35" t="e">
        <f t="shared" si="0"/>
        <v>#DIV/0!</v>
      </c>
      <c r="BY49" s="35" t="e">
        <f t="shared" si="11"/>
        <v>#DIV/0!</v>
      </c>
      <c r="BZ49" s="83" t="str">
        <f t="shared" si="1"/>
        <v/>
      </c>
      <c r="CA49" s="83" t="str">
        <f t="shared" si="2"/>
        <v/>
      </c>
      <c r="CB49" s="83" t="str">
        <f t="shared" si="3"/>
        <v/>
      </c>
      <c r="CC49" s="83" t="str">
        <f t="shared" si="12"/>
        <v/>
      </c>
      <c r="CD49" s="83" t="str">
        <f t="shared" si="12"/>
        <v/>
      </c>
      <c r="CE49" s="83" t="str">
        <f t="shared" si="5"/>
        <v/>
      </c>
      <c r="CF49" s="83" t="str">
        <f t="shared" si="6"/>
        <v/>
      </c>
      <c r="CG49" s="83" t="str">
        <f t="shared" si="7"/>
        <v/>
      </c>
      <c r="CH49" s="83" t="str">
        <f t="shared" si="8"/>
        <v/>
      </c>
      <c r="CI49" s="83" t="str">
        <f t="shared" si="9"/>
        <v/>
      </c>
      <c r="CJ49" s="83" t="str">
        <f>IF(M49=0,"",(#REF!-M49)/M49)</f>
        <v/>
      </c>
      <c r="CK49" s="83" t="str">
        <f>IF(N49=0,"",(#REF!-N49)/N49)</f>
        <v/>
      </c>
      <c r="CL49" s="83" t="str">
        <f t="shared" si="10"/>
        <v/>
      </c>
    </row>
    <row r="50" spans="1:90" x14ac:dyDescent="0.25">
      <c r="A50" s="97" t="s">
        <v>49</v>
      </c>
      <c r="B50" s="97">
        <v>85.857567000000003</v>
      </c>
      <c r="C50" s="97">
        <v>0</v>
      </c>
      <c r="D50" s="97">
        <v>814.65930000000003</v>
      </c>
      <c r="E50" s="97">
        <v>14.004379800000001</v>
      </c>
      <c r="F50" s="97">
        <v>12.884031</v>
      </c>
      <c r="G50" s="97">
        <v>28.947987000000001</v>
      </c>
      <c r="H50" s="97">
        <v>50.718268999999999</v>
      </c>
      <c r="I50" s="97"/>
      <c r="J50" s="97"/>
      <c r="K50" s="97"/>
      <c r="L50" s="97"/>
      <c r="M50" s="97"/>
      <c r="N50" s="29"/>
      <c r="O50" s="29"/>
      <c r="P50" s="97"/>
      <c r="Q50" s="96" t="s">
        <v>49</v>
      </c>
      <c r="R50" s="97">
        <v>0</v>
      </c>
      <c r="S50" s="97">
        <v>0</v>
      </c>
      <c r="T50" s="97">
        <v>0</v>
      </c>
      <c r="U50" s="97">
        <v>0</v>
      </c>
      <c r="V50" s="97">
        <v>0.93962758453218098</v>
      </c>
      <c r="W50" s="97">
        <v>0</v>
      </c>
      <c r="X50" s="97">
        <v>86.419887940387</v>
      </c>
      <c r="Y50" s="97">
        <v>0.77069921314052103</v>
      </c>
      <c r="Z50" s="97">
        <v>1.66282142719181</v>
      </c>
      <c r="AA50" s="97">
        <v>1.1296509886346899</v>
      </c>
      <c r="AB50" s="97">
        <v>0</v>
      </c>
      <c r="AC50" s="97">
        <v>0</v>
      </c>
      <c r="AD50" s="97">
        <v>0</v>
      </c>
      <c r="AE50" s="97">
        <v>6.5501731704117603</v>
      </c>
      <c r="AF50" s="97">
        <v>0.61586982902341803</v>
      </c>
      <c r="AG50" s="97">
        <v>0.496212758035246</v>
      </c>
      <c r="AH50" s="97">
        <v>0</v>
      </c>
      <c r="AI50" s="97">
        <v>0</v>
      </c>
      <c r="AJ50" s="97">
        <v>0</v>
      </c>
      <c r="AK50" s="97">
        <v>0.249393246974983</v>
      </c>
      <c r="AL50" s="97">
        <v>0</v>
      </c>
      <c r="AM50" s="97">
        <v>736.894191225604</v>
      </c>
      <c r="AN50" s="97">
        <v>75.326949206170696</v>
      </c>
      <c r="AO50" s="97">
        <v>818.77131360218596</v>
      </c>
      <c r="AP50" s="97">
        <v>0</v>
      </c>
      <c r="AQ50" s="97">
        <v>1.5238207844309499</v>
      </c>
      <c r="AR50" s="97">
        <v>0</v>
      </c>
      <c r="AS50" s="97">
        <v>27.789662755267099</v>
      </c>
      <c r="AT50" s="97">
        <v>7.55423482200433E-3</v>
      </c>
      <c r="AU50" s="97">
        <v>2.6562908491652702E-3</v>
      </c>
      <c r="AV50" s="97">
        <v>9.9928395263369598</v>
      </c>
      <c r="AW50" s="97">
        <v>3.39487230939665E-3</v>
      </c>
      <c r="AX50" s="97">
        <v>0</v>
      </c>
      <c r="AY50" s="97">
        <v>4.9238467578277805E-4</v>
      </c>
      <c r="AZ50" s="97">
        <v>14.0839259946575</v>
      </c>
      <c r="BA50" s="97">
        <v>12.957184444808201</v>
      </c>
      <c r="BB50" s="97">
        <v>1.1267415498492499</v>
      </c>
      <c r="BC50" s="97">
        <v>0</v>
      </c>
      <c r="BD50" s="97">
        <v>0</v>
      </c>
      <c r="BE50" s="97">
        <v>5.3009215253779503E-2</v>
      </c>
      <c r="BF50" s="97">
        <v>0</v>
      </c>
      <c r="BG50" s="97">
        <v>0.56883526160595599</v>
      </c>
      <c r="BH50" s="97">
        <v>0</v>
      </c>
      <c r="BI50" s="97">
        <v>1.4784537711712601E-2</v>
      </c>
      <c r="BJ50" s="97">
        <v>2.2753416202869299</v>
      </c>
      <c r="BK50" s="97">
        <v>1.8845488245136299</v>
      </c>
      <c r="BL50" s="97">
        <v>0</v>
      </c>
      <c r="BM50" s="97">
        <v>3.8224670800332899E-2</v>
      </c>
      <c r="BN50" s="97">
        <v>5.1830156241560397E-5</v>
      </c>
      <c r="BO50" s="97">
        <v>29.084737879043399</v>
      </c>
      <c r="BP50" s="97">
        <v>13.1396635592472</v>
      </c>
      <c r="BQ50" s="97">
        <v>0</v>
      </c>
      <c r="BR50" s="97">
        <v>0</v>
      </c>
      <c r="BS50" s="97">
        <v>5.5144542491859498</v>
      </c>
      <c r="BT50" s="97">
        <v>5.2136378149982603</v>
      </c>
      <c r="BU50" s="97">
        <v>51.125177473172499</v>
      </c>
      <c r="BV50" s="97">
        <v>5.7810284961724996</v>
      </c>
      <c r="BX50" s="35">
        <f t="shared" si="0"/>
        <v>8.0000032507175425E-3</v>
      </c>
      <c r="BY50" s="35">
        <f t="shared" si="11"/>
        <v>1.9247487603289624E-2</v>
      </c>
      <c r="BZ50" s="83">
        <f t="shared" si="1"/>
        <v>6.5494627909383502E-3</v>
      </c>
      <c r="CA50" s="83" t="str">
        <f t="shared" si="2"/>
        <v/>
      </c>
      <c r="CB50" s="83">
        <f t="shared" si="3"/>
        <v>5.0475255142682657E-3</v>
      </c>
      <c r="CC50" s="83">
        <f t="shared" si="12"/>
        <v>5.6800940701065223E-3</v>
      </c>
      <c r="CD50" s="83">
        <f t="shared" si="12"/>
        <v>5.6778383107119598E-3</v>
      </c>
      <c r="CE50" s="83">
        <f t="shared" si="5"/>
        <v>4.7240203280247894E-3</v>
      </c>
      <c r="CF50" s="83">
        <f t="shared" si="6"/>
        <v>8.0229172090336889E-3</v>
      </c>
      <c r="CG50" s="83" t="str">
        <f t="shared" si="7"/>
        <v/>
      </c>
      <c r="CH50" s="83" t="str">
        <f t="shared" si="8"/>
        <v/>
      </c>
      <c r="CI50" s="83" t="str">
        <f t="shared" si="9"/>
        <v/>
      </c>
      <c r="CJ50" s="83" t="str">
        <f>IF(M50=0,"",(#REF!-M50)/M50)</f>
        <v/>
      </c>
      <c r="CK50" s="83" t="str">
        <f>IF(N50=0,"",(#REF!-N50)/N50)</f>
        <v/>
      </c>
      <c r="CL50" s="83" t="str">
        <f t="shared" si="10"/>
        <v/>
      </c>
    </row>
    <row r="51" spans="1:90" x14ac:dyDescent="0.25">
      <c r="A51" s="97" t="s">
        <v>50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29"/>
      <c r="O51" s="29"/>
      <c r="P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X51" s="35" t="e">
        <f t="shared" si="0"/>
        <v>#DIV/0!</v>
      </c>
      <c r="BY51" s="35" t="e">
        <f t="shared" si="11"/>
        <v>#DIV/0!</v>
      </c>
      <c r="BZ51" s="83" t="str">
        <f t="shared" si="1"/>
        <v/>
      </c>
      <c r="CA51" s="83" t="str">
        <f t="shared" si="2"/>
        <v/>
      </c>
      <c r="CB51" s="83" t="str">
        <f t="shared" si="3"/>
        <v/>
      </c>
      <c r="CC51" s="83" t="str">
        <f t="shared" si="12"/>
        <v/>
      </c>
      <c r="CD51" s="83" t="str">
        <f t="shared" si="12"/>
        <v/>
      </c>
      <c r="CE51" s="83" t="str">
        <f t="shared" si="5"/>
        <v/>
      </c>
      <c r="CF51" s="83" t="str">
        <f t="shared" si="6"/>
        <v/>
      </c>
      <c r="CG51" s="83" t="str">
        <f t="shared" si="7"/>
        <v/>
      </c>
      <c r="CH51" s="83" t="str">
        <f t="shared" si="8"/>
        <v/>
      </c>
      <c r="CI51" s="83" t="str">
        <f t="shared" si="9"/>
        <v/>
      </c>
      <c r="CJ51" s="83" t="str">
        <f>IF(M51=0,"",(#REF!-M51)/M51)</f>
        <v/>
      </c>
      <c r="CK51" s="83" t="str">
        <f>IF(N51=0,"",(#REF!-N51)/N51)</f>
        <v/>
      </c>
      <c r="CL51" s="83" t="str">
        <f t="shared" si="10"/>
        <v/>
      </c>
    </row>
    <row r="52" spans="1:90" x14ac:dyDescent="0.25">
      <c r="A52" s="41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29"/>
      <c r="O52" s="29"/>
      <c r="P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X52" s="35" t="e">
        <f t="shared" si="0"/>
        <v>#DIV/0!</v>
      </c>
      <c r="BY52" s="35" t="e">
        <f t="shared" si="11"/>
        <v>#DIV/0!</v>
      </c>
      <c r="BZ52" s="83" t="str">
        <f t="shared" si="1"/>
        <v/>
      </c>
      <c r="CA52" s="83" t="str">
        <f t="shared" si="2"/>
        <v/>
      </c>
      <c r="CB52" s="83" t="str">
        <f t="shared" si="3"/>
        <v/>
      </c>
      <c r="CC52" s="83" t="str">
        <f t="shared" si="12"/>
        <v/>
      </c>
      <c r="CD52" s="83" t="str">
        <f t="shared" si="12"/>
        <v/>
      </c>
      <c r="CE52" s="83" t="str">
        <f t="shared" si="5"/>
        <v/>
      </c>
      <c r="CF52" s="83" t="str">
        <f t="shared" si="6"/>
        <v/>
      </c>
      <c r="CG52" s="83" t="str">
        <f t="shared" si="7"/>
        <v/>
      </c>
      <c r="CH52" s="83" t="str">
        <f t="shared" si="8"/>
        <v/>
      </c>
      <c r="CI52" s="83" t="str">
        <f t="shared" si="9"/>
        <v/>
      </c>
      <c r="CJ52" s="83" t="str">
        <f>IF(M52=0,"",(#REF!-M52)/M52)</f>
        <v/>
      </c>
      <c r="CK52" s="83" t="str">
        <f>IF(N52=0,"",(#REF!-N52)/N52)</f>
        <v/>
      </c>
      <c r="CL52" s="83" t="str">
        <f t="shared" si="10"/>
        <v/>
      </c>
    </row>
    <row r="53" spans="1:90" x14ac:dyDescent="0.25">
      <c r="A53" s="41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29"/>
      <c r="P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X53" s="35" t="e">
        <f t="shared" si="0"/>
        <v>#DIV/0!</v>
      </c>
      <c r="BY53" s="35" t="e">
        <f t="shared" si="11"/>
        <v>#DIV/0!</v>
      </c>
      <c r="BZ53" s="83" t="str">
        <f t="shared" si="1"/>
        <v/>
      </c>
      <c r="CA53" s="83" t="str">
        <f t="shared" si="2"/>
        <v/>
      </c>
      <c r="CB53" s="83" t="str">
        <f t="shared" si="3"/>
        <v/>
      </c>
      <c r="CC53" s="83" t="str">
        <f t="shared" si="12"/>
        <v/>
      </c>
      <c r="CD53" s="83" t="str">
        <f t="shared" si="12"/>
        <v/>
      </c>
      <c r="CE53" s="83" t="str">
        <f t="shared" si="5"/>
        <v/>
      </c>
      <c r="CF53" s="83" t="str">
        <f t="shared" si="6"/>
        <v/>
      </c>
      <c r="CG53" s="83" t="str">
        <f t="shared" si="7"/>
        <v/>
      </c>
      <c r="CH53" s="83" t="str">
        <f t="shared" si="8"/>
        <v/>
      </c>
      <c r="CI53" s="83" t="str">
        <f t="shared" si="9"/>
        <v/>
      </c>
      <c r="CJ53" s="83" t="str">
        <f>IF(M53=0,"",(#REF!-M53)/M53)</f>
        <v/>
      </c>
      <c r="CK53" s="83" t="str">
        <f>IF(N53=0,"",(#REF!-N53)/N53)</f>
        <v/>
      </c>
      <c r="CL53" s="83" t="str">
        <f t="shared" si="10"/>
        <v/>
      </c>
    </row>
    <row r="54" spans="1:90" x14ac:dyDescent="0.25">
      <c r="A54" s="41" t="s">
        <v>231</v>
      </c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29"/>
      <c r="P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X54" s="35" t="e">
        <f t="shared" si="0"/>
        <v>#DIV/0!</v>
      </c>
      <c r="BY54" s="35" t="e">
        <f t="shared" si="11"/>
        <v>#DIV/0!</v>
      </c>
      <c r="BZ54" s="83" t="str">
        <f t="shared" si="1"/>
        <v/>
      </c>
      <c r="CA54" s="83" t="str">
        <f t="shared" si="2"/>
        <v/>
      </c>
      <c r="CB54" s="83" t="str">
        <f t="shared" si="3"/>
        <v/>
      </c>
      <c r="CC54" s="83" t="str">
        <f t="shared" si="12"/>
        <v/>
      </c>
      <c r="CD54" s="83" t="str">
        <f t="shared" si="12"/>
        <v/>
      </c>
      <c r="CE54" s="83" t="str">
        <f t="shared" si="5"/>
        <v/>
      </c>
      <c r="CF54" s="83" t="str">
        <f t="shared" si="6"/>
        <v/>
      </c>
      <c r="CG54" s="83" t="str">
        <f t="shared" si="7"/>
        <v/>
      </c>
      <c r="CH54" s="83" t="str">
        <f t="shared" si="8"/>
        <v/>
      </c>
      <c r="CI54" s="83" t="str">
        <f t="shared" si="9"/>
        <v/>
      </c>
      <c r="CJ54" s="83" t="str">
        <f>IF(M54=0,"",(#REF!-M54)/M54)</f>
        <v/>
      </c>
      <c r="CK54" s="83" t="str">
        <f>IF(N54=0,"",(#REF!-N54)/N54)</f>
        <v/>
      </c>
      <c r="CL54" s="83" t="str">
        <f t="shared" si="10"/>
        <v/>
      </c>
    </row>
    <row r="55" spans="1:90" x14ac:dyDescent="0.25">
      <c r="A55" s="97" t="s">
        <v>1</v>
      </c>
      <c r="B55" s="97">
        <v>339.84586000000002</v>
      </c>
      <c r="C55" s="97">
        <v>0</v>
      </c>
      <c r="D55" s="97">
        <v>3333.5421999999999</v>
      </c>
      <c r="E55" s="97">
        <v>59.316883400000002</v>
      </c>
      <c r="F55" s="97">
        <v>54.571545</v>
      </c>
      <c r="G55" s="97">
        <v>137.62732</v>
      </c>
      <c r="H55" s="97">
        <v>142.90276</v>
      </c>
      <c r="I55" s="97"/>
      <c r="J55" s="97"/>
      <c r="K55" s="97"/>
      <c r="L55" s="97"/>
      <c r="M55" s="97"/>
      <c r="N55" s="29"/>
      <c r="O55" s="29"/>
      <c r="P55" s="97"/>
      <c r="Q55" s="96" t="s">
        <v>1</v>
      </c>
      <c r="R55" s="97">
        <v>0</v>
      </c>
      <c r="S55" s="97">
        <v>0</v>
      </c>
      <c r="T55" s="97">
        <v>0</v>
      </c>
      <c r="U55" s="97">
        <v>0</v>
      </c>
      <c r="V55" s="97">
        <v>2.6287791392356601</v>
      </c>
      <c r="W55" s="97">
        <v>0</v>
      </c>
      <c r="X55" s="97">
        <v>340.04943263700301</v>
      </c>
      <c r="Y55" s="97">
        <v>2.1561757228167102</v>
      </c>
      <c r="Z55" s="97">
        <v>4.6520584931792799</v>
      </c>
      <c r="AA55" s="97">
        <v>3.1604110736068298</v>
      </c>
      <c r="AB55" s="97">
        <v>0</v>
      </c>
      <c r="AC55" s="97">
        <v>0</v>
      </c>
      <c r="AD55" s="97">
        <v>0</v>
      </c>
      <c r="AE55" s="97">
        <v>26.681256583387</v>
      </c>
      <c r="AF55" s="97">
        <v>1.72301180340602</v>
      </c>
      <c r="AG55" s="97">
        <v>1.3882473750067601</v>
      </c>
      <c r="AH55" s="97">
        <v>0</v>
      </c>
      <c r="AI55" s="97">
        <v>0</v>
      </c>
      <c r="AJ55" s="97">
        <v>0</v>
      </c>
      <c r="AK55" s="97">
        <v>1.0508594210662601</v>
      </c>
      <c r="AL55" s="97">
        <v>0</v>
      </c>
      <c r="AM55" s="97">
        <v>3001.6432998230698</v>
      </c>
      <c r="AN55" s="97">
        <v>306.83467888732702</v>
      </c>
      <c r="AO55" s="97">
        <v>3335.1592352937901</v>
      </c>
      <c r="AP55" s="97">
        <v>0</v>
      </c>
      <c r="AQ55" s="97">
        <v>4.2631738214041199</v>
      </c>
      <c r="AR55" s="97">
        <v>0</v>
      </c>
      <c r="AS55" s="97">
        <v>77.746826784477193</v>
      </c>
      <c r="AT55" s="97">
        <v>3.1831015713443198E-2</v>
      </c>
      <c r="AU55" s="97">
        <v>1.1192730867463601E-2</v>
      </c>
      <c r="AV55" s="97">
        <v>42.106472355693597</v>
      </c>
      <c r="AW55" s="97">
        <v>1.4304840386470201E-2</v>
      </c>
      <c r="AX55" s="97">
        <v>0</v>
      </c>
      <c r="AY55" s="97">
        <v>2.0747478966252702E-3</v>
      </c>
      <c r="AZ55" s="97">
        <v>59.344918660442801</v>
      </c>
      <c r="BA55" s="97">
        <v>54.597220490940401</v>
      </c>
      <c r="BB55" s="97">
        <v>4.7476981695023603</v>
      </c>
      <c r="BC55" s="97">
        <v>0</v>
      </c>
      <c r="BD55" s="97">
        <v>0</v>
      </c>
      <c r="BE55" s="97">
        <v>0.22336319734122501</v>
      </c>
      <c r="BF55" s="97">
        <v>0</v>
      </c>
      <c r="BG55" s="97">
        <v>2.3968797655384502</v>
      </c>
      <c r="BH55" s="97">
        <v>0</v>
      </c>
      <c r="BI55" s="97">
        <v>6.2297038222633702E-2</v>
      </c>
      <c r="BJ55" s="97">
        <v>9.5875204112722301</v>
      </c>
      <c r="BK55" s="97">
        <v>5.2723813837789599</v>
      </c>
      <c r="BL55" s="97">
        <v>0</v>
      </c>
      <c r="BM55" s="97">
        <v>0.161065993694781</v>
      </c>
      <c r="BN55" s="97">
        <v>2.1839431345315401E-4</v>
      </c>
      <c r="BO55" s="97">
        <v>137.68269024906701</v>
      </c>
      <c r="BP55" s="97">
        <v>36.7606848421348</v>
      </c>
      <c r="BQ55" s="97">
        <v>0</v>
      </c>
      <c r="BR55" s="97">
        <v>0</v>
      </c>
      <c r="BS55" s="97">
        <v>15.427727901069201</v>
      </c>
      <c r="BT55" s="97">
        <v>14.5861349811802</v>
      </c>
      <c r="BU55" s="97">
        <v>143.032292091469</v>
      </c>
      <c r="BV55" s="97">
        <v>16.173526316882199</v>
      </c>
      <c r="BX55" s="35">
        <f t="shared" si="0"/>
        <v>7.9999948131522069E-3</v>
      </c>
      <c r="BY55" s="35">
        <f t="shared" si="11"/>
        <v>1.9247489370647259E-2</v>
      </c>
      <c r="BZ55" s="83">
        <f t="shared" si="1"/>
        <v>5.9901461504633887E-4</v>
      </c>
      <c r="CA55" s="83" t="str">
        <f t="shared" si="2"/>
        <v/>
      </c>
      <c r="CB55" s="83">
        <f t="shared" si="3"/>
        <v>4.8508019301216445E-4</v>
      </c>
      <c r="CC55" s="83">
        <f t="shared" si="12"/>
        <v>4.7263542579849895E-4</v>
      </c>
      <c r="CD55" s="83">
        <f t="shared" si="12"/>
        <v>4.7049228568479947E-4</v>
      </c>
      <c r="CE55" s="83">
        <f t="shared" si="5"/>
        <v>4.0232018662435986E-4</v>
      </c>
      <c r="CF55" s="83">
        <f t="shared" si="6"/>
        <v>9.0643519739578399E-4</v>
      </c>
      <c r="CG55" s="83" t="str">
        <f t="shared" si="7"/>
        <v/>
      </c>
      <c r="CH55" s="83" t="str">
        <f t="shared" si="8"/>
        <v/>
      </c>
      <c r="CI55" s="83" t="str">
        <f t="shared" si="9"/>
        <v/>
      </c>
      <c r="CJ55" s="83" t="str">
        <f>IF(M55=0,"",(#REF!-M55)/M55)</f>
        <v/>
      </c>
      <c r="CK55" s="83" t="str">
        <f>IF(N55=0,"",(#REF!-N55)/N55)</f>
        <v/>
      </c>
      <c r="CL55" s="83" t="str">
        <f t="shared" si="10"/>
        <v/>
      </c>
    </row>
    <row r="56" spans="1:90" x14ac:dyDescent="0.25">
      <c r="A56" s="97" t="s">
        <v>11</v>
      </c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29"/>
      <c r="O56" s="29"/>
      <c r="P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X56" s="35" t="e">
        <f t="shared" si="0"/>
        <v>#DIV/0!</v>
      </c>
      <c r="BY56" s="35" t="e">
        <f t="shared" si="11"/>
        <v>#DIV/0!</v>
      </c>
      <c r="BZ56" s="83" t="str">
        <f t="shared" si="1"/>
        <v/>
      </c>
      <c r="CA56" s="83" t="str">
        <f t="shared" si="2"/>
        <v/>
      </c>
      <c r="CB56" s="83" t="str">
        <f t="shared" si="3"/>
        <v/>
      </c>
      <c r="CC56" s="83" t="str">
        <f t="shared" si="12"/>
        <v/>
      </c>
      <c r="CD56" s="83" t="str">
        <f t="shared" si="12"/>
        <v/>
      </c>
      <c r="CE56" s="83" t="str">
        <f t="shared" si="5"/>
        <v/>
      </c>
      <c r="CF56" s="83" t="str">
        <f t="shared" si="6"/>
        <v/>
      </c>
      <c r="CG56" s="83" t="str">
        <f t="shared" si="7"/>
        <v/>
      </c>
      <c r="CH56" s="83" t="str">
        <f t="shared" si="8"/>
        <v/>
      </c>
      <c r="CI56" s="83" t="str">
        <f t="shared" si="9"/>
        <v/>
      </c>
      <c r="CJ56" s="83" t="str">
        <f>IF(M56=0,"",(#REF!-M56)/M56)</f>
        <v/>
      </c>
      <c r="CK56" s="83" t="str">
        <f>IF(N56=0,"",(#REF!-N56)/N56)</f>
        <v/>
      </c>
      <c r="CL56" s="83" t="str">
        <f t="shared" si="10"/>
        <v/>
      </c>
    </row>
    <row r="57" spans="1:90" x14ac:dyDescent="0.25">
      <c r="A57" s="96" t="s">
        <v>58</v>
      </c>
      <c r="B57" s="97">
        <v>31.355726000000001</v>
      </c>
      <c r="C57" s="97">
        <v>0</v>
      </c>
      <c r="D57" s="97">
        <v>364.59017999999998</v>
      </c>
      <c r="E57" s="97">
        <v>33.483065099999997</v>
      </c>
      <c r="F57" s="97">
        <v>30.80442</v>
      </c>
      <c r="G57" s="97">
        <v>249.54327000000001</v>
      </c>
      <c r="H57" s="97">
        <v>14.151657</v>
      </c>
      <c r="I57" s="97"/>
      <c r="J57" s="97"/>
      <c r="K57" s="97"/>
      <c r="L57" s="97"/>
      <c r="M57" s="97"/>
      <c r="N57" s="97"/>
      <c r="O57" s="97"/>
      <c r="P57" s="97"/>
      <c r="Q57" s="96" t="s">
        <v>58</v>
      </c>
      <c r="R57" s="97">
        <v>0</v>
      </c>
      <c r="S57" s="97">
        <v>0</v>
      </c>
      <c r="T57" s="97">
        <v>0</v>
      </c>
      <c r="U57" s="97">
        <v>0</v>
      </c>
      <c r="V57" s="97">
        <v>0.26009213286641603</v>
      </c>
      <c r="W57" s="97">
        <v>0</v>
      </c>
      <c r="X57" s="97">
        <v>31.3556977683713</v>
      </c>
      <c r="Y57" s="97">
        <v>0.21333275754757799</v>
      </c>
      <c r="Z57" s="97">
        <v>0.46027571577969101</v>
      </c>
      <c r="AA57" s="97">
        <v>0.312691751661899</v>
      </c>
      <c r="AB57" s="97">
        <v>0</v>
      </c>
      <c r="AC57" s="97">
        <v>0</v>
      </c>
      <c r="AD57" s="97">
        <v>0</v>
      </c>
      <c r="AE57" s="97">
        <v>2.91672132585966</v>
      </c>
      <c r="AF57" s="97">
        <v>0.17047528430143699</v>
      </c>
      <c r="AG57" s="97">
        <v>0.137353496477014</v>
      </c>
      <c r="AH57" s="97">
        <v>0</v>
      </c>
      <c r="AI57" s="97">
        <v>0</v>
      </c>
      <c r="AJ57" s="97">
        <v>0</v>
      </c>
      <c r="AK57" s="97">
        <v>0.59289190517920798</v>
      </c>
      <c r="AL57" s="97">
        <v>0</v>
      </c>
      <c r="AM57" s="97">
        <v>328.13108704398701</v>
      </c>
      <c r="AN57" s="97">
        <v>33.542333327821702</v>
      </c>
      <c r="AO57" s="97">
        <v>364.59014169766903</v>
      </c>
      <c r="AP57" s="97">
        <v>0</v>
      </c>
      <c r="AQ57" s="97">
        <v>0.421799549893351</v>
      </c>
      <c r="AR57" s="97">
        <v>0</v>
      </c>
      <c r="AS57" s="97">
        <v>7.6922853906314499</v>
      </c>
      <c r="AT57" s="97">
        <v>0.58914389016573199</v>
      </c>
      <c r="AU57" s="97">
        <v>0</v>
      </c>
      <c r="AV57" s="97">
        <v>2.1847115527703802</v>
      </c>
      <c r="AW57" s="97">
        <v>2.4031814238551101E-2</v>
      </c>
      <c r="AX57" s="97">
        <v>0</v>
      </c>
      <c r="AY57" s="97">
        <v>0</v>
      </c>
      <c r="AZ57" s="97">
        <v>33.483059329243702</v>
      </c>
      <c r="BA57" s="97">
        <v>30.8044138489944</v>
      </c>
      <c r="BB57" s="97">
        <v>2.6786454802493398</v>
      </c>
      <c r="BC57" s="97">
        <v>0.102681321891345</v>
      </c>
      <c r="BD57" s="97">
        <v>0</v>
      </c>
      <c r="BE57" s="97">
        <v>7.6887237994455297</v>
      </c>
      <c r="BF57" s="97">
        <v>0</v>
      </c>
      <c r="BG57" s="97">
        <v>3.2770660890557002</v>
      </c>
      <c r="BH57" s="97">
        <v>0</v>
      </c>
      <c r="BI57" s="97">
        <v>0</v>
      </c>
      <c r="BJ57" s="97">
        <v>13.1082600572099</v>
      </c>
      <c r="BK57" s="97">
        <v>0.52165105985658899</v>
      </c>
      <c r="BL57" s="97">
        <v>0.104866037247088</v>
      </c>
      <c r="BM57" s="97">
        <v>3.7205598637543602</v>
      </c>
      <c r="BN57" s="97">
        <v>4.3694232157718603E-3</v>
      </c>
      <c r="BO57" s="97">
        <v>249.543110170472</v>
      </c>
      <c r="BP57" s="97">
        <v>3.6371065369903599</v>
      </c>
      <c r="BQ57" s="97">
        <v>0</v>
      </c>
      <c r="BR57" s="97">
        <v>0</v>
      </c>
      <c r="BS57" s="97">
        <v>1.5264240631203101</v>
      </c>
      <c r="BT57" s="97">
        <v>1.4431582363465001</v>
      </c>
      <c r="BU57" s="97">
        <v>14.151652639759201</v>
      </c>
      <c r="BV57" s="97">
        <v>1.6002122533805101</v>
      </c>
      <c r="BX57" s="35">
        <f t="shared" si="0"/>
        <v>8.0000005273820809E-3</v>
      </c>
      <c r="BY57" s="35">
        <f t="shared" si="11"/>
        <v>1.9246978958457367E-2</v>
      </c>
      <c r="BZ57" s="83">
        <f t="shared" si="1"/>
        <v>-9.0036597145227219E-7</v>
      </c>
      <c r="CA57" s="83" t="str">
        <f t="shared" si="2"/>
        <v/>
      </c>
      <c r="CB57" s="83">
        <f t="shared" si="3"/>
        <v>-1.0505584914434922E-7</v>
      </c>
      <c r="CC57" s="83">
        <f t="shared" si="12"/>
        <v>-1.723485074826923E-7</v>
      </c>
      <c r="CD57" s="83">
        <f t="shared" si="12"/>
        <v>-1.9967931874629433E-7</v>
      </c>
      <c r="CE57" s="83">
        <f t="shared" si="5"/>
        <v>-6.4048823276967028E-7</v>
      </c>
      <c r="CF57" s="83">
        <f t="shared" si="6"/>
        <v>-3.0810814588906544E-7</v>
      </c>
      <c r="CG57" s="83" t="str">
        <f t="shared" si="7"/>
        <v/>
      </c>
      <c r="CH57" s="83" t="str">
        <f t="shared" si="8"/>
        <v/>
      </c>
      <c r="CI57" s="83" t="str">
        <f t="shared" si="9"/>
        <v/>
      </c>
      <c r="CJ57" s="83" t="str">
        <f>IF(M57=0,"",(#REF!-M57)/M57)</f>
        <v/>
      </c>
      <c r="CK57" s="83" t="str">
        <f>IF(N57=0,"",(#REF!-N57)/N57)</f>
        <v/>
      </c>
      <c r="CL57" s="83" t="str">
        <f t="shared" si="10"/>
        <v/>
      </c>
    </row>
    <row r="58" spans="1:90" x14ac:dyDescent="0.25">
      <c r="A58" s="96" t="s">
        <v>75</v>
      </c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X58" s="35" t="e">
        <f t="shared" si="0"/>
        <v>#DIV/0!</v>
      </c>
      <c r="BY58" s="35" t="e">
        <f t="shared" si="11"/>
        <v>#DIV/0!</v>
      </c>
      <c r="BZ58" s="83" t="str">
        <f t="shared" si="1"/>
        <v/>
      </c>
      <c r="CA58" s="83" t="str">
        <f t="shared" si="2"/>
        <v/>
      </c>
      <c r="CB58" s="83" t="str">
        <f t="shared" si="3"/>
        <v/>
      </c>
      <c r="CC58" s="83" t="str">
        <f t="shared" si="12"/>
        <v/>
      </c>
      <c r="CD58" s="83" t="str">
        <f t="shared" si="12"/>
        <v/>
      </c>
      <c r="CE58" s="83" t="str">
        <f t="shared" si="5"/>
        <v/>
      </c>
      <c r="CF58" s="83" t="str">
        <f t="shared" si="6"/>
        <v/>
      </c>
      <c r="CG58" s="83" t="str">
        <f t="shared" si="7"/>
        <v/>
      </c>
      <c r="CH58" s="83" t="str">
        <f t="shared" si="8"/>
        <v/>
      </c>
      <c r="CI58" s="83" t="str">
        <f t="shared" si="9"/>
        <v/>
      </c>
      <c r="CJ58" s="83" t="str">
        <f>IF(M58=0,"",(#REF!-M58)/M58)</f>
        <v/>
      </c>
      <c r="CK58" s="83" t="str">
        <f>IF(N58=0,"",(#REF!-N58)/N58)</f>
        <v/>
      </c>
      <c r="CL58" s="83" t="str">
        <f t="shared" si="10"/>
        <v/>
      </c>
    </row>
    <row r="59" spans="1:90" x14ac:dyDescent="0.25">
      <c r="A59" s="96" t="s">
        <v>417</v>
      </c>
      <c r="B59" s="97">
        <v>30001.205000000002</v>
      </c>
      <c r="C59" s="97">
        <v>0</v>
      </c>
      <c r="D59" s="97">
        <v>280687.34000000003</v>
      </c>
      <c r="E59" s="97">
        <v>8046.1195299999999</v>
      </c>
      <c r="F59" s="97">
        <v>7402.4301999999998</v>
      </c>
      <c r="G59" s="97">
        <v>40801.012000000002</v>
      </c>
      <c r="H59" s="97">
        <v>15840.655000000001</v>
      </c>
      <c r="I59" s="97"/>
      <c r="J59" s="97"/>
      <c r="K59" s="97"/>
      <c r="L59" s="97"/>
      <c r="M59" s="97"/>
      <c r="N59" s="97"/>
      <c r="O59" s="97"/>
      <c r="P59" s="97"/>
      <c r="Q59" s="96" t="s">
        <v>69</v>
      </c>
      <c r="R59" s="97">
        <v>0</v>
      </c>
      <c r="S59" s="97">
        <v>0</v>
      </c>
      <c r="T59" s="97">
        <v>0</v>
      </c>
      <c r="U59" s="97">
        <v>0</v>
      </c>
      <c r="V59" s="97">
        <v>291.15217283592602</v>
      </c>
      <c r="W59" s="97">
        <v>0</v>
      </c>
      <c r="X59" s="97">
        <v>30002.878242916198</v>
      </c>
      <c r="Y59" s="97">
        <v>238.808641212688</v>
      </c>
      <c r="Z59" s="97">
        <v>515.24167754497205</v>
      </c>
      <c r="AA59" s="97">
        <v>350.03294238647101</v>
      </c>
      <c r="AB59" s="97">
        <v>0</v>
      </c>
      <c r="AC59" s="97">
        <v>0</v>
      </c>
      <c r="AD59" s="97">
        <v>0</v>
      </c>
      <c r="AE59" s="97">
        <v>2245.6045123321001</v>
      </c>
      <c r="AF59" s="97">
        <v>190.83365348672999</v>
      </c>
      <c r="AG59" s="97">
        <v>153.75650632735901</v>
      </c>
      <c r="AH59" s="97">
        <v>0</v>
      </c>
      <c r="AI59" s="97">
        <v>0</v>
      </c>
      <c r="AJ59" s="97">
        <v>0</v>
      </c>
      <c r="AK59" s="97">
        <v>142.48089153149499</v>
      </c>
      <c r="AL59" s="97">
        <v>0</v>
      </c>
      <c r="AM59" s="97">
        <v>252630.296268126</v>
      </c>
      <c r="AN59" s="97">
        <v>25824.4525722978</v>
      </c>
      <c r="AO59" s="97">
        <v>280700.35335275601</v>
      </c>
      <c r="AP59" s="97">
        <v>0</v>
      </c>
      <c r="AQ59" s="97">
        <v>472.17068738256199</v>
      </c>
      <c r="AR59" s="97">
        <v>0</v>
      </c>
      <c r="AS59" s="97">
        <v>8610.9187427140005</v>
      </c>
      <c r="AT59" s="97">
        <v>81.512863767588698</v>
      </c>
      <c r="AU59" s="97">
        <v>0.66408898781395198</v>
      </c>
      <c r="AV59" s="97">
        <v>2793.5377388294501</v>
      </c>
      <c r="AW59" s="97">
        <v>4.0967032126853899</v>
      </c>
      <c r="AX59" s="97">
        <v>0</v>
      </c>
      <c r="AY59" s="97">
        <v>0.123099461625798</v>
      </c>
      <c r="AZ59" s="97">
        <v>8046.3911494415097</v>
      </c>
      <c r="BA59" s="97">
        <v>7402.6731245623496</v>
      </c>
      <c r="BB59" s="97">
        <v>643.71802487915897</v>
      </c>
      <c r="BC59" s="97">
        <v>13.877662120184899</v>
      </c>
      <c r="BD59" s="97">
        <v>0</v>
      </c>
      <c r="BE59" s="97">
        <v>1052.4048515131899</v>
      </c>
      <c r="BF59" s="97">
        <v>0</v>
      </c>
      <c r="BG59" s="97">
        <v>585.11670078319196</v>
      </c>
      <c r="BH59" s="97">
        <v>0</v>
      </c>
      <c r="BI59" s="97">
        <v>3.6962197423899101</v>
      </c>
      <c r="BJ59" s="97">
        <v>2340.4668119512498</v>
      </c>
      <c r="BK59" s="97">
        <v>583.94413129197596</v>
      </c>
      <c r="BL59" s="97">
        <v>14.1729241098563</v>
      </c>
      <c r="BM59" s="97">
        <v>512.39996371192206</v>
      </c>
      <c r="BN59" s="97">
        <v>0.60349637119220401</v>
      </c>
      <c r="BO59" s="97">
        <v>40802.162159206702</v>
      </c>
      <c r="BP59" s="97">
        <v>4071.4597838936502</v>
      </c>
      <c r="BQ59" s="97">
        <v>0</v>
      </c>
      <c r="BR59" s="97">
        <v>0</v>
      </c>
      <c r="BS59" s="97">
        <v>1708.71161064733</v>
      </c>
      <c r="BT59" s="97">
        <v>1615.5015907782799</v>
      </c>
      <c r="BU59" s="97">
        <v>15841.6475000137</v>
      </c>
      <c r="BV59" s="97">
        <v>1791.30873190888</v>
      </c>
      <c r="BX59" s="35">
        <f t="shared" si="0"/>
        <v>8.0000060046595302E-3</v>
      </c>
      <c r="BY59" s="35">
        <f t="shared" si="11"/>
        <v>1.9247221798668647E-2</v>
      </c>
      <c r="BZ59" s="83">
        <f t="shared" si="1"/>
        <v>5.5772523676852771E-5</v>
      </c>
      <c r="CA59" s="83" t="str">
        <f t="shared" si="2"/>
        <v/>
      </c>
      <c r="CB59" s="83">
        <f t="shared" si="3"/>
        <v>4.6362449962941081E-5</v>
      </c>
      <c r="CC59" s="83">
        <f t="shared" si="12"/>
        <v>3.3757818349208164E-5</v>
      </c>
      <c r="CD59" s="83">
        <f t="shared" si="12"/>
        <v>3.281686632449423E-5</v>
      </c>
      <c r="CE59" s="83">
        <f t="shared" si="5"/>
        <v>2.8189477425210789E-5</v>
      </c>
      <c r="CF59" s="83">
        <f t="shared" si="6"/>
        <v>6.2655238290279045E-5</v>
      </c>
      <c r="CG59" s="83" t="str">
        <f t="shared" si="7"/>
        <v/>
      </c>
      <c r="CH59" s="83" t="str">
        <f t="shared" si="8"/>
        <v/>
      </c>
      <c r="CI59" s="83" t="str">
        <f t="shared" si="9"/>
        <v/>
      </c>
      <c r="CJ59" s="83" t="str">
        <f>IF(M59=0,"",(#REF!-M59)/M59)</f>
        <v/>
      </c>
      <c r="CK59" s="83" t="str">
        <f>IF(N59=0,"",(#REF!-N59)/N59)</f>
        <v/>
      </c>
      <c r="CL59" s="83" t="str">
        <f t="shared" si="10"/>
        <v/>
      </c>
    </row>
    <row r="60" spans="1:90" x14ac:dyDescent="0.25">
      <c r="A60" s="97" t="s">
        <v>418</v>
      </c>
      <c r="B60" s="97">
        <v>166034.12</v>
      </c>
      <c r="C60" s="97">
        <v>0</v>
      </c>
      <c r="D60" s="97">
        <v>1926440.9</v>
      </c>
      <c r="E60" s="97">
        <v>171082.37</v>
      </c>
      <c r="F60" s="97">
        <v>157395.78</v>
      </c>
      <c r="G60" s="97">
        <v>1266753.3999999999</v>
      </c>
      <c r="H60" s="97">
        <v>73385.241999999998</v>
      </c>
      <c r="I60" s="97">
        <v>10.174588612999999</v>
      </c>
      <c r="J60" s="97">
        <v>0.43605374320000001</v>
      </c>
      <c r="K60" s="97">
        <v>69.768600789999994</v>
      </c>
      <c r="L60" s="97"/>
      <c r="M60" s="97"/>
      <c r="N60" s="97"/>
      <c r="O60" s="97"/>
      <c r="P60" s="97"/>
      <c r="Q60" s="96" t="s">
        <v>70</v>
      </c>
      <c r="R60" s="97">
        <v>0</v>
      </c>
      <c r="S60" s="97">
        <v>0</v>
      </c>
      <c r="T60" s="97">
        <v>0</v>
      </c>
      <c r="U60" s="97">
        <v>0</v>
      </c>
      <c r="V60" s="97">
        <v>736.59056724449795</v>
      </c>
      <c r="W60" s="97">
        <v>0</v>
      </c>
      <c r="X60" s="97">
        <v>87466.579154196705</v>
      </c>
      <c r="Y60" s="97">
        <v>604.77772086079403</v>
      </c>
      <c r="Z60" s="97">
        <v>1304.92862078804</v>
      </c>
      <c r="AA60" s="97">
        <v>883.83037273632101</v>
      </c>
      <c r="AB60" s="97">
        <v>0</v>
      </c>
      <c r="AC60" s="97">
        <v>0</v>
      </c>
      <c r="AD60" s="97">
        <v>0</v>
      </c>
      <c r="AE60" s="97">
        <v>8014.0239825394001</v>
      </c>
      <c r="AF60" s="97">
        <v>481.82709729327502</v>
      </c>
      <c r="AG60" s="97">
        <v>389.483385215694</v>
      </c>
      <c r="AH60" s="97">
        <v>0</v>
      </c>
      <c r="AI60" s="97">
        <v>0</v>
      </c>
      <c r="AJ60" s="97">
        <v>0</v>
      </c>
      <c r="AK60" s="97">
        <v>1174.30788979094</v>
      </c>
      <c r="AL60" s="97">
        <v>0</v>
      </c>
      <c r="AM60" s="97">
        <v>901559.07321659802</v>
      </c>
      <c r="AN60" s="97">
        <v>91913.089508534598</v>
      </c>
      <c r="AO60" s="97">
        <v>1001486.18670767</v>
      </c>
      <c r="AP60" s="97">
        <v>0</v>
      </c>
      <c r="AQ60" s="97">
        <v>1195.9189911153701</v>
      </c>
      <c r="AR60" s="97">
        <v>0</v>
      </c>
      <c r="AS60" s="97">
        <v>21803.9733543941</v>
      </c>
      <c r="AT60" s="97">
        <v>1626.7565416094801</v>
      </c>
      <c r="AU60" s="97">
        <v>5.2268758852935101E-3</v>
      </c>
      <c r="AV60" s="97">
        <v>6062.0286689043496</v>
      </c>
      <c r="AW60" s="97">
        <v>66.280523046567097</v>
      </c>
      <c r="AX60" s="97">
        <v>0</v>
      </c>
      <c r="AY60" s="97">
        <v>9.6888440615750904E-4</v>
      </c>
      <c r="AZ60" s="97">
        <v>92488.459315913206</v>
      </c>
      <c r="BA60" s="97">
        <v>85105.770513739495</v>
      </c>
      <c r="BB60" s="97">
        <v>7382.6888021737504</v>
      </c>
      <c r="BC60" s="97">
        <v>283.25626548058</v>
      </c>
      <c r="BD60" s="97">
        <v>0</v>
      </c>
      <c r="BE60" s="97">
        <v>21273.128497494999</v>
      </c>
      <c r="BF60" s="97">
        <v>0</v>
      </c>
      <c r="BG60" s="97">
        <v>9039.2855966533807</v>
      </c>
      <c r="BH60" s="97">
        <v>0</v>
      </c>
      <c r="BI60" s="97">
        <v>2.9092088162833301E-2</v>
      </c>
      <c r="BJ60" s="97">
        <v>36157.142386613501</v>
      </c>
      <c r="BK60" s="97">
        <v>1474.3219431397099</v>
      </c>
      <c r="BL60" s="97">
        <v>289.51217700909899</v>
      </c>
      <c r="BM60" s="97">
        <v>10296.261611468401</v>
      </c>
      <c r="BN60" s="97">
        <v>12.082957610630601</v>
      </c>
      <c r="BO60" s="97">
        <v>685075.44638855301</v>
      </c>
      <c r="BP60" s="97">
        <v>10274.024707970701</v>
      </c>
      <c r="BQ60" s="97">
        <v>0</v>
      </c>
      <c r="BR60" s="97">
        <v>0</v>
      </c>
      <c r="BS60" s="97">
        <v>4326.5832533544999</v>
      </c>
      <c r="BT60" s="97">
        <v>4079.9967083185902</v>
      </c>
      <c r="BU60" s="97">
        <v>40067.522708157601</v>
      </c>
      <c r="BV60" s="97">
        <v>4537.24856713184</v>
      </c>
      <c r="BX60" s="35">
        <f t="shared" si="0"/>
        <v>8.0021313213366006E-3</v>
      </c>
      <c r="BY60" s="35">
        <f t="shared" si="11"/>
        <v>1.3798217003409415E-2</v>
      </c>
      <c r="BZ60" s="83">
        <f t="shared" si="1"/>
        <v>-0.47320117603419881</v>
      </c>
      <c r="CA60" s="83" t="str">
        <f t="shared" si="2"/>
        <v/>
      </c>
      <c r="CB60" s="83">
        <f t="shared" si="3"/>
        <v>-0.48013656338605037</v>
      </c>
      <c r="CC60" s="83">
        <f t="shared" si="12"/>
        <v>-0.45939222541800651</v>
      </c>
      <c r="CD60" s="83">
        <f t="shared" si="12"/>
        <v>-0.45928810471450066</v>
      </c>
      <c r="CE60" s="83">
        <f t="shared" si="5"/>
        <v>-0.4591879947679216</v>
      </c>
      <c r="CF60" s="83">
        <f t="shared" si="6"/>
        <v>-0.45401116605764408</v>
      </c>
      <c r="CG60" s="83">
        <f t="shared" si="7"/>
        <v>-1</v>
      </c>
      <c r="CH60" s="83">
        <f t="shared" si="8"/>
        <v>1688.2196861767427</v>
      </c>
      <c r="CI60" s="83">
        <f t="shared" si="9"/>
        <v>-1</v>
      </c>
      <c r="CJ60" s="83" t="str">
        <f>IF(M60=0,"",(#REF!-M60)/M60)</f>
        <v/>
      </c>
      <c r="CK60" s="83" t="str">
        <f>IF(N60=0,"",(#REF!-N60)/N60)</f>
        <v/>
      </c>
      <c r="CL60" s="83" t="str">
        <f t="shared" si="10"/>
        <v/>
      </c>
    </row>
    <row r="61" spans="1:90" x14ac:dyDescent="0.25">
      <c r="A61" s="42" t="s">
        <v>492</v>
      </c>
      <c r="B61" s="1">
        <f>SUM(B3:B60)+SUM(B67:B90)</f>
        <v>287571.23505099001</v>
      </c>
      <c r="C61" s="1">
        <f t="shared" ref="C61:O61" si="13">SUM(C3:C60)+SUM(C67:C90)</f>
        <v>18.861456386500002</v>
      </c>
      <c r="D61" s="1">
        <f t="shared" si="13"/>
        <v>2634351.8535782997</v>
      </c>
      <c r="E61" s="1">
        <f t="shared" si="13"/>
        <v>199835.36835599798</v>
      </c>
      <c r="F61" s="1">
        <f t="shared" si="13"/>
        <v>183954.03662028999</v>
      </c>
      <c r="G61" s="1">
        <f t="shared" si="13"/>
        <v>1429223.7343267999</v>
      </c>
      <c r="H61" s="1">
        <f t="shared" si="13"/>
        <v>113012.73434686</v>
      </c>
      <c r="I61" s="1">
        <f t="shared" si="13"/>
        <v>10.174588612999999</v>
      </c>
      <c r="J61" s="1">
        <f t="shared" si="13"/>
        <v>0.43605374320000001</v>
      </c>
      <c r="K61" s="1">
        <f t="shared" si="13"/>
        <v>69.768600789999994</v>
      </c>
      <c r="L61" s="1">
        <f t="shared" si="13"/>
        <v>0</v>
      </c>
      <c r="M61" s="1">
        <f t="shared" si="13"/>
        <v>0</v>
      </c>
      <c r="N61" s="1">
        <f t="shared" si="13"/>
        <v>0</v>
      </c>
      <c r="O61" s="1">
        <f t="shared" si="13"/>
        <v>0</v>
      </c>
      <c r="P61" s="97"/>
      <c r="Q61" s="97"/>
      <c r="R61" s="1">
        <f t="shared" ref="R61:BV61" si="14">SUM(R3:R60)+SUM(R67:R90)</f>
        <v>43.231551295621728</v>
      </c>
      <c r="S61" s="1">
        <f t="shared" si="14"/>
        <v>26.40865079132605</v>
      </c>
      <c r="T61" s="1">
        <f t="shared" si="14"/>
        <v>24.703409349010428</v>
      </c>
      <c r="U61" s="1">
        <f t="shared" si="14"/>
        <v>48.848732539001297</v>
      </c>
      <c r="V61" s="1">
        <f t="shared" si="14"/>
        <v>1498.2747974062777</v>
      </c>
      <c r="W61" s="1">
        <f t="shared" si="14"/>
        <v>216.44546486374816</v>
      </c>
      <c r="X61" s="1">
        <f t="shared" si="14"/>
        <v>207720.92416333657</v>
      </c>
      <c r="Y61" s="1">
        <f t="shared" si="14"/>
        <v>1245.6102729650779</v>
      </c>
      <c r="Z61" s="1">
        <f t="shared" si="14"/>
        <v>2546.9656233741789</v>
      </c>
      <c r="AA61" s="1">
        <f t="shared" si="14"/>
        <v>1725.1380027902858</v>
      </c>
      <c r="AB61" s="1">
        <f t="shared" si="14"/>
        <v>44.225178455146477</v>
      </c>
      <c r="AC61" s="1">
        <f t="shared" si="14"/>
        <v>45.584413767131721</v>
      </c>
      <c r="AD61" s="1">
        <f t="shared" si="14"/>
        <v>45.584413767131721</v>
      </c>
      <c r="AE61" s="1">
        <f t="shared" si="14"/>
        <v>13637.287782880485</v>
      </c>
      <c r="AF61" s="1">
        <f t="shared" si="14"/>
        <v>963.31378304639838</v>
      </c>
      <c r="AG61" s="1">
        <f t="shared" si="14"/>
        <v>759.6913106070574</v>
      </c>
      <c r="AH61" s="1">
        <f t="shared" si="14"/>
        <v>28.258878123373151</v>
      </c>
      <c r="AI61" s="1">
        <f t="shared" si="14"/>
        <v>41.173083756097284</v>
      </c>
      <c r="AJ61" s="1">
        <f t="shared" si="14"/>
        <v>5.2922367586825843</v>
      </c>
      <c r="AK61" s="1">
        <f t="shared" si="14"/>
        <v>1396.0094300103606</v>
      </c>
      <c r="AL61" s="1">
        <f t="shared" si="14"/>
        <v>0</v>
      </c>
      <c r="AM61" s="1">
        <f t="shared" si="14"/>
        <v>1534175.9542845716</v>
      </c>
      <c r="AN61" s="1">
        <f t="shared" si="14"/>
        <v>156580.62129823375</v>
      </c>
      <c r="AO61" s="1">
        <f t="shared" si="14"/>
        <v>1704393.8633656842</v>
      </c>
      <c r="AP61" s="1">
        <f t="shared" si="14"/>
        <v>11.175537118705025</v>
      </c>
      <c r="AQ61" s="1">
        <f t="shared" si="14"/>
        <v>2419.5380578484842</v>
      </c>
      <c r="AR61" s="1">
        <f t="shared" si="14"/>
        <v>0</v>
      </c>
      <c r="AS61" s="1">
        <f t="shared" si="14"/>
        <v>42877.115438734429</v>
      </c>
      <c r="AT61" s="1">
        <f t="shared" si="14"/>
        <v>1727.4515717332026</v>
      </c>
      <c r="AU61" s="1">
        <f t="shared" si="14"/>
        <v>4.4470018744264888</v>
      </c>
      <c r="AV61" s="1">
        <f t="shared" si="14"/>
        <v>23098.295319474833</v>
      </c>
      <c r="AW61" s="1">
        <f t="shared" si="14"/>
        <v>75.549523893074792</v>
      </c>
      <c r="AX61" s="1">
        <f t="shared" si="14"/>
        <v>0</v>
      </c>
      <c r="AY61" s="1">
        <f t="shared" si="14"/>
        <v>0.82432104480583102</v>
      </c>
      <c r="AZ61" s="1">
        <f t="shared" si="14"/>
        <v>120930.59839582152</v>
      </c>
      <c r="BA61" s="1">
        <f t="shared" si="14"/>
        <v>111376.89427507849</v>
      </c>
      <c r="BB61" s="1">
        <f t="shared" si="14"/>
        <v>9553.7041207430593</v>
      </c>
      <c r="BC61" s="1">
        <f t="shared" si="14"/>
        <v>298.6047257679524</v>
      </c>
      <c r="BD61" s="1">
        <f t="shared" si="14"/>
        <v>0</v>
      </c>
      <c r="BE61" s="1">
        <f t="shared" si="14"/>
        <v>22511.053480711627</v>
      </c>
      <c r="BF61" s="1">
        <f t="shared" si="14"/>
        <v>0</v>
      </c>
      <c r="BG61" s="1">
        <f t="shared" si="14"/>
        <v>10480.318162449397</v>
      </c>
      <c r="BH61" s="1">
        <f t="shared" si="14"/>
        <v>0</v>
      </c>
      <c r="BI61" s="1">
        <f t="shared" si="14"/>
        <v>24.751306617445088</v>
      </c>
      <c r="BJ61" s="1">
        <f t="shared" si="14"/>
        <v>41921.27271667483</v>
      </c>
      <c r="BK61" s="1">
        <f t="shared" si="14"/>
        <v>2906.2285583820681</v>
      </c>
      <c r="BL61" s="1">
        <f t="shared" si="14"/>
        <v>305.18718580168263</v>
      </c>
      <c r="BM61" s="1">
        <f t="shared" si="14"/>
        <v>10916.316206897889</v>
      </c>
      <c r="BN61" s="1">
        <f t="shared" si="14"/>
        <v>12.822752137278545</v>
      </c>
      <c r="BO61" s="1">
        <f t="shared" si="14"/>
        <v>845439.75068492396</v>
      </c>
      <c r="BP61" s="1">
        <f t="shared" si="14"/>
        <v>20504.084264304071</v>
      </c>
      <c r="BQ61" s="1">
        <f t="shared" si="14"/>
        <v>0</v>
      </c>
      <c r="BR61" s="1">
        <f t="shared" si="14"/>
        <v>19.423964875721389</v>
      </c>
      <c r="BS61" s="1">
        <f t="shared" si="14"/>
        <v>8480.3722701070401</v>
      </c>
      <c r="BT61" s="1">
        <f t="shared" si="14"/>
        <v>8204.968588874357</v>
      </c>
      <c r="BU61" s="1">
        <f t="shared" si="14"/>
        <v>79502.010124064371</v>
      </c>
      <c r="BV61" s="1">
        <f t="shared" si="14"/>
        <v>8823.3752876837589</v>
      </c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</row>
    <row r="62" spans="1:90" x14ac:dyDescent="0.25">
      <c r="A62" s="10" t="s">
        <v>56</v>
      </c>
      <c r="B62" s="1">
        <f>SUM(B3:B51)</f>
        <v>13634.428519999998</v>
      </c>
      <c r="C62" s="1">
        <f t="shared" ref="C62:O62" si="15">SUM(C3:C51)</f>
        <v>0</v>
      </c>
      <c r="D62" s="1">
        <f t="shared" si="15"/>
        <v>107651.10774000001</v>
      </c>
      <c r="E62" s="1">
        <f t="shared" si="15"/>
        <v>2136.8763905700002</v>
      </c>
      <c r="F62" s="1">
        <f t="shared" si="15"/>
        <v>1965.9260225999999</v>
      </c>
      <c r="G62" s="1">
        <f t="shared" si="15"/>
        <v>4394.0053551000001</v>
      </c>
      <c r="H62" s="1">
        <f t="shared" si="15"/>
        <v>8426.3512865000012</v>
      </c>
      <c r="I62" s="1">
        <f t="shared" si="15"/>
        <v>0</v>
      </c>
      <c r="J62" s="1">
        <f t="shared" si="15"/>
        <v>0</v>
      </c>
      <c r="K62" s="1">
        <f t="shared" si="15"/>
        <v>0</v>
      </c>
      <c r="L62" s="1">
        <f t="shared" si="15"/>
        <v>0</v>
      </c>
      <c r="M62" s="1">
        <f t="shared" si="15"/>
        <v>0</v>
      </c>
      <c r="N62" s="1">
        <f t="shared" si="15"/>
        <v>0</v>
      </c>
      <c r="O62" s="1">
        <f t="shared" si="15"/>
        <v>0</v>
      </c>
      <c r="R62" s="1">
        <f t="shared" ref="R62:BV62" si="16">SUM(R3:R51)</f>
        <v>0</v>
      </c>
      <c r="S62" s="1">
        <f t="shared" si="16"/>
        <v>0</v>
      </c>
      <c r="T62" s="1">
        <f t="shared" si="16"/>
        <v>0</v>
      </c>
      <c r="U62" s="1">
        <f t="shared" si="16"/>
        <v>0</v>
      </c>
      <c r="V62" s="1">
        <f t="shared" si="16"/>
        <v>155.29867100314129</v>
      </c>
      <c r="W62" s="1">
        <f t="shared" si="16"/>
        <v>0</v>
      </c>
      <c r="X62" s="1">
        <f t="shared" si="16"/>
        <v>13665.905571677182</v>
      </c>
      <c r="Y62" s="1">
        <f t="shared" si="16"/>
        <v>127.37893537620303</v>
      </c>
      <c r="Z62" s="1">
        <f t="shared" si="16"/>
        <v>274.82633158215771</v>
      </c>
      <c r="AA62" s="1">
        <f t="shared" si="16"/>
        <v>186.70534587172023</v>
      </c>
      <c r="AB62" s="1">
        <f t="shared" si="16"/>
        <v>0</v>
      </c>
      <c r="AC62" s="1">
        <f t="shared" si="16"/>
        <v>0</v>
      </c>
      <c r="AD62" s="1">
        <f t="shared" si="16"/>
        <v>0</v>
      </c>
      <c r="AE62" s="1">
        <f t="shared" si="16"/>
        <v>862.92618164517035</v>
      </c>
      <c r="AF62" s="1">
        <f t="shared" si="16"/>
        <v>101.78920576900306</v>
      </c>
      <c r="AG62" s="1">
        <f t="shared" si="16"/>
        <v>82.012569169436418</v>
      </c>
      <c r="AH62" s="1">
        <f t="shared" si="16"/>
        <v>0</v>
      </c>
      <c r="AI62" s="1">
        <f t="shared" si="16"/>
        <v>0</v>
      </c>
      <c r="AJ62" s="1">
        <f t="shared" si="16"/>
        <v>0</v>
      </c>
      <c r="AK62" s="1">
        <f t="shared" si="16"/>
        <v>37.917481714419836</v>
      </c>
      <c r="AL62" s="1">
        <f t="shared" si="16"/>
        <v>0</v>
      </c>
      <c r="AM62" s="1">
        <f t="shared" si="16"/>
        <v>97079.176346642154</v>
      </c>
      <c r="AN62" s="1">
        <f t="shared" si="16"/>
        <v>9923.6503458274765</v>
      </c>
      <c r="AO62" s="1">
        <f t="shared" si="16"/>
        <v>107865.75287411489</v>
      </c>
      <c r="AP62" s="1">
        <f t="shared" si="16"/>
        <v>0</v>
      </c>
      <c r="AQ62" s="1">
        <f t="shared" si="16"/>
        <v>251.85253598919033</v>
      </c>
      <c r="AR62" s="1">
        <f t="shared" si="16"/>
        <v>0</v>
      </c>
      <c r="AS62" s="1">
        <f t="shared" si="16"/>
        <v>4592.9959617936765</v>
      </c>
      <c r="AT62" s="1">
        <f t="shared" si="16"/>
        <v>1.4722657227017633</v>
      </c>
      <c r="AU62" s="1">
        <f t="shared" si="16"/>
        <v>0.40028037374691977</v>
      </c>
      <c r="AV62" s="1">
        <f t="shared" si="16"/>
        <v>1507.0736829519865</v>
      </c>
      <c r="AW62" s="1">
        <f t="shared" si="16"/>
        <v>0.52519827074532643</v>
      </c>
      <c r="AX62" s="1">
        <f t="shared" si="16"/>
        <v>0</v>
      </c>
      <c r="AY62" s="1">
        <f t="shared" si="16"/>
        <v>7.4198329236682597E-2</v>
      </c>
      <c r="AZ62" s="1">
        <f t="shared" si="16"/>
        <v>2141.3043055334242</v>
      </c>
      <c r="BA62" s="1">
        <f t="shared" si="16"/>
        <v>1969.9956630624838</v>
      </c>
      <c r="BB62" s="1">
        <f t="shared" si="16"/>
        <v>171.3086424709399</v>
      </c>
      <c r="BC62" s="1">
        <f t="shared" si="16"/>
        <v>5.8196344295816091E-2</v>
      </c>
      <c r="BD62" s="1">
        <f t="shared" si="16"/>
        <v>0</v>
      </c>
      <c r="BE62" s="1">
        <f t="shared" si="16"/>
        <v>12.345751447944989</v>
      </c>
      <c r="BF62" s="1">
        <f t="shared" si="16"/>
        <v>0</v>
      </c>
      <c r="BG62" s="1">
        <f t="shared" si="16"/>
        <v>87.575927763642284</v>
      </c>
      <c r="BH62" s="1">
        <f t="shared" si="16"/>
        <v>0</v>
      </c>
      <c r="BI62" s="1">
        <f t="shared" si="16"/>
        <v>2.2279020614835963</v>
      </c>
      <c r="BJ62" s="1">
        <f t="shared" si="16"/>
        <v>350.30371337985036</v>
      </c>
      <c r="BK62" s="1">
        <f t="shared" si="16"/>
        <v>311.47265244730102</v>
      </c>
      <c r="BL62" s="1">
        <f t="shared" si="16"/>
        <v>5.9434628548752443E-2</v>
      </c>
      <c r="BM62" s="1">
        <f t="shared" si="16"/>
        <v>7.8688250015487373</v>
      </c>
      <c r="BN62" s="1">
        <f t="shared" si="16"/>
        <v>1.0286786753491284E-2</v>
      </c>
      <c r="BO62" s="1">
        <f t="shared" si="16"/>
        <v>4402.7601153892028</v>
      </c>
      <c r="BP62" s="1">
        <f t="shared" si="16"/>
        <v>2171.6856209324214</v>
      </c>
      <c r="BQ62" s="1">
        <f t="shared" si="16"/>
        <v>0</v>
      </c>
      <c r="BR62" s="1">
        <f t="shared" si="16"/>
        <v>0</v>
      </c>
      <c r="BS62" s="1">
        <f t="shared" si="16"/>
        <v>911.41336425406962</v>
      </c>
      <c r="BT62" s="1">
        <f t="shared" si="16"/>
        <v>861.69561550734261</v>
      </c>
      <c r="BU62" s="1">
        <f t="shared" si="16"/>
        <v>8449.8216559593529</v>
      </c>
      <c r="BV62" s="1">
        <f t="shared" si="16"/>
        <v>955.47177006113611</v>
      </c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</row>
    <row r="63" spans="1:90" x14ac:dyDescent="0.25">
      <c r="A63" s="96" t="s">
        <v>240</v>
      </c>
      <c r="B63" s="97">
        <f>+B3+B5+B8+B9+B11+B12+B14+B15+B16+B17+B18+B19+B20+B21+B22+B23+B24+B25+B26+B28+B30+B31+B33+B34+B35+B36+B37+B39+B40+B41+B42+B43+B44+B46+B47+B49+B50+B10</f>
        <v>10684.4138</v>
      </c>
      <c r="C63" s="97">
        <f t="shared" ref="C63:O63" si="17">+C3+C5+C8+C9+C11+C12+C14+C15+C16+C17+C18+C19+C20+C21+C22+C23+C24+C25+C26+C28+C30+C31+C33+C34+C35+C36+C37+C39+C40+C41+C42+C43+C44+C46+C47+C49+C50+C10</f>
        <v>0</v>
      </c>
      <c r="D63" s="97">
        <f t="shared" si="17"/>
        <v>85119.249739999999</v>
      </c>
      <c r="E63" s="97">
        <f t="shared" si="17"/>
        <v>1697.1949463699998</v>
      </c>
      <c r="F63" s="97">
        <f t="shared" si="17"/>
        <v>1561.4191865999999</v>
      </c>
      <c r="G63" s="97">
        <f t="shared" si="17"/>
        <v>3547.5307301000003</v>
      </c>
      <c r="H63" s="97">
        <f t="shared" si="17"/>
        <v>6503.0215365000004</v>
      </c>
      <c r="I63" s="97">
        <f t="shared" si="17"/>
        <v>0</v>
      </c>
      <c r="J63" s="97">
        <f t="shared" si="17"/>
        <v>0</v>
      </c>
      <c r="K63" s="97">
        <f t="shared" si="17"/>
        <v>0</v>
      </c>
      <c r="L63" s="97">
        <f t="shared" si="17"/>
        <v>0</v>
      </c>
      <c r="M63" s="97">
        <f t="shared" si="17"/>
        <v>0</v>
      </c>
      <c r="N63" s="97">
        <f t="shared" si="17"/>
        <v>0</v>
      </c>
      <c r="O63" s="97">
        <f t="shared" si="17"/>
        <v>0</v>
      </c>
      <c r="R63" s="97">
        <f t="shared" ref="R63:BV63" si="18">+R3+R5+R8+R9+R11+R12+R14+R15+R16+R17+R18+R19+R20+R21+R22+R23+R24+R25+R26+R28+R30+R31+R33+R34+R35+R36+R37+R39+R40+R41+R42+R43+R44+R46+R47+R49+R50+R10</f>
        <v>0</v>
      </c>
      <c r="S63" s="97">
        <f t="shared" si="18"/>
        <v>0</v>
      </c>
      <c r="T63" s="97">
        <f t="shared" si="18"/>
        <v>0</v>
      </c>
      <c r="U63" s="97">
        <f t="shared" si="18"/>
        <v>0</v>
      </c>
      <c r="V63" s="97">
        <f t="shared" si="18"/>
        <v>119.79037578002514</v>
      </c>
      <c r="W63" s="97">
        <f t="shared" si="18"/>
        <v>0</v>
      </c>
      <c r="X63" s="97">
        <f t="shared" si="18"/>
        <v>10705.304766212821</v>
      </c>
      <c r="Y63" s="97">
        <f t="shared" si="18"/>
        <v>98.254364566988329</v>
      </c>
      <c r="Z63" s="97">
        <f t="shared" si="18"/>
        <v>211.98860749769167</v>
      </c>
      <c r="AA63" s="97">
        <f t="shared" si="18"/>
        <v>144.01606126396973</v>
      </c>
      <c r="AB63" s="97">
        <f t="shared" si="18"/>
        <v>0</v>
      </c>
      <c r="AC63" s="97">
        <f t="shared" si="18"/>
        <v>0</v>
      </c>
      <c r="AD63" s="97">
        <f t="shared" si="18"/>
        <v>0</v>
      </c>
      <c r="AE63" s="97">
        <f t="shared" si="18"/>
        <v>682.09791719718703</v>
      </c>
      <c r="AF63" s="97">
        <f t="shared" si="18"/>
        <v>78.515600625800815</v>
      </c>
      <c r="AG63" s="97">
        <f t="shared" si="18"/>
        <v>63.26078736980628</v>
      </c>
      <c r="AH63" s="97">
        <f t="shared" si="18"/>
        <v>0</v>
      </c>
      <c r="AI63" s="97">
        <f t="shared" si="18"/>
        <v>0</v>
      </c>
      <c r="AJ63" s="97">
        <f t="shared" si="18"/>
        <v>0</v>
      </c>
      <c r="AK63" s="97">
        <f t="shared" si="18"/>
        <v>30.109711148422839</v>
      </c>
      <c r="AL63" s="97">
        <f t="shared" si="18"/>
        <v>0</v>
      </c>
      <c r="AM63" s="97">
        <f t="shared" si="18"/>
        <v>76735.995109789947</v>
      </c>
      <c r="AN63" s="97">
        <f t="shared" si="18"/>
        <v>7844.1247694620461</v>
      </c>
      <c r="AO63" s="97">
        <f t="shared" si="18"/>
        <v>85262.217796449244</v>
      </c>
      <c r="AP63" s="97">
        <f t="shared" si="18"/>
        <v>0</v>
      </c>
      <c r="AQ63" s="97">
        <f t="shared" si="18"/>
        <v>194.26766337813646</v>
      </c>
      <c r="AR63" s="97">
        <f t="shared" si="18"/>
        <v>0</v>
      </c>
      <c r="AS63" s="97">
        <f t="shared" si="18"/>
        <v>3542.8297023576752</v>
      </c>
      <c r="AT63" s="97">
        <f t="shared" si="18"/>
        <v>1.23434080266671</v>
      </c>
      <c r="AU63" s="97">
        <f t="shared" si="18"/>
        <v>0.31713547543290466</v>
      </c>
      <c r="AV63" s="97">
        <f t="shared" si="18"/>
        <v>1194.2811716868098</v>
      </c>
      <c r="AW63" s="97">
        <f t="shared" si="18"/>
        <v>0.41887508667923218</v>
      </c>
      <c r="AX63" s="97">
        <f t="shared" si="18"/>
        <v>0</v>
      </c>
      <c r="AY63" s="97">
        <f t="shared" si="18"/>
        <v>5.8786099992923072E-2</v>
      </c>
      <c r="AZ63" s="97">
        <f t="shared" si="18"/>
        <v>1700.3781304066529</v>
      </c>
      <c r="BA63" s="97">
        <f t="shared" si="18"/>
        <v>1564.3445140095555</v>
      </c>
      <c r="BB63" s="97">
        <f t="shared" si="18"/>
        <v>136.03361639709618</v>
      </c>
      <c r="BC63" s="97">
        <f t="shared" si="18"/>
        <v>5.79403549441403E-2</v>
      </c>
      <c r="BD63" s="97">
        <f t="shared" si="18"/>
        <v>0</v>
      </c>
      <c r="BE63" s="97">
        <f t="shared" si="18"/>
        <v>10.667335007546395</v>
      </c>
      <c r="BF63" s="97">
        <f t="shared" si="18"/>
        <v>0</v>
      </c>
      <c r="BG63" s="97">
        <f t="shared" si="18"/>
        <v>69.762580559488796</v>
      </c>
      <c r="BH63" s="97">
        <f t="shared" si="18"/>
        <v>0</v>
      </c>
      <c r="BI63" s="97">
        <f t="shared" si="18"/>
        <v>1.7651297075447643</v>
      </c>
      <c r="BJ63" s="97">
        <f t="shared" si="18"/>
        <v>279.05031857515246</v>
      </c>
      <c r="BK63" s="97">
        <f t="shared" si="18"/>
        <v>240.25592624904223</v>
      </c>
      <c r="BL63" s="97">
        <f t="shared" si="18"/>
        <v>5.9173183198575799E-2</v>
      </c>
      <c r="BM63" s="97">
        <f t="shared" si="18"/>
        <v>6.663073911315764</v>
      </c>
      <c r="BN63" s="97">
        <f t="shared" si="18"/>
        <v>8.6535587840440402E-3</v>
      </c>
      <c r="BO63" s="97">
        <f t="shared" si="18"/>
        <v>3554.4385996921865</v>
      </c>
      <c r="BP63" s="97">
        <f t="shared" si="18"/>
        <v>1675.1403178335172</v>
      </c>
      <c r="BQ63" s="97">
        <f t="shared" si="18"/>
        <v>0</v>
      </c>
      <c r="BR63" s="97">
        <f t="shared" si="18"/>
        <v>0</v>
      </c>
      <c r="BS63" s="97">
        <f t="shared" si="18"/>
        <v>703.02308515914001</v>
      </c>
      <c r="BT63" s="97">
        <f t="shared" si="18"/>
        <v>664.67308939927727</v>
      </c>
      <c r="BU63" s="97">
        <f t="shared" si="18"/>
        <v>6517.8107736053698</v>
      </c>
      <c r="BV63" s="97">
        <f t="shared" si="18"/>
        <v>737.00769250665985</v>
      </c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</row>
    <row r="64" spans="1:90" x14ac:dyDescent="0.25">
      <c r="A64" s="2" t="s">
        <v>339</v>
      </c>
      <c r="B64" s="1">
        <f>SUM(B67:B77)</f>
        <v>11962.752598089999</v>
      </c>
      <c r="C64" s="1">
        <f t="shared" ref="C64:O64" si="19">SUM(C67:C77)</f>
        <v>18.861456386500002</v>
      </c>
      <c r="D64" s="1">
        <f t="shared" si="19"/>
        <v>111074.5498103</v>
      </c>
      <c r="E64" s="1">
        <f t="shared" si="19"/>
        <v>2202.6710564679997</v>
      </c>
      <c r="F64" s="1">
        <f t="shared" si="19"/>
        <v>2026.45750819</v>
      </c>
      <c r="G64" s="1">
        <f t="shared" si="19"/>
        <v>7342.477087700001</v>
      </c>
      <c r="H64" s="1">
        <f t="shared" si="19"/>
        <v>6357.0451223599994</v>
      </c>
      <c r="I64" s="1">
        <f t="shared" si="19"/>
        <v>0</v>
      </c>
      <c r="J64" s="1">
        <f t="shared" si="19"/>
        <v>0</v>
      </c>
      <c r="K64" s="1">
        <f t="shared" si="19"/>
        <v>0</v>
      </c>
      <c r="L64" s="1">
        <f t="shared" si="19"/>
        <v>0</v>
      </c>
      <c r="M64" s="1">
        <f t="shared" si="19"/>
        <v>0</v>
      </c>
      <c r="N64" s="1">
        <f t="shared" si="19"/>
        <v>0</v>
      </c>
      <c r="O64" s="1">
        <f t="shared" si="19"/>
        <v>0</v>
      </c>
      <c r="R64" s="1">
        <f t="shared" ref="R64:BV64" si="20">SUM(R67:R77)</f>
        <v>0</v>
      </c>
      <c r="S64" s="1">
        <f t="shared" si="20"/>
        <v>0</v>
      </c>
      <c r="T64" s="1">
        <f t="shared" si="20"/>
        <v>0</v>
      </c>
      <c r="U64" s="1">
        <f t="shared" si="20"/>
        <v>0</v>
      </c>
      <c r="V64" s="1">
        <f t="shared" si="20"/>
        <v>113.36879724704677</v>
      </c>
      <c r="W64" s="1">
        <f t="shared" si="20"/>
        <v>0</v>
      </c>
      <c r="X64" s="1">
        <f t="shared" si="20"/>
        <v>11483.764551031578</v>
      </c>
      <c r="Y64" s="1">
        <f t="shared" si="20"/>
        <v>92.987152690881402</v>
      </c>
      <c r="Z64" s="1">
        <f t="shared" si="20"/>
        <v>200.62449301330463</v>
      </c>
      <c r="AA64" s="1">
        <f t="shared" si="20"/>
        <v>136.29568061919016</v>
      </c>
      <c r="AB64" s="1">
        <f t="shared" si="20"/>
        <v>0</v>
      </c>
      <c r="AC64" s="1">
        <f t="shared" si="20"/>
        <v>0</v>
      </c>
      <c r="AD64" s="1">
        <f t="shared" si="20"/>
        <v>0</v>
      </c>
      <c r="AE64" s="1">
        <f t="shared" si="20"/>
        <v>845.16068003108273</v>
      </c>
      <c r="AF64" s="1">
        <f t="shared" si="20"/>
        <v>74.3065624206059</v>
      </c>
      <c r="AG64" s="1">
        <f t="shared" si="20"/>
        <v>59.869558206244839</v>
      </c>
      <c r="AH64" s="1">
        <f t="shared" si="20"/>
        <v>0</v>
      </c>
      <c r="AI64" s="1">
        <f t="shared" si="20"/>
        <v>0</v>
      </c>
      <c r="AJ64" s="1">
        <f t="shared" si="20"/>
        <v>0</v>
      </c>
      <c r="AK64" s="1">
        <f t="shared" si="20"/>
        <v>39.659415647260417</v>
      </c>
      <c r="AL64" s="1">
        <f t="shared" si="20"/>
        <v>0</v>
      </c>
      <c r="AM64" s="1">
        <f t="shared" si="20"/>
        <v>95080.529003579082</v>
      </c>
      <c r="AN64" s="1">
        <f t="shared" si="20"/>
        <v>9719.3452518194008</v>
      </c>
      <c r="AO64" s="1">
        <f t="shared" si="20"/>
        <v>105645.03493542953</v>
      </c>
      <c r="AP64" s="1">
        <f t="shared" si="20"/>
        <v>0</v>
      </c>
      <c r="AQ64" s="1">
        <f t="shared" si="20"/>
        <v>183.85333567599187</v>
      </c>
      <c r="AR64" s="1">
        <f t="shared" si="20"/>
        <v>0</v>
      </c>
      <c r="AS64" s="1">
        <f t="shared" si="20"/>
        <v>3352.9080320786652</v>
      </c>
      <c r="AT64" s="1">
        <f t="shared" si="20"/>
        <v>8.2927772226392484</v>
      </c>
      <c r="AU64" s="1">
        <f t="shared" si="20"/>
        <v>0.27321542777933849</v>
      </c>
      <c r="AV64" s="1">
        <f t="shared" si="20"/>
        <v>1055.6938237889713</v>
      </c>
      <c r="AW64" s="1">
        <f t="shared" si="20"/>
        <v>0.65575894824539493</v>
      </c>
      <c r="AX64" s="1">
        <f t="shared" si="20"/>
        <v>0</v>
      </c>
      <c r="AY64" s="1">
        <f t="shared" si="20"/>
        <v>5.064479120576279E-2</v>
      </c>
      <c r="AZ64" s="1">
        <f t="shared" si="20"/>
        <v>1875.7631305876798</v>
      </c>
      <c r="BA64" s="1">
        <f t="shared" si="20"/>
        <v>1725.699420654865</v>
      </c>
      <c r="BB64" s="1">
        <f t="shared" si="20"/>
        <v>150.06370993281388</v>
      </c>
      <c r="BC64" s="1">
        <f t="shared" si="20"/>
        <v>1.3099205010003456</v>
      </c>
      <c r="BD64" s="1">
        <f t="shared" si="20"/>
        <v>0</v>
      </c>
      <c r="BE64" s="1">
        <f t="shared" si="20"/>
        <v>103.53833577142471</v>
      </c>
      <c r="BF64" s="1">
        <f t="shared" si="20"/>
        <v>0</v>
      </c>
      <c r="BG64" s="1">
        <f t="shared" si="20"/>
        <v>100.31401329971273</v>
      </c>
      <c r="BH64" s="1">
        <f t="shared" si="20"/>
        <v>0</v>
      </c>
      <c r="BI64" s="1">
        <f t="shared" si="20"/>
        <v>1.5206781873708213</v>
      </c>
      <c r="BJ64" s="1">
        <f t="shared" si="20"/>
        <v>401.25608293853924</v>
      </c>
      <c r="BK64" s="1">
        <f t="shared" si="20"/>
        <v>227.3764117334353</v>
      </c>
      <c r="BL64" s="1">
        <f t="shared" si="20"/>
        <v>1.3377840169314945</v>
      </c>
      <c r="BM64" s="1">
        <f t="shared" si="20"/>
        <v>51.395313378065012</v>
      </c>
      <c r="BN64" s="1">
        <f t="shared" si="20"/>
        <v>6.1072382977231644E-2</v>
      </c>
      <c r="BO64" s="1">
        <f t="shared" si="20"/>
        <v>4994.4885908122187</v>
      </c>
      <c r="BP64" s="1">
        <f t="shared" si="20"/>
        <v>1585.3409620594543</v>
      </c>
      <c r="BQ64" s="1">
        <f t="shared" si="20"/>
        <v>0</v>
      </c>
      <c r="BR64" s="1">
        <f t="shared" si="20"/>
        <v>0</v>
      </c>
      <c r="BS64" s="1">
        <f t="shared" si="20"/>
        <v>665.33609079643088</v>
      </c>
      <c r="BT64" s="1">
        <f t="shared" si="20"/>
        <v>629.04191699490207</v>
      </c>
      <c r="BU64" s="1">
        <f t="shared" si="20"/>
        <v>6168.405799522684</v>
      </c>
      <c r="BV64" s="1">
        <f t="shared" si="20"/>
        <v>697.49876723259388</v>
      </c>
    </row>
    <row r="65" spans="1:90" x14ac:dyDescent="0.25">
      <c r="A65" s="2" t="s">
        <v>493</v>
      </c>
      <c r="B65" s="1">
        <f>SUM(B78:B86)</f>
        <v>65567.527346900009</v>
      </c>
      <c r="C65" s="1">
        <f t="shared" ref="C65:O65" si="21">SUM(C78:C86)</f>
        <v>0</v>
      </c>
      <c r="D65" s="1">
        <f t="shared" si="21"/>
        <v>204799.82364800002</v>
      </c>
      <c r="E65" s="1">
        <f t="shared" si="21"/>
        <v>16274.531430460002</v>
      </c>
      <c r="F65" s="1">
        <f t="shared" si="21"/>
        <v>15078.066924500001</v>
      </c>
      <c r="G65" s="1">
        <f t="shared" si="21"/>
        <v>109545.66929400002</v>
      </c>
      <c r="H65" s="1">
        <f t="shared" si="21"/>
        <v>8846.3865210000004</v>
      </c>
      <c r="I65" s="1">
        <f t="shared" si="21"/>
        <v>0</v>
      </c>
      <c r="J65" s="1">
        <f t="shared" si="21"/>
        <v>0</v>
      </c>
      <c r="K65" s="1">
        <f t="shared" si="21"/>
        <v>0</v>
      </c>
      <c r="L65" s="1">
        <f t="shared" si="21"/>
        <v>0</v>
      </c>
      <c r="M65" s="1">
        <f t="shared" si="21"/>
        <v>0</v>
      </c>
      <c r="N65" s="1">
        <f t="shared" si="21"/>
        <v>0</v>
      </c>
      <c r="O65" s="1">
        <f t="shared" si="21"/>
        <v>0</v>
      </c>
      <c r="R65" s="1">
        <f t="shared" ref="R65:BV65" si="22">SUM(R78:R86)</f>
        <v>43.231551295621728</v>
      </c>
      <c r="S65" s="1">
        <f t="shared" si="22"/>
        <v>26.40865079132605</v>
      </c>
      <c r="T65" s="1">
        <f t="shared" si="22"/>
        <v>24.703409349010428</v>
      </c>
      <c r="U65" s="1">
        <f t="shared" si="22"/>
        <v>48.848732539001297</v>
      </c>
      <c r="V65" s="1">
        <f t="shared" si="22"/>
        <v>198.9757178035637</v>
      </c>
      <c r="W65" s="1">
        <f t="shared" si="22"/>
        <v>216.44546486374816</v>
      </c>
      <c r="X65" s="1">
        <f t="shared" si="22"/>
        <v>64730.391513109549</v>
      </c>
      <c r="Y65" s="1">
        <f t="shared" si="22"/>
        <v>179.28831434414701</v>
      </c>
      <c r="Z65" s="1">
        <f t="shared" si="22"/>
        <v>246.23216623674563</v>
      </c>
      <c r="AA65" s="1">
        <f t="shared" si="22"/>
        <v>164.80055835131466</v>
      </c>
      <c r="AB65" s="1">
        <f t="shared" si="22"/>
        <v>44.225178455146477</v>
      </c>
      <c r="AC65" s="1">
        <f t="shared" si="22"/>
        <v>45.584413767131721</v>
      </c>
      <c r="AD65" s="1">
        <f t="shared" si="22"/>
        <v>45.584413767131721</v>
      </c>
      <c r="AE65" s="1">
        <f t="shared" si="22"/>
        <v>1639.9744484234839</v>
      </c>
      <c r="AF65" s="1">
        <f t="shared" si="22"/>
        <v>112.66377698907699</v>
      </c>
      <c r="AG65" s="1">
        <f t="shared" si="22"/>
        <v>73.043690816839259</v>
      </c>
      <c r="AH65" s="1">
        <f t="shared" si="22"/>
        <v>28.258878123373151</v>
      </c>
      <c r="AI65" s="1">
        <f t="shared" si="22"/>
        <v>41.173083756097284</v>
      </c>
      <c r="AJ65" s="1">
        <f t="shared" si="22"/>
        <v>5.2922367586825843</v>
      </c>
      <c r="AK65" s="1">
        <f t="shared" si="22"/>
        <v>0</v>
      </c>
      <c r="AL65" s="1">
        <f t="shared" si="22"/>
        <v>0</v>
      </c>
      <c r="AM65" s="1">
        <f t="shared" si="22"/>
        <v>184497.10506275931</v>
      </c>
      <c r="AN65" s="1">
        <f t="shared" si="22"/>
        <v>18859.70660753933</v>
      </c>
      <c r="AO65" s="1">
        <f t="shared" si="22"/>
        <v>204996.78611872226</v>
      </c>
      <c r="AP65" s="1">
        <f t="shared" si="22"/>
        <v>11.175537118705025</v>
      </c>
      <c r="AQ65" s="1">
        <f t="shared" si="22"/>
        <v>311.05753431407248</v>
      </c>
      <c r="AR65" s="1">
        <f t="shared" si="22"/>
        <v>0</v>
      </c>
      <c r="AS65" s="1">
        <f t="shared" si="22"/>
        <v>4430.8802355788739</v>
      </c>
      <c r="AT65" s="1">
        <f t="shared" si="22"/>
        <v>8.7961485049135355</v>
      </c>
      <c r="AU65" s="1">
        <f t="shared" si="22"/>
        <v>3.0929974783335217</v>
      </c>
      <c r="AV65" s="1">
        <f t="shared" si="22"/>
        <v>11635.67022109161</v>
      </c>
      <c r="AW65" s="1">
        <f t="shared" si="22"/>
        <v>3.9530037602065624</v>
      </c>
      <c r="AX65" s="1">
        <f t="shared" si="22"/>
        <v>0</v>
      </c>
      <c r="AY65" s="1">
        <f t="shared" si="22"/>
        <v>0.57333483043480482</v>
      </c>
      <c r="AZ65" s="1">
        <f t="shared" si="22"/>
        <v>16285.852516356019</v>
      </c>
      <c r="BA65" s="1">
        <f t="shared" si="22"/>
        <v>15087.353918719355</v>
      </c>
      <c r="BB65" s="1">
        <f t="shared" si="22"/>
        <v>1198.498597636644</v>
      </c>
      <c r="BC65" s="1">
        <f t="shared" si="22"/>
        <v>0</v>
      </c>
      <c r="BD65" s="1">
        <f t="shared" si="22"/>
        <v>0</v>
      </c>
      <c r="BE65" s="1">
        <f t="shared" si="22"/>
        <v>61.723957487281908</v>
      </c>
      <c r="BF65" s="1">
        <f t="shared" si="22"/>
        <v>0</v>
      </c>
      <c r="BG65" s="1">
        <f t="shared" si="22"/>
        <v>662.35197809487488</v>
      </c>
      <c r="BH65" s="1">
        <f t="shared" si="22"/>
        <v>0</v>
      </c>
      <c r="BI65" s="1">
        <f t="shared" si="22"/>
        <v>17.215117499815296</v>
      </c>
      <c r="BJ65" s="1">
        <f t="shared" si="22"/>
        <v>2649.4079413232134</v>
      </c>
      <c r="BK65" s="1">
        <f t="shared" si="22"/>
        <v>303.31938732601031</v>
      </c>
      <c r="BL65" s="1">
        <f t="shared" si="22"/>
        <v>0</v>
      </c>
      <c r="BM65" s="1">
        <f t="shared" si="22"/>
        <v>44.508867480502914</v>
      </c>
      <c r="BN65" s="1">
        <f t="shared" si="22"/>
        <v>6.0351168195792539E-2</v>
      </c>
      <c r="BO65" s="1">
        <f t="shared" si="22"/>
        <v>109777.66763054339</v>
      </c>
      <c r="BP65" s="1">
        <f t="shared" si="22"/>
        <v>2361.1753980687167</v>
      </c>
      <c r="BQ65" s="1">
        <f t="shared" si="22"/>
        <v>0</v>
      </c>
      <c r="BR65" s="1">
        <f t="shared" si="22"/>
        <v>19.423964875721389</v>
      </c>
      <c r="BS65" s="1">
        <f t="shared" si="22"/>
        <v>851.37379909052083</v>
      </c>
      <c r="BT65" s="1">
        <f t="shared" si="22"/>
        <v>1002.7034640577153</v>
      </c>
      <c r="BU65" s="1">
        <f t="shared" si="22"/>
        <v>8817.4285156797996</v>
      </c>
      <c r="BV65" s="1">
        <f t="shared" si="22"/>
        <v>824.07371277904679</v>
      </c>
    </row>
    <row r="66" spans="1:90" x14ac:dyDescent="0.25">
      <c r="A66" s="39"/>
      <c r="B66" s="54"/>
      <c r="C66" s="54"/>
      <c r="D66" s="54"/>
      <c r="E66" s="54"/>
      <c r="F66" s="54"/>
      <c r="G66" s="54"/>
      <c r="H66" s="54"/>
      <c r="I66" s="54"/>
      <c r="J66" s="54"/>
    </row>
    <row r="67" spans="1:90" x14ac:dyDescent="0.25">
      <c r="A67" s="25" t="s">
        <v>121</v>
      </c>
      <c r="B67" s="98">
        <v>1532.61</v>
      </c>
      <c r="C67" s="98">
        <v>3.4376733E-2</v>
      </c>
      <c r="D67" s="98">
        <v>14075.448</v>
      </c>
      <c r="E67" s="98">
        <v>222.51622099999997</v>
      </c>
      <c r="F67" s="98">
        <v>204.71494999999999</v>
      </c>
      <c r="G67" s="98">
        <v>449.16266000000002</v>
      </c>
      <c r="H67" s="98">
        <v>845.09978999999998</v>
      </c>
      <c r="I67" s="54"/>
      <c r="J67" s="54"/>
      <c r="Q67" s="97" t="s">
        <v>121</v>
      </c>
      <c r="R67" s="97">
        <v>0</v>
      </c>
      <c r="S67" s="97">
        <v>0</v>
      </c>
      <c r="T67" s="97">
        <v>0</v>
      </c>
      <c r="U67" s="97">
        <v>0</v>
      </c>
      <c r="V67" s="97">
        <v>15.606943169044801</v>
      </c>
      <c r="W67" s="97">
        <v>0</v>
      </c>
      <c r="X67" s="97">
        <v>1536.8178208413899</v>
      </c>
      <c r="Y67" s="97">
        <v>12.8011035477438</v>
      </c>
      <c r="Z67" s="97">
        <v>27.619025403859201</v>
      </c>
      <c r="AA67" s="97">
        <v>18.7631539073728</v>
      </c>
      <c r="AB67" s="97">
        <v>0</v>
      </c>
      <c r="AC67" s="97">
        <v>0</v>
      </c>
      <c r="AD67" s="97">
        <v>0</v>
      </c>
      <c r="AE67" s="97">
        <v>112.77211197275</v>
      </c>
      <c r="AF67" s="97">
        <v>10.229434056118601</v>
      </c>
      <c r="AG67" s="97">
        <v>8.2419516394671408</v>
      </c>
      <c r="AH67" s="97">
        <v>0</v>
      </c>
      <c r="AI67" s="97">
        <v>0</v>
      </c>
      <c r="AJ67" s="97">
        <v>0</v>
      </c>
      <c r="AK67" s="97">
        <v>3.9475115549750002</v>
      </c>
      <c r="AL67" s="97">
        <v>0</v>
      </c>
      <c r="AM67" s="97">
        <v>12686.8566135904</v>
      </c>
      <c r="AN67" s="97">
        <v>1296.87894795438</v>
      </c>
      <c r="AO67" s="97">
        <v>14096.507673517501</v>
      </c>
      <c r="AP67" s="97">
        <v>0</v>
      </c>
      <c r="AQ67" s="97">
        <v>25.3102080722234</v>
      </c>
      <c r="AR67" s="97">
        <v>0</v>
      </c>
      <c r="AS67" s="97">
        <v>461.57869308685599</v>
      </c>
      <c r="AT67" s="97">
        <v>0.15469717863500801</v>
      </c>
      <c r="AU67" s="97">
        <v>4.1656662092075997E-2</v>
      </c>
      <c r="AV67" s="97">
        <v>156.84470300986001</v>
      </c>
      <c r="AW67" s="97">
        <v>5.4717081962333998E-2</v>
      </c>
      <c r="AX67" s="97">
        <v>0</v>
      </c>
      <c r="AY67" s="97">
        <v>7.7217116685130401E-3</v>
      </c>
      <c r="AZ67" s="97">
        <v>222.926807756301</v>
      </c>
      <c r="BA67" s="97">
        <v>205.092272352827</v>
      </c>
      <c r="BB67" s="97">
        <v>17.8345354034733</v>
      </c>
      <c r="BC67" s="97">
        <v>6.3144889961804897E-3</v>
      </c>
      <c r="BD67" s="97">
        <v>0</v>
      </c>
      <c r="BE67" s="97">
        <v>1.30412903652507</v>
      </c>
      <c r="BF67" s="97">
        <v>0</v>
      </c>
      <c r="BG67" s="97">
        <v>9.1221404674900892</v>
      </c>
      <c r="BH67" s="97">
        <v>0</v>
      </c>
      <c r="BI67" s="97">
        <v>0.231854671318419</v>
      </c>
      <c r="BJ67" s="97">
        <v>36.488559334644997</v>
      </c>
      <c r="BK67" s="97">
        <v>31.3018259559406</v>
      </c>
      <c r="BL67" s="97">
        <v>6.4488350226249297E-3</v>
      </c>
      <c r="BM67" s="97">
        <v>0.82824836169028404</v>
      </c>
      <c r="BN67" s="97">
        <v>1.0815129218406301E-3</v>
      </c>
      <c r="BO67" s="97">
        <v>449.48226083985003</v>
      </c>
      <c r="BP67" s="97">
        <v>218.24628473480001</v>
      </c>
      <c r="BQ67" s="97">
        <v>0</v>
      </c>
      <c r="BR67" s="97">
        <v>0</v>
      </c>
      <c r="BS67" s="97">
        <v>91.593562262383102</v>
      </c>
      <c r="BT67" s="97">
        <v>86.597264749747794</v>
      </c>
      <c r="BU67" s="97">
        <v>849.17555614345497</v>
      </c>
      <c r="BV67" s="97">
        <v>96.021288461008496</v>
      </c>
      <c r="BX67" s="35">
        <f t="shared" ref="BX67:BX86" si="23">AE67/AO67</f>
        <v>8.0000035884497892E-3</v>
      </c>
      <c r="BY67" s="35">
        <f t="shared" ref="BY67:BY86" si="24">AK67/BA67</f>
        <v>1.9247490457290198E-2</v>
      </c>
      <c r="BZ67" s="83">
        <f t="shared" ref="BZ67:BZ86" si="25">IF(B67=0,"",(X67-B67)/B67)</f>
        <v>2.7455261556364654E-3</v>
      </c>
      <c r="CA67" s="83">
        <f t="shared" ref="CA67:CA86" si="26">IF(C67=0,"",(AK67-C67)/C67)</f>
        <v>113.83091063292721</v>
      </c>
      <c r="CB67" s="83">
        <f t="shared" ref="CB67:CB86" si="27">IF(D67=0,"",(AO67-D67)/D67)</f>
        <v>1.4961991630746256E-3</v>
      </c>
      <c r="CC67" s="83">
        <f t="shared" ref="CC67:CD86" si="28">IF(E67=0,"",(AZ67-E67)/E67)</f>
        <v>1.8451992149418595E-3</v>
      </c>
      <c r="CD67" s="83">
        <f t="shared" si="28"/>
        <v>1.843159734191411E-3</v>
      </c>
      <c r="CE67" s="83">
        <f t="shared" ref="CE67:CE86" si="29">IF(G67=0,"",(BO67-G67)/G67)</f>
        <v>7.1154810564620662E-4</v>
      </c>
      <c r="CF67" s="83">
        <f t="shared" ref="CF67:CF86" si="30">IF(H67=0,"",(BU67-H67)/H67)</f>
        <v>4.8228223361113185E-3</v>
      </c>
      <c r="CG67" s="83" t="str">
        <f t="shared" ref="CG67:CG86" si="31">IF(I67=0,"",(T67-I67)/I67)</f>
        <v/>
      </c>
      <c r="CH67" s="83" t="str">
        <f t="shared" ref="CH67:CH86" si="32">IF(J67=0,"",(V67-J67)/J67)</f>
        <v/>
      </c>
      <c r="CI67" s="83" t="str">
        <f t="shared" ref="CI67:CI86" si="33">IF(K67=0,"",(AD67-K67)/K67)</f>
        <v/>
      </c>
      <c r="CJ67" s="83" t="str">
        <f>IF(M67=0,"",(#REF!-M67)/M67)</f>
        <v/>
      </c>
      <c r="CK67" s="83" t="str">
        <f>IF(N67=0,"",(#REF!-N67)/N67)</f>
        <v/>
      </c>
      <c r="CL67" s="83" t="str">
        <f t="shared" ref="CL67:CL86" si="34">IF(O67=0,"",(AJ67-O67)/O67)</f>
        <v/>
      </c>
    </row>
    <row r="68" spans="1:90" x14ac:dyDescent="0.25">
      <c r="A68" s="82" t="s">
        <v>77</v>
      </c>
      <c r="B68" s="98">
        <v>22.183008000000001</v>
      </c>
      <c r="C68" s="98">
        <v>0</v>
      </c>
      <c r="D68" s="98">
        <v>208.18582000000001</v>
      </c>
      <c r="E68" s="98">
        <v>3.5975787800000001</v>
      </c>
      <c r="F68" s="98">
        <v>3.3097737</v>
      </c>
      <c r="G68" s="98">
        <v>7.6075201000000003</v>
      </c>
      <c r="H68" s="98">
        <v>11.743982000000001</v>
      </c>
      <c r="I68" s="54"/>
      <c r="J68" s="54"/>
      <c r="Q68" s="97" t="s">
        <v>77</v>
      </c>
      <c r="R68" s="97">
        <v>0</v>
      </c>
      <c r="S68" s="97">
        <v>0</v>
      </c>
      <c r="T68" s="97">
        <v>0</v>
      </c>
      <c r="U68" s="97">
        <v>0</v>
      </c>
      <c r="V68" s="97">
        <v>0.21628053444026299</v>
      </c>
      <c r="W68" s="97">
        <v>0</v>
      </c>
      <c r="X68" s="97">
        <v>22.213920895517401</v>
      </c>
      <c r="Y68" s="97">
        <v>0.17739760778501601</v>
      </c>
      <c r="Z68" s="97">
        <v>0.38274423190628099</v>
      </c>
      <c r="AA68" s="97">
        <v>0.26002018689144901</v>
      </c>
      <c r="AB68" s="97">
        <v>0</v>
      </c>
      <c r="AC68" s="97">
        <v>0</v>
      </c>
      <c r="AD68" s="97">
        <v>0</v>
      </c>
      <c r="AE68" s="97">
        <v>1.6671028555366301</v>
      </c>
      <c r="AF68" s="97">
        <v>0.14175932639483599</v>
      </c>
      <c r="AG68" s="97">
        <v>0.11421691808749</v>
      </c>
      <c r="AH68" s="97">
        <v>0</v>
      </c>
      <c r="AI68" s="97">
        <v>0</v>
      </c>
      <c r="AJ68" s="97">
        <v>0</v>
      </c>
      <c r="AK68" s="97">
        <v>6.3774464701246106E-2</v>
      </c>
      <c r="AL68" s="97">
        <v>0</v>
      </c>
      <c r="AM68" s="97">
        <v>187.54890756791599</v>
      </c>
      <c r="AN68" s="97">
        <v>19.1716710393139</v>
      </c>
      <c r="AO68" s="97">
        <v>208.38768146276601</v>
      </c>
      <c r="AP68" s="97">
        <v>0</v>
      </c>
      <c r="AQ68" s="97">
        <v>0.35074944776974898</v>
      </c>
      <c r="AR68" s="97">
        <v>0</v>
      </c>
      <c r="AS68" s="97">
        <v>6.3965372126886999</v>
      </c>
      <c r="AT68" s="97">
        <v>1.9317512084084201E-3</v>
      </c>
      <c r="AU68" s="97">
        <v>6.7926327044649099E-4</v>
      </c>
      <c r="AV68" s="97">
        <v>2.5553511510882498</v>
      </c>
      <c r="AW68" s="97">
        <v>8.6813005506043402E-4</v>
      </c>
      <c r="AX68" s="97">
        <v>0</v>
      </c>
      <c r="AY68" s="97">
        <v>1.2591225604479699E-4</v>
      </c>
      <c r="AZ68" s="97">
        <v>3.6015141674137001</v>
      </c>
      <c r="BA68" s="97">
        <v>3.3133886523313301</v>
      </c>
      <c r="BB68" s="97">
        <v>0.28812551508237</v>
      </c>
      <c r="BC68" s="97">
        <v>0</v>
      </c>
      <c r="BD68" s="97">
        <v>0</v>
      </c>
      <c r="BE68" s="97">
        <v>1.3555378230460101E-2</v>
      </c>
      <c r="BF68" s="97">
        <v>0</v>
      </c>
      <c r="BG68" s="97">
        <v>0.14546155999051999</v>
      </c>
      <c r="BH68" s="97">
        <v>0</v>
      </c>
      <c r="BI68" s="97">
        <v>3.78067264119226E-3</v>
      </c>
      <c r="BJ68" s="97">
        <v>0.58184684557174104</v>
      </c>
      <c r="BK68" s="97">
        <v>0.43378011486168699</v>
      </c>
      <c r="BL68" s="97">
        <v>0</v>
      </c>
      <c r="BM68" s="97">
        <v>9.7747337974062598E-3</v>
      </c>
      <c r="BN68" s="97">
        <v>1.3254221795995301E-5</v>
      </c>
      <c r="BO68" s="97">
        <v>7.6137485694759004</v>
      </c>
      <c r="BP68" s="97">
        <v>3.0244498148028902</v>
      </c>
      <c r="BQ68" s="97">
        <v>0</v>
      </c>
      <c r="BR68" s="97">
        <v>0</v>
      </c>
      <c r="BS68" s="97">
        <v>1.26930310634501</v>
      </c>
      <c r="BT68" s="97">
        <v>1.2000611337952001</v>
      </c>
      <c r="BU68" s="97">
        <v>11.7678515848476</v>
      </c>
      <c r="BV68" s="97">
        <v>1.33066002229699</v>
      </c>
      <c r="BX68" s="35">
        <f t="shared" si="23"/>
        <v>8.0000067366482134E-3</v>
      </c>
      <c r="BY68" s="35">
        <f t="shared" si="24"/>
        <v>1.9247505014654352E-2</v>
      </c>
      <c r="BZ68" s="83">
        <f t="shared" si="25"/>
        <v>1.3935393936385732E-3</v>
      </c>
      <c r="CA68" s="83" t="str">
        <f t="shared" si="26"/>
        <v/>
      </c>
      <c r="CB68" s="83">
        <f t="shared" si="27"/>
        <v>9.6962157540799007E-4</v>
      </c>
      <c r="CC68" s="83">
        <f t="shared" si="28"/>
        <v>1.0938988843213133E-3</v>
      </c>
      <c r="CD68" s="83">
        <f t="shared" si="28"/>
        <v>1.0922052862194244E-3</v>
      </c>
      <c r="CE68" s="83">
        <f t="shared" si="29"/>
        <v>8.1872533940463143E-4</v>
      </c>
      <c r="CF68" s="83">
        <f t="shared" si="30"/>
        <v>2.0324950129861539E-3</v>
      </c>
      <c r="CG68" s="83" t="str">
        <f t="shared" si="31"/>
        <v/>
      </c>
      <c r="CH68" s="83" t="str">
        <f t="shared" si="32"/>
        <v/>
      </c>
      <c r="CI68" s="83" t="str">
        <f t="shared" si="33"/>
        <v/>
      </c>
      <c r="CJ68" s="83" t="str">
        <f>IF(M68=0,"",(#REF!-M68)/M68)</f>
        <v/>
      </c>
      <c r="CK68" s="83" t="str">
        <f>IF(N68=0,"",(#REF!-N68)/N68)</f>
        <v/>
      </c>
      <c r="CL68" s="83" t="str">
        <f t="shared" si="34"/>
        <v/>
      </c>
    </row>
    <row r="69" spans="1:90" x14ac:dyDescent="0.25">
      <c r="A69" s="82" t="s">
        <v>71</v>
      </c>
      <c r="B69" s="98">
        <v>1902.3142</v>
      </c>
      <c r="C69" s="98">
        <v>0</v>
      </c>
      <c r="D69" s="98">
        <v>18084.484</v>
      </c>
      <c r="E69" s="98">
        <v>343.51875000000001</v>
      </c>
      <c r="F69" s="98">
        <v>316.03732000000002</v>
      </c>
      <c r="G69" s="98">
        <v>1195.1146000000001</v>
      </c>
      <c r="H69" s="98">
        <v>990.14612</v>
      </c>
      <c r="I69" s="54"/>
      <c r="J69" s="54"/>
      <c r="Q69" s="97" t="s">
        <v>71</v>
      </c>
      <c r="R69" s="97">
        <v>0</v>
      </c>
      <c r="S69" s="97">
        <v>0</v>
      </c>
      <c r="T69" s="97">
        <v>0</v>
      </c>
      <c r="U69" s="97">
        <v>0</v>
      </c>
      <c r="V69" s="97">
        <v>18.405034701325501</v>
      </c>
      <c r="W69" s="97">
        <v>0</v>
      </c>
      <c r="X69" s="97">
        <v>1913.50431455546</v>
      </c>
      <c r="Y69" s="97">
        <v>15.096144066270901</v>
      </c>
      <c r="Z69" s="97">
        <v>32.570737750624097</v>
      </c>
      <c r="AA69" s="97">
        <v>22.127154340581001</v>
      </c>
      <c r="AB69" s="97">
        <v>0</v>
      </c>
      <c r="AC69" s="97">
        <v>0</v>
      </c>
      <c r="AD69" s="97">
        <v>0</v>
      </c>
      <c r="AE69" s="97">
        <v>145.19468730192801</v>
      </c>
      <c r="AF69" s="97">
        <v>12.063428883855</v>
      </c>
      <c r="AG69" s="97">
        <v>9.7196351797042499</v>
      </c>
      <c r="AH69" s="97">
        <v>0</v>
      </c>
      <c r="AI69" s="97">
        <v>0</v>
      </c>
      <c r="AJ69" s="97">
        <v>0</v>
      </c>
      <c r="AK69" s="97">
        <v>6.1088323219629999</v>
      </c>
      <c r="AL69" s="97">
        <v>0</v>
      </c>
      <c r="AM69" s="97">
        <v>16334.394740874201</v>
      </c>
      <c r="AN69" s="97">
        <v>1669.7387214294699</v>
      </c>
      <c r="AO69" s="97">
        <v>18149.328149605601</v>
      </c>
      <c r="AP69" s="97">
        <v>0</v>
      </c>
      <c r="AQ69" s="97">
        <v>29.8479736106747</v>
      </c>
      <c r="AR69" s="97">
        <v>0</v>
      </c>
      <c r="AS69" s="97">
        <v>544.333412123215</v>
      </c>
      <c r="AT69" s="97">
        <v>1.8132391959743599</v>
      </c>
      <c r="AU69" s="97">
        <v>4.7064169932262902E-2</v>
      </c>
      <c r="AV69" s="97">
        <v>183.28093475972301</v>
      </c>
      <c r="AW69" s="97">
        <v>0.12865450817639101</v>
      </c>
      <c r="AX69" s="97">
        <v>0</v>
      </c>
      <c r="AY69" s="97">
        <v>8.7240875896316596E-3</v>
      </c>
      <c r="AZ69" s="97">
        <v>344.98479936947803</v>
      </c>
      <c r="BA69" s="97">
        <v>317.38560074957098</v>
      </c>
      <c r="BB69" s="97">
        <v>27.599198619906598</v>
      </c>
      <c r="BC69" s="97">
        <v>0.29270015487469397</v>
      </c>
      <c r="BD69" s="97">
        <v>0</v>
      </c>
      <c r="BE69" s="97">
        <v>22.856450999520501</v>
      </c>
      <c r="BF69" s="97">
        <v>0</v>
      </c>
      <c r="BG69" s="97">
        <v>19.420117726814201</v>
      </c>
      <c r="BH69" s="97">
        <v>0</v>
      </c>
      <c r="BI69" s="97">
        <v>0.26195250141922499</v>
      </c>
      <c r="BJ69" s="97">
        <v>77.680470466332594</v>
      </c>
      <c r="BK69" s="97">
        <v>36.913811351995399</v>
      </c>
      <c r="BL69" s="97">
        <v>0.29892794633949998</v>
      </c>
      <c r="BM69" s="97">
        <v>11.2829905697294</v>
      </c>
      <c r="BN69" s="97">
        <v>1.3373663144783001E-2</v>
      </c>
      <c r="BO69" s="97">
        <v>1196.7186371026801</v>
      </c>
      <c r="BP69" s="97">
        <v>257.374874667901</v>
      </c>
      <c r="BQ69" s="97">
        <v>0</v>
      </c>
      <c r="BR69" s="97">
        <v>0</v>
      </c>
      <c r="BS69" s="97">
        <v>108.015025236969</v>
      </c>
      <c r="BT69" s="97">
        <v>102.122919426577</v>
      </c>
      <c r="BU69" s="97">
        <v>1001.42049350463</v>
      </c>
      <c r="BV69" s="97">
        <v>113.236511054525</v>
      </c>
      <c r="BX69" s="35">
        <f t="shared" si="23"/>
        <v>8.0000034218943358E-3</v>
      </c>
      <c r="BY69" s="35">
        <f t="shared" si="24"/>
        <v>1.9247351825463232E-2</v>
      </c>
      <c r="BZ69" s="83">
        <f t="shared" si="25"/>
        <v>5.8823692508104142E-3</v>
      </c>
      <c r="CA69" s="83" t="str">
        <f t="shared" si="26"/>
        <v/>
      </c>
      <c r="CB69" s="83">
        <f t="shared" si="27"/>
        <v>3.5856234330822073E-3</v>
      </c>
      <c r="CC69" s="83">
        <f t="shared" si="28"/>
        <v>4.2677419194090986E-3</v>
      </c>
      <c r="CD69" s="83">
        <f t="shared" si="28"/>
        <v>4.2662073883266722E-3</v>
      </c>
      <c r="CE69" s="83">
        <f t="shared" si="29"/>
        <v>1.3421617497434701E-3</v>
      </c>
      <c r="CF69" s="83">
        <f t="shared" si="30"/>
        <v>1.1386575452752403E-2</v>
      </c>
      <c r="CG69" s="83" t="str">
        <f t="shared" si="31"/>
        <v/>
      </c>
      <c r="CH69" s="83" t="str">
        <f t="shared" si="32"/>
        <v/>
      </c>
      <c r="CI69" s="83" t="str">
        <f t="shared" si="33"/>
        <v/>
      </c>
      <c r="CJ69" s="83" t="str">
        <f>IF(M69=0,"",(#REF!-M69)/M69)</f>
        <v/>
      </c>
      <c r="CK69" s="83" t="str">
        <f>IF(N69=0,"",(#REF!-N69)/N69)</f>
        <v/>
      </c>
      <c r="CL69" s="83" t="str">
        <f t="shared" si="34"/>
        <v/>
      </c>
    </row>
    <row r="70" spans="1:90" x14ac:dyDescent="0.25">
      <c r="A70" s="82" t="s">
        <v>122</v>
      </c>
      <c r="B70" s="98">
        <v>221.80037999999999</v>
      </c>
      <c r="C70" s="98">
        <v>0</v>
      </c>
      <c r="D70" s="98">
        <v>1579.5192999999999</v>
      </c>
      <c r="E70" s="98">
        <v>32.135631799999999</v>
      </c>
      <c r="F70" s="98">
        <v>29.564781</v>
      </c>
      <c r="G70" s="98">
        <v>58.052826000000003</v>
      </c>
      <c r="H70" s="98">
        <v>162.19797</v>
      </c>
      <c r="I70" s="54"/>
      <c r="J70" s="54"/>
      <c r="Q70" s="97" t="s">
        <v>122</v>
      </c>
      <c r="R70" s="97">
        <v>0</v>
      </c>
      <c r="S70" s="97">
        <v>0</v>
      </c>
      <c r="T70" s="97">
        <v>0</v>
      </c>
      <c r="U70" s="97">
        <v>0</v>
      </c>
      <c r="V70" s="97">
        <v>2.98771708926889</v>
      </c>
      <c r="W70" s="97">
        <v>0</v>
      </c>
      <c r="X70" s="97">
        <v>222.622301294664</v>
      </c>
      <c r="Y70" s="97">
        <v>2.4505777413713798</v>
      </c>
      <c r="Z70" s="97">
        <v>5.2872469344565802</v>
      </c>
      <c r="AA70" s="97">
        <v>3.5919267098960002</v>
      </c>
      <c r="AB70" s="97">
        <v>0</v>
      </c>
      <c r="AC70" s="97">
        <v>0</v>
      </c>
      <c r="AD70" s="97">
        <v>0</v>
      </c>
      <c r="AE70" s="97">
        <v>12.701623075778301</v>
      </c>
      <c r="AF70" s="97">
        <v>1.9582702407733801</v>
      </c>
      <c r="AG70" s="97">
        <v>1.57779857203734</v>
      </c>
      <c r="AH70" s="97">
        <v>0</v>
      </c>
      <c r="AI70" s="97">
        <v>0</v>
      </c>
      <c r="AJ70" s="97">
        <v>0</v>
      </c>
      <c r="AK70" s="97">
        <v>0.57117134013459203</v>
      </c>
      <c r="AL70" s="97">
        <v>0</v>
      </c>
      <c r="AM70" s="97">
        <v>1428.9341913722001</v>
      </c>
      <c r="AN70" s="97">
        <v>146.06887821116899</v>
      </c>
      <c r="AO70" s="97">
        <v>1587.7046926591499</v>
      </c>
      <c r="AP70" s="97">
        <v>0</v>
      </c>
      <c r="AQ70" s="97">
        <v>4.8452627311408296</v>
      </c>
      <c r="AR70" s="97">
        <v>0</v>
      </c>
      <c r="AS70" s="97">
        <v>88.362299892524703</v>
      </c>
      <c r="AT70" s="97">
        <v>1.73010124726489E-2</v>
      </c>
      <c r="AU70" s="97">
        <v>6.0835460242398198E-3</v>
      </c>
      <c r="AV70" s="97">
        <v>22.886000429901198</v>
      </c>
      <c r="AW70" s="97">
        <v>7.77506892199496E-3</v>
      </c>
      <c r="AX70" s="97">
        <v>0</v>
      </c>
      <c r="AY70" s="97">
        <v>1.1276817848619601E-3</v>
      </c>
      <c r="AZ70" s="97">
        <v>32.255554077194802</v>
      </c>
      <c r="BA70" s="97">
        <v>29.675059194673601</v>
      </c>
      <c r="BB70" s="97">
        <v>2.5804948825212</v>
      </c>
      <c r="BC70" s="97">
        <v>0</v>
      </c>
      <c r="BD70" s="97">
        <v>0</v>
      </c>
      <c r="BE70" s="97">
        <v>0.12140379415444399</v>
      </c>
      <c r="BF70" s="97">
        <v>0</v>
      </c>
      <c r="BG70" s="97">
        <v>1.3027684650870499</v>
      </c>
      <c r="BH70" s="97">
        <v>0</v>
      </c>
      <c r="BI70" s="97">
        <v>3.3860084657484399E-2</v>
      </c>
      <c r="BJ70" s="97">
        <v>5.2110766491950402</v>
      </c>
      <c r="BK70" s="97">
        <v>5.9922618903266702</v>
      </c>
      <c r="BL70" s="97">
        <v>0</v>
      </c>
      <c r="BM70" s="97">
        <v>8.7543758990723905E-2</v>
      </c>
      <c r="BN70" s="97">
        <v>1.18703483853899E-4</v>
      </c>
      <c r="BO70" s="97">
        <v>58.299658129268003</v>
      </c>
      <c r="BP70" s="97">
        <v>41.779906190178401</v>
      </c>
      <c r="BQ70" s="97">
        <v>0</v>
      </c>
      <c r="BR70" s="97">
        <v>0</v>
      </c>
      <c r="BS70" s="97">
        <v>17.534236630896601</v>
      </c>
      <c r="BT70" s="97">
        <v>16.577737731774601</v>
      </c>
      <c r="BU70" s="97">
        <v>162.56181804152399</v>
      </c>
      <c r="BV70" s="97">
        <v>18.381838770498799</v>
      </c>
      <c r="BX70" s="35">
        <f t="shared" si="23"/>
        <v>7.9999908890519972E-3</v>
      </c>
      <c r="BY70" s="35">
        <f t="shared" si="24"/>
        <v>1.9247521509143679E-2</v>
      </c>
      <c r="BZ70" s="83">
        <f t="shared" si="25"/>
        <v>3.7056802818101957E-3</v>
      </c>
      <c r="CA70" s="83" t="str">
        <f t="shared" si="26"/>
        <v/>
      </c>
      <c r="CB70" s="83">
        <f t="shared" si="27"/>
        <v>5.182204901928081E-3</v>
      </c>
      <c r="CC70" s="83">
        <f t="shared" si="28"/>
        <v>3.7317541457144456E-3</v>
      </c>
      <c r="CD70" s="83">
        <f t="shared" si="28"/>
        <v>3.7300528176955174E-3</v>
      </c>
      <c r="CE70" s="83">
        <f t="shared" si="29"/>
        <v>4.2518538075648586E-3</v>
      </c>
      <c r="CF70" s="83">
        <f t="shared" si="30"/>
        <v>2.2432342496271312E-3</v>
      </c>
      <c r="CG70" s="83" t="str">
        <f t="shared" si="31"/>
        <v/>
      </c>
      <c r="CH70" s="83" t="str">
        <f t="shared" si="32"/>
        <v/>
      </c>
      <c r="CI70" s="83" t="str">
        <f t="shared" si="33"/>
        <v/>
      </c>
      <c r="CJ70" s="83" t="str">
        <f>IF(M70=0,"",(#REF!-M70)/M70)</f>
        <v/>
      </c>
      <c r="CK70" s="83" t="str">
        <f>IF(N70=0,"",(#REF!-N70)/N70)</f>
        <v/>
      </c>
      <c r="CL70" s="83" t="str">
        <f t="shared" si="34"/>
        <v/>
      </c>
    </row>
    <row r="71" spans="1:90" x14ac:dyDescent="0.25">
      <c r="A71" s="82" t="s">
        <v>123</v>
      </c>
      <c r="B71" s="98">
        <v>2639.9621999999999</v>
      </c>
      <c r="C71" s="98">
        <v>8.9555950000000006</v>
      </c>
      <c r="D71" s="98">
        <v>25114.585999999999</v>
      </c>
      <c r="E71" s="98">
        <v>447.32506599999999</v>
      </c>
      <c r="F71" s="98">
        <v>411.53908999999999</v>
      </c>
      <c r="G71" s="98">
        <v>1042.1487999999999</v>
      </c>
      <c r="H71" s="98">
        <v>1300.7212999999999</v>
      </c>
      <c r="I71" s="54"/>
      <c r="J71" s="54"/>
      <c r="Q71" s="97" t="s">
        <v>123</v>
      </c>
      <c r="R71" s="97">
        <v>0</v>
      </c>
      <c r="S71" s="97">
        <v>0</v>
      </c>
      <c r="T71" s="97">
        <v>0</v>
      </c>
      <c r="U71" s="97">
        <v>0</v>
      </c>
      <c r="V71" s="97">
        <v>23.824049490489699</v>
      </c>
      <c r="W71" s="97">
        <v>0</v>
      </c>
      <c r="X71" s="97">
        <v>2626.8637669273598</v>
      </c>
      <c r="Y71" s="97">
        <v>19.540935249259999</v>
      </c>
      <c r="Z71" s="97">
        <v>42.160530826898601</v>
      </c>
      <c r="AA71" s="97">
        <v>28.642123563220299</v>
      </c>
      <c r="AB71" s="97">
        <v>0</v>
      </c>
      <c r="AC71" s="97">
        <v>0</v>
      </c>
      <c r="AD71" s="97">
        <v>0</v>
      </c>
      <c r="AE71" s="97">
        <v>199.69206523476399</v>
      </c>
      <c r="AF71" s="97">
        <v>15.615280299387599</v>
      </c>
      <c r="AG71" s="97">
        <v>12.581391645948701</v>
      </c>
      <c r="AH71" s="97">
        <v>0</v>
      </c>
      <c r="AI71" s="97">
        <v>0</v>
      </c>
      <c r="AJ71" s="97">
        <v>0</v>
      </c>
      <c r="AK71" s="97">
        <v>13.245810611947901</v>
      </c>
      <c r="AL71" s="97">
        <v>0</v>
      </c>
      <c r="AM71" s="97">
        <v>22465.313064700102</v>
      </c>
      <c r="AN71" s="97">
        <v>2296.45812397692</v>
      </c>
      <c r="AO71" s="97">
        <v>24961.463253911799</v>
      </c>
      <c r="AP71" s="97">
        <v>0</v>
      </c>
      <c r="AQ71" s="97">
        <v>38.636103909345898</v>
      </c>
      <c r="AR71" s="97">
        <v>0</v>
      </c>
      <c r="AS71" s="97">
        <v>704.60293661270896</v>
      </c>
      <c r="AT71" s="97">
        <v>3.6217907042113699</v>
      </c>
      <c r="AU71" s="97">
        <v>4.6276659115836297E-2</v>
      </c>
      <c r="AV71" s="97">
        <v>187.03307440047999</v>
      </c>
      <c r="AW71" s="97">
        <v>0.20151201794562301</v>
      </c>
      <c r="AX71" s="97">
        <v>0</v>
      </c>
      <c r="AY71" s="97">
        <v>8.5781034739330908E-3</v>
      </c>
      <c r="AZ71" s="97">
        <v>443.722371389297</v>
      </c>
      <c r="BA71" s="97">
        <v>408.224117780607</v>
      </c>
      <c r="BB71" s="97">
        <v>35.498253608690597</v>
      </c>
      <c r="BC71" s="97">
        <v>0.60830205525884995</v>
      </c>
      <c r="BD71" s="97">
        <v>0</v>
      </c>
      <c r="BE71" s="97">
        <v>46.472753517749901</v>
      </c>
      <c r="BF71" s="97">
        <v>0</v>
      </c>
      <c r="BG71" s="97">
        <v>29.323817633669002</v>
      </c>
      <c r="BH71" s="97">
        <v>0</v>
      </c>
      <c r="BI71" s="97">
        <v>0.25756916174760303</v>
      </c>
      <c r="BJ71" s="97">
        <v>117.295273180222</v>
      </c>
      <c r="BK71" s="97">
        <v>47.782402948902302</v>
      </c>
      <c r="BL71" s="97">
        <v>0.62123921802057902</v>
      </c>
      <c r="BM71" s="97">
        <v>22.707142975247599</v>
      </c>
      <c r="BN71" s="97">
        <v>2.67881534637367E-2</v>
      </c>
      <c r="BO71" s="97">
        <v>1032.71341391226</v>
      </c>
      <c r="BP71" s="97">
        <v>333.15459677005202</v>
      </c>
      <c r="BQ71" s="97">
        <v>0</v>
      </c>
      <c r="BR71" s="97">
        <v>0</v>
      </c>
      <c r="BS71" s="97">
        <v>139.81826350986799</v>
      </c>
      <c r="BT71" s="97">
        <v>132.190981081036</v>
      </c>
      <c r="BU71" s="97">
        <v>1296.26889212233</v>
      </c>
      <c r="BV71" s="97">
        <v>146.576921379872</v>
      </c>
      <c r="BX71" s="35">
        <f t="shared" si="23"/>
        <v>8.0000143903210304E-3</v>
      </c>
      <c r="BY71" s="35">
        <f t="shared" si="24"/>
        <v>3.2447398463279022E-2</v>
      </c>
      <c r="BZ71" s="83">
        <f t="shared" si="25"/>
        <v>-4.9615987201029211E-3</v>
      </c>
      <c r="CA71" s="83">
        <f t="shared" si="26"/>
        <v>0.47905422386205493</v>
      </c>
      <c r="CB71" s="83">
        <f t="shared" si="27"/>
        <v>-6.09696477131656E-3</v>
      </c>
      <c r="CC71" s="83">
        <f t="shared" si="28"/>
        <v>-8.053862581228562E-3</v>
      </c>
      <c r="CD71" s="83">
        <f t="shared" si="28"/>
        <v>-8.0550603817318659E-3</v>
      </c>
      <c r="CE71" s="83">
        <f t="shared" si="29"/>
        <v>-9.0537801202092948E-3</v>
      </c>
      <c r="CF71" s="83">
        <f t="shared" si="30"/>
        <v>-3.4230298817047775E-3</v>
      </c>
      <c r="CG71" s="83" t="str">
        <f t="shared" si="31"/>
        <v/>
      </c>
      <c r="CH71" s="83" t="str">
        <f t="shared" si="32"/>
        <v/>
      </c>
      <c r="CI71" s="83" t="str">
        <f t="shared" si="33"/>
        <v/>
      </c>
      <c r="CJ71" s="83" t="str">
        <f>IF(M71=0,"",(#REF!-M71)/M71)</f>
        <v/>
      </c>
      <c r="CK71" s="83" t="str">
        <f>IF(N71=0,"",(#REF!-N71)/N71)</f>
        <v/>
      </c>
      <c r="CL71" s="83" t="str">
        <f t="shared" si="34"/>
        <v/>
      </c>
    </row>
    <row r="72" spans="1:90" x14ac:dyDescent="0.25">
      <c r="A72" s="82" t="s">
        <v>72</v>
      </c>
      <c r="B72" s="98">
        <v>498.79358000000002</v>
      </c>
      <c r="C72" s="98">
        <v>0.92801504999999995</v>
      </c>
      <c r="D72" s="98">
        <v>4531.0986000000003</v>
      </c>
      <c r="E72" s="98">
        <v>77.23109190000001</v>
      </c>
      <c r="F72" s="98">
        <v>71.052597000000006</v>
      </c>
      <c r="G72" s="98">
        <v>154.76595</v>
      </c>
      <c r="H72" s="98">
        <v>283.78796</v>
      </c>
      <c r="I72" s="54"/>
      <c r="J72" s="54"/>
      <c r="Q72" s="97" t="s">
        <v>72</v>
      </c>
      <c r="R72" s="97">
        <v>0</v>
      </c>
      <c r="S72" s="97">
        <v>0</v>
      </c>
      <c r="T72" s="97">
        <v>0</v>
      </c>
      <c r="U72" s="97">
        <v>0</v>
      </c>
      <c r="V72" s="97">
        <v>5.2461949125212604</v>
      </c>
      <c r="W72" s="97">
        <v>0</v>
      </c>
      <c r="X72" s="97">
        <v>501.43356559026</v>
      </c>
      <c r="Y72" s="97">
        <v>4.3030265967062897</v>
      </c>
      <c r="Z72" s="97">
        <v>9.2839844338034592</v>
      </c>
      <c r="AA72" s="97">
        <v>6.3071496571041097</v>
      </c>
      <c r="AB72" s="97">
        <v>0</v>
      </c>
      <c r="AC72" s="97">
        <v>0</v>
      </c>
      <c r="AD72" s="97">
        <v>0</v>
      </c>
      <c r="AE72" s="97">
        <v>36.405406570875797</v>
      </c>
      <c r="AF72" s="97">
        <v>3.4385677695618799</v>
      </c>
      <c r="AG72" s="97">
        <v>2.7704910918258099</v>
      </c>
      <c r="AH72" s="97">
        <v>0</v>
      </c>
      <c r="AI72" s="97">
        <v>0</v>
      </c>
      <c r="AJ72" s="97">
        <v>0</v>
      </c>
      <c r="AK72" s="97">
        <v>2.03830540628427</v>
      </c>
      <c r="AL72" s="97">
        <v>0</v>
      </c>
      <c r="AM72" s="97">
        <v>4095.6046669642901</v>
      </c>
      <c r="AN72" s="97">
        <v>418.66179577484201</v>
      </c>
      <c r="AO72" s="97">
        <v>4550.6718693100001</v>
      </c>
      <c r="AP72" s="97">
        <v>0</v>
      </c>
      <c r="AQ72" s="97">
        <v>8.5078960239642392</v>
      </c>
      <c r="AR72" s="97">
        <v>0</v>
      </c>
      <c r="AS72" s="97">
        <v>155.157418409695</v>
      </c>
      <c r="AT72" s="97">
        <v>0.29721388691391498</v>
      </c>
      <c r="AU72" s="97">
        <v>1.1802344284792999E-2</v>
      </c>
      <c r="AV72" s="97">
        <v>45.377533689379703</v>
      </c>
      <c r="AW72" s="97">
        <v>2.5838519155409301E-2</v>
      </c>
      <c r="AX72" s="97">
        <v>0</v>
      </c>
      <c r="AY72" s="97">
        <v>2.1877522225345401E-3</v>
      </c>
      <c r="AZ72" s="97">
        <v>77.561328716634407</v>
      </c>
      <c r="BA72" s="97">
        <v>71.356293911164698</v>
      </c>
      <c r="BB72" s="97">
        <v>6.2050348054696602</v>
      </c>
      <c r="BC72" s="97">
        <v>4.5950713470791701E-2</v>
      </c>
      <c r="BD72" s="97">
        <v>0</v>
      </c>
      <c r="BE72" s="97">
        <v>3.6763283123067501</v>
      </c>
      <c r="BF72" s="97">
        <v>0</v>
      </c>
      <c r="BG72" s="97">
        <v>3.9939585641297</v>
      </c>
      <c r="BH72" s="97">
        <v>0</v>
      </c>
      <c r="BI72" s="97">
        <v>6.5690053296736495E-2</v>
      </c>
      <c r="BJ72" s="97">
        <v>15.9758386657627</v>
      </c>
      <c r="BK72" s="97">
        <v>10.5219557253878</v>
      </c>
      <c r="BL72" s="97">
        <v>4.6928311204439903E-2</v>
      </c>
      <c r="BM72" s="97">
        <v>1.8348374366860101</v>
      </c>
      <c r="BN72" s="97">
        <v>2.18566235111911E-3</v>
      </c>
      <c r="BO72" s="97">
        <v>155.36924265722999</v>
      </c>
      <c r="BP72" s="97">
        <v>73.362497217804503</v>
      </c>
      <c r="BQ72" s="97">
        <v>0</v>
      </c>
      <c r="BR72" s="97">
        <v>0</v>
      </c>
      <c r="BS72" s="97">
        <v>30.788763025314498</v>
      </c>
      <c r="BT72" s="97">
        <v>29.109163074124801</v>
      </c>
      <c r="BU72" s="97">
        <v>285.44593638563202</v>
      </c>
      <c r="BV72" s="97">
        <v>32.277073968484899</v>
      </c>
      <c r="BX72" s="35">
        <f t="shared" si="23"/>
        <v>8.0000069476325042E-3</v>
      </c>
      <c r="BY72" s="35">
        <f t="shared" si="24"/>
        <v>2.8565180372482159E-2</v>
      </c>
      <c r="BZ72" s="83">
        <f t="shared" si="25"/>
        <v>5.2927417194503232E-3</v>
      </c>
      <c r="CA72" s="83">
        <f t="shared" si="26"/>
        <v>1.1964141705290987</v>
      </c>
      <c r="CB72" s="83">
        <f t="shared" si="27"/>
        <v>4.3197623883090702E-3</v>
      </c>
      <c r="CC72" s="83">
        <f t="shared" si="28"/>
        <v>4.2759568524810242E-3</v>
      </c>
      <c r="CD72" s="83">
        <f t="shared" si="28"/>
        <v>4.274254903936763E-3</v>
      </c>
      <c r="CE72" s="83">
        <f t="shared" si="29"/>
        <v>3.8980968180015417E-3</v>
      </c>
      <c r="CF72" s="83">
        <f t="shared" si="30"/>
        <v>5.8423070014387698E-3</v>
      </c>
      <c r="CG72" s="83" t="str">
        <f t="shared" si="31"/>
        <v/>
      </c>
      <c r="CH72" s="83" t="str">
        <f t="shared" si="32"/>
        <v/>
      </c>
      <c r="CI72" s="83" t="str">
        <f t="shared" si="33"/>
        <v/>
      </c>
      <c r="CJ72" s="83" t="str">
        <f>IF(M72=0,"",(#REF!-M72)/M72)</f>
        <v/>
      </c>
      <c r="CK72" s="83" t="str">
        <f>IF(N72=0,"",(#REF!-N72)/N72)</f>
        <v/>
      </c>
      <c r="CL72" s="83" t="str">
        <f t="shared" si="34"/>
        <v/>
      </c>
    </row>
    <row r="73" spans="1:90" x14ac:dyDescent="0.25">
      <c r="A73" s="82" t="s">
        <v>124</v>
      </c>
      <c r="B73" s="98">
        <v>32.071274000000003</v>
      </c>
      <c r="C73" s="98">
        <v>0.43611889999999998</v>
      </c>
      <c r="D73" s="98">
        <v>330.59453999999999</v>
      </c>
      <c r="E73" s="98">
        <v>21.1919392</v>
      </c>
      <c r="F73" s="98">
        <v>19.496583999999999</v>
      </c>
      <c r="G73" s="98">
        <v>156.87592000000001</v>
      </c>
      <c r="H73" s="98">
        <v>12.980309999999999</v>
      </c>
      <c r="I73" s="54"/>
      <c r="J73" s="54"/>
      <c r="Q73" s="97" t="s">
        <v>124</v>
      </c>
      <c r="R73" s="97">
        <v>0</v>
      </c>
      <c r="S73" s="97">
        <v>0</v>
      </c>
      <c r="T73" s="97">
        <v>0</v>
      </c>
      <c r="U73" s="97">
        <v>0</v>
      </c>
      <c r="V73" s="97">
        <v>0.239128282220892</v>
      </c>
      <c r="W73" s="97">
        <v>0</v>
      </c>
      <c r="X73" s="97">
        <v>32.146852516300399</v>
      </c>
      <c r="Y73" s="97">
        <v>0.19613604605565599</v>
      </c>
      <c r="Z73" s="97">
        <v>0.42317543850592698</v>
      </c>
      <c r="AA73" s="97">
        <v>0.28748698508903803</v>
      </c>
      <c r="AB73" s="97">
        <v>0</v>
      </c>
      <c r="AC73" s="97">
        <v>0</v>
      </c>
      <c r="AD73" s="97">
        <v>0</v>
      </c>
      <c r="AE73" s="97">
        <v>2.6509794143421601</v>
      </c>
      <c r="AF73" s="97">
        <v>0.15673427351201699</v>
      </c>
      <c r="AG73" s="97">
        <v>0.12628247636193199</v>
      </c>
      <c r="AH73" s="97">
        <v>0</v>
      </c>
      <c r="AI73" s="97">
        <v>0</v>
      </c>
      <c r="AJ73" s="97">
        <v>0</v>
      </c>
      <c r="AK73" s="97">
        <v>0.43714881088201502</v>
      </c>
      <c r="AL73" s="97">
        <v>0</v>
      </c>
      <c r="AM73" s="97">
        <v>298.23857890066301</v>
      </c>
      <c r="AN73" s="97">
        <v>30.4868621064061</v>
      </c>
      <c r="AO73" s="97">
        <v>331.37642042141198</v>
      </c>
      <c r="AP73" s="97">
        <v>0</v>
      </c>
      <c r="AQ73" s="97">
        <v>0.38780241670662602</v>
      </c>
      <c r="AR73" s="97">
        <v>0</v>
      </c>
      <c r="AS73" s="97">
        <v>7.0721578167628598</v>
      </c>
      <c r="AT73" s="97">
        <v>0.373760798514082</v>
      </c>
      <c r="AU73" s="97">
        <v>0</v>
      </c>
      <c r="AV73" s="97">
        <v>1.38599480811521</v>
      </c>
      <c r="AW73" s="97">
        <v>1.52460214840412E-2</v>
      </c>
      <c r="AX73" s="97">
        <v>0</v>
      </c>
      <c r="AY73" s="97">
        <v>0</v>
      </c>
      <c r="AZ73" s="97">
        <v>21.242021158639002</v>
      </c>
      <c r="BA73" s="97">
        <v>19.542662924100298</v>
      </c>
      <c r="BB73" s="97">
        <v>1.6993582345387099</v>
      </c>
      <c r="BC73" s="97">
        <v>6.5142710692967606E-2</v>
      </c>
      <c r="BD73" s="97">
        <v>0</v>
      </c>
      <c r="BE73" s="97">
        <v>4.8778207311628901</v>
      </c>
      <c r="BF73" s="97">
        <v>0</v>
      </c>
      <c r="BG73" s="97">
        <v>2.0790041722471102</v>
      </c>
      <c r="BH73" s="97">
        <v>0</v>
      </c>
      <c r="BI73" s="97">
        <v>0</v>
      </c>
      <c r="BJ73" s="97">
        <v>8.3160301371825796</v>
      </c>
      <c r="BK73" s="97">
        <v>0.47960252951272098</v>
      </c>
      <c r="BL73" s="97">
        <v>6.6528106174594898E-2</v>
      </c>
      <c r="BM73" s="97">
        <v>2.3603634319350499</v>
      </c>
      <c r="BN73" s="97">
        <v>2.77200659181974E-3</v>
      </c>
      <c r="BO73" s="97">
        <v>157.24680456577099</v>
      </c>
      <c r="BP73" s="97">
        <v>3.3439634090014598</v>
      </c>
      <c r="BQ73" s="97">
        <v>0</v>
      </c>
      <c r="BR73" s="97">
        <v>0</v>
      </c>
      <c r="BS73" s="97">
        <v>1.4033927026416899</v>
      </c>
      <c r="BT73" s="97">
        <v>1.3268485408819599</v>
      </c>
      <c r="BU73" s="97">
        <v>13.010996323792799</v>
      </c>
      <c r="BV73" s="97">
        <v>1.4712379953758099</v>
      </c>
      <c r="BX73" s="35">
        <f t="shared" si="23"/>
        <v>7.9999035868964508E-3</v>
      </c>
      <c r="BY73" s="35">
        <f t="shared" si="24"/>
        <v>2.2368948007741397E-2</v>
      </c>
      <c r="BZ73" s="83">
        <f t="shared" si="25"/>
        <v>2.3565797947532846E-3</v>
      </c>
      <c r="CA73" s="83">
        <f t="shared" si="26"/>
        <v>2.3615369157700787E-3</v>
      </c>
      <c r="CB73" s="83">
        <f t="shared" si="27"/>
        <v>2.3650736077249906E-3</v>
      </c>
      <c r="CC73" s="83">
        <f t="shared" si="28"/>
        <v>2.3632551115945802E-3</v>
      </c>
      <c r="CD73" s="83">
        <f t="shared" si="28"/>
        <v>2.3634357742002344E-3</v>
      </c>
      <c r="CE73" s="83">
        <f t="shared" si="29"/>
        <v>2.3641905384266669E-3</v>
      </c>
      <c r="CF73" s="83">
        <f t="shared" si="30"/>
        <v>2.3640670979968811E-3</v>
      </c>
      <c r="CG73" s="83" t="str">
        <f t="shared" si="31"/>
        <v/>
      </c>
      <c r="CH73" s="83" t="str">
        <f t="shared" si="32"/>
        <v/>
      </c>
      <c r="CI73" s="83" t="str">
        <f t="shared" si="33"/>
        <v/>
      </c>
      <c r="CJ73" s="83" t="str">
        <f>IF(M73=0,"",(#REF!-M73)/M73)</f>
        <v/>
      </c>
      <c r="CK73" s="83" t="str">
        <f>IF(N73=0,"",(#REF!-N73)/N73)</f>
        <v/>
      </c>
      <c r="CL73" s="83" t="str">
        <f t="shared" si="34"/>
        <v/>
      </c>
    </row>
    <row r="74" spans="1:90" x14ac:dyDescent="0.25">
      <c r="A74" s="82" t="s">
        <v>73</v>
      </c>
      <c r="B74" s="98">
        <v>4536.8867</v>
      </c>
      <c r="C74" s="98">
        <v>0</v>
      </c>
      <c r="D74" s="98">
        <v>40747.258000000002</v>
      </c>
      <c r="E74" s="98">
        <v>670.089699</v>
      </c>
      <c r="F74" s="98">
        <v>616.48253999999997</v>
      </c>
      <c r="G74" s="98">
        <v>1523.4530999999999</v>
      </c>
      <c r="H74" s="98">
        <v>2507.3957999999998</v>
      </c>
      <c r="I74" s="54"/>
      <c r="J74" s="54"/>
      <c r="Q74" s="97" t="s">
        <v>73</v>
      </c>
      <c r="R74" s="97">
        <v>0</v>
      </c>
      <c r="S74" s="97">
        <v>0</v>
      </c>
      <c r="T74" s="97">
        <v>0</v>
      </c>
      <c r="U74" s="97">
        <v>0</v>
      </c>
      <c r="V74" s="97">
        <v>46.157381405774998</v>
      </c>
      <c r="W74" s="97">
        <v>0</v>
      </c>
      <c r="X74" s="97">
        <v>4542.8551411233602</v>
      </c>
      <c r="Y74" s="97">
        <v>37.859104986193501</v>
      </c>
      <c r="Z74" s="97">
        <v>81.682940569784506</v>
      </c>
      <c r="AA74" s="97">
        <v>55.491854748259698</v>
      </c>
      <c r="AB74" s="97">
        <v>0</v>
      </c>
      <c r="AC74" s="97">
        <v>0</v>
      </c>
      <c r="AD74" s="97">
        <v>0</v>
      </c>
      <c r="AE74" s="97">
        <v>326.35108781560501</v>
      </c>
      <c r="AF74" s="97">
        <v>30.2534109343739</v>
      </c>
      <c r="AG74" s="97">
        <v>24.375487323511699</v>
      </c>
      <c r="AH74" s="97">
        <v>0</v>
      </c>
      <c r="AI74" s="97">
        <v>0</v>
      </c>
      <c r="AJ74" s="97">
        <v>0</v>
      </c>
      <c r="AK74" s="97">
        <v>11.879954584787001</v>
      </c>
      <c r="AL74" s="97">
        <v>0</v>
      </c>
      <c r="AM74" s="97">
        <v>36714.499290883301</v>
      </c>
      <c r="AN74" s="97">
        <v>3753.0356083929901</v>
      </c>
      <c r="AO74" s="97">
        <v>40793.885987091897</v>
      </c>
      <c r="AP74" s="97">
        <v>0</v>
      </c>
      <c r="AQ74" s="97">
        <v>74.854722129444198</v>
      </c>
      <c r="AR74" s="97">
        <v>0</v>
      </c>
      <c r="AS74" s="97">
        <v>1365.11380518857</v>
      </c>
      <c r="AT74" s="97">
        <v>0.98220142528811605</v>
      </c>
      <c r="AU74" s="97">
        <v>0.11965278305968401</v>
      </c>
      <c r="AV74" s="97">
        <v>452.50833710874798</v>
      </c>
      <c r="AW74" s="97">
        <v>0.17910659898477099</v>
      </c>
      <c r="AX74" s="97">
        <v>0</v>
      </c>
      <c r="AY74" s="97">
        <v>2.2179542210243701E-2</v>
      </c>
      <c r="AZ74" s="97">
        <v>670.89370109283095</v>
      </c>
      <c r="BA74" s="97">
        <v>617.22098086487301</v>
      </c>
      <c r="BB74" s="97">
        <v>53.672720227957797</v>
      </c>
      <c r="BC74" s="97">
        <v>0.111879949514156</v>
      </c>
      <c r="BD74" s="97">
        <v>0</v>
      </c>
      <c r="BE74" s="97">
        <v>10.765314351538001</v>
      </c>
      <c r="BF74" s="97">
        <v>0</v>
      </c>
      <c r="BG74" s="97">
        <v>29.193857592442502</v>
      </c>
      <c r="BH74" s="97">
        <v>0</v>
      </c>
      <c r="BI74" s="97">
        <v>0.66597104229016102</v>
      </c>
      <c r="BJ74" s="97">
        <v>116.775428826534</v>
      </c>
      <c r="BK74" s="97">
        <v>92.574763796138498</v>
      </c>
      <c r="BL74" s="97">
        <v>0.114260286490627</v>
      </c>
      <c r="BM74" s="97">
        <v>5.7756958062578097</v>
      </c>
      <c r="BN74" s="97">
        <v>7.09555151374857E-3</v>
      </c>
      <c r="BO74" s="97">
        <v>1524.9595634848399</v>
      </c>
      <c r="BP74" s="97">
        <v>645.46048919089196</v>
      </c>
      <c r="BQ74" s="97">
        <v>0</v>
      </c>
      <c r="BR74" s="97">
        <v>0</v>
      </c>
      <c r="BS74" s="97">
        <v>270.887202845064</v>
      </c>
      <c r="BT74" s="97">
        <v>256.11018418955302</v>
      </c>
      <c r="BU74" s="97">
        <v>2511.4251289428198</v>
      </c>
      <c r="BV74" s="97">
        <v>283.98216791282903</v>
      </c>
      <c r="BX74" s="35">
        <f t="shared" si="23"/>
        <v>7.9999999980112178E-3</v>
      </c>
      <c r="BY74" s="35">
        <f t="shared" si="24"/>
        <v>1.9247489883024337E-2</v>
      </c>
      <c r="BZ74" s="83">
        <f t="shared" si="25"/>
        <v>1.3155367365379012E-3</v>
      </c>
      <c r="CA74" s="83" t="str">
        <f t="shared" si="26"/>
        <v/>
      </c>
      <c r="CB74" s="83">
        <f t="shared" si="27"/>
        <v>1.1443220815470624E-3</v>
      </c>
      <c r="CC74" s="83">
        <f t="shared" si="28"/>
        <v>1.199842489790245E-3</v>
      </c>
      <c r="CD74" s="83">
        <f t="shared" si="28"/>
        <v>1.1978293251793334E-3</v>
      </c>
      <c r="CE74" s="83">
        <f t="shared" si="29"/>
        <v>9.8884795655341758E-4</v>
      </c>
      <c r="CF74" s="83">
        <f t="shared" si="30"/>
        <v>1.6069776230860839E-3</v>
      </c>
      <c r="CG74" s="83" t="str">
        <f t="shared" si="31"/>
        <v/>
      </c>
      <c r="CH74" s="83" t="str">
        <f t="shared" si="32"/>
        <v/>
      </c>
      <c r="CI74" s="83" t="str">
        <f t="shared" si="33"/>
        <v/>
      </c>
      <c r="CJ74" s="83" t="str">
        <f>IF(M74=0,"",(#REF!-M74)/M74)</f>
        <v/>
      </c>
      <c r="CK74" s="83" t="str">
        <f>IF(N74=0,"",(#REF!-N74)/N74)</f>
        <v/>
      </c>
      <c r="CL74" s="83" t="str">
        <f t="shared" si="34"/>
        <v/>
      </c>
    </row>
    <row r="75" spans="1:90" x14ac:dyDescent="0.25">
      <c r="A75" s="82" t="s">
        <v>86</v>
      </c>
      <c r="B75" s="98">
        <v>0.53107309000000003</v>
      </c>
      <c r="C75" s="98">
        <v>8.3521735000000007E-3</v>
      </c>
      <c r="D75" s="98">
        <v>6.2477403000000002</v>
      </c>
      <c r="E75" s="98">
        <v>0.37260378799999999</v>
      </c>
      <c r="F75" s="98">
        <v>0.34279548999999998</v>
      </c>
      <c r="G75" s="98">
        <v>2.6521816</v>
      </c>
      <c r="H75" s="98">
        <v>0.23197735999999999</v>
      </c>
      <c r="I75" s="54"/>
      <c r="J75" s="54"/>
      <c r="Q75" s="97" t="s">
        <v>86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97">
        <v>0</v>
      </c>
      <c r="BD75" s="97">
        <v>0</v>
      </c>
      <c r="BE75" s="97">
        <v>0</v>
      </c>
      <c r="BF75" s="97">
        <v>0</v>
      </c>
      <c r="BG75" s="97">
        <v>0</v>
      </c>
      <c r="BH75" s="97">
        <v>0</v>
      </c>
      <c r="BI75" s="97">
        <v>0</v>
      </c>
      <c r="BJ75" s="97">
        <v>0</v>
      </c>
      <c r="BK75" s="97">
        <v>0</v>
      </c>
      <c r="BL75" s="97">
        <v>0</v>
      </c>
      <c r="BM75" s="97">
        <v>0</v>
      </c>
      <c r="BN75" s="97">
        <v>0</v>
      </c>
      <c r="BO75" s="97">
        <v>0</v>
      </c>
      <c r="BP75" s="97">
        <v>0</v>
      </c>
      <c r="BQ75" s="97">
        <v>0</v>
      </c>
      <c r="BR75" s="97">
        <v>0</v>
      </c>
      <c r="BS75" s="97">
        <v>0</v>
      </c>
      <c r="BT75" s="97">
        <v>0</v>
      </c>
      <c r="BU75" s="97">
        <v>0</v>
      </c>
      <c r="BV75" s="97">
        <v>0</v>
      </c>
      <c r="BX75" s="35" t="e">
        <f t="shared" si="23"/>
        <v>#DIV/0!</v>
      </c>
      <c r="BY75" s="35" t="e">
        <f t="shared" si="24"/>
        <v>#DIV/0!</v>
      </c>
      <c r="BZ75" s="83">
        <f t="shared" si="25"/>
        <v>-1</v>
      </c>
      <c r="CA75" s="83">
        <f t="shared" si="26"/>
        <v>-1</v>
      </c>
      <c r="CB75" s="83">
        <f t="shared" si="27"/>
        <v>-1</v>
      </c>
      <c r="CC75" s="83">
        <f t="shared" si="28"/>
        <v>-1</v>
      </c>
      <c r="CD75" s="83">
        <f t="shared" si="28"/>
        <v>-1</v>
      </c>
      <c r="CE75" s="83">
        <f t="shared" si="29"/>
        <v>-1</v>
      </c>
      <c r="CF75" s="83">
        <f t="shared" si="30"/>
        <v>-1</v>
      </c>
      <c r="CG75" s="83" t="str">
        <f t="shared" si="31"/>
        <v/>
      </c>
      <c r="CH75" s="83" t="str">
        <f t="shared" si="32"/>
        <v/>
      </c>
      <c r="CI75" s="83" t="str">
        <f t="shared" si="33"/>
        <v/>
      </c>
      <c r="CJ75" s="83" t="str">
        <f>IF(M75=0,"",(#REF!-M75)/M75)</f>
        <v/>
      </c>
      <c r="CK75" s="83" t="str">
        <f>IF(N75=0,"",(#REF!-N75)/N75)</f>
        <v/>
      </c>
      <c r="CL75" s="83" t="str">
        <f t="shared" si="34"/>
        <v/>
      </c>
    </row>
    <row r="76" spans="1:90" x14ac:dyDescent="0.25">
      <c r="A76" s="82" t="s">
        <v>180</v>
      </c>
      <c r="B76" s="98">
        <v>54.919823000000001</v>
      </c>
      <c r="C76" s="98">
        <v>0.84077822999999996</v>
      </c>
      <c r="D76" s="98">
        <v>641.05700999999999</v>
      </c>
      <c r="E76" s="98">
        <v>38.138235999999999</v>
      </c>
      <c r="F76" s="98">
        <v>35.087176999999997</v>
      </c>
      <c r="G76" s="98">
        <v>273.25292999999999</v>
      </c>
      <c r="H76" s="98">
        <v>23.681183000000001</v>
      </c>
      <c r="I76" s="54"/>
      <c r="J76" s="54"/>
      <c r="Q76" s="97" t="s">
        <v>180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97">
        <v>0</v>
      </c>
      <c r="BI76" s="97">
        <v>0</v>
      </c>
      <c r="BJ76" s="97">
        <v>0</v>
      </c>
      <c r="BK76" s="97">
        <v>0</v>
      </c>
      <c r="BL76" s="97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97">
        <v>0</v>
      </c>
      <c r="BS76" s="97">
        <v>0</v>
      </c>
      <c r="BT76" s="97">
        <v>0</v>
      </c>
      <c r="BU76" s="97">
        <v>0</v>
      </c>
      <c r="BV76" s="97">
        <v>0</v>
      </c>
      <c r="BX76" s="35" t="e">
        <f t="shared" si="23"/>
        <v>#DIV/0!</v>
      </c>
      <c r="BY76" s="35" t="e">
        <f t="shared" si="24"/>
        <v>#DIV/0!</v>
      </c>
      <c r="BZ76" s="83">
        <f t="shared" si="25"/>
        <v>-1</v>
      </c>
      <c r="CA76" s="83">
        <f t="shared" si="26"/>
        <v>-1</v>
      </c>
      <c r="CB76" s="83">
        <f t="shared" si="27"/>
        <v>-1</v>
      </c>
      <c r="CC76" s="83">
        <f t="shared" si="28"/>
        <v>-1</v>
      </c>
      <c r="CD76" s="83">
        <f t="shared" si="28"/>
        <v>-1</v>
      </c>
      <c r="CE76" s="83">
        <f t="shared" si="29"/>
        <v>-1</v>
      </c>
      <c r="CF76" s="83">
        <f t="shared" si="30"/>
        <v>-1</v>
      </c>
      <c r="CG76" s="83" t="str">
        <f t="shared" si="31"/>
        <v/>
      </c>
      <c r="CH76" s="83" t="str">
        <f t="shared" si="32"/>
        <v/>
      </c>
      <c r="CI76" s="83" t="str">
        <f t="shared" si="33"/>
        <v/>
      </c>
      <c r="CJ76" s="83" t="str">
        <f>IF(M76=0,"",(#REF!-M76)/M76)</f>
        <v/>
      </c>
      <c r="CK76" s="83" t="str">
        <f>IF(N76=0,"",(#REF!-N76)/N76)</f>
        <v/>
      </c>
      <c r="CL76" s="83" t="str">
        <f t="shared" si="34"/>
        <v/>
      </c>
    </row>
    <row r="77" spans="1:90" x14ac:dyDescent="0.25">
      <c r="A77" s="13" t="s">
        <v>88</v>
      </c>
      <c r="B77" s="98">
        <v>520.68035999999995</v>
      </c>
      <c r="C77" s="98">
        <v>7.6582203</v>
      </c>
      <c r="D77" s="98">
        <v>5756.0708000000004</v>
      </c>
      <c r="E77" s="98">
        <v>346.554239</v>
      </c>
      <c r="F77" s="98">
        <v>318.82990000000001</v>
      </c>
      <c r="G77" s="98">
        <v>2479.3906000000002</v>
      </c>
      <c r="H77" s="98">
        <v>219.05873</v>
      </c>
      <c r="I77" s="54"/>
      <c r="J77" s="54"/>
      <c r="Q77" s="97" t="s">
        <v>88</v>
      </c>
      <c r="R77" s="97">
        <v>0</v>
      </c>
      <c r="S77" s="97">
        <v>0</v>
      </c>
      <c r="T77" s="97">
        <v>0</v>
      </c>
      <c r="U77" s="97">
        <v>0</v>
      </c>
      <c r="V77" s="97">
        <v>0.68606766196046098</v>
      </c>
      <c r="W77" s="97">
        <v>0</v>
      </c>
      <c r="X77" s="97">
        <v>85.306867287267494</v>
      </c>
      <c r="Y77" s="97">
        <v>0.56272684949486496</v>
      </c>
      <c r="Z77" s="97">
        <v>1.2141074234659901</v>
      </c>
      <c r="AA77" s="97">
        <v>0.82481052077580697</v>
      </c>
      <c r="AB77" s="97">
        <v>0</v>
      </c>
      <c r="AC77" s="97">
        <v>0</v>
      </c>
      <c r="AD77" s="97">
        <v>0</v>
      </c>
      <c r="AE77" s="97">
        <v>7.7256157895027</v>
      </c>
      <c r="AF77" s="97">
        <v>0.44967663662868901</v>
      </c>
      <c r="AG77" s="97">
        <v>0.36230335930047303</v>
      </c>
      <c r="AH77" s="97">
        <v>0</v>
      </c>
      <c r="AI77" s="97">
        <v>0</v>
      </c>
      <c r="AJ77" s="97">
        <v>0</v>
      </c>
      <c r="AK77" s="97">
        <v>1.36690655158539</v>
      </c>
      <c r="AL77" s="97">
        <v>0</v>
      </c>
      <c r="AM77" s="97">
        <v>869.13894872600304</v>
      </c>
      <c r="AN77" s="97">
        <v>88.844642933910393</v>
      </c>
      <c r="AO77" s="97">
        <v>965.709207449416</v>
      </c>
      <c r="AP77" s="97">
        <v>0</v>
      </c>
      <c r="AQ77" s="97">
        <v>1.1126173347222399</v>
      </c>
      <c r="AR77" s="97">
        <v>0</v>
      </c>
      <c r="AS77" s="97">
        <v>20.290771735643901</v>
      </c>
      <c r="AT77" s="97">
        <v>1.03064126942134</v>
      </c>
      <c r="AU77" s="97">
        <v>0</v>
      </c>
      <c r="AV77" s="97">
        <v>3.8218944316760002</v>
      </c>
      <c r="AW77" s="97">
        <v>4.20410015597701E-2</v>
      </c>
      <c r="AX77" s="97">
        <v>0</v>
      </c>
      <c r="AY77" s="97">
        <v>0</v>
      </c>
      <c r="AZ77" s="97">
        <v>58.575032859890797</v>
      </c>
      <c r="BA77" s="97">
        <v>53.889044224717203</v>
      </c>
      <c r="BB77" s="97">
        <v>4.6859886351736497</v>
      </c>
      <c r="BC77" s="97">
        <v>0.179630428192706</v>
      </c>
      <c r="BD77" s="97">
        <v>0</v>
      </c>
      <c r="BE77" s="97">
        <v>13.450579650236699</v>
      </c>
      <c r="BF77" s="97">
        <v>0</v>
      </c>
      <c r="BG77" s="97">
        <v>5.7328871178425604</v>
      </c>
      <c r="BH77" s="97">
        <v>0</v>
      </c>
      <c r="BI77" s="97">
        <v>0</v>
      </c>
      <c r="BJ77" s="97">
        <v>22.9315588330936</v>
      </c>
      <c r="BK77" s="97">
        <v>1.37600742036961</v>
      </c>
      <c r="BL77" s="97">
        <v>0.18345131367912901</v>
      </c>
      <c r="BM77" s="97">
        <v>6.5087163037307301</v>
      </c>
      <c r="BN77" s="97">
        <v>7.6438752845340002E-3</v>
      </c>
      <c r="BO77" s="97">
        <v>412.085261550844</v>
      </c>
      <c r="BP77" s="97">
        <v>9.5939000640222005</v>
      </c>
      <c r="BQ77" s="97">
        <v>0</v>
      </c>
      <c r="BR77" s="97">
        <v>0</v>
      </c>
      <c r="BS77" s="97">
        <v>4.0263414769490202</v>
      </c>
      <c r="BT77" s="97">
        <v>3.8067570674118199</v>
      </c>
      <c r="BU77" s="97">
        <v>37.329126473652103</v>
      </c>
      <c r="BV77" s="97">
        <v>4.2210676677028296</v>
      </c>
      <c r="BX77" s="35">
        <f t="shared" si="23"/>
        <v>7.9999400750327514E-3</v>
      </c>
      <c r="BY77" s="35">
        <f t="shared" si="24"/>
        <v>2.5365203099268051E-2</v>
      </c>
      <c r="BZ77" s="83">
        <f t="shared" si="25"/>
        <v>-0.83616269435000867</v>
      </c>
      <c r="CA77" s="83">
        <f t="shared" si="26"/>
        <v>-0.82151119998658306</v>
      </c>
      <c r="CB77" s="83">
        <f t="shared" si="27"/>
        <v>-0.83222770514750866</v>
      </c>
      <c r="CC77" s="83">
        <f t="shared" si="28"/>
        <v>-0.83097874367685698</v>
      </c>
      <c r="CD77" s="83">
        <f t="shared" si="28"/>
        <v>-0.83097869984992867</v>
      </c>
      <c r="CE77" s="83">
        <f t="shared" si="29"/>
        <v>-0.83379574741033391</v>
      </c>
      <c r="CF77" s="83">
        <f t="shared" si="30"/>
        <v>-0.82959306632676943</v>
      </c>
      <c r="CG77" s="83" t="str">
        <f t="shared" si="31"/>
        <v/>
      </c>
      <c r="CH77" s="83" t="str">
        <f t="shared" si="32"/>
        <v/>
      </c>
      <c r="CI77" s="83" t="str">
        <f t="shared" si="33"/>
        <v/>
      </c>
      <c r="CJ77" s="83" t="str">
        <f>IF(M77=0,"",(#REF!-M77)/M77)</f>
        <v/>
      </c>
      <c r="CK77" s="83" t="str">
        <f>IF(N77=0,"",(#REF!-N77)/N77)</f>
        <v/>
      </c>
      <c r="CL77" s="83" t="str">
        <f t="shared" si="34"/>
        <v/>
      </c>
    </row>
    <row r="78" spans="1:90" x14ac:dyDescent="0.25">
      <c r="A78" s="96">
        <v>204</v>
      </c>
      <c r="B78" s="98">
        <v>5762.2943999999998</v>
      </c>
      <c r="C78" s="98">
        <v>0</v>
      </c>
      <c r="D78" s="98">
        <v>74010.343999999997</v>
      </c>
      <c r="E78" s="98">
        <v>5810.2455899999995</v>
      </c>
      <c r="F78" s="98">
        <v>5360.7201999999997</v>
      </c>
      <c r="G78" s="98">
        <v>42030.199000000001</v>
      </c>
      <c r="H78" s="98">
        <v>2459.3766999999998</v>
      </c>
      <c r="I78" s="54"/>
      <c r="J78" s="54"/>
      <c r="Q78" s="97" t="s">
        <v>183</v>
      </c>
      <c r="R78" s="97">
        <v>0.15977567183309799</v>
      </c>
      <c r="S78" s="97">
        <v>9.7601190178303293E-2</v>
      </c>
      <c r="T78" s="97">
        <v>9.1299099329208794E-2</v>
      </c>
      <c r="U78" s="97">
        <v>0.18053404857719099</v>
      </c>
      <c r="V78" s="97">
        <v>45.458432032260198</v>
      </c>
      <c r="W78" s="97">
        <v>0.79994869368055899</v>
      </c>
      <c r="X78" s="97">
        <v>5777.1736201987196</v>
      </c>
      <c r="Y78" s="97">
        <v>37.344171201445697</v>
      </c>
      <c r="Z78" s="97">
        <v>80.052833469152802</v>
      </c>
      <c r="AA78" s="97">
        <v>54.375929168114197</v>
      </c>
      <c r="AB78" s="97">
        <v>0.16344815579459901</v>
      </c>
      <c r="AC78" s="97">
        <v>0.16847253102224899</v>
      </c>
      <c r="AD78" s="97">
        <v>0.16847253102224899</v>
      </c>
      <c r="AE78" s="97">
        <v>593.68862235619099</v>
      </c>
      <c r="AF78" s="97">
        <v>29.7285824928057</v>
      </c>
      <c r="AG78" s="97">
        <v>23.887461607764099</v>
      </c>
      <c r="AH78" s="97">
        <v>0.104439612030401</v>
      </c>
      <c r="AI78" s="97">
        <v>0.15216915001652301</v>
      </c>
      <c r="AJ78" s="97">
        <v>1.9558680520085699E-2</v>
      </c>
      <c r="AK78" s="97">
        <v>0</v>
      </c>
      <c r="AL78" s="97">
        <v>0</v>
      </c>
      <c r="AM78" s="97">
        <v>66789.923237045994</v>
      </c>
      <c r="AN78" s="97">
        <v>6827.4161842843496</v>
      </c>
      <c r="AO78" s="97">
        <v>74211.0280436865</v>
      </c>
      <c r="AP78" s="97">
        <v>4.1302318942409801E-2</v>
      </c>
      <c r="AQ78" s="97">
        <v>73.676956897865793</v>
      </c>
      <c r="AR78" s="97">
        <v>0</v>
      </c>
      <c r="AS78" s="97">
        <v>1339.0454815967701</v>
      </c>
      <c r="AT78" s="97">
        <v>3.1337124167617301</v>
      </c>
      <c r="AU78" s="97">
        <v>1.1019302575549601</v>
      </c>
      <c r="AV78" s="97">
        <v>4145.3355597810796</v>
      </c>
      <c r="AW78" s="97">
        <v>1.4083148153904601</v>
      </c>
      <c r="AX78" s="97">
        <v>0</v>
      </c>
      <c r="AY78" s="97">
        <v>0.204256324873095</v>
      </c>
      <c r="AZ78" s="97">
        <v>5825.7851443135496</v>
      </c>
      <c r="BA78" s="97">
        <v>5375.0356635240696</v>
      </c>
      <c r="BB78" s="97">
        <v>450.749480789475</v>
      </c>
      <c r="BC78" s="97">
        <v>0</v>
      </c>
      <c r="BD78" s="97">
        <v>0</v>
      </c>
      <c r="BE78" s="97">
        <v>21.989845832988799</v>
      </c>
      <c r="BF78" s="97">
        <v>0</v>
      </c>
      <c r="BG78" s="97">
        <v>235.970139023462</v>
      </c>
      <c r="BH78" s="97">
        <v>0</v>
      </c>
      <c r="BI78" s="97">
        <v>6.1330793043315097</v>
      </c>
      <c r="BJ78" s="97">
        <v>943.880550857873</v>
      </c>
      <c r="BK78" s="97">
        <v>90.817067702218097</v>
      </c>
      <c r="BL78" s="97">
        <v>0</v>
      </c>
      <c r="BM78" s="97">
        <v>15.856774103407799</v>
      </c>
      <c r="BN78" s="97">
        <v>2.1500806351516001E-2</v>
      </c>
      <c r="BO78" s="97">
        <v>42145.068368987799</v>
      </c>
      <c r="BP78" s="97">
        <v>634.11708417621605</v>
      </c>
      <c r="BQ78" s="97">
        <v>0</v>
      </c>
      <c r="BR78" s="97">
        <v>7.1786510548525501E-2</v>
      </c>
      <c r="BS78" s="97">
        <v>265.61140503590599</v>
      </c>
      <c r="BT78" s="97">
        <v>251.85227501131101</v>
      </c>
      <c r="BU78" s="97">
        <v>2465.9277701902001</v>
      </c>
      <c r="BV78" s="97">
        <v>278.19716500355003</v>
      </c>
      <c r="BX78" s="35">
        <f t="shared" si="23"/>
        <v>8.0000053631745782E-3</v>
      </c>
      <c r="BY78" s="35">
        <f t="shared" si="24"/>
        <v>0</v>
      </c>
      <c r="BZ78" s="83">
        <f t="shared" si="25"/>
        <v>2.5821693870274748E-3</v>
      </c>
      <c r="CA78" s="83" t="str">
        <f t="shared" si="26"/>
        <v/>
      </c>
      <c r="CB78" s="83">
        <f t="shared" si="27"/>
        <v>2.7115675031385107E-3</v>
      </c>
      <c r="CC78" s="83">
        <f t="shared" si="28"/>
        <v>2.6745090328531315E-3</v>
      </c>
      <c r="CD78" s="83">
        <f t="shared" si="28"/>
        <v>2.6704366185852893E-3</v>
      </c>
      <c r="CE78" s="83">
        <f t="shared" si="29"/>
        <v>2.7330198695418553E-3</v>
      </c>
      <c r="CF78" s="83">
        <f t="shared" si="30"/>
        <v>2.6637115778970887E-3</v>
      </c>
      <c r="CG78" s="83" t="str">
        <f t="shared" si="31"/>
        <v/>
      </c>
      <c r="CH78" s="83" t="str">
        <f t="shared" si="32"/>
        <v/>
      </c>
      <c r="CI78" s="83" t="str">
        <f t="shared" si="33"/>
        <v/>
      </c>
      <c r="CJ78" s="83" t="str">
        <f>IF(M78=0,"",(#REF!-M78)/M78)</f>
        <v/>
      </c>
      <c r="CK78" s="83" t="str">
        <f>IF(N78=0,"",(#REF!-N78)/N78)</f>
        <v/>
      </c>
      <c r="CL78" s="83" t="str">
        <f t="shared" si="34"/>
        <v/>
      </c>
    </row>
    <row r="79" spans="1:90" x14ac:dyDescent="0.25">
      <c r="A79" s="96">
        <v>206</v>
      </c>
      <c r="B79" s="98">
        <v>13869.726000000001</v>
      </c>
      <c r="C79" s="98">
        <v>0</v>
      </c>
      <c r="D79" s="98">
        <v>29929.331999999999</v>
      </c>
      <c r="E79" s="98">
        <v>2393.9492999999998</v>
      </c>
      <c r="F79" s="98">
        <v>2223.1161999999999</v>
      </c>
      <c r="G79" s="98">
        <v>15439.668</v>
      </c>
      <c r="H79" s="98">
        <v>1467.5144</v>
      </c>
      <c r="I79" s="54"/>
      <c r="J79" s="54"/>
      <c r="Q79" s="97" t="s">
        <v>185</v>
      </c>
      <c r="R79" s="97">
        <v>9.9702002280615698</v>
      </c>
      <c r="S79" s="97">
        <v>6.0904507345478702</v>
      </c>
      <c r="T79" s="97">
        <v>5.6971861572334301</v>
      </c>
      <c r="U79" s="97">
        <v>11.265632510458101</v>
      </c>
      <c r="V79" s="97">
        <v>35.345715856880503</v>
      </c>
      <c r="W79" s="97">
        <v>49.917335004657303</v>
      </c>
      <c r="X79" s="97">
        <v>13673.257199358401</v>
      </c>
      <c r="Y79" s="97">
        <v>32.701061906446903</v>
      </c>
      <c r="Z79" s="97">
        <v>38.130074688734801</v>
      </c>
      <c r="AA79" s="97">
        <v>25.331951614279301</v>
      </c>
      <c r="AB79" s="97">
        <v>10.1993391605152</v>
      </c>
      <c r="AC79" s="97">
        <v>10.5127695741441</v>
      </c>
      <c r="AD79" s="97">
        <v>10.5127695741441</v>
      </c>
      <c r="AE79" s="97">
        <v>239.55382860166199</v>
      </c>
      <c r="AF79" s="97">
        <v>19.073152714495901</v>
      </c>
      <c r="AG79" s="97">
        <v>11.2780633278438</v>
      </c>
      <c r="AH79" s="97">
        <v>6.5171417629259603</v>
      </c>
      <c r="AI79" s="97">
        <v>9.4954427343926806</v>
      </c>
      <c r="AJ79" s="97">
        <v>1.22051105133021</v>
      </c>
      <c r="AK79" s="97">
        <v>0</v>
      </c>
      <c r="AL79" s="97">
        <v>0</v>
      </c>
      <c r="AM79" s="97">
        <v>26949.828652149099</v>
      </c>
      <c r="AN79" s="97">
        <v>2754.8708949111801</v>
      </c>
      <c r="AO79" s="97">
        <v>29944.253375662</v>
      </c>
      <c r="AP79" s="97">
        <v>2.57733636326659</v>
      </c>
      <c r="AQ79" s="97">
        <v>54.639939819331097</v>
      </c>
      <c r="AR79" s="97">
        <v>0</v>
      </c>
      <c r="AS79" s="97">
        <v>710.06322150828896</v>
      </c>
      <c r="AT79" s="97">
        <v>1.29614113989979</v>
      </c>
      <c r="AU79" s="97">
        <v>0.45576139376202301</v>
      </c>
      <c r="AV79" s="97">
        <v>1714.5483825239601</v>
      </c>
      <c r="AW79" s="97">
        <v>0.58248328620953804</v>
      </c>
      <c r="AX79" s="97">
        <v>0</v>
      </c>
      <c r="AY79" s="97">
        <v>8.4481985482564401E-2</v>
      </c>
      <c r="AZ79" s="97">
        <v>2394.2766400403402</v>
      </c>
      <c r="BA79" s="97">
        <v>2223.1636801699701</v>
      </c>
      <c r="BB79" s="97">
        <v>171.112959870369</v>
      </c>
      <c r="BC79" s="97">
        <v>0</v>
      </c>
      <c r="BD79" s="97">
        <v>0</v>
      </c>
      <c r="BE79" s="97">
        <v>9.0952030732430202</v>
      </c>
      <c r="BF79" s="97">
        <v>0</v>
      </c>
      <c r="BG79" s="97">
        <v>97.599428010824496</v>
      </c>
      <c r="BH79" s="97">
        <v>0</v>
      </c>
      <c r="BI79" s="97">
        <v>2.53669912972545</v>
      </c>
      <c r="BJ79" s="97">
        <v>390.397702894117</v>
      </c>
      <c r="BK79" s="97">
        <v>48.807982431808099</v>
      </c>
      <c r="BL79" s="97">
        <v>0</v>
      </c>
      <c r="BM79" s="97">
        <v>6.5585039435176098</v>
      </c>
      <c r="BN79" s="97">
        <v>8.8927892326261908E-3</v>
      </c>
      <c r="BO79" s="97">
        <v>15475.0896278047</v>
      </c>
      <c r="BP79" s="97">
        <v>397.11516573283097</v>
      </c>
      <c r="BQ79" s="97">
        <v>0</v>
      </c>
      <c r="BR79" s="97">
        <v>4.4796355500697302</v>
      </c>
      <c r="BS79" s="97">
        <v>134.474546938055</v>
      </c>
      <c r="BT79" s="97">
        <v>172.74992163230101</v>
      </c>
      <c r="BU79" s="97">
        <v>1459.8781738013699</v>
      </c>
      <c r="BV79" s="97">
        <v>125.18793629579299</v>
      </c>
      <c r="BX79" s="35">
        <f t="shared" si="23"/>
        <v>7.9999933742333964E-3</v>
      </c>
      <c r="BY79" s="35">
        <f t="shared" si="24"/>
        <v>0</v>
      </c>
      <c r="BZ79" s="83">
        <f t="shared" si="25"/>
        <v>-1.4165297904342159E-2</v>
      </c>
      <c r="CA79" s="83" t="str">
        <f t="shared" si="26"/>
        <v/>
      </c>
      <c r="CB79" s="83">
        <f t="shared" si="27"/>
        <v>4.9855358155006884E-4</v>
      </c>
      <c r="CC79" s="83">
        <f t="shared" si="28"/>
        <v>1.3673641306457887E-4</v>
      </c>
      <c r="CD79" s="83">
        <f t="shared" si="28"/>
        <v>2.135748458411021E-5</v>
      </c>
      <c r="CE79" s="83">
        <f t="shared" si="29"/>
        <v>2.2941962097048083E-3</v>
      </c>
      <c r="CF79" s="83">
        <f t="shared" si="30"/>
        <v>-5.2035102337872003E-3</v>
      </c>
      <c r="CG79" s="83" t="str">
        <f t="shared" si="31"/>
        <v/>
      </c>
      <c r="CH79" s="83" t="str">
        <f t="shared" si="32"/>
        <v/>
      </c>
      <c r="CI79" s="83" t="str">
        <f t="shared" si="33"/>
        <v/>
      </c>
      <c r="CJ79" s="83" t="str">
        <f>IF(M79=0,"",(#REF!-M79)/M79)</f>
        <v/>
      </c>
      <c r="CK79" s="83" t="str">
        <f>IF(N79=0,"",(#REF!-N79)/N79)</f>
        <v/>
      </c>
      <c r="CL79" s="83" t="str">
        <f t="shared" si="34"/>
        <v/>
      </c>
    </row>
    <row r="80" spans="1:90" x14ac:dyDescent="0.25">
      <c r="A80" s="96">
        <v>207</v>
      </c>
      <c r="B80" s="98">
        <v>7.3683119000000001</v>
      </c>
      <c r="C80" s="98">
        <v>0</v>
      </c>
      <c r="D80" s="98">
        <v>70.523048000000003</v>
      </c>
      <c r="E80" s="98">
        <v>5.7309858600000005</v>
      </c>
      <c r="F80" s="98">
        <v>5.3156185000000002</v>
      </c>
      <c r="G80" s="98">
        <v>37.796363999999997</v>
      </c>
      <c r="H80" s="98">
        <v>2.6417769999999998</v>
      </c>
      <c r="I80" s="54"/>
      <c r="J80" s="54"/>
      <c r="Q80" s="97" t="s">
        <v>186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v>0</v>
      </c>
      <c r="BF80" s="97">
        <v>0</v>
      </c>
      <c r="BG80" s="97">
        <v>0</v>
      </c>
      <c r="BH80" s="97">
        <v>0</v>
      </c>
      <c r="BI80" s="97">
        <v>0</v>
      </c>
      <c r="BJ80" s="97">
        <v>0</v>
      </c>
      <c r="BK80" s="97">
        <v>0</v>
      </c>
      <c r="BL80" s="97">
        <v>0</v>
      </c>
      <c r="BM80" s="97">
        <v>0</v>
      </c>
      <c r="BN80" s="97">
        <v>0</v>
      </c>
      <c r="BO80" s="97">
        <v>0</v>
      </c>
      <c r="BP80" s="97">
        <v>0</v>
      </c>
      <c r="BQ80" s="97">
        <v>0</v>
      </c>
      <c r="BR80" s="97">
        <v>0</v>
      </c>
      <c r="BS80" s="97">
        <v>0</v>
      </c>
      <c r="BT80" s="97">
        <v>0</v>
      </c>
      <c r="BU80" s="97">
        <v>0</v>
      </c>
      <c r="BV80" s="97">
        <v>0</v>
      </c>
      <c r="BX80" s="35" t="e">
        <f t="shared" si="23"/>
        <v>#DIV/0!</v>
      </c>
      <c r="BY80" s="35" t="e">
        <f t="shared" si="24"/>
        <v>#DIV/0!</v>
      </c>
      <c r="BZ80" s="83">
        <f t="shared" si="25"/>
        <v>-1</v>
      </c>
      <c r="CA80" s="83" t="str">
        <f t="shared" si="26"/>
        <v/>
      </c>
      <c r="CB80" s="83">
        <f t="shared" si="27"/>
        <v>-1</v>
      </c>
      <c r="CC80" s="83">
        <f t="shared" si="28"/>
        <v>-1</v>
      </c>
      <c r="CD80" s="83">
        <f t="shared" si="28"/>
        <v>-1</v>
      </c>
      <c r="CE80" s="83">
        <f t="shared" si="29"/>
        <v>-1</v>
      </c>
      <c r="CF80" s="83">
        <f t="shared" si="30"/>
        <v>-1</v>
      </c>
      <c r="CG80" s="83" t="str">
        <f t="shared" si="31"/>
        <v/>
      </c>
      <c r="CH80" s="83" t="str">
        <f t="shared" si="32"/>
        <v/>
      </c>
      <c r="CI80" s="83" t="str">
        <f t="shared" si="33"/>
        <v/>
      </c>
      <c r="CJ80" s="83" t="str">
        <f>IF(M80=0,"",(#REF!-M80)/M80)</f>
        <v/>
      </c>
      <c r="CK80" s="83" t="str">
        <f>IF(N80=0,"",(#REF!-N80)/N80)</f>
        <v/>
      </c>
      <c r="CL80" s="83" t="str">
        <f t="shared" si="34"/>
        <v/>
      </c>
    </row>
    <row r="81" spans="1:90" x14ac:dyDescent="0.25">
      <c r="A81" s="96">
        <v>212</v>
      </c>
      <c r="B81" s="98">
        <v>98.821335000000005</v>
      </c>
      <c r="C81" s="98">
        <v>0</v>
      </c>
      <c r="D81" s="98">
        <v>945.83159999999998</v>
      </c>
      <c r="E81" s="98">
        <v>76.862069600000012</v>
      </c>
      <c r="F81" s="98">
        <v>71.291306000000006</v>
      </c>
      <c r="G81" s="98">
        <v>506.91223000000002</v>
      </c>
      <c r="H81" s="98">
        <v>35.430633999999998</v>
      </c>
      <c r="I81" s="54"/>
      <c r="J81" s="54"/>
      <c r="Q81" s="97" t="s">
        <v>191</v>
      </c>
      <c r="R81" s="97">
        <v>0.108654673486444</v>
      </c>
      <c r="S81" s="97">
        <v>6.6372923917657506E-2</v>
      </c>
      <c r="T81" s="97">
        <v>6.2087402340448399E-2</v>
      </c>
      <c r="U81" s="97">
        <v>0.122772832156616</v>
      </c>
      <c r="V81" s="97">
        <v>0.743423181012695</v>
      </c>
      <c r="W81" s="97">
        <v>0.54399682198448995</v>
      </c>
      <c r="X81" s="97">
        <v>98.475331933397896</v>
      </c>
      <c r="Y81" s="97">
        <v>0.65019103735842199</v>
      </c>
      <c r="Z81" s="97">
        <v>1.0494768601101101</v>
      </c>
      <c r="AA81" s="97">
        <v>0.70673717369334899</v>
      </c>
      <c r="AB81" s="97">
        <v>0.111150566803287</v>
      </c>
      <c r="AC81" s="97">
        <v>0.114569334264124</v>
      </c>
      <c r="AD81" s="97">
        <v>0.114569334264124</v>
      </c>
      <c r="AE81" s="97">
        <v>7.5762497175327699</v>
      </c>
      <c r="AF81" s="97">
        <v>0.44265374046087702</v>
      </c>
      <c r="AG81" s="97">
        <v>0.31208463725921198</v>
      </c>
      <c r="AH81" s="97">
        <v>7.1023362652601396E-2</v>
      </c>
      <c r="AI81" s="97">
        <v>0.103482406076599</v>
      </c>
      <c r="AJ81" s="97">
        <v>1.3301343855834201E-2</v>
      </c>
      <c r="AK81" s="97">
        <v>0</v>
      </c>
      <c r="AL81" s="97">
        <v>0</v>
      </c>
      <c r="AM81" s="97">
        <v>852.32794744180899</v>
      </c>
      <c r="AN81" s="97">
        <v>87.126677800007599</v>
      </c>
      <c r="AO81" s="97">
        <v>947.03087495934994</v>
      </c>
      <c r="AP81" s="97">
        <v>2.8087330352353501E-2</v>
      </c>
      <c r="AQ81" s="97">
        <v>1.17640921317041</v>
      </c>
      <c r="AR81" s="97">
        <v>0</v>
      </c>
      <c r="AS81" s="97">
        <v>18.332802139585599</v>
      </c>
      <c r="AT81" s="97">
        <v>4.1585116596945297E-2</v>
      </c>
      <c r="AU81" s="97">
        <v>1.4622565408378601E-2</v>
      </c>
      <c r="AV81" s="97">
        <v>55.009411531275099</v>
      </c>
      <c r="AW81" s="97">
        <v>1.86884692758367E-2</v>
      </c>
      <c r="AX81" s="97">
        <v>0</v>
      </c>
      <c r="AY81" s="97">
        <v>2.71052034590519E-3</v>
      </c>
      <c r="AZ81" s="97">
        <v>76.908863314318296</v>
      </c>
      <c r="BA81" s="97">
        <v>71.327776435677194</v>
      </c>
      <c r="BB81" s="97">
        <v>5.5810868786410701</v>
      </c>
      <c r="BC81" s="97">
        <v>0</v>
      </c>
      <c r="BD81" s="97">
        <v>0</v>
      </c>
      <c r="BE81" s="97">
        <v>0.29180943247518498</v>
      </c>
      <c r="BF81" s="97">
        <v>0</v>
      </c>
      <c r="BG81" s="97">
        <v>3.13136901514024</v>
      </c>
      <c r="BH81" s="97">
        <v>0</v>
      </c>
      <c r="BI81" s="97">
        <v>8.1386453700182507E-2</v>
      </c>
      <c r="BJ81" s="97">
        <v>12.525486422284301</v>
      </c>
      <c r="BK81" s="97">
        <v>1.2503720380209</v>
      </c>
      <c r="BL81" s="97">
        <v>0</v>
      </c>
      <c r="BM81" s="97">
        <v>0.21042158986314899</v>
      </c>
      <c r="BN81" s="97">
        <v>2.8531931193747598E-4</v>
      </c>
      <c r="BO81" s="97">
        <v>508.120810639507</v>
      </c>
      <c r="BP81" s="97">
        <v>9.3371917926817591</v>
      </c>
      <c r="BQ81" s="97">
        <v>0</v>
      </c>
      <c r="BR81" s="97">
        <v>4.8818906559742602E-2</v>
      </c>
      <c r="BS81" s="97">
        <v>3.5678217121094198</v>
      </c>
      <c r="BT81" s="97">
        <v>3.8702672960862401</v>
      </c>
      <c r="BU81" s="97">
        <v>35.400664252605601</v>
      </c>
      <c r="BV81" s="97">
        <v>3.5682466269503998</v>
      </c>
      <c r="BX81" s="35">
        <f t="shared" si="23"/>
        <v>8.0000028698726123E-3</v>
      </c>
      <c r="BY81" s="35">
        <f t="shared" si="24"/>
        <v>0</v>
      </c>
      <c r="BZ81" s="83">
        <f t="shared" si="25"/>
        <v>-3.5012992548836578E-3</v>
      </c>
      <c r="CA81" s="83" t="str">
        <f t="shared" si="26"/>
        <v/>
      </c>
      <c r="CB81" s="83">
        <f t="shared" si="27"/>
        <v>1.2679582278176834E-3</v>
      </c>
      <c r="CC81" s="83">
        <f t="shared" si="28"/>
        <v>6.0880112338640056E-4</v>
      </c>
      <c r="CD81" s="83">
        <f t="shared" si="28"/>
        <v>5.1156919017850654E-4</v>
      </c>
      <c r="CE81" s="83">
        <f t="shared" si="29"/>
        <v>2.3842009878257951E-3</v>
      </c>
      <c r="CF81" s="83">
        <f t="shared" si="30"/>
        <v>-8.4587104465577744E-4</v>
      </c>
      <c r="CG81" s="83" t="str">
        <f t="shared" si="31"/>
        <v/>
      </c>
      <c r="CH81" s="83" t="str">
        <f t="shared" si="32"/>
        <v/>
      </c>
      <c r="CI81" s="83" t="str">
        <f t="shared" si="33"/>
        <v/>
      </c>
      <c r="CJ81" s="83" t="str">
        <f>IF(M81=0,"",(#REF!-M81)/M81)</f>
        <v/>
      </c>
      <c r="CK81" s="83" t="str">
        <f>IF(N81=0,"",(#REF!-N81)/N81)</f>
        <v/>
      </c>
      <c r="CL81" s="83" t="str">
        <f t="shared" si="34"/>
        <v/>
      </c>
    </row>
    <row r="82" spans="1:90" x14ac:dyDescent="0.25">
      <c r="A82" s="96">
        <v>216</v>
      </c>
      <c r="B82" s="98">
        <v>6248.6166999999996</v>
      </c>
      <c r="C82" s="98">
        <v>0</v>
      </c>
      <c r="D82" s="98">
        <v>13483.823</v>
      </c>
      <c r="E82" s="98">
        <v>1078.5268189999999</v>
      </c>
      <c r="F82" s="98">
        <v>1001.5626999999999</v>
      </c>
      <c r="G82" s="98">
        <v>6955.9102000000003</v>
      </c>
      <c r="H82" s="98">
        <v>661.14751999999999</v>
      </c>
      <c r="I82" s="54"/>
      <c r="J82" s="54"/>
      <c r="Q82" s="97" t="s">
        <v>195</v>
      </c>
      <c r="R82" s="97">
        <v>4.4918044500173497</v>
      </c>
      <c r="S82" s="97">
        <v>2.7438827310954101</v>
      </c>
      <c r="T82" s="97">
        <v>2.5667134233839701</v>
      </c>
      <c r="U82" s="97">
        <v>5.0754295942393099</v>
      </c>
      <c r="V82" s="97">
        <v>15.924023598163499</v>
      </c>
      <c r="W82" s="97">
        <v>22.488853076098</v>
      </c>
      <c r="X82" s="97">
        <v>6160.0987485463202</v>
      </c>
      <c r="Y82" s="97">
        <v>14.732443833363501</v>
      </c>
      <c r="Z82" s="97">
        <v>17.1785757982109</v>
      </c>
      <c r="AA82" s="97">
        <v>11.412512893202599</v>
      </c>
      <c r="AB82" s="97">
        <v>4.5950201013954199</v>
      </c>
      <c r="AC82" s="97">
        <v>4.7362812852218603</v>
      </c>
      <c r="AD82" s="97">
        <v>4.7362812852218603</v>
      </c>
      <c r="AE82" s="97">
        <v>107.92384882907</v>
      </c>
      <c r="AF82" s="97">
        <v>8.5927453394841802</v>
      </c>
      <c r="AG82" s="97">
        <v>5.0809905083086804</v>
      </c>
      <c r="AH82" s="97">
        <v>2.9361323014820702</v>
      </c>
      <c r="AI82" s="97">
        <v>4.2779114075651403</v>
      </c>
      <c r="AJ82" s="97">
        <v>0.54986832134410202</v>
      </c>
      <c r="AK82" s="97">
        <v>0</v>
      </c>
      <c r="AL82" s="97">
        <v>0</v>
      </c>
      <c r="AM82" s="97">
        <v>12141.4816510413</v>
      </c>
      <c r="AN82" s="97">
        <v>1241.12981387478</v>
      </c>
      <c r="AO82" s="97">
        <v>13490.5353137452</v>
      </c>
      <c r="AP82" s="97">
        <v>1.1611509420228501</v>
      </c>
      <c r="AQ82" s="97">
        <v>24.616419941908202</v>
      </c>
      <c r="AR82" s="97">
        <v>0</v>
      </c>
      <c r="AS82" s="97">
        <v>319.89913343144002</v>
      </c>
      <c r="AT82" s="97">
        <v>0.58393381724786297</v>
      </c>
      <c r="AU82" s="97">
        <v>0.20532965161461</v>
      </c>
      <c r="AV82" s="97">
        <v>772.44204445620301</v>
      </c>
      <c r="AW82" s="97">
        <v>0.262420752106792</v>
      </c>
      <c r="AX82" s="97">
        <v>0</v>
      </c>
      <c r="AY82" s="97">
        <v>3.8061018425127997E-2</v>
      </c>
      <c r="AZ82" s="97">
        <v>1078.67461404201</v>
      </c>
      <c r="BA82" s="97">
        <v>1001.5844447821499</v>
      </c>
      <c r="BB82" s="97">
        <v>77.090169259853198</v>
      </c>
      <c r="BC82" s="97">
        <v>0</v>
      </c>
      <c r="BD82" s="97">
        <v>0</v>
      </c>
      <c r="BE82" s="97">
        <v>4.0975786636683802</v>
      </c>
      <c r="BF82" s="97">
        <v>0</v>
      </c>
      <c r="BG82" s="97">
        <v>43.9706932985004</v>
      </c>
      <c r="BH82" s="97">
        <v>0</v>
      </c>
      <c r="BI82" s="97">
        <v>1.1428440725982001</v>
      </c>
      <c r="BJ82" s="97">
        <v>175.88278410688</v>
      </c>
      <c r="BK82" s="97">
        <v>21.989261718039799</v>
      </c>
      <c r="BL82" s="97">
        <v>0</v>
      </c>
      <c r="BM82" s="97">
        <v>2.9547484801887198</v>
      </c>
      <c r="BN82" s="97">
        <v>4.0064647232923804E-3</v>
      </c>
      <c r="BO82" s="97">
        <v>6971.87330037421</v>
      </c>
      <c r="BP82" s="97">
        <v>178.908322879346</v>
      </c>
      <c r="BQ82" s="97">
        <v>0</v>
      </c>
      <c r="BR82" s="97">
        <v>2.0181522916439198</v>
      </c>
      <c r="BS82" s="97">
        <v>60.583869541493598</v>
      </c>
      <c r="BT82" s="97">
        <v>77.8275576514161</v>
      </c>
      <c r="BU82" s="97">
        <v>657.70721528684703</v>
      </c>
      <c r="BV82" s="97">
        <v>56.3997195935777</v>
      </c>
      <c r="BX82" s="35">
        <f t="shared" si="23"/>
        <v>7.9999678529516054E-3</v>
      </c>
      <c r="BY82" s="35">
        <f t="shared" si="24"/>
        <v>0</v>
      </c>
      <c r="BZ82" s="83">
        <f t="shared" si="25"/>
        <v>-1.4166007566711433E-2</v>
      </c>
      <c r="CA82" s="83" t="str">
        <f t="shared" si="26"/>
        <v/>
      </c>
      <c r="CB82" s="83">
        <f t="shared" si="27"/>
        <v>4.9780494339030817E-4</v>
      </c>
      <c r="CC82" s="83">
        <f t="shared" si="28"/>
        <v>1.3703418348663468E-4</v>
      </c>
      <c r="CD82" s="83">
        <f t="shared" si="28"/>
        <v>2.1710854597514998E-5</v>
      </c>
      <c r="CE82" s="83">
        <f t="shared" si="29"/>
        <v>2.2948974203562482E-3</v>
      </c>
      <c r="CF82" s="83">
        <f t="shared" si="30"/>
        <v>-5.2035356846728466E-3</v>
      </c>
      <c r="CG82" s="83" t="str">
        <f t="shared" si="31"/>
        <v/>
      </c>
      <c r="CH82" s="83" t="str">
        <f t="shared" si="32"/>
        <v/>
      </c>
      <c r="CI82" s="83" t="str">
        <f t="shared" si="33"/>
        <v/>
      </c>
      <c r="CJ82" s="83" t="str">
        <f>IF(M82=0,"",(#REF!-M82)/M82)</f>
        <v/>
      </c>
      <c r="CK82" s="83" t="str">
        <f>IF(N82=0,"",(#REF!-N82)/N82)</f>
        <v/>
      </c>
      <c r="CL82" s="83" t="str">
        <f t="shared" si="34"/>
        <v/>
      </c>
    </row>
    <row r="83" spans="1:90" x14ac:dyDescent="0.25">
      <c r="A83" s="96">
        <v>220</v>
      </c>
      <c r="B83" s="98">
        <v>10262.965</v>
      </c>
      <c r="C83" s="98">
        <v>0</v>
      </c>
      <c r="D83" s="98">
        <v>22146.346000000001</v>
      </c>
      <c r="E83" s="98">
        <v>1771.41364</v>
      </c>
      <c r="F83" s="98">
        <v>1645.0048999999999</v>
      </c>
      <c r="G83" s="98">
        <v>11424.651</v>
      </c>
      <c r="H83" s="98">
        <v>1085.8939</v>
      </c>
      <c r="I83" s="54"/>
      <c r="J83" s="54"/>
      <c r="Q83" s="97" t="s">
        <v>199</v>
      </c>
      <c r="R83" s="97">
        <v>7.3774560614615403</v>
      </c>
      <c r="S83" s="97">
        <v>4.5066629244352496</v>
      </c>
      <c r="T83" s="97">
        <v>4.2156769965607896</v>
      </c>
      <c r="U83" s="97">
        <v>8.3360700391871507</v>
      </c>
      <c r="V83" s="97">
        <v>26.154052282403299</v>
      </c>
      <c r="W83" s="97">
        <v>36.9365429770112</v>
      </c>
      <c r="X83" s="97">
        <v>10117.584618352401</v>
      </c>
      <c r="Y83" s="97">
        <v>24.1969815079614</v>
      </c>
      <c r="Z83" s="97">
        <v>28.214502210023198</v>
      </c>
      <c r="AA83" s="97">
        <v>18.744386981596801</v>
      </c>
      <c r="AB83" s="97">
        <v>7.5470236166131404</v>
      </c>
      <c r="AC83" s="97">
        <v>7.7789692727502997</v>
      </c>
      <c r="AD83" s="97">
        <v>7.7789692727502997</v>
      </c>
      <c r="AE83" s="97">
        <v>177.259027651471</v>
      </c>
      <c r="AF83" s="97">
        <v>14.1130852460083</v>
      </c>
      <c r="AG83" s="97">
        <v>8.3452145741717203</v>
      </c>
      <c r="AH83" s="97">
        <v>4.8224049469292396</v>
      </c>
      <c r="AI83" s="97">
        <v>7.0262101381085502</v>
      </c>
      <c r="AJ83" s="97">
        <v>0.903116058344551</v>
      </c>
      <c r="AK83" s="97">
        <v>0</v>
      </c>
      <c r="AL83" s="97">
        <v>0</v>
      </c>
      <c r="AM83" s="97">
        <v>19941.638909593999</v>
      </c>
      <c r="AN83" s="97">
        <v>2038.47824247534</v>
      </c>
      <c r="AO83" s="97">
        <v>22157.376179720799</v>
      </c>
      <c r="AP83" s="97">
        <v>1.90711265408929</v>
      </c>
      <c r="AQ83" s="97">
        <v>40.431042846828298</v>
      </c>
      <c r="AR83" s="97">
        <v>0</v>
      </c>
      <c r="AS83" s="97">
        <v>525.414629679722</v>
      </c>
      <c r="AT83" s="97">
        <v>0.95909566405969904</v>
      </c>
      <c r="AU83" s="97">
        <v>0.33724162105854799</v>
      </c>
      <c r="AV83" s="97">
        <v>1268.6875432243701</v>
      </c>
      <c r="AW83" s="97">
        <v>0.43101573548944999</v>
      </c>
      <c r="AX83" s="97">
        <v>0</v>
      </c>
      <c r="AY83" s="97">
        <v>6.2513357253481699E-2</v>
      </c>
      <c r="AZ83" s="97">
        <v>1771.6553586776699</v>
      </c>
      <c r="BA83" s="97">
        <v>1645.0396075353999</v>
      </c>
      <c r="BB83" s="97">
        <v>126.615751142269</v>
      </c>
      <c r="BC83" s="97">
        <v>0</v>
      </c>
      <c r="BD83" s="97">
        <v>0</v>
      </c>
      <c r="BE83" s="97">
        <v>6.73002199110433</v>
      </c>
      <c r="BF83" s="97">
        <v>0</v>
      </c>
      <c r="BG83" s="97">
        <v>72.219112639648799</v>
      </c>
      <c r="BH83" s="97">
        <v>0</v>
      </c>
      <c r="BI83" s="97">
        <v>1.8770419484449099</v>
      </c>
      <c r="BJ83" s="97">
        <v>288.87643997640998</v>
      </c>
      <c r="BK83" s="97">
        <v>36.115439876982002</v>
      </c>
      <c r="BL83" s="97">
        <v>0</v>
      </c>
      <c r="BM83" s="97">
        <v>4.8530010967994297</v>
      </c>
      <c r="BN83" s="97">
        <v>6.5802807586104401E-3</v>
      </c>
      <c r="BO83" s="97">
        <v>11450.865650556299</v>
      </c>
      <c r="BP83" s="97">
        <v>293.846360996577</v>
      </c>
      <c r="BQ83" s="97">
        <v>0</v>
      </c>
      <c r="BR83" s="97">
        <v>3.3147149750822602</v>
      </c>
      <c r="BS83" s="97">
        <v>99.505109444931094</v>
      </c>
      <c r="BT83" s="97">
        <v>127.826629223366</v>
      </c>
      <c r="BU83" s="97">
        <v>1080.24329116993</v>
      </c>
      <c r="BV83" s="97">
        <v>92.632998463378399</v>
      </c>
      <c r="BX83" s="35">
        <f t="shared" si="23"/>
        <v>8.0000008220154073E-3</v>
      </c>
      <c r="BY83" s="35">
        <f t="shared" si="24"/>
        <v>0</v>
      </c>
      <c r="BZ83" s="83">
        <f t="shared" si="25"/>
        <v>-1.4165534194806206E-2</v>
      </c>
      <c r="CA83" s="83" t="str">
        <f t="shared" si="26"/>
        <v/>
      </c>
      <c r="CB83" s="83">
        <f t="shared" si="27"/>
        <v>4.9805867391386396E-4</v>
      </c>
      <c r="CC83" s="83">
        <f t="shared" si="28"/>
        <v>1.3645524241867694E-4</v>
      </c>
      <c r="CD83" s="83">
        <f t="shared" si="28"/>
        <v>2.1098742866968118E-5</v>
      </c>
      <c r="CE83" s="83">
        <f t="shared" si="29"/>
        <v>2.2945690469056432E-3</v>
      </c>
      <c r="CF83" s="83">
        <f t="shared" si="30"/>
        <v>-5.2036472716810002E-3</v>
      </c>
      <c r="CG83" s="83" t="str">
        <f t="shared" si="31"/>
        <v/>
      </c>
      <c r="CH83" s="83" t="str">
        <f t="shared" si="32"/>
        <v/>
      </c>
      <c r="CI83" s="83" t="str">
        <f t="shared" si="33"/>
        <v/>
      </c>
      <c r="CJ83" s="83" t="str">
        <f>IF(M83=0,"",(#REF!-M83)/M83)</f>
        <v/>
      </c>
      <c r="CK83" s="83" t="str">
        <f>IF(N83=0,"",(#REF!-N83)/N83)</f>
        <v/>
      </c>
      <c r="CL83" s="83" t="str">
        <f t="shared" si="34"/>
        <v/>
      </c>
    </row>
    <row r="84" spans="1:90" x14ac:dyDescent="0.25">
      <c r="A84" s="96">
        <v>223</v>
      </c>
      <c r="B84" s="98">
        <v>6740.0366000000004</v>
      </c>
      <c r="C84" s="98">
        <v>0</v>
      </c>
      <c r="D84" s="98">
        <v>15493.290999999999</v>
      </c>
      <c r="E84" s="98">
        <v>1240.82266</v>
      </c>
      <c r="F84" s="98">
        <v>1152.1658</v>
      </c>
      <c r="G84" s="98">
        <v>8017.1309000000001</v>
      </c>
      <c r="H84" s="98">
        <v>745.49694999999997</v>
      </c>
      <c r="I84" s="54"/>
      <c r="J84" s="54"/>
      <c r="Q84" s="97" t="s">
        <v>202</v>
      </c>
      <c r="R84" s="97">
        <v>4.89381526677158</v>
      </c>
      <c r="S84" s="97">
        <v>2.98944195640787</v>
      </c>
      <c r="T84" s="97">
        <v>2.79640186899407</v>
      </c>
      <c r="U84" s="97">
        <v>5.5296249241720199</v>
      </c>
      <c r="V84" s="97">
        <v>17.8131183708031</v>
      </c>
      <c r="W84" s="97">
        <v>24.5013193368695</v>
      </c>
      <c r="X84" s="97">
        <v>6645.9255344830299</v>
      </c>
      <c r="Y84" s="97">
        <v>16.431537803931899</v>
      </c>
      <c r="Z84" s="97">
        <v>19.536781417880601</v>
      </c>
      <c r="AA84" s="97">
        <v>12.9919663601216</v>
      </c>
      <c r="AB84" s="97">
        <v>5.0062609829538998</v>
      </c>
      <c r="AC84" s="97">
        <v>5.1601202167068303</v>
      </c>
      <c r="AD84" s="97">
        <v>5.1601202167068303</v>
      </c>
      <c r="AE84" s="97">
        <v>124.015576602346</v>
      </c>
      <c r="AF84" s="97">
        <v>9.6659068502785992</v>
      </c>
      <c r="AG84" s="97">
        <v>5.7808446375788698</v>
      </c>
      <c r="AH84" s="97">
        <v>3.1988853074775299</v>
      </c>
      <c r="AI84" s="97">
        <v>4.6607597920900101</v>
      </c>
      <c r="AJ84" s="97">
        <v>0.59908091764184301</v>
      </c>
      <c r="AK84" s="97">
        <v>0</v>
      </c>
      <c r="AL84" s="97">
        <v>0</v>
      </c>
      <c r="AM84" s="97">
        <v>13951.756073127201</v>
      </c>
      <c r="AN84" s="97">
        <v>1426.1802710582699</v>
      </c>
      <c r="AO84" s="97">
        <v>15501.9519207879</v>
      </c>
      <c r="AP84" s="97">
        <v>1.2650581289379701</v>
      </c>
      <c r="AQ84" s="97">
        <v>27.571905745796101</v>
      </c>
      <c r="AR84" s="97">
        <v>0</v>
      </c>
      <c r="AS84" s="97">
        <v>362.252898533375</v>
      </c>
      <c r="AT84" s="97">
        <v>0.67177226254843403</v>
      </c>
      <c r="AU84" s="97">
        <v>0.23621482828750401</v>
      </c>
      <c r="AV84" s="97">
        <v>888.62725838720996</v>
      </c>
      <c r="AW84" s="97">
        <v>0.30189364793289097</v>
      </c>
      <c r="AX84" s="97">
        <v>0</v>
      </c>
      <c r="AY84" s="97">
        <v>4.3785813698418601E-2</v>
      </c>
      <c r="AZ84" s="97">
        <v>1241.0393443870801</v>
      </c>
      <c r="BA84" s="97">
        <v>1152.2357119416599</v>
      </c>
      <c r="BB84" s="97">
        <v>88.803632445421698</v>
      </c>
      <c r="BC84" s="97">
        <v>0</v>
      </c>
      <c r="BD84" s="97">
        <v>0</v>
      </c>
      <c r="BE84" s="97">
        <v>4.7139220225202001</v>
      </c>
      <c r="BF84" s="97">
        <v>0</v>
      </c>
      <c r="BG84" s="97">
        <v>50.5844670050761</v>
      </c>
      <c r="BH84" s="97">
        <v>0</v>
      </c>
      <c r="BI84" s="97">
        <v>1.3147305125194899</v>
      </c>
      <c r="BJ84" s="97">
        <v>202.33787661833</v>
      </c>
      <c r="BK84" s="97">
        <v>24.887840097109098</v>
      </c>
      <c r="BL84" s="97">
        <v>0</v>
      </c>
      <c r="BM84" s="97">
        <v>3.3991817325021798</v>
      </c>
      <c r="BN84" s="97">
        <v>4.6091110412980699E-3</v>
      </c>
      <c r="BO84" s="97">
        <v>8035.5833396716398</v>
      </c>
      <c r="BP84" s="97">
        <v>201.40997809842099</v>
      </c>
      <c r="BQ84" s="97">
        <v>0</v>
      </c>
      <c r="BR84" s="97">
        <v>2.1987569463983698</v>
      </c>
      <c r="BS84" s="97">
        <v>68.728767786151494</v>
      </c>
      <c r="BT84" s="97">
        <v>87.367628254435601</v>
      </c>
      <c r="BU84" s="97">
        <v>741.81769264262596</v>
      </c>
      <c r="BV84" s="97">
        <v>64.302642029740298</v>
      </c>
      <c r="BX84" s="35">
        <f t="shared" si="23"/>
        <v>7.9999974994144352E-3</v>
      </c>
      <c r="BY84" s="35">
        <f t="shared" si="24"/>
        <v>0</v>
      </c>
      <c r="BZ84" s="83">
        <f t="shared" si="25"/>
        <v>-1.3962990277674527E-2</v>
      </c>
      <c r="CA84" s="83" t="str">
        <f t="shared" si="26"/>
        <v/>
      </c>
      <c r="CB84" s="83">
        <f t="shared" si="27"/>
        <v>5.5901104470967324E-4</v>
      </c>
      <c r="CC84" s="83">
        <f t="shared" si="28"/>
        <v>1.7462961796653692E-4</v>
      </c>
      <c r="CD84" s="83">
        <f t="shared" si="28"/>
        <v>6.0678716257624335E-5</v>
      </c>
      <c r="CE84" s="83">
        <f t="shared" si="29"/>
        <v>2.3016263426158721E-3</v>
      </c>
      <c r="CF84" s="83">
        <f t="shared" si="30"/>
        <v>-4.9353083971356458E-3</v>
      </c>
      <c r="CG84" s="83" t="str">
        <f t="shared" si="31"/>
        <v/>
      </c>
      <c r="CH84" s="83" t="str">
        <f t="shared" si="32"/>
        <v/>
      </c>
      <c r="CI84" s="83" t="str">
        <f t="shared" si="33"/>
        <v/>
      </c>
      <c r="CJ84" s="83" t="str">
        <f>IF(M84=0,"",(#REF!-M84)/M84)</f>
        <v/>
      </c>
      <c r="CK84" s="83" t="str">
        <f>IF(N84=0,"",(#REF!-N84)/N84)</f>
        <v/>
      </c>
      <c r="CL84" s="83" t="str">
        <f t="shared" si="34"/>
        <v/>
      </c>
    </row>
    <row r="85" spans="1:90" x14ac:dyDescent="0.25">
      <c r="A85" s="96">
        <v>227</v>
      </c>
      <c r="B85" s="98">
        <v>7197.3339999999998</v>
      </c>
      <c r="C85" s="98">
        <v>0</v>
      </c>
      <c r="D85" s="98">
        <v>15531.208000000001</v>
      </c>
      <c r="E85" s="98">
        <v>1242.290806</v>
      </c>
      <c r="F85" s="98">
        <v>1153.6404</v>
      </c>
      <c r="G85" s="98">
        <v>8012.1005999999998</v>
      </c>
      <c r="H85" s="98">
        <v>761.53394000000003</v>
      </c>
      <c r="I85" s="54"/>
      <c r="J85" s="54"/>
      <c r="Q85" s="97" t="s">
        <v>206</v>
      </c>
      <c r="R85" s="97">
        <v>5.1737501001954502</v>
      </c>
      <c r="S85" s="97">
        <v>3.1604782038857602</v>
      </c>
      <c r="T85" s="97">
        <v>2.9563668221338402</v>
      </c>
      <c r="U85" s="97">
        <v>5.8460112122781096</v>
      </c>
      <c r="V85" s="97">
        <v>18.341843793881001</v>
      </c>
      <c r="W85" s="97">
        <v>25.903433420959299</v>
      </c>
      <c r="X85" s="97">
        <v>7095.3787822554696</v>
      </c>
      <c r="Y85" s="97">
        <v>16.969465851800599</v>
      </c>
      <c r="Z85" s="97">
        <v>19.786612157387999</v>
      </c>
      <c r="AA85" s="97">
        <v>13.145610968488301</v>
      </c>
      <c r="AB85" s="97">
        <v>5.2927328216960303</v>
      </c>
      <c r="AC85" s="97">
        <v>5.4553552650104598</v>
      </c>
      <c r="AD85" s="97">
        <v>5.4553552650104598</v>
      </c>
      <c r="AE85" s="97">
        <v>124.312039507774</v>
      </c>
      <c r="AF85" s="97">
        <v>9.8974095197671197</v>
      </c>
      <c r="AG85" s="97">
        <v>5.8525595300869799</v>
      </c>
      <c r="AH85" s="97">
        <v>3.38191854889629</v>
      </c>
      <c r="AI85" s="97">
        <v>4.92742641261228</v>
      </c>
      <c r="AJ85" s="97">
        <v>0.63335962050847805</v>
      </c>
      <c r="AK85" s="97">
        <v>0</v>
      </c>
      <c r="AL85" s="97">
        <v>0</v>
      </c>
      <c r="AM85" s="97">
        <v>13985.052580190501</v>
      </c>
      <c r="AN85" s="97">
        <v>1429.5829530036201</v>
      </c>
      <c r="AO85" s="97">
        <v>15538.9475727019</v>
      </c>
      <c r="AP85" s="97">
        <v>1.3374409434077601</v>
      </c>
      <c r="AQ85" s="97">
        <v>28.354136884176501</v>
      </c>
      <c r="AR85" s="97">
        <v>0</v>
      </c>
      <c r="AS85" s="97">
        <v>368.471594743362</v>
      </c>
      <c r="AT85" s="97">
        <v>0.67259131117688298</v>
      </c>
      <c r="AU85" s="97">
        <v>0.23650705829792101</v>
      </c>
      <c r="AV85" s="97">
        <v>889.729537989493</v>
      </c>
      <c r="AW85" s="97">
        <v>0.302267213857151</v>
      </c>
      <c r="AX85" s="97">
        <v>0</v>
      </c>
      <c r="AY85" s="97">
        <v>4.38409357165295E-2</v>
      </c>
      <c r="AZ85" s="97">
        <v>1242.46051513523</v>
      </c>
      <c r="BA85" s="97">
        <v>1153.6649148254801</v>
      </c>
      <c r="BB85" s="97">
        <v>88.795600309749105</v>
      </c>
      <c r="BC85" s="97">
        <v>0</v>
      </c>
      <c r="BD85" s="97">
        <v>0</v>
      </c>
      <c r="BE85" s="97">
        <v>4.7197669616450897</v>
      </c>
      <c r="BF85" s="97">
        <v>0</v>
      </c>
      <c r="BG85" s="97">
        <v>50.647202696252897</v>
      </c>
      <c r="BH85" s="97">
        <v>0</v>
      </c>
      <c r="BI85" s="97">
        <v>1.31636033484901</v>
      </c>
      <c r="BJ85" s="97">
        <v>202.588822698016</v>
      </c>
      <c r="BK85" s="97">
        <v>25.327522006495201</v>
      </c>
      <c r="BL85" s="97">
        <v>0</v>
      </c>
      <c r="BM85" s="97">
        <v>3.4034027682336099</v>
      </c>
      <c r="BN85" s="97">
        <v>4.6148579503629402E-3</v>
      </c>
      <c r="BO85" s="97">
        <v>8030.4831666026403</v>
      </c>
      <c r="BP85" s="97">
        <v>206.07362353611501</v>
      </c>
      <c r="BQ85" s="97">
        <v>0</v>
      </c>
      <c r="BR85" s="97">
        <v>2.3245645367367702</v>
      </c>
      <c r="BS85" s="97">
        <v>69.781712631533296</v>
      </c>
      <c r="BT85" s="97">
        <v>89.644417760505306</v>
      </c>
      <c r="BU85" s="97">
        <v>757.57116321036995</v>
      </c>
      <c r="BV85" s="97">
        <v>64.962420345790903</v>
      </c>
      <c r="BX85" s="35">
        <f t="shared" si="23"/>
        <v>8.0000295339279996E-3</v>
      </c>
      <c r="BY85" s="35">
        <f t="shared" si="24"/>
        <v>0</v>
      </c>
      <c r="BZ85" s="83">
        <f t="shared" si="25"/>
        <v>-1.4165692149972514E-2</v>
      </c>
      <c r="CA85" s="83" t="str">
        <f t="shared" si="26"/>
        <v/>
      </c>
      <c r="CB85" s="83">
        <f t="shared" si="27"/>
        <v>4.9832393603249051E-4</v>
      </c>
      <c r="CC85" s="83">
        <f t="shared" si="28"/>
        <v>1.3660982952654193E-4</v>
      </c>
      <c r="CD85" s="83">
        <f t="shared" si="28"/>
        <v>2.1249971377634172E-5</v>
      </c>
      <c r="CE85" s="83">
        <f t="shared" si="29"/>
        <v>2.2943504482008763E-3</v>
      </c>
      <c r="CF85" s="83">
        <f t="shared" si="30"/>
        <v>-5.2036771855895007E-3</v>
      </c>
      <c r="CG85" s="83" t="str">
        <f t="shared" si="31"/>
        <v/>
      </c>
      <c r="CH85" s="83" t="str">
        <f t="shared" si="32"/>
        <v/>
      </c>
      <c r="CI85" s="83" t="str">
        <f t="shared" si="33"/>
        <v/>
      </c>
      <c r="CJ85" s="83" t="str">
        <f>IF(M85=0,"",(#REF!-M85)/M85)</f>
        <v/>
      </c>
      <c r="CK85" s="83" t="str">
        <f>IF(N85=0,"",(#REF!-N85)/N85)</f>
        <v/>
      </c>
      <c r="CL85" s="83" t="str">
        <f t="shared" si="34"/>
        <v/>
      </c>
    </row>
    <row r="86" spans="1:90" x14ac:dyDescent="0.25">
      <c r="A86" s="96">
        <v>230</v>
      </c>
      <c r="B86" s="98">
        <v>15380.365</v>
      </c>
      <c r="C86" s="98">
        <v>0</v>
      </c>
      <c r="D86" s="98">
        <v>33189.125</v>
      </c>
      <c r="E86" s="98">
        <v>2654.6895600000003</v>
      </c>
      <c r="F86" s="98">
        <v>2465.2498000000001</v>
      </c>
      <c r="G86" s="98">
        <v>17121.300999999999</v>
      </c>
      <c r="H86" s="98">
        <v>1627.3507</v>
      </c>
      <c r="I86" s="54"/>
      <c r="J86" s="54"/>
      <c r="Q86" s="97" t="s">
        <v>209</v>
      </c>
      <c r="R86" s="97">
        <v>11.0560948437947</v>
      </c>
      <c r="S86" s="97">
        <v>6.7537601268579301</v>
      </c>
      <c r="T86" s="97">
        <v>6.3176775790346698</v>
      </c>
      <c r="U86" s="97">
        <v>12.492657377932799</v>
      </c>
      <c r="V86" s="97">
        <v>39.195108688159401</v>
      </c>
      <c r="W86" s="97">
        <v>55.354035532487799</v>
      </c>
      <c r="X86" s="97">
        <v>15162.497677981801</v>
      </c>
      <c r="Y86" s="97">
        <v>36.262461201838597</v>
      </c>
      <c r="Z86" s="97">
        <v>42.283309635245203</v>
      </c>
      <c r="AA86" s="97">
        <v>28.091463191818502</v>
      </c>
      <c r="AB86" s="97">
        <v>11.3102030493749</v>
      </c>
      <c r="AC86" s="97">
        <v>11.657876288011799</v>
      </c>
      <c r="AD86" s="97">
        <v>11.657876288011799</v>
      </c>
      <c r="AE86" s="97">
        <v>265.64525515743702</v>
      </c>
      <c r="AF86" s="97">
        <v>21.150241085776301</v>
      </c>
      <c r="AG86" s="97">
        <v>12.506471993825899</v>
      </c>
      <c r="AH86" s="97">
        <v>7.2269322809790602</v>
      </c>
      <c r="AI86" s="97">
        <v>10.529681715235499</v>
      </c>
      <c r="AJ86" s="97">
        <v>1.35344076513748</v>
      </c>
      <c r="AK86" s="97">
        <v>0</v>
      </c>
      <c r="AL86" s="97">
        <v>0</v>
      </c>
      <c r="AM86" s="97">
        <v>29885.096012169401</v>
      </c>
      <c r="AN86" s="97">
        <v>3054.9215701317798</v>
      </c>
      <c r="AO86" s="97">
        <v>33205.6628374586</v>
      </c>
      <c r="AP86" s="97">
        <v>2.8580484376858002</v>
      </c>
      <c r="AQ86" s="97">
        <v>60.590722964996097</v>
      </c>
      <c r="AR86" s="97">
        <v>0</v>
      </c>
      <c r="AS86" s="97">
        <v>787.40047394632995</v>
      </c>
      <c r="AT86" s="97">
        <v>1.4373167766221899</v>
      </c>
      <c r="AU86" s="97">
        <v>0.50539010234957704</v>
      </c>
      <c r="AV86" s="97">
        <v>1901.29048319802</v>
      </c>
      <c r="AW86" s="97">
        <v>0.64591983994444302</v>
      </c>
      <c r="AX86" s="97">
        <v>0</v>
      </c>
      <c r="AY86" s="97">
        <v>9.3684874639682406E-2</v>
      </c>
      <c r="AZ86" s="97">
        <v>2655.0520364458198</v>
      </c>
      <c r="BA86" s="97">
        <v>2465.30211950495</v>
      </c>
      <c r="BB86" s="97">
        <v>189.749916940866</v>
      </c>
      <c r="BC86" s="97">
        <v>0</v>
      </c>
      <c r="BD86" s="97">
        <v>0</v>
      </c>
      <c r="BE86" s="97">
        <v>10.085809509636899</v>
      </c>
      <c r="BF86" s="97">
        <v>0</v>
      </c>
      <c r="BG86" s="97">
        <v>108.22956640597</v>
      </c>
      <c r="BH86" s="97">
        <v>0</v>
      </c>
      <c r="BI86" s="97">
        <v>2.8129757436465401</v>
      </c>
      <c r="BJ86" s="97">
        <v>432.918277749303</v>
      </c>
      <c r="BK86" s="97">
        <v>54.123901455337098</v>
      </c>
      <c r="BL86" s="97">
        <v>0</v>
      </c>
      <c r="BM86" s="97">
        <v>7.2728337659904199</v>
      </c>
      <c r="BN86" s="97">
        <v>9.8615388261490394E-3</v>
      </c>
      <c r="BO86" s="97">
        <v>17160.583365906601</v>
      </c>
      <c r="BP86" s="97">
        <v>440.367670856529</v>
      </c>
      <c r="BQ86" s="97">
        <v>0</v>
      </c>
      <c r="BR86" s="97">
        <v>4.96753515868207</v>
      </c>
      <c r="BS86" s="97">
        <v>149.120566000341</v>
      </c>
      <c r="BT86" s="97">
        <v>191.56476722829399</v>
      </c>
      <c r="BU86" s="97">
        <v>1618.8825451258499</v>
      </c>
      <c r="BV86" s="97">
        <v>138.822584420266</v>
      </c>
      <c r="BX86" s="35">
        <f t="shared" si="23"/>
        <v>7.999998568249277E-3</v>
      </c>
      <c r="BY86" s="35">
        <f t="shared" si="24"/>
        <v>0</v>
      </c>
      <c r="BZ86" s="83">
        <f t="shared" si="25"/>
        <v>-1.4165289446524777E-2</v>
      </c>
      <c r="CA86" s="83" t="str">
        <f t="shared" si="26"/>
        <v/>
      </c>
      <c r="CB86" s="83">
        <f t="shared" si="27"/>
        <v>4.9829085456756773E-4</v>
      </c>
      <c r="CC86" s="83">
        <f t="shared" si="28"/>
        <v>1.3654193367134746E-4</v>
      </c>
      <c r="CD86" s="83">
        <f t="shared" si="28"/>
        <v>2.1222800606247619E-5</v>
      </c>
      <c r="CE86" s="83">
        <f t="shared" si="29"/>
        <v>2.2943563638418382E-3</v>
      </c>
      <c r="CF86" s="83">
        <f t="shared" si="30"/>
        <v>-5.2036447178534159E-3</v>
      </c>
      <c r="CG86" s="83" t="str">
        <f t="shared" si="31"/>
        <v/>
      </c>
      <c r="CH86" s="83" t="str">
        <f t="shared" si="32"/>
        <v/>
      </c>
      <c r="CI86" s="83" t="str">
        <f t="shared" si="33"/>
        <v/>
      </c>
      <c r="CJ86" s="83" t="str">
        <f>IF(M86=0,"",(#REF!-M86)/M86)</f>
        <v/>
      </c>
      <c r="CK86" s="83" t="str">
        <f>IF(N86=0,"",(#REF!-N86)/N86)</f>
        <v/>
      </c>
      <c r="CL86" s="83" t="str">
        <f t="shared" si="34"/>
        <v/>
      </c>
    </row>
    <row r="87" spans="1:90" x14ac:dyDescent="0.25">
      <c r="A87" s="19"/>
    </row>
    <row r="88" spans="1:90" x14ac:dyDescent="0.25">
      <c r="A88" s="19"/>
    </row>
    <row r="89" spans="1:90" x14ac:dyDescent="0.25">
      <c r="A89" s="19"/>
    </row>
    <row r="90" spans="1:90" x14ac:dyDescent="0.25">
      <c r="A90" s="19"/>
    </row>
    <row r="91" spans="1:90" x14ac:dyDescent="0.25">
      <c r="A91" s="19"/>
    </row>
    <row r="92" spans="1:90" x14ac:dyDescent="0.25">
      <c r="A92" s="19"/>
    </row>
    <row r="93" spans="1:90" x14ac:dyDescent="0.25">
      <c r="A93" s="19"/>
    </row>
    <row r="94" spans="1:90" x14ac:dyDescent="0.25">
      <c r="A94" s="19"/>
    </row>
    <row r="95" spans="1:90" x14ac:dyDescent="0.25">
      <c r="A95" s="22"/>
    </row>
    <row r="96" spans="1:90" x14ac:dyDescent="0.25">
      <c r="A96" s="22"/>
    </row>
    <row r="97" spans="1:3" x14ac:dyDescent="0.25">
      <c r="A97" s="16"/>
      <c r="B97" s="14"/>
      <c r="C97" s="54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sheetPr codeName="Sheet15"/>
  <dimension ref="A1:CQ97"/>
  <sheetViews>
    <sheetView zoomScale="85" zoomScaleNormal="85" workbookViewId="0">
      <pane xSplit="1" ySplit="2" topLeftCell="AM45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28515625" style="96" customWidth="1"/>
    <col min="2" max="16" width="9.140625" style="96"/>
    <col min="17" max="17" width="22.28515625" style="96" bestFit="1" customWidth="1"/>
    <col min="18" max="18" width="6" style="96" bestFit="1" customWidth="1"/>
    <col min="19" max="19" width="5.42578125" style="96" bestFit="1" customWidth="1"/>
    <col min="20" max="20" width="5.5703125" style="96" bestFit="1" customWidth="1"/>
    <col min="21" max="21" width="14.5703125" style="96" bestFit="1" customWidth="1"/>
    <col min="22" max="22" width="5.5703125" style="96" bestFit="1" customWidth="1"/>
    <col min="23" max="23" width="5.5703125" style="96" customWidth="1"/>
    <col min="24" max="24" width="5.7109375" style="96" bestFit="1" customWidth="1"/>
    <col min="25" max="25" width="4.5703125" style="96" bestFit="1" customWidth="1"/>
    <col min="26" max="26" width="6.7109375" style="96" bestFit="1" customWidth="1"/>
    <col min="27" max="27" width="4.5703125" style="96" bestFit="1" customWidth="1"/>
    <col min="28" max="28" width="5.7109375" style="96" bestFit="1" customWidth="1"/>
    <col min="29" max="29" width="5.5703125" style="96" bestFit="1" customWidth="1"/>
    <col min="30" max="30" width="5.85546875" style="96" bestFit="1" customWidth="1"/>
    <col min="31" max="31" width="5.85546875" style="96" customWidth="1"/>
    <col min="32" max="32" width="6.42578125" style="96" bestFit="1" customWidth="1"/>
    <col min="33" max="33" width="15.42578125" style="96" bestFit="1" customWidth="1"/>
    <col min="34" max="34" width="6.5703125" style="96" bestFit="1" customWidth="1"/>
    <col min="35" max="35" width="5" style="96" bestFit="1" customWidth="1"/>
    <col min="36" max="36" width="5.140625" style="96" bestFit="1" customWidth="1"/>
    <col min="37" max="37" width="5.140625" style="96" customWidth="1"/>
    <col min="38" max="38" width="4.140625" style="96" bestFit="1" customWidth="1"/>
    <col min="39" max="39" width="6.5703125" style="96" bestFit="1" customWidth="1"/>
    <col min="40" max="40" width="6.140625" style="96" bestFit="1" customWidth="1"/>
    <col min="41" max="41" width="4.85546875" style="96" bestFit="1" customWidth="1"/>
    <col min="42" max="42" width="10" style="96" bestFit="1" customWidth="1"/>
    <col min="43" max="44" width="7.7109375" style="96" bestFit="1" customWidth="1"/>
    <col min="45" max="45" width="9.28515625" style="96" bestFit="1" customWidth="1"/>
    <col min="46" max="46" width="6" style="96" customWidth="1"/>
    <col min="47" max="47" width="5.7109375" style="96" bestFit="1" customWidth="1"/>
    <col min="48" max="48" width="4.28515625" style="96" bestFit="1" customWidth="1"/>
    <col min="49" max="49" width="6.7109375" style="96" bestFit="1" customWidth="1"/>
    <col min="50" max="50" width="4.5703125" style="96" bestFit="1" customWidth="1"/>
    <col min="51" max="51" width="4.140625" style="96" customWidth="1"/>
    <col min="52" max="52" width="4.28515625" style="96" bestFit="1" customWidth="1"/>
    <col min="53" max="53" width="4.140625" style="96" bestFit="1" customWidth="1"/>
    <col min="54" max="54" width="6.7109375" style="96" bestFit="1" customWidth="1"/>
    <col min="55" max="55" width="3.28515625" style="96" customWidth="1"/>
    <col min="56" max="56" width="6.7109375" style="96" bestFit="1" customWidth="1"/>
    <col min="57" max="57" width="6.85546875" style="96" bestFit="1" customWidth="1"/>
    <col min="58" max="58" width="5.7109375" style="96" bestFit="1" customWidth="1"/>
    <col min="59" max="59" width="5.140625" style="96" bestFit="1" customWidth="1"/>
    <col min="60" max="60" width="5.28515625" style="96" customWidth="1"/>
    <col min="61" max="61" width="8.7109375" style="96" bestFit="1" customWidth="1"/>
    <col min="62" max="62" width="4.85546875" style="96" customWidth="1"/>
    <col min="63" max="63" width="7.85546875" style="96" bestFit="1" customWidth="1"/>
    <col min="64" max="64" width="5.85546875" style="96" customWidth="1"/>
    <col min="65" max="65" width="6" style="96" customWidth="1"/>
    <col min="66" max="66" width="5.7109375" style="96" bestFit="1" customWidth="1"/>
    <col min="67" max="67" width="5.7109375" style="96" customWidth="1"/>
    <col min="68" max="68" width="3.85546875" style="96" bestFit="1" customWidth="1"/>
    <col min="69" max="69" width="6.7109375" style="96" bestFit="1" customWidth="1"/>
    <col min="70" max="70" width="3.85546875" style="96" bestFit="1" customWidth="1"/>
    <col min="71" max="71" width="7.7109375" style="96" bestFit="1" customWidth="1"/>
    <col min="72" max="72" width="8" style="96" bestFit="1" customWidth="1"/>
    <col min="73" max="74" width="5.28515625" style="96" bestFit="1" customWidth="1"/>
    <col min="75" max="75" width="5.7109375" style="96" bestFit="1" customWidth="1"/>
    <col min="76" max="76" width="5.7109375" style="96" customWidth="1"/>
    <col min="77" max="77" width="5.7109375" style="96" bestFit="1" customWidth="1"/>
    <col min="78" max="78" width="9.140625" style="96" bestFit="1" customWidth="1"/>
    <col min="79" max="79" width="7.140625" style="96" bestFit="1" customWidth="1"/>
    <col min="80" max="16384" width="9.140625" style="96"/>
  </cols>
  <sheetData>
    <row r="1" spans="1:95" x14ac:dyDescent="0.25">
      <c r="B1" s="96" t="s">
        <v>516</v>
      </c>
      <c r="Q1" s="96" t="s">
        <v>511</v>
      </c>
    </row>
    <row r="2" spans="1:95" x14ac:dyDescent="0.25">
      <c r="A2" s="96" t="s">
        <v>52</v>
      </c>
      <c r="B2" s="96" t="s">
        <v>59</v>
      </c>
      <c r="C2" s="96" t="s">
        <v>57</v>
      </c>
      <c r="D2" s="96" t="s">
        <v>60</v>
      </c>
      <c r="E2" s="96" t="s">
        <v>54</v>
      </c>
      <c r="F2" s="96" t="s">
        <v>53</v>
      </c>
      <c r="G2" s="96" t="s">
        <v>61</v>
      </c>
      <c r="H2" s="96" t="s">
        <v>62</v>
      </c>
      <c r="I2" s="96" t="s">
        <v>63</v>
      </c>
      <c r="J2" s="96" t="s">
        <v>64</v>
      </c>
      <c r="K2" s="96" t="s">
        <v>65</v>
      </c>
      <c r="L2" s="96" t="s">
        <v>68</v>
      </c>
      <c r="M2" s="96" t="s">
        <v>317</v>
      </c>
      <c r="N2" s="96" t="s">
        <v>320</v>
      </c>
      <c r="O2" s="96" t="s">
        <v>327</v>
      </c>
      <c r="Q2" s="96" t="s">
        <v>227</v>
      </c>
      <c r="R2" s="96" t="s">
        <v>506</v>
      </c>
      <c r="S2" s="97" t="s">
        <v>391</v>
      </c>
      <c r="T2" s="97" t="s">
        <v>131</v>
      </c>
      <c r="U2" s="97" t="s">
        <v>132</v>
      </c>
      <c r="V2" s="97" t="s">
        <v>133</v>
      </c>
      <c r="W2" s="97" t="s">
        <v>342</v>
      </c>
      <c r="X2" s="97" t="s">
        <v>392</v>
      </c>
      <c r="Y2" s="97" t="s">
        <v>134</v>
      </c>
      <c r="Z2" s="97" t="s">
        <v>59</v>
      </c>
      <c r="AA2" s="97" t="s">
        <v>136</v>
      </c>
      <c r="AB2" s="97" t="s">
        <v>137</v>
      </c>
      <c r="AC2" s="97" t="s">
        <v>393</v>
      </c>
      <c r="AD2" s="97" t="s">
        <v>138</v>
      </c>
      <c r="AE2" s="97" t="s">
        <v>508</v>
      </c>
      <c r="AF2" s="97" t="s">
        <v>139</v>
      </c>
      <c r="AG2" s="97" t="s">
        <v>140</v>
      </c>
      <c r="AH2" s="97" t="s">
        <v>141</v>
      </c>
      <c r="AI2" s="97" t="s">
        <v>142</v>
      </c>
      <c r="AJ2" s="97" t="s">
        <v>143</v>
      </c>
      <c r="AK2" s="97" t="s">
        <v>509</v>
      </c>
      <c r="AL2" s="97" t="s">
        <v>394</v>
      </c>
      <c r="AM2" s="97" t="s">
        <v>144</v>
      </c>
      <c r="AN2" s="97" t="s">
        <v>400</v>
      </c>
      <c r="AO2" s="97" t="s">
        <v>57</v>
      </c>
      <c r="AP2" s="97" t="s">
        <v>128</v>
      </c>
      <c r="AQ2" s="97" t="s">
        <v>145</v>
      </c>
      <c r="AR2" s="97" t="s">
        <v>146</v>
      </c>
      <c r="AS2" s="97" t="s">
        <v>60</v>
      </c>
      <c r="AT2" s="97" t="s">
        <v>147</v>
      </c>
      <c r="AU2" s="97" t="s">
        <v>148</v>
      </c>
      <c r="AV2" s="97" t="s">
        <v>149</v>
      </c>
      <c r="AW2" s="97" t="s">
        <v>150</v>
      </c>
      <c r="AX2" s="97" t="s">
        <v>151</v>
      </c>
      <c r="AY2" s="97" t="s">
        <v>152</v>
      </c>
      <c r="AZ2" s="97" t="s">
        <v>153</v>
      </c>
      <c r="BA2" s="97" t="s">
        <v>154</v>
      </c>
      <c r="BB2" s="97" t="s">
        <v>155</v>
      </c>
      <c r="BC2" s="97" t="s">
        <v>156</v>
      </c>
      <c r="BD2" s="97" t="s">
        <v>54</v>
      </c>
      <c r="BE2" s="97" t="s">
        <v>53</v>
      </c>
      <c r="BF2" s="97" t="s">
        <v>157</v>
      </c>
      <c r="BG2" s="97" t="s">
        <v>158</v>
      </c>
      <c r="BH2" s="97" t="s">
        <v>159</v>
      </c>
      <c r="BI2" s="97" t="s">
        <v>160</v>
      </c>
      <c r="BJ2" s="97" t="s">
        <v>161</v>
      </c>
      <c r="BK2" s="97" t="s">
        <v>162</v>
      </c>
      <c r="BL2" s="97" t="s">
        <v>163</v>
      </c>
      <c r="BM2" s="97" t="s">
        <v>164</v>
      </c>
      <c r="BN2" s="97" t="s">
        <v>165</v>
      </c>
      <c r="BO2" s="97" t="s">
        <v>395</v>
      </c>
      <c r="BP2" s="97" t="s">
        <v>166</v>
      </c>
      <c r="BQ2" s="97" t="s">
        <v>167</v>
      </c>
      <c r="BR2" s="97" t="s">
        <v>168</v>
      </c>
      <c r="BS2" s="97" t="s">
        <v>61</v>
      </c>
      <c r="BT2" s="97" t="s">
        <v>401</v>
      </c>
      <c r="BU2" s="97" t="s">
        <v>169</v>
      </c>
      <c r="BV2" s="97" t="s">
        <v>170</v>
      </c>
      <c r="BW2" s="97" t="s">
        <v>171</v>
      </c>
      <c r="BX2" s="97" t="s">
        <v>172</v>
      </c>
      <c r="BY2" s="97" t="s">
        <v>173</v>
      </c>
      <c r="BZ2" s="97" t="s">
        <v>174</v>
      </c>
      <c r="CA2" s="97" t="s">
        <v>402</v>
      </c>
      <c r="CC2" s="96" t="s">
        <v>141</v>
      </c>
      <c r="CD2" s="97" t="s">
        <v>500</v>
      </c>
      <c r="CE2" s="96" t="s">
        <v>59</v>
      </c>
      <c r="CF2" s="96" t="s">
        <v>57</v>
      </c>
      <c r="CG2" s="96" t="s">
        <v>60</v>
      </c>
      <c r="CH2" s="96" t="s">
        <v>54</v>
      </c>
      <c r="CI2" s="96" t="s">
        <v>53</v>
      </c>
      <c r="CJ2" s="96" t="s">
        <v>61</v>
      </c>
      <c r="CK2" s="96" t="s">
        <v>62</v>
      </c>
      <c r="CL2" s="96" t="s">
        <v>63</v>
      </c>
      <c r="CM2" s="96" t="s">
        <v>64</v>
      </c>
      <c r="CN2" s="96" t="s">
        <v>65</v>
      </c>
      <c r="CO2" s="96" t="s">
        <v>317</v>
      </c>
      <c r="CP2" s="96" t="s">
        <v>320</v>
      </c>
      <c r="CQ2" s="96" t="s">
        <v>327</v>
      </c>
    </row>
    <row r="3" spans="1:95" x14ac:dyDescent="0.25">
      <c r="A3" s="97" t="s">
        <v>0</v>
      </c>
      <c r="B3" s="97">
        <v>177.11719467</v>
      </c>
      <c r="C3" s="97"/>
      <c r="D3" s="97">
        <v>1438.7175192</v>
      </c>
      <c r="E3" s="97">
        <v>28.36998951</v>
      </c>
      <c r="F3" s="97">
        <v>26.1003981</v>
      </c>
      <c r="G3" s="97">
        <v>59.632772410000001</v>
      </c>
      <c r="H3" s="97">
        <v>97.546482729999994</v>
      </c>
      <c r="I3" s="97"/>
      <c r="J3" s="97"/>
      <c r="K3" s="97"/>
      <c r="L3" s="97"/>
      <c r="M3" s="97"/>
      <c r="N3" s="29"/>
      <c r="O3" s="29"/>
      <c r="P3" s="97"/>
      <c r="Q3" s="96" t="s">
        <v>0</v>
      </c>
      <c r="R3" s="96">
        <v>0</v>
      </c>
      <c r="S3" s="97">
        <v>1.9156225555562101</v>
      </c>
      <c r="T3" s="97">
        <v>7.2772826456281203</v>
      </c>
      <c r="U3" s="97">
        <v>7.2772826456281203</v>
      </c>
      <c r="V3" s="97">
        <v>5.63495872474578</v>
      </c>
      <c r="W3" s="97">
        <v>0</v>
      </c>
      <c r="X3" s="97">
        <v>1.9054841279441199</v>
      </c>
      <c r="Y3" s="97">
        <v>1.7635894351192301</v>
      </c>
      <c r="Z3" s="97">
        <v>177.11717133638601</v>
      </c>
      <c r="AA3" s="97">
        <v>16.875747835335201</v>
      </c>
      <c r="AB3" s="97">
        <v>0.128154275911119</v>
      </c>
      <c r="AC3" s="97">
        <v>2.94945175299971</v>
      </c>
      <c r="AD3" s="97">
        <v>0</v>
      </c>
      <c r="AE3" s="97">
        <v>0</v>
      </c>
      <c r="AF3" s="97">
        <v>20.149543214414699</v>
      </c>
      <c r="AG3" s="97">
        <v>20.149543214414699</v>
      </c>
      <c r="AH3" s="97">
        <v>11.509741107271299</v>
      </c>
      <c r="AI3" s="97">
        <v>2.3314369449376899</v>
      </c>
      <c r="AJ3" s="97">
        <v>9.3273687012430107E-2</v>
      </c>
      <c r="AK3" s="97">
        <v>2.4391567373874801</v>
      </c>
      <c r="AL3" s="97">
        <v>0.24975712883614701</v>
      </c>
      <c r="AM3" s="97">
        <v>0</v>
      </c>
      <c r="AN3" s="97">
        <v>4.8065688895767303E-2</v>
      </c>
      <c r="AO3" s="97">
        <v>0.50235426637345204</v>
      </c>
      <c r="AP3" s="97">
        <v>0</v>
      </c>
      <c r="AQ3" s="97">
        <v>1294.84542546228</v>
      </c>
      <c r="AR3" s="97">
        <v>132.36196904071301</v>
      </c>
      <c r="AS3" s="97">
        <v>1438.7171356102599</v>
      </c>
      <c r="AT3" s="97">
        <v>0</v>
      </c>
      <c r="AU3" s="97">
        <v>2.9713562991864899</v>
      </c>
      <c r="AV3" s="97">
        <v>0</v>
      </c>
      <c r="AW3" s="97">
        <v>25.934864416699899</v>
      </c>
      <c r="AX3" s="97">
        <v>1.5216527489982701E-2</v>
      </c>
      <c r="AY3" s="97">
        <v>5.3505900284947401E-3</v>
      </c>
      <c r="AZ3" s="97">
        <v>20.128617574144201</v>
      </c>
      <c r="BA3" s="97">
        <v>6.83829677518918E-3</v>
      </c>
      <c r="BB3" s="97">
        <v>0</v>
      </c>
      <c r="BC3" s="97">
        <v>9.9181456141801206E-4</v>
      </c>
      <c r="BD3" s="97">
        <v>28.369299310685001</v>
      </c>
      <c r="BE3" s="97">
        <v>26.099708013760999</v>
      </c>
      <c r="BF3" s="97">
        <v>2.2695912969240002</v>
      </c>
      <c r="BG3" s="97">
        <v>0</v>
      </c>
      <c r="BH3" s="97">
        <v>0</v>
      </c>
      <c r="BI3" s="97">
        <v>0.10677682105634401</v>
      </c>
      <c r="BJ3" s="97">
        <v>0</v>
      </c>
      <c r="BK3" s="97">
        <v>1.14580724284462</v>
      </c>
      <c r="BL3" s="97">
        <v>0</v>
      </c>
      <c r="BM3" s="97">
        <v>2.9780527433764799E-2</v>
      </c>
      <c r="BN3" s="97">
        <v>4.5832280876557601</v>
      </c>
      <c r="BO3" s="97">
        <v>6.3599696609149395E-2</v>
      </c>
      <c r="BP3" s="97">
        <v>0</v>
      </c>
      <c r="BQ3" s="97">
        <v>7.6996129433356902E-2</v>
      </c>
      <c r="BR3" s="97">
        <v>1.04402337880366E-4</v>
      </c>
      <c r="BS3" s="97">
        <v>59.632744072267499</v>
      </c>
      <c r="BT3" s="97">
        <v>10.830089795495599</v>
      </c>
      <c r="BU3" s="97">
        <v>0</v>
      </c>
      <c r="BV3" s="97">
        <v>0</v>
      </c>
      <c r="BW3" s="97">
        <v>3.6254343592907001</v>
      </c>
      <c r="BX3" s="97">
        <v>0</v>
      </c>
      <c r="BY3" s="97">
        <v>0.59230629527339995</v>
      </c>
      <c r="BZ3" s="97">
        <v>97.5464434905779</v>
      </c>
      <c r="CA3" s="97">
        <v>5.0423399170609597</v>
      </c>
      <c r="CC3" s="35">
        <f t="shared" ref="CC3:CC60" si="0">AH3/AS3</f>
        <v>8.0000027958165784E-3</v>
      </c>
      <c r="CD3" s="35">
        <f>AO3/BE3</f>
        <v>1.9247505225291683E-2</v>
      </c>
      <c r="CE3" s="83">
        <f t="shared" ref="CE3:CE60" si="1">IF(B3=0,"",(Z3-B3)/B3)</f>
        <v>-1.3174109966635897E-7</v>
      </c>
      <c r="CF3" s="83" t="str">
        <f t="shared" ref="CF3:CF60" si="2">IF(C3=0,"",(AO3-C3)/C3)</f>
        <v/>
      </c>
      <c r="CG3" s="83">
        <f t="shared" ref="CG3:CG60" si="3">IF(D3=0,"",(AS3-D3)/D3)</f>
        <v>-2.6661921812211384E-7</v>
      </c>
      <c r="CH3" s="83">
        <f t="shared" ref="CH3:CH34" si="4">IF(E3=0,"",(BD3-E3)/E3)</f>
        <v>-2.4328500888430794E-5</v>
      </c>
      <c r="CI3" s="83">
        <f t="shared" ref="CI3:CI34" si="5">IF(F3=0,"",(BE3-F3)/F3)</f>
        <v>-2.6439682504324129E-5</v>
      </c>
      <c r="CJ3" s="83">
        <f t="shared" ref="CJ3:CJ60" si="6">IF(G3=0,"",(BS3-G3)/G3)</f>
        <v>-4.7520400874620135E-7</v>
      </c>
      <c r="CK3" s="83">
        <f t="shared" ref="CK3:CK60" si="7">IF(H3=0,"",(BZ3-H3)/H3)</f>
        <v>-4.0226383356578644E-7</v>
      </c>
      <c r="CL3" s="83" t="str">
        <f t="shared" ref="CL3:CL60" si="8">IF(I3=0,"",(U3-I3)/I3)</f>
        <v/>
      </c>
      <c r="CM3" s="83" t="str">
        <f t="shared" ref="CM3:CM60" si="9">IF(J3=0,"",(X3-J3)/J3)</f>
        <v/>
      </c>
      <c r="CN3" s="83" t="str">
        <f t="shared" ref="CN3:CN60" si="10">IF(K3=0,"",(AG3-K3)/K3)</f>
        <v/>
      </c>
      <c r="CO3" s="83" t="str">
        <f>IF(M3=0,"",(#REF!-M3)/M3)</f>
        <v/>
      </c>
      <c r="CP3" s="83" t="str">
        <f>IF(N3=0,"",(#REF!-N3)/N3)</f>
        <v/>
      </c>
      <c r="CQ3" s="83" t="str">
        <f t="shared" ref="CQ3:CQ60" si="11">IF(O3=0,"",(AN3-O3)/O3)</f>
        <v/>
      </c>
    </row>
    <row r="4" spans="1:95" x14ac:dyDescent="0.25">
      <c r="A4" s="97" t="s">
        <v>2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29"/>
      <c r="O4" s="29"/>
      <c r="P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C4" s="35" t="e">
        <f t="shared" si="0"/>
        <v>#DIV/0!</v>
      </c>
      <c r="CD4" s="35" t="e">
        <f t="shared" ref="CD4:CD60" si="12">AO4/BE4</f>
        <v>#DIV/0!</v>
      </c>
      <c r="CE4" s="83" t="str">
        <f t="shared" si="1"/>
        <v/>
      </c>
      <c r="CF4" s="83" t="str">
        <f t="shared" si="2"/>
        <v/>
      </c>
      <c r="CG4" s="83" t="str">
        <f t="shared" si="3"/>
        <v/>
      </c>
      <c r="CH4" s="83" t="str">
        <f t="shared" si="4"/>
        <v/>
      </c>
      <c r="CI4" s="83" t="str">
        <f t="shared" si="5"/>
        <v/>
      </c>
      <c r="CJ4" s="83" t="str">
        <f t="shared" si="6"/>
        <v/>
      </c>
      <c r="CK4" s="83" t="str">
        <f t="shared" si="7"/>
        <v/>
      </c>
      <c r="CL4" s="83" t="str">
        <f t="shared" si="8"/>
        <v/>
      </c>
      <c r="CM4" s="83" t="str">
        <f t="shared" si="9"/>
        <v/>
      </c>
      <c r="CN4" s="83" t="str">
        <f t="shared" si="10"/>
        <v/>
      </c>
      <c r="CO4" s="83" t="str">
        <f>IF(M4=0,"",(#REF!-M4)/M4)</f>
        <v/>
      </c>
      <c r="CP4" s="83" t="str">
        <f>IF(N4=0,"",(#REF!-N4)/N4)</f>
        <v/>
      </c>
      <c r="CQ4" s="83" t="str">
        <f t="shared" si="11"/>
        <v/>
      </c>
    </row>
    <row r="5" spans="1:95" x14ac:dyDescent="0.25">
      <c r="A5" s="97" t="s">
        <v>3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29"/>
      <c r="O5" s="29"/>
      <c r="P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C5" s="35" t="e">
        <f t="shared" si="0"/>
        <v>#DIV/0!</v>
      </c>
      <c r="CD5" s="35" t="e">
        <f t="shared" si="12"/>
        <v>#DIV/0!</v>
      </c>
      <c r="CE5" s="83" t="str">
        <f t="shared" si="1"/>
        <v/>
      </c>
      <c r="CF5" s="83" t="str">
        <f t="shared" si="2"/>
        <v/>
      </c>
      <c r="CG5" s="83" t="str">
        <f t="shared" si="3"/>
        <v/>
      </c>
      <c r="CH5" s="83" t="str">
        <f t="shared" si="4"/>
        <v/>
      </c>
      <c r="CI5" s="83" t="str">
        <f t="shared" si="5"/>
        <v/>
      </c>
      <c r="CJ5" s="83" t="str">
        <f t="shared" si="6"/>
        <v/>
      </c>
      <c r="CK5" s="83" t="str">
        <f t="shared" si="7"/>
        <v/>
      </c>
      <c r="CL5" s="83" t="str">
        <f t="shared" si="8"/>
        <v/>
      </c>
      <c r="CM5" s="83" t="str">
        <f t="shared" si="9"/>
        <v/>
      </c>
      <c r="CN5" s="83" t="str">
        <f t="shared" si="10"/>
        <v/>
      </c>
      <c r="CO5" s="83" t="str">
        <f>IF(M5=0,"",(#REF!-M5)/M5)</f>
        <v/>
      </c>
      <c r="CP5" s="83" t="str">
        <f>IF(N5=0,"",(#REF!-N5)/N5)</f>
        <v/>
      </c>
      <c r="CQ5" s="83" t="str">
        <f t="shared" si="11"/>
        <v/>
      </c>
    </row>
    <row r="6" spans="1:95" x14ac:dyDescent="0.25">
      <c r="A6" s="97" t="s">
        <v>4</v>
      </c>
      <c r="B6" s="97">
        <v>2108.6594110000001</v>
      </c>
      <c r="C6" s="97"/>
      <c r="D6" s="97">
        <v>14756.287963000001</v>
      </c>
      <c r="E6" s="97">
        <v>318.95193492999999</v>
      </c>
      <c r="F6" s="97">
        <v>293.43567301000002</v>
      </c>
      <c r="G6" s="97">
        <v>599.54659337999999</v>
      </c>
      <c r="H6" s="97">
        <v>1496.8833235</v>
      </c>
      <c r="I6" s="97"/>
      <c r="J6" s="97"/>
      <c r="K6" s="97"/>
      <c r="L6" s="29"/>
      <c r="M6" s="97"/>
      <c r="N6" s="29"/>
      <c r="O6" s="29"/>
      <c r="P6" s="97"/>
      <c r="Q6" s="96" t="s">
        <v>4</v>
      </c>
      <c r="R6" s="96">
        <v>0</v>
      </c>
      <c r="S6" s="97">
        <v>29.395889451079601</v>
      </c>
      <c r="T6" s="97">
        <v>111.67228516768201</v>
      </c>
      <c r="U6" s="97">
        <v>111.67228516768201</v>
      </c>
      <c r="V6" s="97">
        <v>86.470352144161396</v>
      </c>
      <c r="W6" s="97">
        <v>0</v>
      </c>
      <c r="X6" s="97">
        <v>29.2402703777285</v>
      </c>
      <c r="Y6" s="97">
        <v>27.062886457223101</v>
      </c>
      <c r="Z6" s="97">
        <v>2108.6588033779199</v>
      </c>
      <c r="AA6" s="97">
        <v>258.96378134338698</v>
      </c>
      <c r="AB6" s="97">
        <v>1.9665695721048799</v>
      </c>
      <c r="AC6" s="97">
        <v>45.260310508743203</v>
      </c>
      <c r="AD6" s="97">
        <v>0</v>
      </c>
      <c r="AE6" s="97">
        <v>0</v>
      </c>
      <c r="AF6" s="97">
        <v>309.201267446999</v>
      </c>
      <c r="AG6" s="97">
        <v>309.201267446999</v>
      </c>
      <c r="AH6" s="97">
        <v>118.050308512852</v>
      </c>
      <c r="AI6" s="97">
        <v>35.776640474112803</v>
      </c>
      <c r="AJ6" s="97">
        <v>1.4313154927201199</v>
      </c>
      <c r="AK6" s="97">
        <v>37.429688031033599</v>
      </c>
      <c r="AL6" s="97">
        <v>3.8326086371863002</v>
      </c>
      <c r="AM6" s="97">
        <v>0</v>
      </c>
      <c r="AN6" s="97">
        <v>0.73758551909881198</v>
      </c>
      <c r="AO6" s="97">
        <v>5.6477538718770601</v>
      </c>
      <c r="AP6" s="97">
        <v>0</v>
      </c>
      <c r="AQ6" s="97">
        <v>13280.654356165</v>
      </c>
      <c r="AR6" s="97">
        <v>1357.5781516970801</v>
      </c>
      <c r="AS6" s="97">
        <v>14756.282816375</v>
      </c>
      <c r="AT6" s="97">
        <v>0</v>
      </c>
      <c r="AU6" s="97">
        <v>45.596441901557199</v>
      </c>
      <c r="AV6" s="97">
        <v>0</v>
      </c>
      <c r="AW6" s="97">
        <v>397.979009244981</v>
      </c>
      <c r="AX6" s="97">
        <v>0.171806997646786</v>
      </c>
      <c r="AY6" s="97">
        <v>6.01461719281072E-2</v>
      </c>
      <c r="AZ6" s="97">
        <v>226.269776866901</v>
      </c>
      <c r="BA6" s="97">
        <v>7.69006811865275E-2</v>
      </c>
      <c r="BB6" s="97">
        <v>0</v>
      </c>
      <c r="BC6" s="97">
        <v>1.11490439371903E-2</v>
      </c>
      <c r="BD6" s="97">
        <v>318.94421031614502</v>
      </c>
      <c r="BE6" s="97">
        <v>293.42796891609999</v>
      </c>
      <c r="BF6" s="97">
        <v>25.5162414000452</v>
      </c>
      <c r="BG6" s="97">
        <v>1.3211660245705101E-4</v>
      </c>
      <c r="BH6" s="97">
        <v>0</v>
      </c>
      <c r="BI6" s="97">
        <v>1.2101752332192399</v>
      </c>
      <c r="BJ6" s="97">
        <v>0</v>
      </c>
      <c r="BK6" s="97">
        <v>12.884299874248301</v>
      </c>
      <c r="BL6" s="97">
        <v>0</v>
      </c>
      <c r="BM6" s="97">
        <v>0.33476492084877901</v>
      </c>
      <c r="BN6" s="97">
        <v>51.537196999950297</v>
      </c>
      <c r="BO6" s="97">
        <v>0.97595900644705103</v>
      </c>
      <c r="BP6" s="97">
        <v>1.3493025127179101E-4</v>
      </c>
      <c r="BQ6" s="97">
        <v>0.87030587612449395</v>
      </c>
      <c r="BR6" s="97">
        <v>1.17920325498768E-3</v>
      </c>
      <c r="BS6" s="97">
        <v>599.546457550686</v>
      </c>
      <c r="BT6" s="97">
        <v>166.19134358154199</v>
      </c>
      <c r="BU6" s="97">
        <v>0</v>
      </c>
      <c r="BV6" s="97">
        <v>0</v>
      </c>
      <c r="BW6" s="97">
        <v>55.633480365090698</v>
      </c>
      <c r="BX6" s="97">
        <v>0</v>
      </c>
      <c r="BY6" s="97">
        <v>9.0891357223747598</v>
      </c>
      <c r="BZ6" s="97">
        <v>1496.88264009413</v>
      </c>
      <c r="CA6" s="97">
        <v>77.376384030862397</v>
      </c>
      <c r="CC6" s="35">
        <f t="shared" si="0"/>
        <v>8.0000031160863856E-3</v>
      </c>
      <c r="CD6" s="35">
        <f t="shared" si="12"/>
        <v>1.9247496728888598E-2</v>
      </c>
      <c r="CE6" s="83">
        <f t="shared" si="1"/>
        <v>-2.8815562961687131E-7</v>
      </c>
      <c r="CF6" s="83" t="str">
        <f t="shared" si="2"/>
        <v/>
      </c>
      <c r="CG6" s="83">
        <f t="shared" si="3"/>
        <v>-3.4877504515626879E-7</v>
      </c>
      <c r="CH6" s="83">
        <f t="shared" si="4"/>
        <v>-2.4218739593696684E-5</v>
      </c>
      <c r="CI6" s="83">
        <f t="shared" si="5"/>
        <v>-2.6254796565817308E-5</v>
      </c>
      <c r="CJ6" s="83">
        <f t="shared" si="6"/>
        <v>-2.2655339132925928E-7</v>
      </c>
      <c r="CK6" s="83">
        <f t="shared" si="7"/>
        <v>-4.5655253099600594E-7</v>
      </c>
      <c r="CL6" s="83" t="str">
        <f t="shared" si="8"/>
        <v/>
      </c>
      <c r="CM6" s="83" t="str">
        <f t="shared" si="9"/>
        <v/>
      </c>
      <c r="CN6" s="83" t="str">
        <f t="shared" si="10"/>
        <v/>
      </c>
      <c r="CO6" s="83" t="str">
        <f>IF(M6=0,"",(#REF!-M6)/M6)</f>
        <v/>
      </c>
      <c r="CP6" s="83" t="str">
        <f>IF(N6=0,"",(#REF!-N6)/N6)</f>
        <v/>
      </c>
      <c r="CQ6" s="83" t="str">
        <f t="shared" si="11"/>
        <v/>
      </c>
    </row>
    <row r="7" spans="1:95" x14ac:dyDescent="0.25">
      <c r="A7" s="97" t="s">
        <v>5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29"/>
      <c r="O7" s="29"/>
      <c r="P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C7" s="35" t="e">
        <f t="shared" si="0"/>
        <v>#DIV/0!</v>
      </c>
      <c r="CD7" s="35" t="e">
        <f t="shared" si="12"/>
        <v>#DIV/0!</v>
      </c>
      <c r="CE7" s="83" t="str">
        <f t="shared" si="1"/>
        <v/>
      </c>
      <c r="CF7" s="83" t="str">
        <f t="shared" si="2"/>
        <v/>
      </c>
      <c r="CG7" s="83" t="str">
        <f t="shared" si="3"/>
        <v/>
      </c>
      <c r="CH7" s="83" t="str">
        <f t="shared" si="4"/>
        <v/>
      </c>
      <c r="CI7" s="83" t="str">
        <f t="shared" si="5"/>
        <v/>
      </c>
      <c r="CJ7" s="83" t="str">
        <f t="shared" si="6"/>
        <v/>
      </c>
      <c r="CK7" s="83" t="str">
        <f t="shared" si="7"/>
        <v/>
      </c>
      <c r="CL7" s="83" t="str">
        <f t="shared" si="8"/>
        <v/>
      </c>
      <c r="CM7" s="83" t="str">
        <f t="shared" si="9"/>
        <v/>
      </c>
      <c r="CN7" s="83" t="str">
        <f t="shared" si="10"/>
        <v/>
      </c>
      <c r="CO7" s="83" t="str">
        <f>IF(M7=0,"",(#REF!-M7)/M7)</f>
        <v/>
      </c>
      <c r="CP7" s="83" t="str">
        <f>IF(N7=0,"",(#REF!-N7)/N7)</f>
        <v/>
      </c>
      <c r="CQ7" s="83" t="str">
        <f t="shared" si="11"/>
        <v/>
      </c>
    </row>
    <row r="8" spans="1:95" x14ac:dyDescent="0.25">
      <c r="A8" s="97" t="s">
        <v>6</v>
      </c>
      <c r="B8" s="97">
        <v>15.237427179999999</v>
      </c>
      <c r="C8" s="97"/>
      <c r="D8" s="97">
        <v>114.21057785000001</v>
      </c>
      <c r="E8" s="97">
        <v>2.4380578100000001</v>
      </c>
      <c r="F8" s="97">
        <v>2.2429998000000002</v>
      </c>
      <c r="G8" s="97">
        <v>4.9297082699999999</v>
      </c>
      <c r="H8" s="97">
        <v>9.2815292399999993</v>
      </c>
      <c r="I8" s="97"/>
      <c r="J8" s="97"/>
      <c r="K8" s="97"/>
      <c r="L8" s="97"/>
      <c r="M8" s="97"/>
      <c r="N8" s="29"/>
      <c r="O8" s="29"/>
      <c r="P8" s="97"/>
      <c r="Q8" s="96" t="s">
        <v>6</v>
      </c>
      <c r="R8" s="96">
        <v>0</v>
      </c>
      <c r="S8" s="97">
        <v>0.182271442590352</v>
      </c>
      <c r="T8" s="97">
        <v>0.69243237011040903</v>
      </c>
      <c r="U8" s="97">
        <v>0.69243237011040903</v>
      </c>
      <c r="V8" s="97">
        <v>0.536165458443426</v>
      </c>
      <c r="W8" s="97">
        <v>0</v>
      </c>
      <c r="X8" s="97">
        <v>0.18130611201225999</v>
      </c>
      <c r="Y8" s="97">
        <v>0.16780549415012799</v>
      </c>
      <c r="Z8" s="97">
        <v>15.2374170741359</v>
      </c>
      <c r="AA8" s="97">
        <v>1.6057236212803101</v>
      </c>
      <c r="AB8" s="97">
        <v>1.2193883394653601E-2</v>
      </c>
      <c r="AC8" s="97">
        <v>0.28063980959440399</v>
      </c>
      <c r="AD8" s="97">
        <v>0</v>
      </c>
      <c r="AE8" s="97">
        <v>0</v>
      </c>
      <c r="AF8" s="97">
        <v>1.91722174533723</v>
      </c>
      <c r="AG8" s="97">
        <v>1.91722174533723</v>
      </c>
      <c r="AH8" s="97">
        <v>0.91368496924001097</v>
      </c>
      <c r="AI8" s="97">
        <v>0.22183616949031301</v>
      </c>
      <c r="AJ8" s="97">
        <v>8.8749486146844896E-3</v>
      </c>
      <c r="AK8" s="97">
        <v>0.23208507179731699</v>
      </c>
      <c r="AL8" s="97">
        <v>2.3764347407029401E-2</v>
      </c>
      <c r="AM8" s="97">
        <v>0</v>
      </c>
      <c r="AN8" s="97">
        <v>4.5734929210281003E-3</v>
      </c>
      <c r="AO8" s="97">
        <v>4.3170987902136797E-2</v>
      </c>
      <c r="AP8" s="97">
        <v>0</v>
      </c>
      <c r="AQ8" s="97">
        <v>102.789523526072</v>
      </c>
      <c r="AR8" s="97">
        <v>10.5073785049356</v>
      </c>
      <c r="AS8" s="97">
        <v>114.210587000248</v>
      </c>
      <c r="AT8" s="97">
        <v>0</v>
      </c>
      <c r="AU8" s="97">
        <v>0.28272436582736699</v>
      </c>
      <c r="AV8" s="97">
        <v>0</v>
      </c>
      <c r="AW8" s="97">
        <v>2.4676957710243199</v>
      </c>
      <c r="AX8" s="97">
        <v>1.30766785374537E-3</v>
      </c>
      <c r="AY8" s="97">
        <v>4.59814592613413E-4</v>
      </c>
      <c r="AZ8" s="97">
        <v>1.7298004736630299</v>
      </c>
      <c r="BA8" s="97">
        <v>5.8766623908023102E-4</v>
      </c>
      <c r="BB8" s="97">
        <v>0</v>
      </c>
      <c r="BC8" s="97">
        <v>8.5234972591037103E-5</v>
      </c>
      <c r="BD8" s="97">
        <v>2.4379979078157601</v>
      </c>
      <c r="BE8" s="97">
        <v>2.24294029972038</v>
      </c>
      <c r="BF8" s="97">
        <v>0.19505760809537101</v>
      </c>
      <c r="BG8" s="97">
        <v>0</v>
      </c>
      <c r="BH8" s="97">
        <v>0</v>
      </c>
      <c r="BI8" s="97">
        <v>9.1760954722575894E-3</v>
      </c>
      <c r="BJ8" s="97">
        <v>0</v>
      </c>
      <c r="BK8" s="97">
        <v>9.8467653697977803E-2</v>
      </c>
      <c r="BL8" s="97">
        <v>0</v>
      </c>
      <c r="BM8" s="97">
        <v>2.5592569883761298E-3</v>
      </c>
      <c r="BN8" s="97">
        <v>0.39387061360141501</v>
      </c>
      <c r="BO8" s="97">
        <v>6.0514811095298097E-3</v>
      </c>
      <c r="BP8" s="97">
        <v>0</v>
      </c>
      <c r="BQ8" s="97">
        <v>6.6168506688271903E-3</v>
      </c>
      <c r="BR8" s="97">
        <v>8.9719704690884397E-6</v>
      </c>
      <c r="BS8" s="97">
        <v>4.9297091555966999</v>
      </c>
      <c r="BT8" s="97">
        <v>1.03048157207451</v>
      </c>
      <c r="BU8" s="97">
        <v>0</v>
      </c>
      <c r="BV8" s="97">
        <v>0</v>
      </c>
      <c r="BW8" s="97">
        <v>0.34495854967804801</v>
      </c>
      <c r="BX8" s="97">
        <v>0</v>
      </c>
      <c r="BY8" s="97">
        <v>5.6357738956907301E-2</v>
      </c>
      <c r="BZ8" s="97">
        <v>9.2815273804130403</v>
      </c>
      <c r="CA8" s="97">
        <v>0.47977766357088097</v>
      </c>
      <c r="CC8" s="35">
        <f t="shared" si="0"/>
        <v>8.0000023924054163E-3</v>
      </c>
      <c r="CD8" s="35">
        <f t="shared" si="12"/>
        <v>1.9247497540402114E-2</v>
      </c>
      <c r="CE8" s="83">
        <f t="shared" si="1"/>
        <v>-6.6322640823476083E-7</v>
      </c>
      <c r="CF8" s="83" t="str">
        <f t="shared" si="2"/>
        <v/>
      </c>
      <c r="CG8" s="83">
        <f t="shared" si="3"/>
        <v>8.0117342567313709E-8</v>
      </c>
      <c r="CH8" s="83">
        <f t="shared" si="4"/>
        <v>-2.4569632432141837E-5</v>
      </c>
      <c r="CI8" s="83">
        <f t="shared" si="5"/>
        <v>-2.6527099833092265E-5</v>
      </c>
      <c r="CJ8" s="83">
        <f t="shared" si="6"/>
        <v>1.7964484944526637E-7</v>
      </c>
      <c r="CK8" s="83">
        <f t="shared" si="7"/>
        <v>-2.0035350975044614E-7</v>
      </c>
      <c r="CL8" s="83" t="str">
        <f t="shared" si="8"/>
        <v/>
      </c>
      <c r="CM8" s="83" t="str">
        <f t="shared" si="9"/>
        <v/>
      </c>
      <c r="CN8" s="83" t="str">
        <f t="shared" si="10"/>
        <v/>
      </c>
      <c r="CO8" s="83" t="str">
        <f>IF(M8=0,"",(#REF!-M8)/M8)</f>
        <v/>
      </c>
      <c r="CP8" s="83" t="str">
        <f>IF(N8=0,"",(#REF!-N8)/N8)</f>
        <v/>
      </c>
      <c r="CQ8" s="83" t="str">
        <f t="shared" si="11"/>
        <v/>
      </c>
    </row>
    <row r="9" spans="1:95" x14ac:dyDescent="0.25">
      <c r="A9" s="97" t="s">
        <v>7</v>
      </c>
      <c r="B9" s="97">
        <v>317.94408814000002</v>
      </c>
      <c r="C9" s="97"/>
      <c r="D9" s="97">
        <v>2558.4279707000001</v>
      </c>
      <c r="E9" s="97">
        <v>49.177917790000002</v>
      </c>
      <c r="F9" s="97">
        <v>45.243610519999997</v>
      </c>
      <c r="G9" s="97">
        <v>98.782430289999994</v>
      </c>
      <c r="H9" s="97">
        <v>198.65730479000001</v>
      </c>
      <c r="I9" s="97"/>
      <c r="J9" s="97"/>
      <c r="K9" s="97"/>
      <c r="L9" s="97"/>
      <c r="M9" s="97"/>
      <c r="N9" s="29"/>
      <c r="O9" s="29"/>
      <c r="P9" s="97"/>
      <c r="Q9" s="96" t="s">
        <v>7</v>
      </c>
      <c r="R9" s="96">
        <v>0</v>
      </c>
      <c r="S9" s="97">
        <v>3.9012444365340002</v>
      </c>
      <c r="T9" s="97">
        <v>14.820472114765099</v>
      </c>
      <c r="U9" s="97">
        <v>14.820472114765099</v>
      </c>
      <c r="V9" s="97">
        <v>11.475817760544899</v>
      </c>
      <c r="W9" s="97">
        <v>0</v>
      </c>
      <c r="X9" s="97">
        <v>3.8805920197504999</v>
      </c>
      <c r="Y9" s="97">
        <v>3.5916233687241301</v>
      </c>
      <c r="Z9" s="97">
        <v>317.94393910833998</v>
      </c>
      <c r="AA9" s="97">
        <v>34.368094528090701</v>
      </c>
      <c r="AB9" s="97">
        <v>0.26099146560194397</v>
      </c>
      <c r="AC9" s="97">
        <v>6.0066782542998398</v>
      </c>
      <c r="AD9" s="97">
        <v>0</v>
      </c>
      <c r="AE9" s="97">
        <v>0</v>
      </c>
      <c r="AF9" s="97">
        <v>41.035290063107198</v>
      </c>
      <c r="AG9" s="97">
        <v>41.035290063107198</v>
      </c>
      <c r="AH9" s="97">
        <v>20.467425184499199</v>
      </c>
      <c r="AI9" s="97">
        <v>4.7480545483853804</v>
      </c>
      <c r="AJ9" s="97">
        <v>0.189955587060081</v>
      </c>
      <c r="AK9" s="97">
        <v>4.9674416846148297</v>
      </c>
      <c r="AL9" s="97">
        <v>0.50864123616241397</v>
      </c>
      <c r="AM9" s="97">
        <v>0</v>
      </c>
      <c r="AN9" s="97">
        <v>9.7887876360587905E-2</v>
      </c>
      <c r="AO9" s="97">
        <v>0.87080287405545698</v>
      </c>
      <c r="AP9" s="97">
        <v>0</v>
      </c>
      <c r="AQ9" s="97">
        <v>2302.5843178624</v>
      </c>
      <c r="AR9" s="97">
        <v>235.375241610035</v>
      </c>
      <c r="AS9" s="97">
        <v>2558.42698465693</v>
      </c>
      <c r="AT9" s="97">
        <v>0</v>
      </c>
      <c r="AU9" s="97">
        <v>6.0512879247341997</v>
      </c>
      <c r="AV9" s="97">
        <v>0</v>
      </c>
      <c r="AW9" s="97">
        <v>52.817384336381203</v>
      </c>
      <c r="AX9" s="97">
        <v>2.6377022217078099E-2</v>
      </c>
      <c r="AY9" s="97">
        <v>9.2749262829522096E-3</v>
      </c>
      <c r="AZ9" s="97">
        <v>34.8918597639952</v>
      </c>
      <c r="BA9" s="97">
        <v>1.18538136102338E-2</v>
      </c>
      <c r="BB9" s="97">
        <v>0</v>
      </c>
      <c r="BC9" s="97">
        <v>1.7192563810027701E-3</v>
      </c>
      <c r="BD9" s="97">
        <v>49.176727748474597</v>
      </c>
      <c r="BE9" s="97">
        <v>45.242420369053697</v>
      </c>
      <c r="BF9" s="97">
        <v>3.9343073794209502</v>
      </c>
      <c r="BG9" s="97">
        <v>0</v>
      </c>
      <c r="BH9" s="97">
        <v>0</v>
      </c>
      <c r="BI9" s="97">
        <v>0.18509152708653601</v>
      </c>
      <c r="BJ9" s="97">
        <v>0</v>
      </c>
      <c r="BK9" s="97">
        <v>1.9861950980230001</v>
      </c>
      <c r="BL9" s="97">
        <v>0</v>
      </c>
      <c r="BM9" s="97">
        <v>5.1622933249557697E-2</v>
      </c>
      <c r="BN9" s="97">
        <v>7.9447764347955498</v>
      </c>
      <c r="BO9" s="97">
        <v>0.12952342867397401</v>
      </c>
      <c r="BP9" s="97">
        <v>0</v>
      </c>
      <c r="BQ9" s="97">
        <v>0.133468618859438</v>
      </c>
      <c r="BR9" s="97">
        <v>1.8097455315068E-4</v>
      </c>
      <c r="BS9" s="97">
        <v>98.782373341710894</v>
      </c>
      <c r="BT9" s="97">
        <v>22.055908964955101</v>
      </c>
      <c r="BU9" s="97">
        <v>0</v>
      </c>
      <c r="BV9" s="97">
        <v>0</v>
      </c>
      <c r="BW9" s="97">
        <v>7.3833352637656002</v>
      </c>
      <c r="BX9" s="97">
        <v>0</v>
      </c>
      <c r="BY9" s="97">
        <v>1.20625489696588</v>
      </c>
      <c r="BZ9" s="97">
        <v>198.65725403307999</v>
      </c>
      <c r="CA9" s="97">
        <v>10.2689282170808</v>
      </c>
      <c r="CC9" s="35">
        <f t="shared" si="0"/>
        <v>8.0000036378774196E-3</v>
      </c>
      <c r="CD9" s="35">
        <f t="shared" si="12"/>
        <v>1.9247486472918577E-2</v>
      </c>
      <c r="CE9" s="83">
        <f t="shared" si="1"/>
        <v>-4.6873543369125835E-7</v>
      </c>
      <c r="CF9" s="83" t="str">
        <f t="shared" si="2"/>
        <v/>
      </c>
      <c r="CG9" s="83">
        <f t="shared" si="3"/>
        <v>-3.8540974431772262E-7</v>
      </c>
      <c r="CH9" s="83">
        <f t="shared" si="4"/>
        <v>-2.4198696872169763E-5</v>
      </c>
      <c r="CI9" s="83">
        <f t="shared" si="5"/>
        <v>-2.6305392797377266E-5</v>
      </c>
      <c r="CJ9" s="83">
        <f t="shared" si="6"/>
        <v>-5.7650220724816728E-7</v>
      </c>
      <c r="CK9" s="83">
        <f t="shared" si="7"/>
        <v>-2.554998924995855E-7</v>
      </c>
      <c r="CL9" s="83" t="str">
        <f t="shared" si="8"/>
        <v/>
      </c>
      <c r="CM9" s="83" t="str">
        <f t="shared" si="9"/>
        <v/>
      </c>
      <c r="CN9" s="83" t="str">
        <f t="shared" si="10"/>
        <v/>
      </c>
      <c r="CO9" s="83" t="str">
        <f>IF(M9=0,"",(#REF!-M9)/M9)</f>
        <v/>
      </c>
      <c r="CP9" s="83" t="str">
        <f>IF(N9=0,"",(#REF!-N9)/N9)</f>
        <v/>
      </c>
      <c r="CQ9" s="83" t="str">
        <f t="shared" si="11"/>
        <v/>
      </c>
    </row>
    <row r="10" spans="1:95" x14ac:dyDescent="0.25">
      <c r="A10" s="97" t="s">
        <v>8</v>
      </c>
      <c r="B10" s="97">
        <v>0</v>
      </c>
      <c r="C10" s="97"/>
      <c r="D10" s="97">
        <v>0</v>
      </c>
      <c r="E10" s="97">
        <v>0</v>
      </c>
      <c r="F10" s="97">
        <v>0</v>
      </c>
      <c r="G10" s="97">
        <v>0</v>
      </c>
      <c r="H10" s="97">
        <v>0</v>
      </c>
      <c r="I10" s="97"/>
      <c r="J10" s="97"/>
      <c r="K10" s="97"/>
      <c r="L10" s="97"/>
      <c r="M10" s="97"/>
      <c r="N10" s="29"/>
      <c r="O10" s="29"/>
      <c r="P10" s="97"/>
      <c r="Q10" s="96" t="s">
        <v>8</v>
      </c>
      <c r="R10" s="96">
        <v>0</v>
      </c>
      <c r="S10" s="97">
        <v>0</v>
      </c>
      <c r="T10" s="97">
        <v>0</v>
      </c>
      <c r="U10" s="97">
        <v>0</v>
      </c>
      <c r="V10" s="97">
        <v>0</v>
      </c>
      <c r="W10" s="97">
        <v>0</v>
      </c>
      <c r="X10" s="97">
        <v>0</v>
      </c>
      <c r="Y10" s="97">
        <v>0</v>
      </c>
      <c r="Z10" s="97">
        <v>0</v>
      </c>
      <c r="AA10" s="97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97">
        <v>0</v>
      </c>
      <c r="AJ10" s="97">
        <v>0</v>
      </c>
      <c r="AK10" s="97">
        <v>0</v>
      </c>
      <c r="AL10" s="97">
        <v>0</v>
      </c>
      <c r="AM10" s="97">
        <v>0</v>
      </c>
      <c r="AN10" s="97">
        <v>0</v>
      </c>
      <c r="AO10" s="97">
        <v>0</v>
      </c>
      <c r="AP10" s="97">
        <v>0</v>
      </c>
      <c r="AQ10" s="97">
        <v>0</v>
      </c>
      <c r="AR10" s="97">
        <v>0</v>
      </c>
      <c r="AS10" s="97">
        <v>0</v>
      </c>
      <c r="AT10" s="97">
        <v>0</v>
      </c>
      <c r="AU10" s="97">
        <v>0</v>
      </c>
      <c r="AV10" s="97">
        <v>0</v>
      </c>
      <c r="AW10" s="97">
        <v>0</v>
      </c>
      <c r="AX10" s="97">
        <v>0</v>
      </c>
      <c r="AY10" s="97">
        <v>0</v>
      </c>
      <c r="AZ10" s="97">
        <v>0</v>
      </c>
      <c r="BA10" s="97">
        <v>0</v>
      </c>
      <c r="BB10" s="97">
        <v>0</v>
      </c>
      <c r="BC10" s="97">
        <v>0</v>
      </c>
      <c r="BD10" s="97">
        <v>0</v>
      </c>
      <c r="BE10" s="97">
        <v>0</v>
      </c>
      <c r="BF10" s="97">
        <v>0</v>
      </c>
      <c r="BG10" s="97">
        <v>0</v>
      </c>
      <c r="BH10" s="97">
        <v>0</v>
      </c>
      <c r="BI10" s="97">
        <v>0</v>
      </c>
      <c r="BJ10" s="97">
        <v>0</v>
      </c>
      <c r="BK10" s="97">
        <v>0</v>
      </c>
      <c r="BL10" s="97">
        <v>0</v>
      </c>
      <c r="BM10" s="97">
        <v>0</v>
      </c>
      <c r="BN10" s="97">
        <v>0</v>
      </c>
      <c r="BO10" s="97">
        <v>0</v>
      </c>
      <c r="BP10" s="97">
        <v>0</v>
      </c>
      <c r="BQ10" s="97">
        <v>0</v>
      </c>
      <c r="BR10" s="97">
        <v>0</v>
      </c>
      <c r="BS10" s="97">
        <v>0</v>
      </c>
      <c r="BT10" s="97">
        <v>0</v>
      </c>
      <c r="BU10" s="97">
        <v>0</v>
      </c>
      <c r="BV10" s="97">
        <v>0</v>
      </c>
      <c r="BW10" s="97">
        <v>0</v>
      </c>
      <c r="BX10" s="97">
        <v>0</v>
      </c>
      <c r="BY10" s="97">
        <v>0</v>
      </c>
      <c r="BZ10" s="97">
        <v>0</v>
      </c>
      <c r="CA10" s="97">
        <v>0</v>
      </c>
      <c r="CC10" s="35" t="e">
        <f t="shared" si="0"/>
        <v>#DIV/0!</v>
      </c>
      <c r="CD10" s="35" t="e">
        <f t="shared" si="12"/>
        <v>#DIV/0!</v>
      </c>
      <c r="CE10" s="83" t="str">
        <f t="shared" si="1"/>
        <v/>
      </c>
      <c r="CF10" s="83" t="str">
        <f t="shared" si="2"/>
        <v/>
      </c>
      <c r="CG10" s="83" t="str">
        <f t="shared" si="3"/>
        <v/>
      </c>
      <c r="CH10" s="83" t="str">
        <f t="shared" si="4"/>
        <v/>
      </c>
      <c r="CI10" s="83" t="str">
        <f t="shared" si="5"/>
        <v/>
      </c>
      <c r="CJ10" s="83" t="str">
        <f t="shared" si="6"/>
        <v/>
      </c>
      <c r="CK10" s="83" t="str">
        <f t="shared" si="7"/>
        <v/>
      </c>
      <c r="CL10" s="83" t="str">
        <f t="shared" si="8"/>
        <v/>
      </c>
      <c r="CM10" s="83" t="str">
        <f t="shared" si="9"/>
        <v/>
      </c>
      <c r="CN10" s="83" t="str">
        <f t="shared" si="10"/>
        <v/>
      </c>
      <c r="CO10" s="83" t="str">
        <f>IF(M10=0,"",(#REF!-M10)/M10)</f>
        <v/>
      </c>
      <c r="CP10" s="83" t="str">
        <f>IF(N10=0,"",(#REF!-N10)/N10)</f>
        <v/>
      </c>
      <c r="CQ10" s="83" t="str">
        <f t="shared" si="11"/>
        <v/>
      </c>
    </row>
    <row r="11" spans="1:95" x14ac:dyDescent="0.25">
      <c r="A11" s="97" t="s">
        <v>9</v>
      </c>
      <c r="B11" s="97">
        <v>929.18417373</v>
      </c>
      <c r="C11" s="97"/>
      <c r="D11" s="97">
        <v>7859.3021232999999</v>
      </c>
      <c r="E11" s="97">
        <v>157.73922424</v>
      </c>
      <c r="F11" s="97">
        <v>145.12006894999999</v>
      </c>
      <c r="G11" s="97">
        <v>341.92383518999998</v>
      </c>
      <c r="H11" s="97">
        <v>475.22639923000003</v>
      </c>
      <c r="I11" s="97"/>
      <c r="J11" s="97"/>
      <c r="K11" s="97"/>
      <c r="L11" s="97"/>
      <c r="M11" s="97"/>
      <c r="N11" s="29"/>
      <c r="O11" s="29"/>
      <c r="P11" s="97"/>
      <c r="Q11" s="96" t="s">
        <v>9</v>
      </c>
      <c r="R11" s="96">
        <v>0</v>
      </c>
      <c r="S11" s="97">
        <v>9.3325266566680405</v>
      </c>
      <c r="T11" s="97">
        <v>35.453408780079698</v>
      </c>
      <c r="U11" s="97">
        <v>35.453408780079698</v>
      </c>
      <c r="V11" s="97">
        <v>27.4523569419319</v>
      </c>
      <c r="W11" s="97">
        <v>0</v>
      </c>
      <c r="X11" s="97">
        <v>9.2831284158792808</v>
      </c>
      <c r="Y11" s="97">
        <v>8.5918493570595391</v>
      </c>
      <c r="Z11" s="97">
        <v>929.18389436994596</v>
      </c>
      <c r="AA11" s="97">
        <v>82.215098766665804</v>
      </c>
      <c r="AB11" s="97">
        <v>0.62434078256605097</v>
      </c>
      <c r="AC11" s="97">
        <v>14.369122887194001</v>
      </c>
      <c r="AD11" s="97">
        <v>0</v>
      </c>
      <c r="AE11" s="97">
        <v>0</v>
      </c>
      <c r="AF11" s="97">
        <v>98.164371239763597</v>
      </c>
      <c r="AG11" s="97">
        <v>98.164371239763597</v>
      </c>
      <c r="AH11" s="97">
        <v>62.874442067935398</v>
      </c>
      <c r="AI11" s="97">
        <v>11.358273038993101</v>
      </c>
      <c r="AJ11" s="97">
        <v>0.45440998073025601</v>
      </c>
      <c r="AK11" s="97">
        <v>11.8830682649163</v>
      </c>
      <c r="AL11" s="97">
        <v>1.2167664652741801</v>
      </c>
      <c r="AM11" s="97">
        <v>0</v>
      </c>
      <c r="AN11" s="97">
        <v>0.234166356897587</v>
      </c>
      <c r="AO11" s="97">
        <v>2.7931250383108099</v>
      </c>
      <c r="AP11" s="97">
        <v>0</v>
      </c>
      <c r="AQ11" s="97">
        <v>7073.36943004348</v>
      </c>
      <c r="AR11" s="97">
        <v>723.05555946537902</v>
      </c>
      <c r="AS11" s="97">
        <v>7859.2994315768001</v>
      </c>
      <c r="AT11" s="97">
        <v>0</v>
      </c>
      <c r="AU11" s="97">
        <v>14.4758463695701</v>
      </c>
      <c r="AV11" s="97">
        <v>0</v>
      </c>
      <c r="AW11" s="97">
        <v>126.349337259723</v>
      </c>
      <c r="AX11" s="97">
        <v>8.4604945963612704E-2</v>
      </c>
      <c r="AY11" s="97">
        <v>2.9749615886506001E-2</v>
      </c>
      <c r="AZ11" s="97">
        <v>111.91656431047601</v>
      </c>
      <c r="BA11" s="97">
        <v>3.8021465344995703E-2</v>
      </c>
      <c r="BB11" s="97">
        <v>0</v>
      </c>
      <c r="BC11" s="97">
        <v>5.5145631073044597E-3</v>
      </c>
      <c r="BD11" s="97">
        <v>157.73540590637299</v>
      </c>
      <c r="BE11" s="97">
        <v>145.11625656649201</v>
      </c>
      <c r="BF11" s="97">
        <v>12.619149339881</v>
      </c>
      <c r="BG11" s="97">
        <v>0</v>
      </c>
      <c r="BH11" s="97">
        <v>0</v>
      </c>
      <c r="BI11" s="97">
        <v>0.59368641991435001</v>
      </c>
      <c r="BJ11" s="97">
        <v>0</v>
      </c>
      <c r="BK11" s="97">
        <v>6.3707704944415902</v>
      </c>
      <c r="BL11" s="97">
        <v>0</v>
      </c>
      <c r="BM11" s="97">
        <v>0.16558199382705799</v>
      </c>
      <c r="BN11" s="97">
        <v>25.483078200807999</v>
      </c>
      <c r="BO11" s="97">
        <v>0.30984496126540301</v>
      </c>
      <c r="BP11" s="97">
        <v>0</v>
      </c>
      <c r="BQ11" s="97">
        <v>0.428104075827973</v>
      </c>
      <c r="BR11" s="97">
        <v>5.8048089407342399E-4</v>
      </c>
      <c r="BS11" s="97">
        <v>341.92366035681698</v>
      </c>
      <c r="BT11" s="97">
        <v>52.761975636676702</v>
      </c>
      <c r="BU11" s="97">
        <v>0</v>
      </c>
      <c r="BV11" s="97">
        <v>0</v>
      </c>
      <c r="BW11" s="97">
        <v>17.6623766028621</v>
      </c>
      <c r="BX11" s="97">
        <v>0</v>
      </c>
      <c r="BY11" s="97">
        <v>2.88559420387559</v>
      </c>
      <c r="BZ11" s="97">
        <v>475.22625965817298</v>
      </c>
      <c r="CA11" s="97">
        <v>24.565252457402899</v>
      </c>
      <c r="CC11" s="35">
        <f t="shared" si="0"/>
        <v>8.0000059312310724E-3</v>
      </c>
      <c r="CD11" s="35">
        <f t="shared" si="12"/>
        <v>1.9247499242312695E-2</v>
      </c>
      <c r="CE11" s="83">
        <f t="shared" si="1"/>
        <v>-3.006508956300257E-7</v>
      </c>
      <c r="CF11" s="83" t="str">
        <f t="shared" si="2"/>
        <v/>
      </c>
      <c r="CG11" s="83">
        <f t="shared" si="3"/>
        <v>-3.4248883140394396E-7</v>
      </c>
      <c r="CH11" s="83">
        <f t="shared" si="4"/>
        <v>-2.4206621057041984E-5</v>
      </c>
      <c r="CI11" s="83">
        <f t="shared" si="5"/>
        <v>-2.6270546421052412E-5</v>
      </c>
      <c r="CJ11" s="83">
        <f t="shared" si="6"/>
        <v>-5.1132201093461328E-7</v>
      </c>
      <c r="CK11" s="83">
        <f t="shared" si="7"/>
        <v>-2.936954413198799E-7</v>
      </c>
      <c r="CL11" s="83" t="str">
        <f t="shared" si="8"/>
        <v/>
      </c>
      <c r="CM11" s="83" t="str">
        <f t="shared" si="9"/>
        <v/>
      </c>
      <c r="CN11" s="83" t="str">
        <f t="shared" si="10"/>
        <v/>
      </c>
      <c r="CO11" s="83" t="str">
        <f>IF(M11=0,"",(#REF!-M11)/M11)</f>
        <v/>
      </c>
      <c r="CP11" s="83" t="str">
        <f>IF(N11=0,"",(#REF!-N11)/N11)</f>
        <v/>
      </c>
      <c r="CQ11" s="83" t="str">
        <f t="shared" si="11"/>
        <v/>
      </c>
    </row>
    <row r="12" spans="1:95" x14ac:dyDescent="0.25">
      <c r="A12" s="97" t="s">
        <v>10</v>
      </c>
      <c r="B12" s="97">
        <v>321.55512692000002</v>
      </c>
      <c r="C12" s="97"/>
      <c r="D12" s="97">
        <v>2175.5388655000002</v>
      </c>
      <c r="E12" s="97">
        <v>44.538111610000001</v>
      </c>
      <c r="F12" s="97">
        <v>40.975051530000002</v>
      </c>
      <c r="G12" s="97">
        <v>79.270174429999997</v>
      </c>
      <c r="H12" s="97">
        <v>234.20106451999999</v>
      </c>
      <c r="I12" s="97"/>
      <c r="J12" s="97"/>
      <c r="K12" s="97"/>
      <c r="L12" s="97"/>
      <c r="M12" s="97"/>
      <c r="N12" s="29"/>
      <c r="O12" s="29"/>
      <c r="P12" s="97"/>
      <c r="Q12" s="96" t="s">
        <v>10</v>
      </c>
      <c r="R12" s="96">
        <v>0</v>
      </c>
      <c r="S12" s="97">
        <v>4.5992613133116196</v>
      </c>
      <c r="T12" s="97">
        <v>17.472158498426101</v>
      </c>
      <c r="U12" s="97">
        <v>17.472158498426101</v>
      </c>
      <c r="V12" s="97">
        <v>13.5290719059888</v>
      </c>
      <c r="W12" s="97">
        <v>0</v>
      </c>
      <c r="X12" s="97">
        <v>4.5749060635654502</v>
      </c>
      <c r="Y12" s="97">
        <v>4.2342374538443401</v>
      </c>
      <c r="Z12" s="97">
        <v>321.55505838698798</v>
      </c>
      <c r="AA12" s="97">
        <v>40.5172428881095</v>
      </c>
      <c r="AB12" s="97">
        <v>0.30768782797438099</v>
      </c>
      <c r="AC12" s="97">
        <v>7.0813960273999097</v>
      </c>
      <c r="AD12" s="97">
        <v>0</v>
      </c>
      <c r="AE12" s="97">
        <v>0</v>
      </c>
      <c r="AF12" s="97">
        <v>48.377343630164297</v>
      </c>
      <c r="AG12" s="97">
        <v>48.377343630164297</v>
      </c>
      <c r="AH12" s="97">
        <v>17.404311690713499</v>
      </c>
      <c r="AI12" s="97">
        <v>5.5975792377538198</v>
      </c>
      <c r="AJ12" s="97">
        <v>0.22394240147969099</v>
      </c>
      <c r="AK12" s="97">
        <v>5.8562119648548503</v>
      </c>
      <c r="AL12" s="97">
        <v>0.59964646411563205</v>
      </c>
      <c r="AM12" s="97">
        <v>0</v>
      </c>
      <c r="AN12" s="97">
        <v>0.115401948981959</v>
      </c>
      <c r="AO12" s="97">
        <v>0.78864628018651095</v>
      </c>
      <c r="AP12" s="97">
        <v>0</v>
      </c>
      <c r="AQ12" s="97">
        <v>1957.9842320968701</v>
      </c>
      <c r="AR12" s="97">
        <v>200.14955207306099</v>
      </c>
      <c r="AS12" s="97">
        <v>2175.5380958606402</v>
      </c>
      <c r="AT12" s="97">
        <v>0</v>
      </c>
      <c r="AU12" s="97">
        <v>7.1339859198085298</v>
      </c>
      <c r="AV12" s="97">
        <v>0</v>
      </c>
      <c r="AW12" s="97">
        <v>62.267469719628203</v>
      </c>
      <c r="AX12" s="97">
        <v>2.3888447730066001E-2</v>
      </c>
      <c r="AY12" s="97">
        <v>8.3998843278934292E-3</v>
      </c>
      <c r="AZ12" s="97">
        <v>31.599953138775401</v>
      </c>
      <c r="BA12" s="97">
        <v>1.0735464112612E-2</v>
      </c>
      <c r="BB12" s="97">
        <v>0</v>
      </c>
      <c r="BC12" s="97">
        <v>1.5570517574695301E-3</v>
      </c>
      <c r="BD12" s="97">
        <v>44.537035523849397</v>
      </c>
      <c r="BE12" s="97">
        <v>40.973977644585503</v>
      </c>
      <c r="BF12" s="97">
        <v>3.5630578792638699</v>
      </c>
      <c r="BG12" s="97">
        <v>0</v>
      </c>
      <c r="BH12" s="97">
        <v>0</v>
      </c>
      <c r="BI12" s="97">
        <v>0.16762892024228701</v>
      </c>
      <c r="BJ12" s="97">
        <v>0</v>
      </c>
      <c r="BK12" s="97">
        <v>1.7988040491189701</v>
      </c>
      <c r="BL12" s="97">
        <v>0</v>
      </c>
      <c r="BM12" s="97">
        <v>4.6752478955229597E-2</v>
      </c>
      <c r="BN12" s="97">
        <v>7.1952180155095098</v>
      </c>
      <c r="BO12" s="97">
        <v>0.15269771395505499</v>
      </c>
      <c r="BP12" s="97">
        <v>0</v>
      </c>
      <c r="BQ12" s="97">
        <v>0.120876294019411</v>
      </c>
      <c r="BR12" s="97">
        <v>1.6390003668490899E-4</v>
      </c>
      <c r="BS12" s="97">
        <v>79.270148136928995</v>
      </c>
      <c r="BT12" s="97">
        <v>26.002134728936301</v>
      </c>
      <c r="BU12" s="97">
        <v>0</v>
      </c>
      <c r="BV12" s="97">
        <v>0</v>
      </c>
      <c r="BW12" s="97">
        <v>8.7043655646042808</v>
      </c>
      <c r="BX12" s="97">
        <v>0</v>
      </c>
      <c r="BY12" s="97">
        <v>1.4220785950886701</v>
      </c>
      <c r="BZ12" s="97">
        <v>234.20099764215601</v>
      </c>
      <c r="CA12" s="97">
        <v>12.1062460088646</v>
      </c>
      <c r="CC12" s="35">
        <f t="shared" si="0"/>
        <v>8.0000031825819967E-3</v>
      </c>
      <c r="CD12" s="35">
        <f t="shared" si="12"/>
        <v>1.9247491347492509E-2</v>
      </c>
      <c r="CE12" s="83">
        <f t="shared" si="1"/>
        <v>-2.1312989998605078E-7</v>
      </c>
      <c r="CF12" s="83" t="str">
        <f t="shared" si="2"/>
        <v/>
      </c>
      <c r="CG12" s="83">
        <f t="shared" si="3"/>
        <v>-3.5376952910023535E-7</v>
      </c>
      <c r="CH12" s="83">
        <f t="shared" si="4"/>
        <v>-2.4161018770330459E-5</v>
      </c>
      <c r="CI12" s="83">
        <f t="shared" si="5"/>
        <v>-2.6208274899000031E-5</v>
      </c>
      <c r="CJ12" s="83">
        <f t="shared" si="6"/>
        <v>-3.3168932945180952E-7</v>
      </c>
      <c r="CK12" s="83">
        <f t="shared" si="7"/>
        <v>-2.8555738683116687E-7</v>
      </c>
      <c r="CL12" s="83" t="str">
        <f t="shared" si="8"/>
        <v/>
      </c>
      <c r="CM12" s="83" t="str">
        <f t="shared" si="9"/>
        <v/>
      </c>
      <c r="CN12" s="83" t="str">
        <f t="shared" si="10"/>
        <v/>
      </c>
      <c r="CO12" s="83" t="str">
        <f>IF(M12=0,"",(#REF!-M12)/M12)</f>
        <v/>
      </c>
      <c r="CP12" s="83" t="str">
        <f>IF(N12=0,"",(#REF!-N12)/N12)</f>
        <v/>
      </c>
      <c r="CQ12" s="83" t="str">
        <f t="shared" si="11"/>
        <v/>
      </c>
    </row>
    <row r="13" spans="1:95" x14ac:dyDescent="0.25">
      <c r="A13" s="97" t="s">
        <v>12</v>
      </c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29"/>
      <c r="O13" s="29"/>
      <c r="P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C13" s="35" t="e">
        <f t="shared" si="0"/>
        <v>#DIV/0!</v>
      </c>
      <c r="CD13" s="35" t="e">
        <f t="shared" si="12"/>
        <v>#DIV/0!</v>
      </c>
      <c r="CE13" s="83" t="str">
        <f t="shared" si="1"/>
        <v/>
      </c>
      <c r="CF13" s="83" t="str">
        <f t="shared" si="2"/>
        <v/>
      </c>
      <c r="CG13" s="83" t="str">
        <f t="shared" si="3"/>
        <v/>
      </c>
      <c r="CH13" s="83" t="str">
        <f t="shared" si="4"/>
        <v/>
      </c>
      <c r="CI13" s="83" t="str">
        <f t="shared" si="5"/>
        <v/>
      </c>
      <c r="CJ13" s="83" t="str">
        <f t="shared" si="6"/>
        <v/>
      </c>
      <c r="CK13" s="83" t="str">
        <f t="shared" si="7"/>
        <v/>
      </c>
      <c r="CL13" s="83" t="str">
        <f t="shared" si="8"/>
        <v/>
      </c>
      <c r="CM13" s="83" t="str">
        <f t="shared" si="9"/>
        <v/>
      </c>
      <c r="CN13" s="83" t="str">
        <f t="shared" si="10"/>
        <v/>
      </c>
      <c r="CO13" s="83" t="str">
        <f>IF(M13=0,"",(#REF!-M13)/M13)</f>
        <v/>
      </c>
      <c r="CP13" s="83" t="str">
        <f>IF(N13=0,"",(#REF!-N13)/N13)</f>
        <v/>
      </c>
      <c r="CQ13" s="83" t="str">
        <f t="shared" si="11"/>
        <v/>
      </c>
    </row>
    <row r="14" spans="1:95" x14ac:dyDescent="0.25">
      <c r="A14" s="97" t="s">
        <v>13</v>
      </c>
      <c r="B14" s="97">
        <v>18.257144100000001</v>
      </c>
      <c r="C14" s="97"/>
      <c r="D14" s="97">
        <v>184.64863235000001</v>
      </c>
      <c r="E14" s="97">
        <v>3.1866628700000001</v>
      </c>
      <c r="F14" s="97">
        <v>2.9316697299999999</v>
      </c>
      <c r="G14" s="97">
        <v>7.1656119599999997</v>
      </c>
      <c r="H14" s="97">
        <v>9.4700828500000007</v>
      </c>
      <c r="I14" s="97"/>
      <c r="J14" s="97"/>
      <c r="K14" s="97"/>
      <c r="L14" s="97"/>
      <c r="M14" s="97"/>
      <c r="N14" s="29"/>
      <c r="O14" s="29"/>
      <c r="P14" s="97"/>
      <c r="Q14" s="96" t="s">
        <v>13</v>
      </c>
      <c r="R14" s="96">
        <v>0</v>
      </c>
      <c r="S14" s="97">
        <v>0.185974128985885</v>
      </c>
      <c r="T14" s="97">
        <v>0.70649850434101003</v>
      </c>
      <c r="U14" s="97">
        <v>0.70649850434101003</v>
      </c>
      <c r="V14" s="97">
        <v>0.54705824681294302</v>
      </c>
      <c r="W14" s="97">
        <v>0</v>
      </c>
      <c r="X14" s="97">
        <v>0.184989848949969</v>
      </c>
      <c r="Y14" s="97">
        <v>0.171214115625589</v>
      </c>
      <c r="Z14" s="97">
        <v>18.2571523338679</v>
      </c>
      <c r="AA14" s="97">
        <v>1.6383418135266701</v>
      </c>
      <c r="AB14" s="97">
        <v>1.2441573615525999E-2</v>
      </c>
      <c r="AC14" s="97">
        <v>0.28634117742158399</v>
      </c>
      <c r="AD14" s="97">
        <v>0</v>
      </c>
      <c r="AE14" s="97">
        <v>0</v>
      </c>
      <c r="AF14" s="97">
        <v>1.9561711401672199</v>
      </c>
      <c r="AG14" s="97">
        <v>1.9561711401672199</v>
      </c>
      <c r="AH14" s="97">
        <v>1.47718808159305</v>
      </c>
      <c r="AI14" s="97">
        <v>0.22634209365234201</v>
      </c>
      <c r="AJ14" s="97">
        <v>9.0552930299641204E-3</v>
      </c>
      <c r="AK14" s="97">
        <v>0.236799762379373</v>
      </c>
      <c r="AL14" s="97">
        <v>2.42471570934263E-2</v>
      </c>
      <c r="AM14" s="97">
        <v>0</v>
      </c>
      <c r="AN14" s="97">
        <v>4.66638440630946E-3</v>
      </c>
      <c r="AO14" s="97">
        <v>5.6425801054911601E-2</v>
      </c>
      <c r="AP14" s="97">
        <v>0</v>
      </c>
      <c r="AQ14" s="97">
        <v>166.18368114772599</v>
      </c>
      <c r="AR14" s="97">
        <v>16.9876665562151</v>
      </c>
      <c r="AS14" s="97">
        <v>184.64853578553399</v>
      </c>
      <c r="AT14" s="97">
        <v>0</v>
      </c>
      <c r="AU14" s="97">
        <v>0.28846770733091898</v>
      </c>
      <c r="AV14" s="97">
        <v>0</v>
      </c>
      <c r="AW14" s="97">
        <v>2.51782693861009</v>
      </c>
      <c r="AX14" s="97">
        <v>1.70916299321527E-3</v>
      </c>
      <c r="AY14" s="97">
        <v>6.00992498773679E-4</v>
      </c>
      <c r="AZ14" s="97">
        <v>2.2609037462039101</v>
      </c>
      <c r="BA14" s="97">
        <v>7.6809747736128703E-4</v>
      </c>
      <c r="BB14" s="97">
        <v>0</v>
      </c>
      <c r="BC14" s="97">
        <v>1.11402202417368E-4</v>
      </c>
      <c r="BD14" s="97">
        <v>3.1865872027816802</v>
      </c>
      <c r="BE14" s="97">
        <v>2.9315936906535001</v>
      </c>
      <c r="BF14" s="97">
        <v>0.254993512128176</v>
      </c>
      <c r="BG14" s="97">
        <v>0</v>
      </c>
      <c r="BH14" s="97">
        <v>0</v>
      </c>
      <c r="BI14" s="97">
        <v>1.19934602093288E-2</v>
      </c>
      <c r="BJ14" s="97">
        <v>0</v>
      </c>
      <c r="BK14" s="97">
        <v>0.12870032628405401</v>
      </c>
      <c r="BL14" s="97">
        <v>0</v>
      </c>
      <c r="BM14" s="97">
        <v>3.3450343535221501E-3</v>
      </c>
      <c r="BN14" s="97">
        <v>0.51480131285239406</v>
      </c>
      <c r="BO14" s="97">
        <v>6.1744745621499404E-3</v>
      </c>
      <c r="BP14" s="97">
        <v>0</v>
      </c>
      <c r="BQ14" s="97">
        <v>8.6484289312543702E-3</v>
      </c>
      <c r="BR14" s="97">
        <v>1.17266472659931E-5</v>
      </c>
      <c r="BS14" s="97">
        <v>7.1656123414738904</v>
      </c>
      <c r="BT14" s="97">
        <v>1.05141609830261</v>
      </c>
      <c r="BU14" s="97">
        <v>0</v>
      </c>
      <c r="BV14" s="97">
        <v>0</v>
      </c>
      <c r="BW14" s="97">
        <v>0.35196719757895001</v>
      </c>
      <c r="BX14" s="97">
        <v>0</v>
      </c>
      <c r="BY14" s="97">
        <v>5.7502640713636102E-2</v>
      </c>
      <c r="BZ14" s="97">
        <v>9.4700799616395699</v>
      </c>
      <c r="CA14" s="97">
        <v>0.48952434163759301</v>
      </c>
      <c r="CC14" s="35">
        <f t="shared" si="0"/>
        <v>7.9999988914549406E-3</v>
      </c>
      <c r="CD14" s="35">
        <f t="shared" si="12"/>
        <v>1.9247483454070801E-2</v>
      </c>
      <c r="CE14" s="83">
        <f t="shared" si="1"/>
        <v>4.5099429864337157E-7</v>
      </c>
      <c r="CF14" s="83" t="str">
        <f t="shared" si="2"/>
        <v/>
      </c>
      <c r="CG14" s="83">
        <f t="shared" si="3"/>
        <v>-5.2296334281405522E-7</v>
      </c>
      <c r="CH14" s="83">
        <f t="shared" si="4"/>
        <v>-2.3744971277735034E-5</v>
      </c>
      <c r="CI14" s="83">
        <f t="shared" si="5"/>
        <v>-2.5937214455531813E-5</v>
      </c>
      <c r="CJ14" s="83">
        <f t="shared" si="6"/>
        <v>5.3236749746940379E-8</v>
      </c>
      <c r="CK14" s="83">
        <f t="shared" si="7"/>
        <v>-3.0499843312675099E-7</v>
      </c>
      <c r="CL14" s="83" t="str">
        <f t="shared" si="8"/>
        <v/>
      </c>
      <c r="CM14" s="83" t="str">
        <f t="shared" si="9"/>
        <v/>
      </c>
      <c r="CN14" s="83" t="str">
        <f t="shared" si="10"/>
        <v/>
      </c>
      <c r="CO14" s="83" t="str">
        <f>IF(M14=0,"",(#REF!-M14)/M14)</f>
        <v/>
      </c>
      <c r="CP14" s="83" t="str">
        <f>IF(N14=0,"",(#REF!-N14)/N14)</f>
        <v/>
      </c>
      <c r="CQ14" s="83" t="str">
        <f t="shared" si="11"/>
        <v/>
      </c>
    </row>
    <row r="15" spans="1:95" x14ac:dyDescent="0.25">
      <c r="A15" s="97" t="s">
        <v>14</v>
      </c>
      <c r="B15" s="97">
        <v>31.078873869999999</v>
      </c>
      <c r="C15" s="97"/>
      <c r="D15" s="97">
        <v>214.79227940999999</v>
      </c>
      <c r="E15" s="97">
        <v>4.3240843900000003</v>
      </c>
      <c r="F15" s="97">
        <v>3.97815538</v>
      </c>
      <c r="G15" s="97">
        <v>6.6777552900000003</v>
      </c>
      <c r="H15" s="97">
        <v>25.52558282</v>
      </c>
      <c r="I15" s="97"/>
      <c r="J15" s="97"/>
      <c r="K15" s="97"/>
      <c r="L15" s="97"/>
      <c r="M15" s="97"/>
      <c r="N15" s="29"/>
      <c r="O15" s="29"/>
      <c r="P15" s="97"/>
      <c r="Q15" s="96" t="s">
        <v>14</v>
      </c>
      <c r="R15" s="96">
        <v>0</v>
      </c>
      <c r="S15" s="97">
        <v>0.50127261256473199</v>
      </c>
      <c r="T15" s="97">
        <v>1.9042890761352</v>
      </c>
      <c r="U15" s="97">
        <v>1.9042890761352</v>
      </c>
      <c r="V15" s="97">
        <v>1.47453422773359</v>
      </c>
      <c r="W15" s="97">
        <v>0</v>
      </c>
      <c r="X15" s="97">
        <v>0.49861966669068503</v>
      </c>
      <c r="Y15" s="97">
        <v>0.46148898039416397</v>
      </c>
      <c r="Z15" s="97">
        <v>31.078868342399801</v>
      </c>
      <c r="AA15" s="97">
        <v>4.4159764225962697</v>
      </c>
      <c r="AB15" s="97">
        <v>3.3534933714953197E-2</v>
      </c>
      <c r="AC15" s="97">
        <v>0.77180109680973497</v>
      </c>
      <c r="AD15" s="97">
        <v>0</v>
      </c>
      <c r="AE15" s="97">
        <v>0</v>
      </c>
      <c r="AF15" s="97">
        <v>5.2726474678780999</v>
      </c>
      <c r="AG15" s="97">
        <v>5.2726474678780999</v>
      </c>
      <c r="AH15" s="97">
        <v>1.71833974955494</v>
      </c>
      <c r="AI15" s="97">
        <v>0.61008027671579601</v>
      </c>
      <c r="AJ15" s="97">
        <v>2.4407528702527902E-2</v>
      </c>
      <c r="AK15" s="97">
        <v>0.63826912787307799</v>
      </c>
      <c r="AL15" s="97">
        <v>6.5355473509394399E-2</v>
      </c>
      <c r="AM15" s="97">
        <v>0</v>
      </c>
      <c r="AN15" s="97">
        <v>1.25776227941868E-2</v>
      </c>
      <c r="AO15" s="97">
        <v>7.6567652948406298E-2</v>
      </c>
      <c r="AP15" s="97">
        <v>0</v>
      </c>
      <c r="AQ15" s="97">
        <v>193.313025400111</v>
      </c>
      <c r="AR15" s="97">
        <v>19.760862552841999</v>
      </c>
      <c r="AS15" s="97">
        <v>214.792227702508</v>
      </c>
      <c r="AT15" s="97">
        <v>0</v>
      </c>
      <c r="AU15" s="97">
        <v>0.77753403098651297</v>
      </c>
      <c r="AV15" s="97">
        <v>0</v>
      </c>
      <c r="AW15" s="97">
        <v>6.7865277513781601</v>
      </c>
      <c r="AX15" s="97">
        <v>2.3192654530222599E-3</v>
      </c>
      <c r="AY15" s="97">
        <v>8.1552238407821905E-4</v>
      </c>
      <c r="AZ15" s="97">
        <v>3.0679511466790101</v>
      </c>
      <c r="BA15" s="97">
        <v>1.04227675942613E-3</v>
      </c>
      <c r="BB15" s="97">
        <v>0</v>
      </c>
      <c r="BC15" s="97">
        <v>1.5117127377547001E-4</v>
      </c>
      <c r="BD15" s="97">
        <v>4.3239819283863801</v>
      </c>
      <c r="BE15" s="97">
        <v>3.9780497693449499</v>
      </c>
      <c r="BF15" s="97">
        <v>0.34593215904142999</v>
      </c>
      <c r="BG15" s="97">
        <v>0</v>
      </c>
      <c r="BH15" s="97">
        <v>0</v>
      </c>
      <c r="BI15" s="97">
        <v>1.6274623919046199E-2</v>
      </c>
      <c r="BJ15" s="97">
        <v>0</v>
      </c>
      <c r="BK15" s="97">
        <v>0.17464099836306801</v>
      </c>
      <c r="BL15" s="97">
        <v>0</v>
      </c>
      <c r="BM15" s="97">
        <v>4.5390673677364497E-3</v>
      </c>
      <c r="BN15" s="97">
        <v>0.69856421656001799</v>
      </c>
      <c r="BO15" s="97">
        <v>1.6642571829726401E-2</v>
      </c>
      <c r="BP15" s="97">
        <v>0</v>
      </c>
      <c r="BQ15" s="97">
        <v>1.1735568103529E-2</v>
      </c>
      <c r="BR15" s="97">
        <v>1.5912482239014E-5</v>
      </c>
      <c r="BS15" s="97">
        <v>6.6777595061646702</v>
      </c>
      <c r="BT15" s="97">
        <v>2.8339761302852402</v>
      </c>
      <c r="BU15" s="97">
        <v>0</v>
      </c>
      <c r="BV15" s="97">
        <v>0</v>
      </c>
      <c r="BW15" s="97">
        <v>0.94868913382812103</v>
      </c>
      <c r="BX15" s="97">
        <v>0</v>
      </c>
      <c r="BY15" s="97">
        <v>0.15499228402103199</v>
      </c>
      <c r="BZ15" s="97">
        <v>25.5255762738581</v>
      </c>
      <c r="CA15" s="97">
        <v>1.3194611089372601</v>
      </c>
      <c r="CC15" s="35">
        <f t="shared" si="0"/>
        <v>8.0000089758130288E-3</v>
      </c>
      <c r="CD15" s="35">
        <f t="shared" si="12"/>
        <v>1.9247535196376991E-2</v>
      </c>
      <c r="CE15" s="83">
        <f t="shared" si="1"/>
        <v>-1.7785715856787497E-7</v>
      </c>
      <c r="CF15" s="83" t="str">
        <f t="shared" si="2"/>
        <v/>
      </c>
      <c r="CG15" s="83">
        <f t="shared" si="3"/>
        <v>-2.407325446392658E-7</v>
      </c>
      <c r="CH15" s="83">
        <f t="shared" si="4"/>
        <v>-2.3695562893550245E-5</v>
      </c>
      <c r="CI15" s="83">
        <f t="shared" si="5"/>
        <v>-2.6547644564376837E-5</v>
      </c>
      <c r="CJ15" s="83">
        <f t="shared" si="6"/>
        <v>6.3137453930790185E-7</v>
      </c>
      <c r="CK15" s="83">
        <f t="shared" si="7"/>
        <v>-2.564541599972382E-7</v>
      </c>
      <c r="CL15" s="83" t="str">
        <f t="shared" si="8"/>
        <v/>
      </c>
      <c r="CM15" s="83" t="str">
        <f t="shared" si="9"/>
        <v/>
      </c>
      <c r="CN15" s="83" t="str">
        <f t="shared" si="10"/>
        <v/>
      </c>
      <c r="CO15" s="83" t="str">
        <f>IF(M15=0,"",(#REF!-M15)/M15)</f>
        <v/>
      </c>
      <c r="CP15" s="83" t="str">
        <f>IF(N15=0,"",(#REF!-N15)/N15)</f>
        <v/>
      </c>
      <c r="CQ15" s="83" t="str">
        <f t="shared" si="11"/>
        <v/>
      </c>
    </row>
    <row r="16" spans="1:95" x14ac:dyDescent="0.25">
      <c r="A16" s="97" t="s">
        <v>15</v>
      </c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29"/>
      <c r="O16" s="29"/>
      <c r="P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C16" s="35" t="e">
        <f t="shared" si="0"/>
        <v>#DIV/0!</v>
      </c>
      <c r="CD16" s="35" t="e">
        <f t="shared" si="12"/>
        <v>#DIV/0!</v>
      </c>
      <c r="CE16" s="83" t="str">
        <f t="shared" si="1"/>
        <v/>
      </c>
      <c r="CF16" s="83" t="str">
        <f t="shared" si="2"/>
        <v/>
      </c>
      <c r="CG16" s="83" t="str">
        <f t="shared" si="3"/>
        <v/>
      </c>
      <c r="CH16" s="83" t="str">
        <f t="shared" si="4"/>
        <v/>
      </c>
      <c r="CI16" s="83" t="str">
        <f t="shared" si="5"/>
        <v/>
      </c>
      <c r="CJ16" s="83" t="str">
        <f t="shared" si="6"/>
        <v/>
      </c>
      <c r="CK16" s="83" t="str">
        <f t="shared" si="7"/>
        <v/>
      </c>
      <c r="CL16" s="83" t="str">
        <f t="shared" si="8"/>
        <v/>
      </c>
      <c r="CM16" s="83" t="str">
        <f t="shared" si="9"/>
        <v/>
      </c>
      <c r="CN16" s="83" t="str">
        <f t="shared" si="10"/>
        <v/>
      </c>
      <c r="CO16" s="83" t="str">
        <f>IF(M16=0,"",(#REF!-M16)/M16)</f>
        <v/>
      </c>
      <c r="CP16" s="83" t="str">
        <f>IF(N16=0,"",(#REF!-N16)/N16)</f>
        <v/>
      </c>
      <c r="CQ16" s="83" t="str">
        <f t="shared" si="11"/>
        <v/>
      </c>
    </row>
    <row r="17" spans="1:95" x14ac:dyDescent="0.25">
      <c r="A17" s="97" t="s">
        <v>16</v>
      </c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29"/>
      <c r="O17" s="29"/>
      <c r="P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C17" s="35" t="e">
        <f t="shared" si="0"/>
        <v>#DIV/0!</v>
      </c>
      <c r="CD17" s="35" t="e">
        <f t="shared" si="12"/>
        <v>#DIV/0!</v>
      </c>
      <c r="CE17" s="83" t="str">
        <f t="shared" si="1"/>
        <v/>
      </c>
      <c r="CF17" s="83" t="str">
        <f t="shared" si="2"/>
        <v/>
      </c>
      <c r="CG17" s="83" t="str">
        <f t="shared" si="3"/>
        <v/>
      </c>
      <c r="CH17" s="83" t="str">
        <f t="shared" si="4"/>
        <v/>
      </c>
      <c r="CI17" s="83" t="str">
        <f t="shared" si="5"/>
        <v/>
      </c>
      <c r="CJ17" s="83" t="str">
        <f t="shared" si="6"/>
        <v/>
      </c>
      <c r="CK17" s="83" t="str">
        <f t="shared" si="7"/>
        <v/>
      </c>
      <c r="CL17" s="83" t="str">
        <f t="shared" si="8"/>
        <v/>
      </c>
      <c r="CM17" s="83" t="str">
        <f t="shared" si="9"/>
        <v/>
      </c>
      <c r="CN17" s="83" t="str">
        <f t="shared" si="10"/>
        <v/>
      </c>
      <c r="CO17" s="83" t="str">
        <f>IF(M17=0,"",(#REF!-M17)/M17)</f>
        <v/>
      </c>
      <c r="CP17" s="83" t="str">
        <f>IF(N17=0,"",(#REF!-N17)/N17)</f>
        <v/>
      </c>
      <c r="CQ17" s="83" t="str">
        <f t="shared" si="11"/>
        <v/>
      </c>
    </row>
    <row r="18" spans="1:95" x14ac:dyDescent="0.25">
      <c r="A18" s="97" t="s">
        <v>17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29"/>
      <c r="O18" s="29"/>
      <c r="P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C18" s="35" t="e">
        <f t="shared" si="0"/>
        <v>#DIV/0!</v>
      </c>
      <c r="CD18" s="35" t="e">
        <f t="shared" si="12"/>
        <v>#DIV/0!</v>
      </c>
      <c r="CE18" s="83" t="str">
        <f t="shared" si="1"/>
        <v/>
      </c>
      <c r="CF18" s="83" t="str">
        <f t="shared" si="2"/>
        <v/>
      </c>
      <c r="CG18" s="83" t="str">
        <f t="shared" si="3"/>
        <v/>
      </c>
      <c r="CH18" s="83" t="str">
        <f t="shared" si="4"/>
        <v/>
      </c>
      <c r="CI18" s="83" t="str">
        <f t="shared" si="5"/>
        <v/>
      </c>
      <c r="CJ18" s="83" t="str">
        <f t="shared" si="6"/>
        <v/>
      </c>
      <c r="CK18" s="83" t="str">
        <f t="shared" si="7"/>
        <v/>
      </c>
      <c r="CL18" s="83" t="str">
        <f t="shared" si="8"/>
        <v/>
      </c>
      <c r="CM18" s="83" t="str">
        <f t="shared" si="9"/>
        <v/>
      </c>
      <c r="CN18" s="83" t="str">
        <f t="shared" si="10"/>
        <v/>
      </c>
      <c r="CO18" s="83" t="str">
        <f>IF(M18=0,"",(#REF!-M18)/M18)</f>
        <v/>
      </c>
      <c r="CP18" s="83" t="str">
        <f>IF(N18=0,"",(#REF!-N18)/N18)</f>
        <v/>
      </c>
      <c r="CQ18" s="83" t="str">
        <f t="shared" si="11"/>
        <v/>
      </c>
    </row>
    <row r="19" spans="1:95" x14ac:dyDescent="0.25">
      <c r="A19" s="97" t="s">
        <v>18</v>
      </c>
      <c r="B19" s="97">
        <v>2265.1894865999998</v>
      </c>
      <c r="C19" s="97"/>
      <c r="D19" s="97">
        <v>18176.014451999999</v>
      </c>
      <c r="E19" s="97">
        <v>358.00358731</v>
      </c>
      <c r="F19" s="97">
        <v>329.36317396999999</v>
      </c>
      <c r="G19" s="97">
        <v>725.75319879999995</v>
      </c>
      <c r="H19" s="97">
        <v>1327.6532460000001</v>
      </c>
      <c r="I19" s="97"/>
      <c r="J19" s="97"/>
      <c r="K19" s="97"/>
      <c r="L19" s="97"/>
      <c r="M19" s="97"/>
      <c r="N19" s="29"/>
      <c r="O19" s="29"/>
      <c r="P19" s="97"/>
      <c r="Q19" s="96" t="s">
        <v>18</v>
      </c>
      <c r="R19" s="96">
        <v>0</v>
      </c>
      <c r="S19" s="97">
        <v>26.0725402716789</v>
      </c>
      <c r="T19" s="97">
        <v>99.0471369429129</v>
      </c>
      <c r="U19" s="97">
        <v>99.0471369429129</v>
      </c>
      <c r="V19" s="97">
        <v>76.694454306172702</v>
      </c>
      <c r="W19" s="97">
        <v>0</v>
      </c>
      <c r="X19" s="97">
        <v>25.934520645359601</v>
      </c>
      <c r="Y19" s="97">
        <v>24.003273715011201</v>
      </c>
      <c r="Z19" s="97">
        <v>2265.1890652296902</v>
      </c>
      <c r="AA19" s="97">
        <v>229.68669785663101</v>
      </c>
      <c r="AB19" s="97">
        <v>1.7442393070034099</v>
      </c>
      <c r="AC19" s="97">
        <v>40.143413465362997</v>
      </c>
      <c r="AD19" s="97">
        <v>0</v>
      </c>
      <c r="AE19" s="97">
        <v>0</v>
      </c>
      <c r="AF19" s="97">
        <v>274.24459608523898</v>
      </c>
      <c r="AG19" s="97">
        <v>274.24459608523898</v>
      </c>
      <c r="AH19" s="97">
        <v>145.40810217238999</v>
      </c>
      <c r="AI19" s="97">
        <v>31.731911496227799</v>
      </c>
      <c r="AJ19" s="97">
        <v>1.2694977239054599</v>
      </c>
      <c r="AK19" s="97">
        <v>33.198052615900401</v>
      </c>
      <c r="AL19" s="97">
        <v>3.3993121703190399</v>
      </c>
      <c r="AM19" s="97">
        <v>0</v>
      </c>
      <c r="AN19" s="97">
        <v>0.65419734719693101</v>
      </c>
      <c r="AO19" s="97">
        <v>6.3392487260316202</v>
      </c>
      <c r="AP19" s="97">
        <v>0</v>
      </c>
      <c r="AQ19" s="97">
        <v>16358.406668227301</v>
      </c>
      <c r="AR19" s="97">
        <v>1672.19278465979</v>
      </c>
      <c r="AS19" s="97">
        <v>18176.007555059499</v>
      </c>
      <c r="AT19" s="97">
        <v>0</v>
      </c>
      <c r="AU19" s="97">
        <v>40.441582040409202</v>
      </c>
      <c r="AV19" s="97">
        <v>0</v>
      </c>
      <c r="AW19" s="97">
        <v>352.985541925326</v>
      </c>
      <c r="AX19" s="97">
        <v>0.1920185595044</v>
      </c>
      <c r="AY19" s="97">
        <v>6.7519420271058297E-2</v>
      </c>
      <c r="AZ19" s="97">
        <v>254.004812597099</v>
      </c>
      <c r="BA19" s="97">
        <v>8.6293110221840094E-2</v>
      </c>
      <c r="BB19" s="97">
        <v>0</v>
      </c>
      <c r="BC19" s="97">
        <v>1.2515798942553001E-2</v>
      </c>
      <c r="BD19" s="97">
        <v>357.99493658651301</v>
      </c>
      <c r="BE19" s="97">
        <v>329.35452511795899</v>
      </c>
      <c r="BF19" s="97">
        <v>28.6404114685538</v>
      </c>
      <c r="BG19" s="97">
        <v>0</v>
      </c>
      <c r="BH19" s="97">
        <v>0</v>
      </c>
      <c r="BI19" s="97">
        <v>1.34742385223521</v>
      </c>
      <c r="BJ19" s="97">
        <v>0</v>
      </c>
      <c r="BK19" s="97">
        <v>14.4590393184411</v>
      </c>
      <c r="BL19" s="97">
        <v>0</v>
      </c>
      <c r="BM19" s="97">
        <v>0.37580336957180699</v>
      </c>
      <c r="BN19" s="97">
        <v>57.8361605898466</v>
      </c>
      <c r="BO19" s="97">
        <v>0.86562227624655497</v>
      </c>
      <c r="BP19" s="97">
        <v>0</v>
      </c>
      <c r="BQ19" s="97">
        <v>0.97162104834956398</v>
      </c>
      <c r="BR19" s="97">
        <v>1.31745347558656E-3</v>
      </c>
      <c r="BS19" s="97">
        <v>725.75316962251304</v>
      </c>
      <c r="BT19" s="97">
        <v>147.402668351307</v>
      </c>
      <c r="BU19" s="97">
        <v>0</v>
      </c>
      <c r="BV19" s="97">
        <v>0</v>
      </c>
      <c r="BW19" s="97">
        <v>49.343839582452901</v>
      </c>
      <c r="BX19" s="97">
        <v>0</v>
      </c>
      <c r="BY19" s="97">
        <v>8.0615608134506207</v>
      </c>
      <c r="BZ19" s="97">
        <v>1327.65279655682</v>
      </c>
      <c r="CA19" s="97">
        <v>68.628632432771894</v>
      </c>
      <c r="CC19" s="35">
        <f t="shared" si="0"/>
        <v>8.0000022959890327E-3</v>
      </c>
      <c r="CD19" s="35">
        <f t="shared" si="12"/>
        <v>1.924749242100501E-2</v>
      </c>
      <c r="CE19" s="83">
        <f t="shared" si="1"/>
        <v>-1.8601989462176367E-7</v>
      </c>
      <c r="CF19" s="83" t="str">
        <f t="shared" si="2"/>
        <v/>
      </c>
      <c r="CG19" s="83">
        <f t="shared" si="3"/>
        <v>-3.7945285080890867E-7</v>
      </c>
      <c r="CH19" s="83">
        <f t="shared" si="4"/>
        <v>-2.4163789955275962E-5</v>
      </c>
      <c r="CI19" s="83">
        <f t="shared" si="5"/>
        <v>-2.6259317144525448E-5</v>
      </c>
      <c r="CJ19" s="83">
        <f t="shared" si="6"/>
        <v>-4.0203042792759271E-8</v>
      </c>
      <c r="CK19" s="83">
        <f t="shared" si="7"/>
        <v>-3.3852452168031016E-7</v>
      </c>
      <c r="CL19" s="83" t="str">
        <f t="shared" si="8"/>
        <v/>
      </c>
      <c r="CM19" s="83" t="str">
        <f t="shared" si="9"/>
        <v/>
      </c>
      <c r="CN19" s="83" t="str">
        <f t="shared" si="10"/>
        <v/>
      </c>
      <c r="CO19" s="83" t="str">
        <f>IF(M19=0,"",(#REF!-M19)/M19)</f>
        <v/>
      </c>
      <c r="CP19" s="83" t="str">
        <f>IF(N19=0,"",(#REF!-N19)/N19)</f>
        <v/>
      </c>
      <c r="CQ19" s="83" t="str">
        <f t="shared" si="11"/>
        <v/>
      </c>
    </row>
    <row r="20" spans="1:95" x14ac:dyDescent="0.25">
      <c r="A20" s="97" t="s">
        <v>19</v>
      </c>
      <c r="B20" s="97">
        <v>63.39954247</v>
      </c>
      <c r="C20" s="97"/>
      <c r="D20" s="97">
        <v>516.43360925000002</v>
      </c>
      <c r="E20" s="97">
        <v>9.6991433899999997</v>
      </c>
      <c r="F20" s="97">
        <v>8.9232091499999999</v>
      </c>
      <c r="G20" s="97">
        <v>20.18222596</v>
      </c>
      <c r="H20" s="97">
        <v>33.767804300000002</v>
      </c>
      <c r="I20" s="97"/>
      <c r="J20" s="97"/>
      <c r="K20" s="97"/>
      <c r="L20" s="97"/>
      <c r="M20" s="97"/>
      <c r="N20" s="29"/>
      <c r="O20" s="29"/>
      <c r="P20" s="97"/>
      <c r="Q20" s="96" t="s">
        <v>19</v>
      </c>
      <c r="R20" s="96">
        <v>0</v>
      </c>
      <c r="S20" s="97">
        <v>0.66313452380679705</v>
      </c>
      <c r="T20" s="97">
        <v>2.51918407274492</v>
      </c>
      <c r="U20" s="97">
        <v>2.51918407274492</v>
      </c>
      <c r="V20" s="97">
        <v>1.9506637855139799</v>
      </c>
      <c r="W20" s="97">
        <v>0</v>
      </c>
      <c r="X20" s="97">
        <v>0.65962467303763295</v>
      </c>
      <c r="Y20" s="97">
        <v>0.610504125898642</v>
      </c>
      <c r="Z20" s="97">
        <v>63.399534112226199</v>
      </c>
      <c r="AA20" s="97">
        <v>5.8418988612609297</v>
      </c>
      <c r="AB20" s="97">
        <v>4.4363338299386497E-2</v>
      </c>
      <c r="AC20" s="97">
        <v>1.02101558529525</v>
      </c>
      <c r="AD20" s="97">
        <v>0</v>
      </c>
      <c r="AE20" s="97">
        <v>0</v>
      </c>
      <c r="AF20" s="97">
        <v>6.9751894360124904</v>
      </c>
      <c r="AG20" s="97">
        <v>6.9751894360124904</v>
      </c>
      <c r="AH20" s="97">
        <v>4.1314704793399297</v>
      </c>
      <c r="AI20" s="97">
        <v>0.80707646697564395</v>
      </c>
      <c r="AJ20" s="97">
        <v>3.2288581288325902E-2</v>
      </c>
      <c r="AK20" s="97">
        <v>0.84436513796247403</v>
      </c>
      <c r="AL20" s="97">
        <v>8.6458874438400099E-2</v>
      </c>
      <c r="AM20" s="97">
        <v>0</v>
      </c>
      <c r="AN20" s="97">
        <v>1.6639094465412101E-2</v>
      </c>
      <c r="AO20" s="97">
        <v>0.17174495686105901</v>
      </c>
      <c r="AP20" s="97">
        <v>0</v>
      </c>
      <c r="AQ20" s="97">
        <v>464.790090841449</v>
      </c>
      <c r="AR20" s="97">
        <v>47.511867163588398</v>
      </c>
      <c r="AS20" s="97">
        <v>516.43342848437703</v>
      </c>
      <c r="AT20" s="97">
        <v>0</v>
      </c>
      <c r="AU20" s="97">
        <v>1.02859992862811</v>
      </c>
      <c r="AV20" s="97">
        <v>0</v>
      </c>
      <c r="AW20" s="97">
        <v>8.9779058427288803</v>
      </c>
      <c r="AX20" s="97">
        <v>5.2022285311154803E-3</v>
      </c>
      <c r="AY20" s="97">
        <v>1.8292585878293801E-3</v>
      </c>
      <c r="AZ20" s="97">
        <v>6.8815790946719799</v>
      </c>
      <c r="BA20" s="97">
        <v>2.3378790445168201E-3</v>
      </c>
      <c r="BB20" s="97">
        <v>0</v>
      </c>
      <c r="BC20" s="97">
        <v>3.3908349983740899E-4</v>
      </c>
      <c r="BD20" s="97">
        <v>9.6989070257483103</v>
      </c>
      <c r="BE20" s="97">
        <v>8.9229763764320094</v>
      </c>
      <c r="BF20" s="97">
        <v>0.77593064931629097</v>
      </c>
      <c r="BG20" s="97">
        <v>0</v>
      </c>
      <c r="BH20" s="97">
        <v>0</v>
      </c>
      <c r="BI20" s="97">
        <v>3.6504837304408698E-2</v>
      </c>
      <c r="BJ20" s="97">
        <v>0</v>
      </c>
      <c r="BK20" s="97">
        <v>0.39172910784459603</v>
      </c>
      <c r="BL20" s="97">
        <v>0</v>
      </c>
      <c r="BM20" s="97">
        <v>1.0181384447494101E-2</v>
      </c>
      <c r="BN20" s="97">
        <v>1.5669143445934399</v>
      </c>
      <c r="BO20" s="97">
        <v>2.2016409933479902E-2</v>
      </c>
      <c r="BP20" s="97">
        <v>0</v>
      </c>
      <c r="BQ20" s="97">
        <v>2.63234652358669E-2</v>
      </c>
      <c r="BR20" s="97">
        <v>3.56926709326102E-5</v>
      </c>
      <c r="BS20" s="97">
        <v>20.182204719875202</v>
      </c>
      <c r="BT20" s="97">
        <v>3.7490698978606898</v>
      </c>
      <c r="BU20" s="97">
        <v>0</v>
      </c>
      <c r="BV20" s="97">
        <v>0</v>
      </c>
      <c r="BW20" s="97">
        <v>1.2550215472397299</v>
      </c>
      <c r="BX20" s="97">
        <v>0</v>
      </c>
      <c r="BY20" s="97">
        <v>0.20503977747383301</v>
      </c>
      <c r="BZ20" s="97">
        <v>33.767797267371002</v>
      </c>
      <c r="CA20" s="97">
        <v>1.7455139425731201</v>
      </c>
      <c r="CC20" s="35">
        <f t="shared" si="0"/>
        <v>8.0000059087284928E-3</v>
      </c>
      <c r="CD20" s="35">
        <f t="shared" si="12"/>
        <v>1.9247496532063431E-2</v>
      </c>
      <c r="CE20" s="83">
        <f t="shared" si="1"/>
        <v>-1.3182703652778645E-7</v>
      </c>
      <c r="CF20" s="83" t="str">
        <f t="shared" si="2"/>
        <v/>
      </c>
      <c r="CG20" s="83">
        <f t="shared" si="3"/>
        <v>-3.500268374249806E-7</v>
      </c>
      <c r="CH20" s="83">
        <f t="shared" si="4"/>
        <v>-2.4369600714747293E-5</v>
      </c>
      <c r="CI20" s="83">
        <f t="shared" si="5"/>
        <v>-2.608630640362867E-5</v>
      </c>
      <c r="CJ20" s="83">
        <f t="shared" si="6"/>
        <v>-1.0524173518141662E-6</v>
      </c>
      <c r="CK20" s="83">
        <f t="shared" si="7"/>
        <v>-2.0826432591107648E-7</v>
      </c>
      <c r="CL20" s="83" t="str">
        <f t="shared" si="8"/>
        <v/>
      </c>
      <c r="CM20" s="83" t="str">
        <f t="shared" si="9"/>
        <v/>
      </c>
      <c r="CN20" s="83" t="str">
        <f t="shared" si="10"/>
        <v/>
      </c>
      <c r="CO20" s="83" t="str">
        <f>IF(M20=0,"",(#REF!-M20)/M20)</f>
        <v/>
      </c>
      <c r="CP20" s="83" t="str">
        <f>IF(N20=0,"",(#REF!-N20)/N20)</f>
        <v/>
      </c>
      <c r="CQ20" s="83" t="str">
        <f t="shared" si="11"/>
        <v/>
      </c>
    </row>
    <row r="21" spans="1:95" x14ac:dyDescent="0.25">
      <c r="A21" s="97" t="s">
        <v>20</v>
      </c>
      <c r="B21" s="97">
        <v>627.75044914</v>
      </c>
      <c r="C21" s="97"/>
      <c r="D21" s="97">
        <v>4805.7376809999996</v>
      </c>
      <c r="E21" s="97">
        <v>86.209702530000001</v>
      </c>
      <c r="F21" s="97">
        <v>79.312963420000003</v>
      </c>
      <c r="G21" s="97">
        <v>157.24656787999999</v>
      </c>
      <c r="H21" s="97">
        <v>409.02684708999999</v>
      </c>
      <c r="I21" s="97"/>
      <c r="J21" s="97"/>
      <c r="K21" s="97"/>
      <c r="L21" s="97"/>
      <c r="M21" s="97"/>
      <c r="N21" s="29"/>
      <c r="O21" s="29"/>
      <c r="P21" s="97"/>
      <c r="Q21" s="96" t="s">
        <v>20</v>
      </c>
      <c r="R21" s="96">
        <v>0</v>
      </c>
      <c r="S21" s="97">
        <v>8.0324950429054596</v>
      </c>
      <c r="T21" s="97">
        <v>30.514717883514798</v>
      </c>
      <c r="U21" s="97">
        <v>30.514717883514798</v>
      </c>
      <c r="V21" s="97">
        <v>23.6282247778237</v>
      </c>
      <c r="W21" s="97">
        <v>0</v>
      </c>
      <c r="X21" s="97">
        <v>7.9899730664478303</v>
      </c>
      <c r="Y21" s="97">
        <v>7.3949952471500202</v>
      </c>
      <c r="Z21" s="97">
        <v>627.75025102707798</v>
      </c>
      <c r="AA21" s="97">
        <v>70.762483857081307</v>
      </c>
      <c r="AB21" s="97">
        <v>0.53736981531652595</v>
      </c>
      <c r="AC21" s="97">
        <v>12.3674880392298</v>
      </c>
      <c r="AD21" s="97">
        <v>0</v>
      </c>
      <c r="AE21" s="97">
        <v>0</v>
      </c>
      <c r="AF21" s="97">
        <v>84.489939557412598</v>
      </c>
      <c r="AG21" s="97">
        <v>84.489939557412598</v>
      </c>
      <c r="AH21" s="97">
        <v>38.445883955091801</v>
      </c>
      <c r="AI21" s="97">
        <v>9.7760438873306992</v>
      </c>
      <c r="AJ21" s="97">
        <v>0.39111038868949799</v>
      </c>
      <c r="AK21" s="97">
        <v>10.227743427054</v>
      </c>
      <c r="AL21" s="97">
        <v>1.0472687679450099</v>
      </c>
      <c r="AM21" s="97">
        <v>0</v>
      </c>
      <c r="AN21" s="97">
        <v>0.20154704684647301</v>
      </c>
      <c r="AO21" s="97">
        <v>1.5265367957583</v>
      </c>
      <c r="AP21" s="97">
        <v>0</v>
      </c>
      <c r="AQ21" s="97">
        <v>4325.16253662704</v>
      </c>
      <c r="AR21" s="97">
        <v>442.12770119347198</v>
      </c>
      <c r="AS21" s="97">
        <v>4805.7361217755997</v>
      </c>
      <c r="AT21" s="97">
        <v>0</v>
      </c>
      <c r="AU21" s="97">
        <v>12.4593443067896</v>
      </c>
      <c r="AV21" s="97">
        <v>0</v>
      </c>
      <c r="AW21" s="97">
        <v>108.74868288016</v>
      </c>
      <c r="AX21" s="97">
        <v>4.6239457795267697E-2</v>
      </c>
      <c r="AY21" s="97">
        <v>1.6259145387104001E-2</v>
      </c>
      <c r="AZ21" s="97">
        <v>61.166141972144601</v>
      </c>
      <c r="BA21" s="97">
        <v>2.0780008470157599E-2</v>
      </c>
      <c r="BB21" s="97">
        <v>0</v>
      </c>
      <c r="BC21" s="97">
        <v>3.0138933183418998E-3</v>
      </c>
      <c r="BD21" s="97">
        <v>86.207611038438998</v>
      </c>
      <c r="BE21" s="97">
        <v>79.310886695774599</v>
      </c>
      <c r="BF21" s="97">
        <v>6.8967243426643901</v>
      </c>
      <c r="BG21" s="97">
        <v>0</v>
      </c>
      <c r="BH21" s="97">
        <v>0</v>
      </c>
      <c r="BI21" s="97">
        <v>0.32446907411387899</v>
      </c>
      <c r="BJ21" s="97">
        <v>0</v>
      </c>
      <c r="BK21" s="97">
        <v>3.4818408647629702</v>
      </c>
      <c r="BL21" s="97">
        <v>0</v>
      </c>
      <c r="BM21" s="97">
        <v>9.0496048391452699E-2</v>
      </c>
      <c r="BN21" s="97">
        <v>13.9273558396578</v>
      </c>
      <c r="BO21" s="97">
        <v>0.26668310367720799</v>
      </c>
      <c r="BP21" s="97">
        <v>0</v>
      </c>
      <c r="BQ21" s="97">
        <v>0.233973140803694</v>
      </c>
      <c r="BR21" s="97">
        <v>3.17250929303284E-4</v>
      </c>
      <c r="BS21" s="97">
        <v>157.24645813323599</v>
      </c>
      <c r="BT21" s="97">
        <v>45.4121745535179</v>
      </c>
      <c r="BU21" s="97">
        <v>0</v>
      </c>
      <c r="BV21" s="97">
        <v>0</v>
      </c>
      <c r="BW21" s="97">
        <v>15.201967515735999</v>
      </c>
      <c r="BX21" s="97">
        <v>0</v>
      </c>
      <c r="BY21" s="97">
        <v>2.48362604167</v>
      </c>
      <c r="BZ21" s="97">
        <v>409.02670555619801</v>
      </c>
      <c r="CA21" s="97">
        <v>21.143281371423601</v>
      </c>
      <c r="CC21" s="35">
        <f t="shared" si="0"/>
        <v>7.9999989555995434E-3</v>
      </c>
      <c r="CD21" s="35">
        <f t="shared" si="12"/>
        <v>1.9247506355765262E-2</v>
      </c>
      <c r="CE21" s="83">
        <f t="shared" si="1"/>
        <v>-3.1559184432702301E-7</v>
      </c>
      <c r="CF21" s="83" t="str">
        <f t="shared" si="2"/>
        <v/>
      </c>
      <c r="CG21" s="83">
        <f t="shared" si="3"/>
        <v>-3.2445058457157288E-7</v>
      </c>
      <c r="CH21" s="83">
        <f t="shared" si="4"/>
        <v>-2.4260512443778666E-5</v>
      </c>
      <c r="CI21" s="83">
        <f t="shared" si="5"/>
        <v>-2.6183919196242742E-5</v>
      </c>
      <c r="CJ21" s="83">
        <f t="shared" si="6"/>
        <v>-6.9792788151856971E-7</v>
      </c>
      <c r="CK21" s="83">
        <f t="shared" si="7"/>
        <v>-3.4602570219194937E-7</v>
      </c>
      <c r="CL21" s="83" t="str">
        <f t="shared" si="8"/>
        <v/>
      </c>
      <c r="CM21" s="83" t="str">
        <f t="shared" si="9"/>
        <v/>
      </c>
      <c r="CN21" s="83" t="str">
        <f t="shared" si="10"/>
        <v/>
      </c>
      <c r="CO21" s="83" t="str">
        <f>IF(M21=0,"",(#REF!-M21)/M21)</f>
        <v/>
      </c>
      <c r="CP21" s="83" t="str">
        <f>IF(N21=0,"",(#REF!-N21)/N21)</f>
        <v/>
      </c>
      <c r="CQ21" s="83" t="str">
        <f t="shared" si="11"/>
        <v/>
      </c>
    </row>
    <row r="22" spans="1:95" x14ac:dyDescent="0.25">
      <c r="A22" s="97" t="s">
        <v>21</v>
      </c>
      <c r="B22" s="97">
        <v>141.54912626999999</v>
      </c>
      <c r="C22" s="97"/>
      <c r="D22" s="97">
        <v>1101.6201609</v>
      </c>
      <c r="E22" s="97">
        <v>23.458149379999998</v>
      </c>
      <c r="F22" s="97">
        <v>21.581487240000001</v>
      </c>
      <c r="G22" s="97">
        <v>47.937233460000002</v>
      </c>
      <c r="H22" s="97">
        <v>86.808838289999997</v>
      </c>
      <c r="I22" s="97"/>
      <c r="J22" s="97"/>
      <c r="K22" s="97"/>
      <c r="L22" s="97"/>
      <c r="M22" s="97"/>
      <c r="N22" s="29"/>
      <c r="O22" s="29"/>
      <c r="P22" s="97"/>
      <c r="Q22" s="96" t="s">
        <v>129</v>
      </c>
      <c r="R22" s="96">
        <v>0</v>
      </c>
      <c r="S22" s="97">
        <v>1.7047591875627</v>
      </c>
      <c r="T22" s="97">
        <v>6.4762111075594797</v>
      </c>
      <c r="U22" s="97">
        <v>6.4762111075594797</v>
      </c>
      <c r="V22" s="97">
        <v>5.0146826864471903</v>
      </c>
      <c r="W22" s="97">
        <v>0</v>
      </c>
      <c r="X22" s="97">
        <v>1.6957335420319199</v>
      </c>
      <c r="Y22" s="97">
        <v>1.5694603427742799</v>
      </c>
      <c r="Z22" s="97">
        <v>141.54909472136299</v>
      </c>
      <c r="AA22" s="97">
        <v>15.018098925374099</v>
      </c>
      <c r="AB22" s="97">
        <v>0.11404737708524899</v>
      </c>
      <c r="AC22" s="97">
        <v>2.6247857952573499</v>
      </c>
      <c r="AD22" s="97">
        <v>0</v>
      </c>
      <c r="AE22" s="97">
        <v>0</v>
      </c>
      <c r="AF22" s="97">
        <v>17.931508938846001</v>
      </c>
      <c r="AG22" s="97">
        <v>17.931508938846001</v>
      </c>
      <c r="AH22" s="97">
        <v>8.8129566733797393</v>
      </c>
      <c r="AI22" s="97">
        <v>2.07479582981144</v>
      </c>
      <c r="AJ22" s="97">
        <v>8.3006414819870297E-2</v>
      </c>
      <c r="AK22" s="97">
        <v>2.1706609874143901</v>
      </c>
      <c r="AL22" s="97">
        <v>0.222264778855016</v>
      </c>
      <c r="AM22" s="97">
        <v>0</v>
      </c>
      <c r="AN22" s="97">
        <v>4.2774875763558401E-2</v>
      </c>
      <c r="AO22" s="97">
        <v>0.415378604192088</v>
      </c>
      <c r="AP22" s="97">
        <v>0</v>
      </c>
      <c r="AQ22" s="97">
        <v>991.45785531154002</v>
      </c>
      <c r="AR22" s="97">
        <v>101.349056459266</v>
      </c>
      <c r="AS22" s="97">
        <v>1101.6198684441799</v>
      </c>
      <c r="AT22" s="97">
        <v>0</v>
      </c>
      <c r="AU22" s="97">
        <v>2.6442778840621202</v>
      </c>
      <c r="AV22" s="97">
        <v>0</v>
      </c>
      <c r="AW22" s="97">
        <v>23.080028991974</v>
      </c>
      <c r="AX22" s="97">
        <v>1.2581999871029601E-2</v>
      </c>
      <c r="AY22" s="97">
        <v>4.4242024972855499E-3</v>
      </c>
      <c r="AZ22" s="97">
        <v>16.643638471645801</v>
      </c>
      <c r="BA22" s="97">
        <v>5.6543440204588902E-3</v>
      </c>
      <c r="BB22" s="97">
        <v>0</v>
      </c>
      <c r="BC22" s="97">
        <v>8.20098644488169E-4</v>
      </c>
      <c r="BD22" s="97">
        <v>23.457584757851599</v>
      </c>
      <c r="BE22" s="97">
        <v>21.580921439013601</v>
      </c>
      <c r="BF22" s="97">
        <v>1.87666331883794</v>
      </c>
      <c r="BG22" s="97">
        <v>0</v>
      </c>
      <c r="BH22" s="97">
        <v>0</v>
      </c>
      <c r="BI22" s="97">
        <v>8.8289886935961195E-2</v>
      </c>
      <c r="BJ22" s="97">
        <v>0</v>
      </c>
      <c r="BK22" s="97">
        <v>0.94742752790224605</v>
      </c>
      <c r="BL22" s="97">
        <v>0</v>
      </c>
      <c r="BM22" s="97">
        <v>2.4624448073987101E-2</v>
      </c>
      <c r="BN22" s="97">
        <v>3.7897087930245701</v>
      </c>
      <c r="BO22" s="97">
        <v>5.6598880140659003E-2</v>
      </c>
      <c r="BP22" s="97">
        <v>0</v>
      </c>
      <c r="BQ22" s="97">
        <v>6.3665339990189404E-2</v>
      </c>
      <c r="BR22" s="97">
        <v>8.6326407634605907E-5</v>
      </c>
      <c r="BS22" s="97">
        <v>47.937208958261003</v>
      </c>
      <c r="BT22" s="97">
        <v>9.6379389141671297</v>
      </c>
      <c r="BU22" s="97">
        <v>0</v>
      </c>
      <c r="BV22" s="97">
        <v>0</v>
      </c>
      <c r="BW22" s="97">
        <v>3.2263554413126299</v>
      </c>
      <c r="BX22" s="97">
        <v>0</v>
      </c>
      <c r="BY22" s="97">
        <v>0.52710716311724704</v>
      </c>
      <c r="BZ22" s="97">
        <v>86.808806196971901</v>
      </c>
      <c r="CA22" s="97">
        <v>4.4872933635046897</v>
      </c>
      <c r="CC22" s="35">
        <f t="shared" si="0"/>
        <v>7.9999979356094007E-3</v>
      </c>
      <c r="CD22" s="35">
        <f t="shared" si="12"/>
        <v>1.924749160344813E-2</v>
      </c>
      <c r="CE22" s="83">
        <f t="shared" si="1"/>
        <v>-2.2288118498789352E-7</v>
      </c>
      <c r="CF22" s="83" t="str">
        <f t="shared" si="2"/>
        <v/>
      </c>
      <c r="CG22" s="83">
        <f t="shared" si="3"/>
        <v>-2.6547791192006599E-7</v>
      </c>
      <c r="CH22" s="83">
        <f t="shared" si="4"/>
        <v>-2.4069338942851084E-5</v>
      </c>
      <c r="CI22" s="83">
        <f t="shared" si="5"/>
        <v>-2.6216959939258038E-5</v>
      </c>
      <c r="CJ22" s="83">
        <f t="shared" si="6"/>
        <v>-5.1112125648718327E-7</v>
      </c>
      <c r="CK22" s="83">
        <f t="shared" si="7"/>
        <v>-3.6969770277488391E-7</v>
      </c>
      <c r="CL22" s="83" t="str">
        <f t="shared" si="8"/>
        <v/>
      </c>
      <c r="CM22" s="83" t="str">
        <f t="shared" si="9"/>
        <v/>
      </c>
      <c r="CN22" s="83" t="str">
        <f t="shared" si="10"/>
        <v/>
      </c>
      <c r="CO22" s="83" t="str">
        <f>IF(M22=0,"",(#REF!-M22)/M22)</f>
        <v/>
      </c>
      <c r="CP22" s="83" t="str">
        <f>IF(N22=0,"",(#REF!-N22)/N22)</f>
        <v/>
      </c>
      <c r="CQ22" s="83" t="str">
        <f t="shared" si="11"/>
        <v/>
      </c>
    </row>
    <row r="23" spans="1:95" x14ac:dyDescent="0.25">
      <c r="A23" s="97" t="s">
        <v>22</v>
      </c>
      <c r="B23" s="97">
        <v>549.40693114999999</v>
      </c>
      <c r="C23" s="97"/>
      <c r="D23" s="97">
        <v>5847.2606001000004</v>
      </c>
      <c r="E23" s="97">
        <v>92.304585660000001</v>
      </c>
      <c r="F23" s="97">
        <v>84.920276310000006</v>
      </c>
      <c r="G23" s="97">
        <v>206.97131880000001</v>
      </c>
      <c r="H23" s="97">
        <v>270.99952167999999</v>
      </c>
      <c r="I23" s="97"/>
      <c r="J23" s="97"/>
      <c r="K23" s="97"/>
      <c r="L23" s="97"/>
      <c r="M23" s="97"/>
      <c r="N23" s="29"/>
      <c r="O23" s="29"/>
      <c r="P23" s="97"/>
      <c r="Q23" s="96" t="s">
        <v>22</v>
      </c>
      <c r="R23" s="96">
        <v>0</v>
      </c>
      <c r="S23" s="97">
        <v>5.3219062318250803</v>
      </c>
      <c r="T23" s="97">
        <v>20.217426276946501</v>
      </c>
      <c r="U23" s="97">
        <v>20.217426276946501</v>
      </c>
      <c r="V23" s="97">
        <v>15.654812088224</v>
      </c>
      <c r="W23" s="97">
        <v>0</v>
      </c>
      <c r="X23" s="97">
        <v>5.2937308784028003</v>
      </c>
      <c r="Y23" s="97">
        <v>4.8995338113268598</v>
      </c>
      <c r="Z23" s="97">
        <v>549.40673419864697</v>
      </c>
      <c r="AA23" s="97">
        <v>46.883484020217502</v>
      </c>
      <c r="AB23" s="97">
        <v>0.35603264644660598</v>
      </c>
      <c r="AC23" s="97">
        <v>8.1940480636485393</v>
      </c>
      <c r="AD23" s="97">
        <v>0</v>
      </c>
      <c r="AE23" s="97">
        <v>0</v>
      </c>
      <c r="AF23" s="97">
        <v>55.978563901275898</v>
      </c>
      <c r="AG23" s="97">
        <v>55.978563901275898</v>
      </c>
      <c r="AH23" s="97">
        <v>46.778068582416999</v>
      </c>
      <c r="AI23" s="97">
        <v>6.4770926845446999</v>
      </c>
      <c r="AJ23" s="97">
        <v>0.25912914665329301</v>
      </c>
      <c r="AK23" s="97">
        <v>6.77636176204616</v>
      </c>
      <c r="AL23" s="97">
        <v>0.69386502118765103</v>
      </c>
      <c r="AM23" s="97">
        <v>0</v>
      </c>
      <c r="AN23" s="97">
        <v>0.133533924436992</v>
      </c>
      <c r="AO23" s="97">
        <v>1.63446000026455</v>
      </c>
      <c r="AP23" s="97">
        <v>0</v>
      </c>
      <c r="AQ23" s="97">
        <v>5262.5327648832299</v>
      </c>
      <c r="AR23" s="97">
        <v>537.94776288651099</v>
      </c>
      <c r="AS23" s="97">
        <v>5847.2585963521597</v>
      </c>
      <c r="AT23" s="97">
        <v>0</v>
      </c>
      <c r="AU23" s="97">
        <v>8.2549036194265693</v>
      </c>
      <c r="AV23" s="97">
        <v>0</v>
      </c>
      <c r="AW23" s="97">
        <v>72.051101580376596</v>
      </c>
      <c r="AX23" s="97">
        <v>4.9508512426902997E-2</v>
      </c>
      <c r="AY23" s="97">
        <v>1.7408645001846301E-2</v>
      </c>
      <c r="AZ23" s="97">
        <v>65.490492670183002</v>
      </c>
      <c r="BA23" s="97">
        <v>2.2249100637686901E-2</v>
      </c>
      <c r="BB23" s="97">
        <v>0</v>
      </c>
      <c r="BC23" s="97">
        <v>3.22697109652386E-3</v>
      </c>
      <c r="BD23" s="97">
        <v>92.302352954015902</v>
      </c>
      <c r="BE23" s="97">
        <v>84.918041213742399</v>
      </c>
      <c r="BF23" s="97">
        <v>7.3843117402734801</v>
      </c>
      <c r="BG23" s="97">
        <v>0</v>
      </c>
      <c r="BH23" s="97">
        <v>0</v>
      </c>
      <c r="BI23" s="97">
        <v>0.347408671538881</v>
      </c>
      <c r="BJ23" s="97">
        <v>0</v>
      </c>
      <c r="BK23" s="97">
        <v>3.7279992631051</v>
      </c>
      <c r="BL23" s="97">
        <v>0</v>
      </c>
      <c r="BM23" s="97">
        <v>9.6894008057893305E-2</v>
      </c>
      <c r="BN23" s="97">
        <v>14.9119988269206</v>
      </c>
      <c r="BO23" s="97">
        <v>0.17669000980094099</v>
      </c>
      <c r="BP23" s="97">
        <v>0</v>
      </c>
      <c r="BQ23" s="97">
        <v>0.25051486278983798</v>
      </c>
      <c r="BR23" s="97">
        <v>3.3968198409365199E-4</v>
      </c>
      <c r="BS23" s="97">
        <v>206.971220167882</v>
      </c>
      <c r="BT23" s="97">
        <v>30.0877087915811</v>
      </c>
      <c r="BU23" s="97">
        <v>0</v>
      </c>
      <c r="BV23" s="97">
        <v>0</v>
      </c>
      <c r="BW23" s="97">
        <v>10.0720238901103</v>
      </c>
      <c r="BX23" s="97">
        <v>0</v>
      </c>
      <c r="BY23" s="97">
        <v>1.6455197993941699</v>
      </c>
      <c r="BZ23" s="97">
        <v>270.99944401527699</v>
      </c>
      <c r="CA23" s="97">
        <v>14.008415290046599</v>
      </c>
      <c r="CC23" s="35">
        <f t="shared" si="0"/>
        <v>7.9999999677797251E-3</v>
      </c>
      <c r="CD23" s="35">
        <f t="shared" si="12"/>
        <v>1.9247500023587959E-2</v>
      </c>
      <c r="CE23" s="83">
        <f t="shared" si="1"/>
        <v>-3.5847992053212118E-7</v>
      </c>
      <c r="CF23" s="83" t="str">
        <f t="shared" si="2"/>
        <v/>
      </c>
      <c r="CG23" s="83">
        <f t="shared" si="3"/>
        <v>-3.4268146705882805E-7</v>
      </c>
      <c r="CH23" s="83">
        <f t="shared" si="4"/>
        <v>-2.4188462232234567E-5</v>
      </c>
      <c r="CI23" s="83">
        <f t="shared" si="5"/>
        <v>-2.6319936235814905E-5</v>
      </c>
      <c r="CJ23" s="83">
        <f t="shared" si="6"/>
        <v>-4.7654969095532098E-7</v>
      </c>
      <c r="CK23" s="83">
        <f t="shared" si="7"/>
        <v>-2.8658619953504536E-7</v>
      </c>
      <c r="CL23" s="83" t="str">
        <f t="shared" si="8"/>
        <v/>
      </c>
      <c r="CM23" s="83" t="str">
        <f t="shared" si="9"/>
        <v/>
      </c>
      <c r="CN23" s="83" t="str">
        <f t="shared" si="10"/>
        <v/>
      </c>
      <c r="CO23" s="83" t="str">
        <f>IF(M23=0,"",(#REF!-M23)/M23)</f>
        <v/>
      </c>
      <c r="CP23" s="83" t="str">
        <f>IF(N23=0,"",(#REF!-N23)/N23)</f>
        <v/>
      </c>
      <c r="CQ23" s="83" t="str">
        <f t="shared" si="11"/>
        <v/>
      </c>
    </row>
    <row r="24" spans="1:95" x14ac:dyDescent="0.25">
      <c r="A24" s="97" t="s">
        <v>23</v>
      </c>
      <c r="B24" s="97">
        <v>60.03871247</v>
      </c>
      <c r="C24" s="97"/>
      <c r="D24" s="97">
        <v>518.62936862000004</v>
      </c>
      <c r="E24" s="97">
        <v>9.6539927599999995</v>
      </c>
      <c r="F24" s="97">
        <v>8.8816865800000002</v>
      </c>
      <c r="G24" s="97">
        <v>18.205184790000001</v>
      </c>
      <c r="H24" s="97">
        <v>41.264949280000003</v>
      </c>
      <c r="I24" s="97"/>
      <c r="J24" s="97"/>
      <c r="K24" s="97"/>
      <c r="L24" s="97"/>
      <c r="M24" s="97"/>
      <c r="N24" s="29"/>
      <c r="O24" s="29"/>
      <c r="P24" s="97"/>
      <c r="Q24" s="96" t="s">
        <v>23</v>
      </c>
      <c r="R24" s="96">
        <v>0</v>
      </c>
      <c r="S24" s="97">
        <v>0.81036337233951095</v>
      </c>
      <c r="T24" s="97">
        <v>3.0784930549849698</v>
      </c>
      <c r="U24" s="97">
        <v>3.0784930549849698</v>
      </c>
      <c r="V24" s="97">
        <v>2.3837494536781301</v>
      </c>
      <c r="W24" s="97">
        <v>0</v>
      </c>
      <c r="X24" s="97">
        <v>0.80607356911151595</v>
      </c>
      <c r="Y24" s="97">
        <v>0.74604929779967699</v>
      </c>
      <c r="Z24" s="97">
        <v>60.038676542491302</v>
      </c>
      <c r="AA24" s="97">
        <v>7.13891931340134</v>
      </c>
      <c r="AB24" s="97">
        <v>5.4212917545640602E-2</v>
      </c>
      <c r="AC24" s="97">
        <v>1.24770138047322</v>
      </c>
      <c r="AD24" s="97">
        <v>0</v>
      </c>
      <c r="AE24" s="97">
        <v>0</v>
      </c>
      <c r="AF24" s="97">
        <v>8.5238286503288592</v>
      </c>
      <c r="AG24" s="97">
        <v>8.5238286503288592</v>
      </c>
      <c r="AH24" s="97">
        <v>4.1490390176204404</v>
      </c>
      <c r="AI24" s="97">
        <v>0.98626265366237298</v>
      </c>
      <c r="AJ24" s="97">
        <v>3.9457465501356301E-2</v>
      </c>
      <c r="AK24" s="97">
        <v>1.03183216048814</v>
      </c>
      <c r="AL24" s="97">
        <v>0.10565443101462201</v>
      </c>
      <c r="AM24" s="97">
        <v>0</v>
      </c>
      <c r="AN24" s="97">
        <v>2.03331393417782E-2</v>
      </c>
      <c r="AO24" s="97">
        <v>0.17094571634231101</v>
      </c>
      <c r="AP24" s="97">
        <v>0</v>
      </c>
      <c r="AQ24" s="97">
        <v>466.766238692218</v>
      </c>
      <c r="AR24" s="97">
        <v>47.713896946708701</v>
      </c>
      <c r="AS24" s="97">
        <v>518.62917465654698</v>
      </c>
      <c r="AT24" s="97">
        <v>0</v>
      </c>
      <c r="AU24" s="97">
        <v>1.25696979549926</v>
      </c>
      <c r="AV24" s="97">
        <v>0</v>
      </c>
      <c r="AW24" s="97">
        <v>10.9711928321731</v>
      </c>
      <c r="AX24" s="97">
        <v>5.1780201171756496E-3</v>
      </c>
      <c r="AY24" s="97">
        <v>1.8207448734271401E-3</v>
      </c>
      <c r="AZ24" s="97">
        <v>6.8495547776914201</v>
      </c>
      <c r="BA24" s="97">
        <v>2.3269997189106898E-3</v>
      </c>
      <c r="BB24" s="97">
        <v>0</v>
      </c>
      <c r="BC24" s="97">
        <v>3.3750369439529898E-4</v>
      </c>
      <c r="BD24" s="97">
        <v>9.6537557983211695</v>
      </c>
      <c r="BE24" s="97">
        <v>8.8814515398733391</v>
      </c>
      <c r="BF24" s="97">
        <v>0.77230425844783601</v>
      </c>
      <c r="BG24" s="97">
        <v>0</v>
      </c>
      <c r="BH24" s="97">
        <v>0</v>
      </c>
      <c r="BI24" s="97">
        <v>3.6334947006398902E-2</v>
      </c>
      <c r="BJ24" s="97">
        <v>0</v>
      </c>
      <c r="BK24" s="97">
        <v>0.389905793967051</v>
      </c>
      <c r="BL24" s="97">
        <v>0</v>
      </c>
      <c r="BM24" s="97">
        <v>1.01339932318104E-2</v>
      </c>
      <c r="BN24" s="97">
        <v>1.5596222680048699</v>
      </c>
      <c r="BO24" s="97">
        <v>2.6904453465628201E-2</v>
      </c>
      <c r="BP24" s="97">
        <v>0</v>
      </c>
      <c r="BQ24" s="97">
        <v>2.6200964632351699E-2</v>
      </c>
      <c r="BR24" s="97">
        <v>3.5526935520318302E-5</v>
      </c>
      <c r="BS24" s="97">
        <v>18.205182556589801</v>
      </c>
      <c r="BT24" s="97">
        <v>4.5814341508506402</v>
      </c>
      <c r="BU24" s="97">
        <v>0</v>
      </c>
      <c r="BV24" s="97">
        <v>0</v>
      </c>
      <c r="BW24" s="97">
        <v>1.5336604983673801</v>
      </c>
      <c r="BX24" s="97">
        <v>0</v>
      </c>
      <c r="BY24" s="97">
        <v>0.25056229317548201</v>
      </c>
      <c r="BZ24" s="97">
        <v>41.2649405248102</v>
      </c>
      <c r="CA24" s="97">
        <v>2.1330536142479199</v>
      </c>
      <c r="CC24" s="35">
        <f t="shared" si="0"/>
        <v>8.0000108369685692E-3</v>
      </c>
      <c r="CD24" s="35">
        <f t="shared" si="12"/>
        <v>1.9247497503628658E-2</v>
      </c>
      <c r="CE24" s="83">
        <f t="shared" si="1"/>
        <v>-5.9840571557567868E-7</v>
      </c>
      <c r="CF24" s="83" t="str">
        <f t="shared" si="2"/>
        <v/>
      </c>
      <c r="CG24" s="83">
        <f t="shared" si="3"/>
        <v>-3.7399242077889187E-7</v>
      </c>
      <c r="CH24" s="83">
        <f t="shared" si="4"/>
        <v>-2.454545851866039E-5</v>
      </c>
      <c r="CI24" s="83">
        <f t="shared" si="5"/>
        <v>-2.646345652303914E-5</v>
      </c>
      <c r="CJ24" s="83">
        <f t="shared" si="6"/>
        <v>-1.2267989727404492E-7</v>
      </c>
      <c r="CK24" s="83">
        <f t="shared" si="7"/>
        <v>-2.1217013363954501E-7</v>
      </c>
      <c r="CL24" s="83" t="str">
        <f t="shared" si="8"/>
        <v/>
      </c>
      <c r="CM24" s="83" t="str">
        <f t="shared" si="9"/>
        <v/>
      </c>
      <c r="CN24" s="83" t="str">
        <f t="shared" si="10"/>
        <v/>
      </c>
      <c r="CO24" s="83" t="str">
        <f>IF(M24=0,"",(#REF!-M24)/M24)</f>
        <v/>
      </c>
      <c r="CP24" s="83" t="str">
        <f>IF(N24=0,"",(#REF!-N24)/N24)</f>
        <v/>
      </c>
      <c r="CQ24" s="83" t="str">
        <f t="shared" si="11"/>
        <v/>
      </c>
    </row>
    <row r="25" spans="1:95" x14ac:dyDescent="0.25">
      <c r="A25" s="97" t="s">
        <v>24</v>
      </c>
      <c r="B25" s="97">
        <v>58.311093749999998</v>
      </c>
      <c r="C25" s="97"/>
      <c r="D25" s="97">
        <v>471.18779785999999</v>
      </c>
      <c r="E25" s="97">
        <v>11.00957112</v>
      </c>
      <c r="F25" s="97">
        <v>10.12879433</v>
      </c>
      <c r="G25" s="97">
        <v>24.633030349999999</v>
      </c>
      <c r="H25" s="97">
        <v>30.999091910000001</v>
      </c>
      <c r="I25" s="97"/>
      <c r="J25" s="97"/>
      <c r="K25" s="97"/>
      <c r="L25" s="97"/>
      <c r="M25" s="97"/>
      <c r="N25" s="29"/>
      <c r="O25" s="29"/>
      <c r="P25" s="97"/>
      <c r="Q25" s="96" t="s">
        <v>24</v>
      </c>
      <c r="R25" s="96">
        <v>0</v>
      </c>
      <c r="S25" s="97">
        <v>0.60876249071845301</v>
      </c>
      <c r="T25" s="97">
        <v>2.3126310201792299</v>
      </c>
      <c r="U25" s="97">
        <v>2.3126310201792299</v>
      </c>
      <c r="V25" s="97">
        <v>1.7907211219266099</v>
      </c>
      <c r="W25" s="97">
        <v>0</v>
      </c>
      <c r="X25" s="97">
        <v>0.605539283825409</v>
      </c>
      <c r="Y25" s="97">
        <v>0.56044699259643804</v>
      </c>
      <c r="Z25" s="97">
        <v>58.311065066992903</v>
      </c>
      <c r="AA25" s="97">
        <v>5.3629068299102096</v>
      </c>
      <c r="AB25" s="97">
        <v>4.07258568136609E-2</v>
      </c>
      <c r="AC25" s="97">
        <v>0.93729965985813202</v>
      </c>
      <c r="AD25" s="97">
        <v>0</v>
      </c>
      <c r="AE25" s="97">
        <v>0</v>
      </c>
      <c r="AF25" s="97">
        <v>6.4032789280980102</v>
      </c>
      <c r="AG25" s="97">
        <v>6.4032789280980102</v>
      </c>
      <c r="AH25" s="97">
        <v>3.7695057314660101</v>
      </c>
      <c r="AI25" s="97">
        <v>0.74090207586567203</v>
      </c>
      <c r="AJ25" s="97">
        <v>2.9641200119185199E-2</v>
      </c>
      <c r="AK25" s="97">
        <v>0.77513503170467901</v>
      </c>
      <c r="AL25" s="97">
        <v>7.9369851441547096E-2</v>
      </c>
      <c r="AM25" s="97">
        <v>0</v>
      </c>
      <c r="AN25" s="97">
        <v>1.5274749900707501E-2</v>
      </c>
      <c r="AO25" s="97">
        <v>0.19494890418161601</v>
      </c>
      <c r="AP25" s="97">
        <v>0</v>
      </c>
      <c r="AQ25" s="97">
        <v>424.06887557003199</v>
      </c>
      <c r="AR25" s="97">
        <v>43.349272661915698</v>
      </c>
      <c r="AS25" s="97">
        <v>471.18765396341399</v>
      </c>
      <c r="AT25" s="97">
        <v>0</v>
      </c>
      <c r="AU25" s="97">
        <v>0.94426243313656999</v>
      </c>
      <c r="AV25" s="97">
        <v>0</v>
      </c>
      <c r="AW25" s="97">
        <v>8.2417779439044896</v>
      </c>
      <c r="AX25" s="97">
        <v>5.905086470786E-3</v>
      </c>
      <c r="AY25" s="97">
        <v>2.0764031371770901E-3</v>
      </c>
      <c r="AZ25" s="97">
        <v>7.8113210546911498</v>
      </c>
      <c r="BA25" s="97">
        <v>2.6537440466938901E-3</v>
      </c>
      <c r="BB25" s="97">
        <v>0</v>
      </c>
      <c r="BC25" s="97">
        <v>3.8489320348109799E-4</v>
      </c>
      <c r="BD25" s="97">
        <v>11.0093031199364</v>
      </c>
      <c r="BE25" s="97">
        <v>10.128526569839201</v>
      </c>
      <c r="BF25" s="97">
        <v>0.88077655009727895</v>
      </c>
      <c r="BG25" s="97">
        <v>0</v>
      </c>
      <c r="BH25" s="97">
        <v>0</v>
      </c>
      <c r="BI25" s="97">
        <v>4.1436860574193699E-2</v>
      </c>
      <c r="BJ25" s="97">
        <v>0</v>
      </c>
      <c r="BK25" s="97">
        <v>0.44465483942084499</v>
      </c>
      <c r="BL25" s="97">
        <v>0</v>
      </c>
      <c r="BM25" s="97">
        <v>1.15569438758356E-2</v>
      </c>
      <c r="BN25" s="97">
        <v>1.7786163042819201</v>
      </c>
      <c r="BO25" s="97">
        <v>2.0211222979568601E-2</v>
      </c>
      <c r="BP25" s="97">
        <v>0</v>
      </c>
      <c r="BQ25" s="97">
        <v>2.9879924557835499E-2</v>
      </c>
      <c r="BR25" s="97">
        <v>4.0515579269939403E-5</v>
      </c>
      <c r="BS25" s="97">
        <v>24.633026233899301</v>
      </c>
      <c r="BT25" s="97">
        <v>3.4416722181256199</v>
      </c>
      <c r="BU25" s="97">
        <v>0</v>
      </c>
      <c r="BV25" s="97">
        <v>0</v>
      </c>
      <c r="BW25" s="97">
        <v>1.1521191463120699</v>
      </c>
      <c r="BX25" s="97">
        <v>0</v>
      </c>
      <c r="BY25" s="97">
        <v>0.188227666708113</v>
      </c>
      <c r="BZ25" s="97">
        <v>30.999080882069201</v>
      </c>
      <c r="CA25" s="97">
        <v>1.6023953576100201</v>
      </c>
      <c r="CC25" s="35">
        <f t="shared" si="0"/>
        <v>8.0000095498230072E-3</v>
      </c>
      <c r="CD25" s="35">
        <f t="shared" si="12"/>
        <v>1.9247508789890157E-2</v>
      </c>
      <c r="CE25" s="83">
        <f t="shared" si="1"/>
        <v>-4.9189622849080136E-7</v>
      </c>
      <c r="CF25" s="83" t="str">
        <f t="shared" si="2"/>
        <v/>
      </c>
      <c r="CG25" s="83">
        <f t="shared" si="3"/>
        <v>-3.053911553942065E-7</v>
      </c>
      <c r="CH25" s="83">
        <f t="shared" si="4"/>
        <v>-2.4342461725324436E-5</v>
      </c>
      <c r="CI25" s="83">
        <f t="shared" si="5"/>
        <v>-2.6435541296968271E-5</v>
      </c>
      <c r="CJ25" s="83">
        <f t="shared" si="6"/>
        <v>-1.6709680616357322E-7</v>
      </c>
      <c r="CK25" s="83">
        <f t="shared" si="7"/>
        <v>-3.557501242834426E-7</v>
      </c>
      <c r="CL25" s="83" t="str">
        <f t="shared" si="8"/>
        <v/>
      </c>
      <c r="CM25" s="83" t="str">
        <f t="shared" si="9"/>
        <v/>
      </c>
      <c r="CN25" s="83" t="str">
        <f t="shared" si="10"/>
        <v/>
      </c>
      <c r="CO25" s="83" t="str">
        <f>IF(M25=0,"",(#REF!-M25)/M25)</f>
        <v/>
      </c>
      <c r="CP25" s="83" t="str">
        <f>IF(N25=0,"",(#REF!-N25)/N25)</f>
        <v/>
      </c>
      <c r="CQ25" s="83" t="str">
        <f t="shared" si="11"/>
        <v/>
      </c>
    </row>
    <row r="26" spans="1:95" x14ac:dyDescent="0.25">
      <c r="A26" s="97" t="s">
        <v>25</v>
      </c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29"/>
      <c r="O26" s="29"/>
      <c r="P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C26" s="35" t="e">
        <f t="shared" si="0"/>
        <v>#DIV/0!</v>
      </c>
      <c r="CD26" s="35" t="e">
        <f t="shared" si="12"/>
        <v>#DIV/0!</v>
      </c>
      <c r="CE26" s="83" t="str">
        <f t="shared" si="1"/>
        <v/>
      </c>
      <c r="CF26" s="83" t="str">
        <f t="shared" si="2"/>
        <v/>
      </c>
      <c r="CG26" s="83" t="str">
        <f t="shared" si="3"/>
        <v/>
      </c>
      <c r="CH26" s="83" t="str">
        <f t="shared" si="4"/>
        <v/>
      </c>
      <c r="CI26" s="83" t="str">
        <f t="shared" si="5"/>
        <v/>
      </c>
      <c r="CJ26" s="83" t="str">
        <f t="shared" si="6"/>
        <v/>
      </c>
      <c r="CK26" s="83" t="str">
        <f t="shared" si="7"/>
        <v/>
      </c>
      <c r="CL26" s="83" t="str">
        <f t="shared" si="8"/>
        <v/>
      </c>
      <c r="CM26" s="83" t="str">
        <f t="shared" si="9"/>
        <v/>
      </c>
      <c r="CN26" s="83" t="str">
        <f t="shared" si="10"/>
        <v/>
      </c>
      <c r="CO26" s="83" t="str">
        <f>IF(M26=0,"",(#REF!-M26)/M26)</f>
        <v/>
      </c>
      <c r="CP26" s="83" t="str">
        <f>IF(N26=0,"",(#REF!-N26)/N26)</f>
        <v/>
      </c>
      <c r="CQ26" s="83" t="str">
        <f t="shared" si="11"/>
        <v/>
      </c>
    </row>
    <row r="27" spans="1:95" x14ac:dyDescent="0.25">
      <c r="A27" s="97" t="s">
        <v>26</v>
      </c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29"/>
      <c r="O27" s="29"/>
      <c r="P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C27" s="35" t="e">
        <f t="shared" si="0"/>
        <v>#DIV/0!</v>
      </c>
      <c r="CD27" s="35" t="e">
        <f t="shared" si="12"/>
        <v>#DIV/0!</v>
      </c>
      <c r="CE27" s="83" t="str">
        <f t="shared" si="1"/>
        <v/>
      </c>
      <c r="CF27" s="83" t="str">
        <f t="shared" si="2"/>
        <v/>
      </c>
      <c r="CG27" s="83" t="str">
        <f t="shared" si="3"/>
        <v/>
      </c>
      <c r="CH27" s="83" t="str">
        <f t="shared" si="4"/>
        <v/>
      </c>
      <c r="CI27" s="83" t="str">
        <f t="shared" si="5"/>
        <v/>
      </c>
      <c r="CJ27" s="83" t="str">
        <f t="shared" si="6"/>
        <v/>
      </c>
      <c r="CK27" s="83" t="str">
        <f t="shared" si="7"/>
        <v/>
      </c>
      <c r="CL27" s="83" t="str">
        <f t="shared" si="8"/>
        <v/>
      </c>
      <c r="CM27" s="83" t="str">
        <f t="shared" si="9"/>
        <v/>
      </c>
      <c r="CN27" s="83" t="str">
        <f t="shared" si="10"/>
        <v/>
      </c>
      <c r="CO27" s="83" t="str">
        <f>IF(M27=0,"",(#REF!-M27)/M27)</f>
        <v/>
      </c>
      <c r="CP27" s="83" t="str">
        <f>IF(N27=0,"",(#REF!-N27)/N27)</f>
        <v/>
      </c>
      <c r="CQ27" s="83" t="str">
        <f t="shared" si="11"/>
        <v/>
      </c>
    </row>
    <row r="28" spans="1:95" x14ac:dyDescent="0.25">
      <c r="A28" s="97" t="s">
        <v>27</v>
      </c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29"/>
      <c r="O28" s="29"/>
      <c r="P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C28" s="35" t="e">
        <f t="shared" si="0"/>
        <v>#DIV/0!</v>
      </c>
      <c r="CD28" s="35" t="e">
        <f t="shared" si="12"/>
        <v>#DIV/0!</v>
      </c>
      <c r="CE28" s="83" t="str">
        <f t="shared" si="1"/>
        <v/>
      </c>
      <c r="CF28" s="83" t="str">
        <f t="shared" si="2"/>
        <v/>
      </c>
      <c r="CG28" s="83" t="str">
        <f t="shared" si="3"/>
        <v/>
      </c>
      <c r="CH28" s="83" t="str">
        <f t="shared" si="4"/>
        <v/>
      </c>
      <c r="CI28" s="83" t="str">
        <f t="shared" si="5"/>
        <v/>
      </c>
      <c r="CJ28" s="83" t="str">
        <f t="shared" si="6"/>
        <v/>
      </c>
      <c r="CK28" s="83" t="str">
        <f t="shared" si="7"/>
        <v/>
      </c>
      <c r="CL28" s="83" t="str">
        <f t="shared" si="8"/>
        <v/>
      </c>
      <c r="CM28" s="83" t="str">
        <f t="shared" si="9"/>
        <v/>
      </c>
      <c r="CN28" s="83" t="str">
        <f t="shared" si="10"/>
        <v/>
      </c>
      <c r="CO28" s="83" t="str">
        <f>IF(M28=0,"",(#REF!-M28)/M28)</f>
        <v/>
      </c>
      <c r="CP28" s="83" t="str">
        <f>IF(N28=0,"",(#REF!-N28)/N28)</f>
        <v/>
      </c>
      <c r="CQ28" s="83" t="str">
        <f t="shared" si="11"/>
        <v/>
      </c>
    </row>
    <row r="29" spans="1:95" x14ac:dyDescent="0.25">
      <c r="A29" s="97" t="s">
        <v>28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29"/>
      <c r="O29" s="29"/>
      <c r="P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C29" s="35" t="e">
        <f t="shared" si="0"/>
        <v>#DIV/0!</v>
      </c>
      <c r="CD29" s="35" t="e">
        <f t="shared" si="12"/>
        <v>#DIV/0!</v>
      </c>
      <c r="CE29" s="83" t="str">
        <f t="shared" si="1"/>
        <v/>
      </c>
      <c r="CF29" s="83" t="str">
        <f t="shared" si="2"/>
        <v/>
      </c>
      <c r="CG29" s="83" t="str">
        <f t="shared" si="3"/>
        <v/>
      </c>
      <c r="CH29" s="83" t="str">
        <f t="shared" si="4"/>
        <v/>
      </c>
      <c r="CI29" s="83" t="str">
        <f t="shared" si="5"/>
        <v/>
      </c>
      <c r="CJ29" s="83" t="str">
        <f t="shared" si="6"/>
        <v/>
      </c>
      <c r="CK29" s="83" t="str">
        <f t="shared" si="7"/>
        <v/>
      </c>
      <c r="CL29" s="83" t="str">
        <f t="shared" si="8"/>
        <v/>
      </c>
      <c r="CM29" s="83" t="str">
        <f t="shared" si="9"/>
        <v/>
      </c>
      <c r="CN29" s="83" t="str">
        <f t="shared" si="10"/>
        <v/>
      </c>
      <c r="CO29" s="83" t="str">
        <f>IF(M29=0,"",(#REF!-M29)/M29)</f>
        <v/>
      </c>
      <c r="CP29" s="83" t="str">
        <f>IF(N29=0,"",(#REF!-N29)/N29)</f>
        <v/>
      </c>
      <c r="CQ29" s="83" t="str">
        <f t="shared" si="11"/>
        <v/>
      </c>
    </row>
    <row r="30" spans="1:95" x14ac:dyDescent="0.25">
      <c r="A30" s="97" t="s">
        <v>29</v>
      </c>
      <c r="B30" s="97">
        <v>9.4556214399999998</v>
      </c>
      <c r="C30" s="97"/>
      <c r="D30" s="97">
        <v>68.130546690000003</v>
      </c>
      <c r="E30" s="97">
        <v>1.6708309400000001</v>
      </c>
      <c r="F30" s="97">
        <v>1.53714404</v>
      </c>
      <c r="G30" s="97">
        <v>3.5051019000000001</v>
      </c>
      <c r="H30" s="97">
        <v>5.7067654499999998</v>
      </c>
      <c r="I30" s="97"/>
      <c r="J30" s="97"/>
      <c r="K30" s="97"/>
      <c r="L30" s="97"/>
      <c r="M30" s="97"/>
      <c r="N30" s="29"/>
      <c r="O30" s="29"/>
      <c r="P30" s="97"/>
      <c r="Q30" s="96" t="s">
        <v>29</v>
      </c>
      <c r="R30" s="96">
        <v>0</v>
      </c>
      <c r="S30" s="97">
        <v>0.11206971049174</v>
      </c>
      <c r="T30" s="97">
        <v>0.42574161169847302</v>
      </c>
      <c r="U30" s="97">
        <v>0.42574161169847302</v>
      </c>
      <c r="V30" s="97">
        <v>0.32966236614361999</v>
      </c>
      <c r="W30" s="97">
        <v>0</v>
      </c>
      <c r="X30" s="97">
        <v>0.11147657147145699</v>
      </c>
      <c r="Y30" s="97">
        <v>0.103175399246019</v>
      </c>
      <c r="Z30" s="97">
        <v>9.4556347598339894</v>
      </c>
      <c r="AA30" s="97">
        <v>0.98728166922072003</v>
      </c>
      <c r="AB30" s="97">
        <v>7.4974205388283399E-3</v>
      </c>
      <c r="AC30" s="97">
        <v>0.172552035240331</v>
      </c>
      <c r="AD30" s="97">
        <v>0</v>
      </c>
      <c r="AE30" s="97">
        <v>0</v>
      </c>
      <c r="AF30" s="97">
        <v>1.1788087222610599</v>
      </c>
      <c r="AG30" s="97">
        <v>1.1788087222610599</v>
      </c>
      <c r="AH30" s="97">
        <v>0.545044027844375</v>
      </c>
      <c r="AI30" s="97">
        <v>0.13639609956006701</v>
      </c>
      <c r="AJ30" s="97">
        <v>5.4567775323434596E-3</v>
      </c>
      <c r="AK30" s="97">
        <v>0.14269746985316101</v>
      </c>
      <c r="AL30" s="97">
        <v>1.46115336629243E-2</v>
      </c>
      <c r="AM30" s="97">
        <v>0</v>
      </c>
      <c r="AN30" s="97">
        <v>2.8119957512176101E-3</v>
      </c>
      <c r="AO30" s="97">
        <v>2.95853911054525E-2</v>
      </c>
      <c r="AP30" s="97">
        <v>0</v>
      </c>
      <c r="AQ30" s="97">
        <v>61.317507236120498</v>
      </c>
      <c r="AR30" s="97">
        <v>6.2680041398391699</v>
      </c>
      <c r="AS30" s="97">
        <v>68.130555403804095</v>
      </c>
      <c r="AT30" s="97">
        <v>0</v>
      </c>
      <c r="AU30" s="97">
        <v>0.17383372141845299</v>
      </c>
      <c r="AV30" s="97">
        <v>0</v>
      </c>
      <c r="AW30" s="97">
        <v>1.51726623934589</v>
      </c>
      <c r="AX30" s="97">
        <v>8.9615309997409596E-4</v>
      </c>
      <c r="AY30" s="97">
        <v>3.1511405170940799E-4</v>
      </c>
      <c r="AZ30" s="97">
        <v>1.1854445002948599</v>
      </c>
      <c r="BA30" s="97">
        <v>4.0273148806472701E-4</v>
      </c>
      <c r="BB30" s="97">
        <v>0</v>
      </c>
      <c r="BC30" s="97">
        <v>5.8411728478755699E-5</v>
      </c>
      <c r="BD30" s="97">
        <v>1.6707887393768801</v>
      </c>
      <c r="BE30" s="97">
        <v>1.53710279483415</v>
      </c>
      <c r="BF30" s="97">
        <v>0.133685944542733</v>
      </c>
      <c r="BG30" s="97">
        <v>0</v>
      </c>
      <c r="BH30" s="97">
        <v>0</v>
      </c>
      <c r="BI30" s="97">
        <v>6.2884534135815703E-3</v>
      </c>
      <c r="BJ30" s="97">
        <v>0</v>
      </c>
      <c r="BK30" s="97">
        <v>6.7480528668353204E-2</v>
      </c>
      <c r="BL30" s="97">
        <v>0</v>
      </c>
      <c r="BM30" s="97">
        <v>1.75387930796915E-3</v>
      </c>
      <c r="BN30" s="97">
        <v>0.26992229875934898</v>
      </c>
      <c r="BO30" s="97">
        <v>3.7207664624789799E-3</v>
      </c>
      <c r="BP30" s="97">
        <v>0</v>
      </c>
      <c r="BQ30" s="97">
        <v>4.5345754283856099E-3</v>
      </c>
      <c r="BR30" s="97">
        <v>6.1485934181010404E-6</v>
      </c>
      <c r="BS30" s="97">
        <v>3.5050993162364898</v>
      </c>
      <c r="BT30" s="97">
        <v>0.633594513411465</v>
      </c>
      <c r="BU30" s="97">
        <v>0</v>
      </c>
      <c r="BV30" s="97">
        <v>0</v>
      </c>
      <c r="BW30" s="97">
        <v>0.212098993675468</v>
      </c>
      <c r="BX30" s="97">
        <v>0</v>
      </c>
      <c r="BY30" s="97">
        <v>3.46516831508457E-2</v>
      </c>
      <c r="BZ30" s="97">
        <v>5.7067645408599104</v>
      </c>
      <c r="CA30" s="97">
        <v>0.29499211802306002</v>
      </c>
      <c r="CC30" s="35">
        <f t="shared" si="0"/>
        <v>7.9999939030871645E-3</v>
      </c>
      <c r="CD30" s="35">
        <f t="shared" si="12"/>
        <v>1.9247503293131869E-2</v>
      </c>
      <c r="CE30" s="83">
        <f t="shared" si="1"/>
        <v>1.4086682799301785E-6</v>
      </c>
      <c r="CF30" s="83" t="str">
        <f t="shared" si="2"/>
        <v/>
      </c>
      <c r="CG30" s="83">
        <f t="shared" si="3"/>
        <v>1.2789863748131809E-7</v>
      </c>
      <c r="CH30" s="83">
        <f t="shared" si="4"/>
        <v>-2.5257266973995756E-5</v>
      </c>
      <c r="CI30" s="83">
        <f t="shared" si="5"/>
        <v>-2.6832336317696985E-5</v>
      </c>
      <c r="CJ30" s="83">
        <f t="shared" si="6"/>
        <v>-7.3714362206002219E-7</v>
      </c>
      <c r="CK30" s="83">
        <f t="shared" si="7"/>
        <v>-1.5930917389174205E-7</v>
      </c>
      <c r="CL30" s="83" t="str">
        <f t="shared" si="8"/>
        <v/>
      </c>
      <c r="CM30" s="83" t="str">
        <f t="shared" si="9"/>
        <v/>
      </c>
      <c r="CN30" s="83" t="str">
        <f t="shared" si="10"/>
        <v/>
      </c>
      <c r="CO30" s="83" t="str">
        <f>IF(M30=0,"",(#REF!-M30)/M30)</f>
        <v/>
      </c>
      <c r="CP30" s="83" t="str">
        <f>IF(N30=0,"",(#REF!-N30)/N30)</f>
        <v/>
      </c>
      <c r="CQ30" s="83" t="str">
        <f t="shared" si="11"/>
        <v/>
      </c>
    </row>
    <row r="31" spans="1:95" x14ac:dyDescent="0.25">
      <c r="A31" s="97" t="s">
        <v>30</v>
      </c>
      <c r="B31" s="97">
        <v>497.92124295000002</v>
      </c>
      <c r="C31" s="97"/>
      <c r="D31" s="97">
        <v>3889.3112722000001</v>
      </c>
      <c r="E31" s="97">
        <v>77.215848699999995</v>
      </c>
      <c r="F31" s="97">
        <v>71.038543250000004</v>
      </c>
      <c r="G31" s="97">
        <v>164.44145958999999</v>
      </c>
      <c r="H31" s="97">
        <v>313.36022019000001</v>
      </c>
      <c r="I31" s="97"/>
      <c r="J31" s="97"/>
      <c r="K31" s="97"/>
      <c r="L31" s="97"/>
      <c r="M31" s="97"/>
      <c r="N31" s="29"/>
      <c r="O31" s="29"/>
      <c r="P31" s="97"/>
      <c r="Q31" s="96" t="s">
        <v>30</v>
      </c>
      <c r="R31" s="96">
        <v>0</v>
      </c>
      <c r="S31" s="97">
        <v>6.1537938300935897</v>
      </c>
      <c r="T31" s="97">
        <v>23.377666830068002</v>
      </c>
      <c r="U31" s="97">
        <v>23.377666830068002</v>
      </c>
      <c r="V31" s="97">
        <v>18.101855351808702</v>
      </c>
      <c r="W31" s="97">
        <v>0</v>
      </c>
      <c r="X31" s="97">
        <v>6.1212138787575299</v>
      </c>
      <c r="Y31" s="97">
        <v>5.6653935091160497</v>
      </c>
      <c r="Z31" s="97">
        <v>497.92108310917803</v>
      </c>
      <c r="AA31" s="97">
        <v>54.211910636226499</v>
      </c>
      <c r="AB31" s="97">
        <v>0.41168470960023701</v>
      </c>
      <c r="AC31" s="97">
        <v>9.4748792090407399</v>
      </c>
      <c r="AD31" s="97">
        <v>0</v>
      </c>
      <c r="AE31" s="97">
        <v>0</v>
      </c>
      <c r="AF31" s="97">
        <v>64.728728289383994</v>
      </c>
      <c r="AG31" s="97">
        <v>64.728728289383994</v>
      </c>
      <c r="AH31" s="97">
        <v>31.1144853589951</v>
      </c>
      <c r="AI31" s="97">
        <v>7.4895411132995999</v>
      </c>
      <c r="AJ31" s="97">
        <v>0.29963419948986603</v>
      </c>
      <c r="AK31" s="97">
        <v>7.8355919776290204</v>
      </c>
      <c r="AL31" s="97">
        <v>0.80232564476759205</v>
      </c>
      <c r="AM31" s="97">
        <v>0</v>
      </c>
      <c r="AN31" s="97">
        <v>0.154407340774322</v>
      </c>
      <c r="AO31" s="97">
        <v>1.3672785000457399</v>
      </c>
      <c r="AP31" s="97">
        <v>0</v>
      </c>
      <c r="AQ31" s="97">
        <v>3500.3789655086798</v>
      </c>
      <c r="AR31" s="97">
        <v>357.816457550113</v>
      </c>
      <c r="AS31" s="97">
        <v>3889.3099084177902</v>
      </c>
      <c r="AT31" s="97">
        <v>0</v>
      </c>
      <c r="AU31" s="97">
        <v>9.5452486010636193</v>
      </c>
      <c r="AV31" s="97">
        <v>0</v>
      </c>
      <c r="AW31" s="97">
        <v>83.3136654176094</v>
      </c>
      <c r="AX31" s="97">
        <v>4.1415456819722501E-2</v>
      </c>
      <c r="AY31" s="97">
        <v>1.4562891867149401E-2</v>
      </c>
      <c r="AZ31" s="97">
        <v>54.784908186533002</v>
      </c>
      <c r="BA31" s="97">
        <v>1.8612090596956499E-2</v>
      </c>
      <c r="BB31" s="97">
        <v>0</v>
      </c>
      <c r="BC31" s="97">
        <v>2.6994629965222E-3</v>
      </c>
      <c r="BD31" s="97">
        <v>77.213985785595199</v>
      </c>
      <c r="BE31" s="97">
        <v>71.036681311425099</v>
      </c>
      <c r="BF31" s="97">
        <v>6.1773044741700902</v>
      </c>
      <c r="BG31" s="97">
        <v>0</v>
      </c>
      <c r="BH31" s="97">
        <v>0</v>
      </c>
      <c r="BI31" s="97">
        <v>0.29061854460776998</v>
      </c>
      <c r="BJ31" s="97">
        <v>0</v>
      </c>
      <c r="BK31" s="97">
        <v>3.1185931844111101</v>
      </c>
      <c r="BL31" s="97">
        <v>0</v>
      </c>
      <c r="BM31" s="97">
        <v>8.1054950970309195E-2</v>
      </c>
      <c r="BN31" s="97">
        <v>12.474368731846299</v>
      </c>
      <c r="BO31" s="97">
        <v>0.204308794590077</v>
      </c>
      <c r="BP31" s="97">
        <v>0</v>
      </c>
      <c r="BQ31" s="97">
        <v>0.20956365682743799</v>
      </c>
      <c r="BR31" s="97">
        <v>2.84153948764585E-4</v>
      </c>
      <c r="BS31" s="97">
        <v>164.441441782216</v>
      </c>
      <c r="BT31" s="97">
        <v>34.7907691163023</v>
      </c>
      <c r="BU31" s="97">
        <v>0</v>
      </c>
      <c r="BV31" s="97">
        <v>0</v>
      </c>
      <c r="BW31" s="97">
        <v>11.646415231356</v>
      </c>
      <c r="BX31" s="97">
        <v>0</v>
      </c>
      <c r="BY31" s="97">
        <v>1.90273634892699</v>
      </c>
      <c r="BZ31" s="97">
        <v>313.36013609881098</v>
      </c>
      <c r="CA31" s="97">
        <v>16.198112670504099</v>
      </c>
      <c r="CC31" s="35">
        <f t="shared" si="0"/>
        <v>8.0000015662554345E-3</v>
      </c>
      <c r="CD31" s="35">
        <f t="shared" si="12"/>
        <v>1.9247499669242506E-2</v>
      </c>
      <c r="CE31" s="83">
        <f t="shared" si="1"/>
        <v>-3.2101627367088507E-7</v>
      </c>
      <c r="CF31" s="83" t="str">
        <f t="shared" si="2"/>
        <v/>
      </c>
      <c r="CG31" s="83">
        <f t="shared" si="3"/>
        <v>-3.5064876900249024E-7</v>
      </c>
      <c r="CH31" s="83">
        <f t="shared" si="4"/>
        <v>-2.4126062669260754E-5</v>
      </c>
      <c r="CI31" s="83">
        <f t="shared" si="5"/>
        <v>-2.6210258399475243E-5</v>
      </c>
      <c r="CJ31" s="83">
        <f t="shared" si="6"/>
        <v>-1.0829254395406067E-7</v>
      </c>
      <c r="CK31" s="83">
        <f t="shared" si="7"/>
        <v>-2.6835310803857408E-7</v>
      </c>
      <c r="CL31" s="83" t="str">
        <f t="shared" si="8"/>
        <v/>
      </c>
      <c r="CM31" s="83" t="str">
        <f t="shared" si="9"/>
        <v/>
      </c>
      <c r="CN31" s="83" t="str">
        <f t="shared" si="10"/>
        <v/>
      </c>
      <c r="CO31" s="83" t="str">
        <f>IF(M31=0,"",(#REF!-M31)/M31)</f>
        <v/>
      </c>
      <c r="CP31" s="83" t="str">
        <f>IF(N31=0,"",(#REF!-N31)/N31)</f>
        <v/>
      </c>
      <c r="CQ31" s="83" t="str">
        <f t="shared" si="11"/>
        <v/>
      </c>
    </row>
    <row r="32" spans="1:95" x14ac:dyDescent="0.25">
      <c r="A32" s="97" t="s">
        <v>31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29"/>
      <c r="O32" s="29"/>
      <c r="P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C32" s="35" t="e">
        <f t="shared" si="0"/>
        <v>#DIV/0!</v>
      </c>
      <c r="CD32" s="35" t="e">
        <f t="shared" si="12"/>
        <v>#DIV/0!</v>
      </c>
      <c r="CE32" s="83" t="str">
        <f t="shared" si="1"/>
        <v/>
      </c>
      <c r="CF32" s="83" t="str">
        <f t="shared" si="2"/>
        <v/>
      </c>
      <c r="CG32" s="83" t="str">
        <f t="shared" si="3"/>
        <v/>
      </c>
      <c r="CH32" s="83" t="str">
        <f t="shared" si="4"/>
        <v/>
      </c>
      <c r="CI32" s="83" t="str">
        <f t="shared" si="5"/>
        <v/>
      </c>
      <c r="CJ32" s="83" t="str">
        <f t="shared" si="6"/>
        <v/>
      </c>
      <c r="CK32" s="83" t="str">
        <f t="shared" si="7"/>
        <v/>
      </c>
      <c r="CL32" s="83" t="str">
        <f t="shared" si="8"/>
        <v/>
      </c>
      <c r="CM32" s="83" t="str">
        <f t="shared" si="9"/>
        <v/>
      </c>
      <c r="CN32" s="83" t="str">
        <f t="shared" si="10"/>
        <v/>
      </c>
      <c r="CO32" s="83" t="str">
        <f>IF(M32=0,"",(#REF!-M32)/M32)</f>
        <v/>
      </c>
      <c r="CP32" s="83" t="str">
        <f>IF(N32=0,"",(#REF!-N32)/N32)</f>
        <v/>
      </c>
      <c r="CQ32" s="83" t="str">
        <f t="shared" si="11"/>
        <v/>
      </c>
    </row>
    <row r="33" spans="1:95" x14ac:dyDescent="0.25">
      <c r="A33" s="97" t="s">
        <v>32</v>
      </c>
      <c r="B33" s="97">
        <v>432.09585164999999</v>
      </c>
      <c r="C33" s="97"/>
      <c r="D33" s="97">
        <v>3589.6469317999999</v>
      </c>
      <c r="E33" s="97">
        <v>59.653659179999998</v>
      </c>
      <c r="F33" s="97">
        <v>54.881383120000002</v>
      </c>
      <c r="G33" s="97">
        <v>113.56406814</v>
      </c>
      <c r="H33" s="97">
        <v>260.08468116</v>
      </c>
      <c r="I33" s="97"/>
      <c r="J33" s="97"/>
      <c r="K33" s="97"/>
      <c r="L33" s="97"/>
      <c r="M33" s="97"/>
      <c r="N33" s="29"/>
      <c r="O33" s="29"/>
      <c r="P33" s="97"/>
      <c r="Q33" s="96" t="s">
        <v>32</v>
      </c>
      <c r="R33" s="96">
        <v>0</v>
      </c>
      <c r="S33" s="97">
        <v>5.1075584680091097</v>
      </c>
      <c r="T33" s="97">
        <v>19.4031494953541</v>
      </c>
      <c r="U33" s="97">
        <v>19.4031494953541</v>
      </c>
      <c r="V33" s="97">
        <v>15.024291149799099</v>
      </c>
      <c r="W33" s="97">
        <v>0</v>
      </c>
      <c r="X33" s="97">
        <v>5.0805253211760499</v>
      </c>
      <c r="Y33" s="97">
        <v>4.7021978573382501</v>
      </c>
      <c r="Z33" s="97">
        <v>432.09573318694601</v>
      </c>
      <c r="AA33" s="97">
        <v>44.995157289395898</v>
      </c>
      <c r="AB33" s="97">
        <v>0.34169277540448401</v>
      </c>
      <c r="AC33" s="97">
        <v>7.8640170949848898</v>
      </c>
      <c r="AD33" s="97">
        <v>0</v>
      </c>
      <c r="AE33" s="97">
        <v>0</v>
      </c>
      <c r="AF33" s="97">
        <v>53.723969630044301</v>
      </c>
      <c r="AG33" s="97">
        <v>53.723969630044301</v>
      </c>
      <c r="AH33" s="97">
        <v>28.7171611801562</v>
      </c>
      <c r="AI33" s="97">
        <v>6.2162146309748296</v>
      </c>
      <c r="AJ33" s="97">
        <v>0.248692335877919</v>
      </c>
      <c r="AK33" s="97">
        <v>6.5034346098231897</v>
      </c>
      <c r="AL33" s="97">
        <v>0.66591918109093495</v>
      </c>
      <c r="AM33" s="97">
        <v>0</v>
      </c>
      <c r="AN33" s="97">
        <v>0.12815604914187301</v>
      </c>
      <c r="AO33" s="97">
        <v>1.0563013542110999</v>
      </c>
      <c r="AP33" s="97">
        <v>0</v>
      </c>
      <c r="AQ33" s="97">
        <v>3230.6810269900802</v>
      </c>
      <c r="AR33" s="97">
        <v>330.247352374873</v>
      </c>
      <c r="AS33" s="97">
        <v>3589.6455405451102</v>
      </c>
      <c r="AT33" s="97">
        <v>0</v>
      </c>
      <c r="AU33" s="97">
        <v>7.9224207457899896</v>
      </c>
      <c r="AV33" s="97">
        <v>0</v>
      </c>
      <c r="AW33" s="97">
        <v>69.1491951786371</v>
      </c>
      <c r="AX33" s="97">
        <v>3.1995835270644798E-2</v>
      </c>
      <c r="AY33" s="97">
        <v>1.12506785286352E-2</v>
      </c>
      <c r="AZ33" s="97">
        <v>42.324509551414501</v>
      </c>
      <c r="BA33" s="97">
        <v>1.43789141685543E-2</v>
      </c>
      <c r="BB33" s="97">
        <v>0</v>
      </c>
      <c r="BC33" s="97">
        <v>2.0854918119236898E-3</v>
      </c>
      <c r="BD33" s="97">
        <v>59.652216411126197</v>
      </c>
      <c r="BE33" s="97">
        <v>54.879939031760401</v>
      </c>
      <c r="BF33" s="97">
        <v>4.77227737936584</v>
      </c>
      <c r="BG33" s="97">
        <v>0</v>
      </c>
      <c r="BH33" s="97">
        <v>0</v>
      </c>
      <c r="BI33" s="97">
        <v>0.224519601338205</v>
      </c>
      <c r="BJ33" s="97">
        <v>0</v>
      </c>
      <c r="BK33" s="97">
        <v>2.4092918723303298</v>
      </c>
      <c r="BL33" s="97">
        <v>0</v>
      </c>
      <c r="BM33" s="97">
        <v>6.2619653888677504E-2</v>
      </c>
      <c r="BN33" s="97">
        <v>9.6371679050028298</v>
      </c>
      <c r="BO33" s="97">
        <v>0.16957369505074901</v>
      </c>
      <c r="BP33" s="97">
        <v>0</v>
      </c>
      <c r="BQ33" s="97">
        <v>0.16190000318567799</v>
      </c>
      <c r="BR33" s="97">
        <v>2.1952482040598099E-4</v>
      </c>
      <c r="BS33" s="97">
        <v>113.564008131527</v>
      </c>
      <c r="BT33" s="97">
        <v>28.8758718421069</v>
      </c>
      <c r="BU33" s="97">
        <v>0</v>
      </c>
      <c r="BV33" s="97">
        <v>0</v>
      </c>
      <c r="BW33" s="97">
        <v>9.6663603633795692</v>
      </c>
      <c r="BX33" s="97">
        <v>0</v>
      </c>
      <c r="BY33" s="97">
        <v>1.5792444535856001</v>
      </c>
      <c r="BZ33" s="97">
        <v>260.08460690487601</v>
      </c>
      <c r="CA33" s="97">
        <v>13.444208851630201</v>
      </c>
      <c r="CC33" s="35">
        <f t="shared" si="0"/>
        <v>7.9999991240904851E-3</v>
      </c>
      <c r="CD33" s="35">
        <f t="shared" si="12"/>
        <v>1.9247495038210442E-2</v>
      </c>
      <c r="CE33" s="83">
        <f t="shared" si="1"/>
        <v>-2.7415920224020778E-7</v>
      </c>
      <c r="CF33" s="83" t="str">
        <f t="shared" si="2"/>
        <v/>
      </c>
      <c r="CG33" s="83">
        <f t="shared" si="3"/>
        <v>-3.8757429802998623E-7</v>
      </c>
      <c r="CH33" s="83">
        <f t="shared" si="4"/>
        <v>-2.4185756475517765E-5</v>
      </c>
      <c r="CI33" s="83">
        <f t="shared" si="5"/>
        <v>-2.6312898063157017E-5</v>
      </c>
      <c r="CJ33" s="83">
        <f t="shared" si="6"/>
        <v>-5.2841073750199511E-7</v>
      </c>
      <c r="CK33" s="83">
        <f t="shared" si="7"/>
        <v>-2.8550364312026167E-7</v>
      </c>
      <c r="CL33" s="83" t="str">
        <f t="shared" si="8"/>
        <v/>
      </c>
      <c r="CM33" s="83" t="str">
        <f t="shared" si="9"/>
        <v/>
      </c>
      <c r="CN33" s="83" t="str">
        <f t="shared" si="10"/>
        <v/>
      </c>
      <c r="CO33" s="83" t="str">
        <f>IF(M33=0,"",(#REF!-M33)/M33)</f>
        <v/>
      </c>
      <c r="CP33" s="83" t="str">
        <f>IF(N33=0,"",(#REF!-N33)/N33)</f>
        <v/>
      </c>
      <c r="CQ33" s="83" t="str">
        <f t="shared" si="11"/>
        <v/>
      </c>
    </row>
    <row r="34" spans="1:95" x14ac:dyDescent="0.25">
      <c r="A34" s="97" t="s">
        <v>33</v>
      </c>
      <c r="B34" s="97">
        <v>62.213395230000003</v>
      </c>
      <c r="C34" s="97"/>
      <c r="D34" s="97">
        <v>477.22588751000001</v>
      </c>
      <c r="E34" s="97">
        <v>9.7739536999999999</v>
      </c>
      <c r="F34" s="97">
        <v>8.9920261400000001</v>
      </c>
      <c r="G34" s="97">
        <v>20.228872410000001</v>
      </c>
      <c r="H34" s="97">
        <v>37.416834139999999</v>
      </c>
      <c r="I34" s="97"/>
      <c r="J34" s="97"/>
      <c r="K34" s="97"/>
      <c r="L34" s="97"/>
      <c r="M34" s="97"/>
      <c r="N34" s="29"/>
      <c r="O34" s="29"/>
      <c r="P34" s="97"/>
      <c r="Q34" s="96" t="s">
        <v>33</v>
      </c>
      <c r="R34" s="96">
        <v>0</v>
      </c>
      <c r="S34" s="97">
        <v>0.73479435350122502</v>
      </c>
      <c r="T34" s="97">
        <v>2.7914141115284901</v>
      </c>
      <c r="U34" s="97">
        <v>2.7914141115284901</v>
      </c>
      <c r="V34" s="97">
        <v>2.1614546893648998</v>
      </c>
      <c r="W34" s="97">
        <v>0</v>
      </c>
      <c r="X34" s="97">
        <v>0.73090417526926899</v>
      </c>
      <c r="Y34" s="97">
        <v>0.67647708427363695</v>
      </c>
      <c r="Z34" s="97">
        <v>62.213420525251102</v>
      </c>
      <c r="AA34" s="97">
        <v>6.4731841090057598</v>
      </c>
      <c r="AB34" s="97">
        <v>4.9157306103715298E-2</v>
      </c>
      <c r="AC34" s="97">
        <v>1.1313498936645401</v>
      </c>
      <c r="AD34" s="97">
        <v>0</v>
      </c>
      <c r="AE34" s="97">
        <v>0</v>
      </c>
      <c r="AF34" s="97">
        <v>7.7289438685981304</v>
      </c>
      <c r="AG34" s="97">
        <v>7.7289438685981304</v>
      </c>
      <c r="AH34" s="97">
        <v>3.81780527257395</v>
      </c>
      <c r="AI34" s="97">
        <v>0.89429083117853503</v>
      </c>
      <c r="AJ34" s="97">
        <v>3.5777904300499902E-2</v>
      </c>
      <c r="AK34" s="97">
        <v>0.93560990654201204</v>
      </c>
      <c r="AL34" s="97">
        <v>9.58017859648473E-2</v>
      </c>
      <c r="AM34" s="97">
        <v>0</v>
      </c>
      <c r="AN34" s="97">
        <v>1.8437214365792501E-2</v>
      </c>
      <c r="AO34" s="97">
        <v>0.173069454532427</v>
      </c>
      <c r="AP34" s="97">
        <v>0</v>
      </c>
      <c r="AQ34" s="97">
        <v>429.50318176116201</v>
      </c>
      <c r="AR34" s="97">
        <v>43.904760297403499</v>
      </c>
      <c r="AS34" s="97">
        <v>477.22574733113998</v>
      </c>
      <c r="AT34" s="97">
        <v>0</v>
      </c>
      <c r="AU34" s="97">
        <v>1.1397530203696</v>
      </c>
      <c r="AV34" s="97">
        <v>0</v>
      </c>
      <c r="AW34" s="97">
        <v>9.9480731382661691</v>
      </c>
      <c r="AX34" s="97">
        <v>5.2423498404404797E-3</v>
      </c>
      <c r="AY34" s="97">
        <v>1.84336576993667E-3</v>
      </c>
      <c r="AZ34" s="97">
        <v>6.9346477774654502</v>
      </c>
      <c r="BA34" s="97">
        <v>2.3559066221332998E-3</v>
      </c>
      <c r="BB34" s="97">
        <v>0</v>
      </c>
      <c r="BC34" s="97">
        <v>3.4169652772036502E-4</v>
      </c>
      <c r="BD34" s="97">
        <v>9.7737182051629095</v>
      </c>
      <c r="BE34" s="97">
        <v>8.9917898117260702</v>
      </c>
      <c r="BF34" s="97">
        <v>0.78192839343683995</v>
      </c>
      <c r="BG34" s="97">
        <v>0</v>
      </c>
      <c r="BH34" s="97">
        <v>0</v>
      </c>
      <c r="BI34" s="97">
        <v>3.6786355318926101E-2</v>
      </c>
      <c r="BJ34" s="97">
        <v>0</v>
      </c>
      <c r="BK34" s="97">
        <v>0.39474976272755802</v>
      </c>
      <c r="BL34" s="97">
        <v>0</v>
      </c>
      <c r="BM34" s="97">
        <v>1.02598958646802E-2</v>
      </c>
      <c r="BN34" s="97">
        <v>1.57900026742064</v>
      </c>
      <c r="BO34" s="97">
        <v>2.4395550668373001E-2</v>
      </c>
      <c r="BP34" s="97">
        <v>0</v>
      </c>
      <c r="BQ34" s="97">
        <v>2.6526466255504599E-2</v>
      </c>
      <c r="BR34" s="97">
        <v>3.5967913071754899E-5</v>
      </c>
      <c r="BS34" s="97">
        <v>20.2288615265904</v>
      </c>
      <c r="BT34" s="97">
        <v>4.1542014010960697</v>
      </c>
      <c r="BU34" s="97">
        <v>0</v>
      </c>
      <c r="BV34" s="97">
        <v>0</v>
      </c>
      <c r="BW34" s="97">
        <v>1.3906419616858701</v>
      </c>
      <c r="BX34" s="97">
        <v>0</v>
      </c>
      <c r="BY34" s="97">
        <v>0.22719686674845799</v>
      </c>
      <c r="BZ34" s="97">
        <v>37.4168184096959</v>
      </c>
      <c r="CA34" s="97">
        <v>1.9341389587425899</v>
      </c>
      <c r="CC34" s="35">
        <f t="shared" si="0"/>
        <v>7.9999985204587693E-3</v>
      </c>
      <c r="CD34" s="35">
        <f t="shared" si="12"/>
        <v>1.9247497790343085E-2</v>
      </c>
      <c r="CE34" s="83">
        <f t="shared" si="1"/>
        <v>4.0658850084537843E-7</v>
      </c>
      <c r="CF34" s="83" t="str">
        <f t="shared" si="2"/>
        <v/>
      </c>
      <c r="CG34" s="83">
        <f t="shared" si="3"/>
        <v>-2.9373691513957527E-7</v>
      </c>
      <c r="CH34" s="83">
        <f t="shared" si="4"/>
        <v>-2.4094122431785179E-5</v>
      </c>
      <c r="CI34" s="83">
        <f t="shared" si="5"/>
        <v>-2.6281982531018549E-5</v>
      </c>
      <c r="CJ34" s="83">
        <f t="shared" si="6"/>
        <v>-5.3801365595208436E-7</v>
      </c>
      <c r="CK34" s="83">
        <f t="shared" si="7"/>
        <v>-4.204071365427626E-7</v>
      </c>
      <c r="CL34" s="83" t="str">
        <f t="shared" si="8"/>
        <v/>
      </c>
      <c r="CM34" s="83" t="str">
        <f t="shared" si="9"/>
        <v/>
      </c>
      <c r="CN34" s="83" t="str">
        <f t="shared" si="10"/>
        <v/>
      </c>
      <c r="CO34" s="83" t="str">
        <f>IF(M34=0,"",(#REF!-M34)/M34)</f>
        <v/>
      </c>
      <c r="CP34" s="83" t="str">
        <f>IF(N34=0,"",(#REF!-N34)/N34)</f>
        <v/>
      </c>
      <c r="CQ34" s="83" t="str">
        <f t="shared" si="11"/>
        <v/>
      </c>
    </row>
    <row r="35" spans="1:95" x14ac:dyDescent="0.25">
      <c r="A35" s="97" t="s">
        <v>34</v>
      </c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29"/>
      <c r="O35" s="29"/>
      <c r="P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C35" s="35" t="e">
        <f t="shared" si="0"/>
        <v>#DIV/0!</v>
      </c>
      <c r="CD35" s="35" t="e">
        <f t="shared" si="12"/>
        <v>#DIV/0!</v>
      </c>
      <c r="CE35" s="83" t="str">
        <f t="shared" si="1"/>
        <v/>
      </c>
      <c r="CF35" s="83" t="str">
        <f t="shared" si="2"/>
        <v/>
      </c>
      <c r="CG35" s="83" t="str">
        <f t="shared" si="3"/>
        <v/>
      </c>
      <c r="CH35" s="83" t="str">
        <f t="shared" ref="CH35:CH60" si="13">IF(E35=0,"",(BD35-E35)/E35)</f>
        <v/>
      </c>
      <c r="CI35" s="83" t="str">
        <f t="shared" ref="CI35:CI60" si="14">IF(F35=0,"",(BE35-F35)/F35)</f>
        <v/>
      </c>
      <c r="CJ35" s="83" t="str">
        <f t="shared" si="6"/>
        <v/>
      </c>
      <c r="CK35" s="83" t="str">
        <f t="shared" si="7"/>
        <v/>
      </c>
      <c r="CL35" s="83" t="str">
        <f t="shared" si="8"/>
        <v/>
      </c>
      <c r="CM35" s="83" t="str">
        <f t="shared" si="9"/>
        <v/>
      </c>
      <c r="CN35" s="83" t="str">
        <f t="shared" si="10"/>
        <v/>
      </c>
      <c r="CO35" s="83" t="str">
        <f>IF(M35=0,"",(#REF!-M35)/M35)</f>
        <v/>
      </c>
      <c r="CP35" s="83" t="str">
        <f>IF(N35=0,"",(#REF!-N35)/N35)</f>
        <v/>
      </c>
      <c r="CQ35" s="83" t="str">
        <f t="shared" si="11"/>
        <v/>
      </c>
    </row>
    <row r="36" spans="1:95" x14ac:dyDescent="0.25">
      <c r="A36" s="97" t="s">
        <v>35</v>
      </c>
      <c r="B36" s="97">
        <v>83.045801460000007</v>
      </c>
      <c r="C36" s="97"/>
      <c r="D36" s="97">
        <v>743.81711431999997</v>
      </c>
      <c r="E36" s="97">
        <v>12.133515790000001</v>
      </c>
      <c r="F36" s="97">
        <v>11.162837769999999</v>
      </c>
      <c r="G36" s="97">
        <v>23.460727739999999</v>
      </c>
      <c r="H36" s="97">
        <v>49.98408439</v>
      </c>
      <c r="I36" s="97"/>
      <c r="J36" s="97"/>
      <c r="K36" s="97"/>
      <c r="L36" s="97"/>
      <c r="M36" s="97"/>
      <c r="N36" s="29"/>
      <c r="O36" s="29"/>
      <c r="P36" s="97"/>
      <c r="Q36" s="96" t="s">
        <v>35</v>
      </c>
      <c r="R36" s="96">
        <v>0</v>
      </c>
      <c r="S36" s="97">
        <v>0.98158960559715003</v>
      </c>
      <c r="T36" s="97">
        <v>3.7289727214904298</v>
      </c>
      <c r="U36" s="97">
        <v>3.7289727214904298</v>
      </c>
      <c r="V36" s="97">
        <v>2.8874251997354401</v>
      </c>
      <c r="W36" s="97">
        <v>0</v>
      </c>
      <c r="X36" s="97">
        <v>0.97639520189769102</v>
      </c>
      <c r="Y36" s="97">
        <v>0.90368705053192</v>
      </c>
      <c r="Z36" s="97">
        <v>83.045750536880504</v>
      </c>
      <c r="AA36" s="97">
        <v>8.6473476726410805</v>
      </c>
      <c r="AB36" s="97">
        <v>6.5667855824622798E-2</v>
      </c>
      <c r="AC36" s="97">
        <v>1.51133861821465</v>
      </c>
      <c r="AD36" s="97">
        <v>0</v>
      </c>
      <c r="AE36" s="97">
        <v>0</v>
      </c>
      <c r="AF36" s="97">
        <v>10.3248798051414</v>
      </c>
      <c r="AG36" s="97">
        <v>10.3248798051414</v>
      </c>
      <c r="AH36" s="97">
        <v>5.95053504996224</v>
      </c>
      <c r="AI36" s="97">
        <v>1.19465674648529</v>
      </c>
      <c r="AJ36" s="97">
        <v>4.7794674551302797E-2</v>
      </c>
      <c r="AK36" s="97">
        <v>1.24985423331805</v>
      </c>
      <c r="AL36" s="97">
        <v>0.12797883986468001</v>
      </c>
      <c r="AM36" s="97">
        <v>0</v>
      </c>
      <c r="AN36" s="97">
        <v>2.4629554258252299E-2</v>
      </c>
      <c r="AO36" s="97">
        <v>0.21485108771639699</v>
      </c>
      <c r="AP36" s="97">
        <v>0</v>
      </c>
      <c r="AQ36" s="97">
        <v>669.43518585073502</v>
      </c>
      <c r="AR36" s="97">
        <v>68.431156394561199</v>
      </c>
      <c r="AS36" s="97">
        <v>743.81687729525902</v>
      </c>
      <c r="AT36" s="97">
        <v>0</v>
      </c>
      <c r="AU36" s="97">
        <v>1.52256201961727</v>
      </c>
      <c r="AV36" s="97">
        <v>0</v>
      </c>
      <c r="AW36" s="97">
        <v>13.2893648299442</v>
      </c>
      <c r="AX36" s="97">
        <v>6.5079298698721803E-3</v>
      </c>
      <c r="AY36" s="97">
        <v>2.2883839999558999E-3</v>
      </c>
      <c r="AZ36" s="97">
        <v>8.6087777432386901</v>
      </c>
      <c r="BA36" s="97">
        <v>2.92466076158666E-3</v>
      </c>
      <c r="BB36" s="97">
        <v>0</v>
      </c>
      <c r="BC36" s="97">
        <v>4.2418818013966202E-4</v>
      </c>
      <c r="BD36" s="97">
        <v>12.133222019606601</v>
      </c>
      <c r="BE36" s="97">
        <v>11.162544447556799</v>
      </c>
      <c r="BF36" s="97">
        <v>0.97067757204980198</v>
      </c>
      <c r="BG36" s="97">
        <v>0</v>
      </c>
      <c r="BH36" s="97">
        <v>0</v>
      </c>
      <c r="BI36" s="97">
        <v>4.5667160369715097E-2</v>
      </c>
      <c r="BJ36" s="97">
        <v>0</v>
      </c>
      <c r="BK36" s="97">
        <v>0.49004838483881402</v>
      </c>
      <c r="BL36" s="97">
        <v>0</v>
      </c>
      <c r="BM36" s="97">
        <v>1.27367954165908E-2</v>
      </c>
      <c r="BN36" s="97">
        <v>1.96019416061773</v>
      </c>
      <c r="BO36" s="97">
        <v>3.25892876692132E-2</v>
      </c>
      <c r="BP36" s="97">
        <v>0</v>
      </c>
      <c r="BQ36" s="97">
        <v>3.2930388785087902E-2</v>
      </c>
      <c r="BR36" s="97">
        <v>4.4651478628945502E-5</v>
      </c>
      <c r="BS36" s="97">
        <v>23.4607316761189</v>
      </c>
      <c r="BT36" s="97">
        <v>5.54948332940008</v>
      </c>
      <c r="BU36" s="97">
        <v>0</v>
      </c>
      <c r="BV36" s="97">
        <v>0</v>
      </c>
      <c r="BW36" s="97">
        <v>1.8577182535208101</v>
      </c>
      <c r="BX36" s="97">
        <v>0</v>
      </c>
      <c r="BY36" s="97">
        <v>0.30350522389616202</v>
      </c>
      <c r="BZ36" s="97">
        <v>49.984074409298998</v>
      </c>
      <c r="CA36" s="97">
        <v>2.5837621718608101</v>
      </c>
      <c r="CC36" s="35">
        <f t="shared" si="0"/>
        <v>8.0000000424838014E-3</v>
      </c>
      <c r="CD36" s="35">
        <f t="shared" si="12"/>
        <v>1.9247501206001692E-2</v>
      </c>
      <c r="CE36" s="83">
        <f t="shared" si="1"/>
        <v>-6.1319318505255475E-7</v>
      </c>
      <c r="CF36" s="83" t="str">
        <f t="shared" si="2"/>
        <v/>
      </c>
      <c r="CG36" s="83">
        <f t="shared" si="3"/>
        <v>-3.186599721776069E-7</v>
      </c>
      <c r="CH36" s="83">
        <f t="shared" si="13"/>
        <v>-2.4211481526397653E-5</v>
      </c>
      <c r="CI36" s="83">
        <f t="shared" si="14"/>
        <v>-2.6276691397284281E-5</v>
      </c>
      <c r="CJ36" s="83">
        <f t="shared" si="6"/>
        <v>1.6777479985528547E-7</v>
      </c>
      <c r="CK36" s="83">
        <f t="shared" si="7"/>
        <v>-1.9967757984305349E-7</v>
      </c>
      <c r="CL36" s="83" t="str">
        <f t="shared" si="8"/>
        <v/>
      </c>
      <c r="CM36" s="83" t="str">
        <f t="shared" si="9"/>
        <v/>
      </c>
      <c r="CN36" s="83" t="str">
        <f t="shared" si="10"/>
        <v/>
      </c>
      <c r="CO36" s="83" t="str">
        <f>IF(M36=0,"",(#REF!-M36)/M36)</f>
        <v/>
      </c>
      <c r="CP36" s="83" t="str">
        <f>IF(N36=0,"",(#REF!-N36)/N36)</f>
        <v/>
      </c>
      <c r="CQ36" s="83" t="str">
        <f t="shared" si="11"/>
        <v/>
      </c>
    </row>
    <row r="37" spans="1:95" x14ac:dyDescent="0.25">
      <c r="A37" s="97" t="s">
        <v>36</v>
      </c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29"/>
      <c r="O37" s="29"/>
      <c r="P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C37" s="35" t="e">
        <f t="shared" si="0"/>
        <v>#DIV/0!</v>
      </c>
      <c r="CD37" s="35" t="e">
        <f t="shared" si="12"/>
        <v>#DIV/0!</v>
      </c>
      <c r="CE37" s="83" t="str">
        <f t="shared" si="1"/>
        <v/>
      </c>
      <c r="CF37" s="83" t="str">
        <f t="shared" si="2"/>
        <v/>
      </c>
      <c r="CG37" s="83" t="str">
        <f t="shared" si="3"/>
        <v/>
      </c>
      <c r="CH37" s="83" t="str">
        <f t="shared" si="13"/>
        <v/>
      </c>
      <c r="CI37" s="83" t="str">
        <f t="shared" si="14"/>
        <v/>
      </c>
      <c r="CJ37" s="83" t="str">
        <f t="shared" si="6"/>
        <v/>
      </c>
      <c r="CK37" s="83" t="str">
        <f t="shared" si="7"/>
        <v/>
      </c>
      <c r="CL37" s="83" t="str">
        <f t="shared" si="8"/>
        <v/>
      </c>
      <c r="CM37" s="83" t="str">
        <f t="shared" si="9"/>
        <v/>
      </c>
      <c r="CN37" s="83" t="str">
        <f t="shared" si="10"/>
        <v/>
      </c>
      <c r="CO37" s="83" t="str">
        <f>IF(M37=0,"",(#REF!-M37)/M37)</f>
        <v/>
      </c>
      <c r="CP37" s="83" t="str">
        <f>IF(N37=0,"",(#REF!-N37)/N37)</f>
        <v/>
      </c>
      <c r="CQ37" s="83" t="str">
        <f t="shared" si="11"/>
        <v/>
      </c>
    </row>
    <row r="38" spans="1:95" x14ac:dyDescent="0.25">
      <c r="A38" s="97" t="s">
        <v>37</v>
      </c>
      <c r="B38" s="97">
        <v>357.75230409</v>
      </c>
      <c r="C38" s="97"/>
      <c r="D38" s="97">
        <v>2588.559843</v>
      </c>
      <c r="E38" s="97">
        <v>53.544943099999998</v>
      </c>
      <c r="F38" s="97">
        <v>49.2612971</v>
      </c>
      <c r="G38" s="97">
        <v>101.85302894</v>
      </c>
      <c r="H38" s="97">
        <v>240.95371875000001</v>
      </c>
      <c r="I38" s="97"/>
      <c r="J38" s="97"/>
      <c r="K38" s="97"/>
      <c r="L38" s="97"/>
      <c r="M38" s="97"/>
      <c r="N38" s="29"/>
      <c r="O38" s="29"/>
      <c r="P38" s="97"/>
      <c r="Q38" s="96" t="s">
        <v>37</v>
      </c>
      <c r="R38" s="96">
        <v>0</v>
      </c>
      <c r="S38" s="97">
        <v>4.7318648515164599</v>
      </c>
      <c r="T38" s="97">
        <v>17.975910283544302</v>
      </c>
      <c r="U38" s="97">
        <v>17.975910283544302</v>
      </c>
      <c r="V38" s="97">
        <v>13.9191615556943</v>
      </c>
      <c r="W38" s="97">
        <v>0</v>
      </c>
      <c r="X38" s="97">
        <v>4.7068167919399597</v>
      </c>
      <c r="Y38" s="97">
        <v>4.3563239302858703</v>
      </c>
      <c r="Z38" s="97">
        <v>357.75221275528099</v>
      </c>
      <c r="AA38" s="97">
        <v>41.685443587606201</v>
      </c>
      <c r="AB38" s="97">
        <v>0.31655918061745297</v>
      </c>
      <c r="AC38" s="97">
        <v>7.2855671214043296</v>
      </c>
      <c r="AD38" s="97">
        <v>0</v>
      </c>
      <c r="AE38" s="97">
        <v>0</v>
      </c>
      <c r="AF38" s="97">
        <v>49.772219555662801</v>
      </c>
      <c r="AG38" s="97">
        <v>49.772219555662801</v>
      </c>
      <c r="AH38" s="97">
        <v>20.708470346502601</v>
      </c>
      <c r="AI38" s="97">
        <v>5.7589722417508797</v>
      </c>
      <c r="AJ38" s="97">
        <v>0.23039942427651</v>
      </c>
      <c r="AK38" s="97">
        <v>6.02505791208264</v>
      </c>
      <c r="AL38" s="97">
        <v>0.61693567159190199</v>
      </c>
      <c r="AM38" s="97">
        <v>0</v>
      </c>
      <c r="AN38" s="97">
        <v>0.118729040433545</v>
      </c>
      <c r="AO38" s="97">
        <v>0.94813180478932102</v>
      </c>
      <c r="AP38" s="97">
        <v>0</v>
      </c>
      <c r="AQ38" s="97">
        <v>2329.7030990887101</v>
      </c>
      <c r="AR38" s="97">
        <v>238.14748075940301</v>
      </c>
      <c r="AS38" s="97">
        <v>2588.5590501946199</v>
      </c>
      <c r="AT38" s="97">
        <v>0</v>
      </c>
      <c r="AU38" s="97">
        <v>7.3396784820838104</v>
      </c>
      <c r="AV38" s="97">
        <v>0</v>
      </c>
      <c r="AW38" s="97">
        <v>64.062822055957199</v>
      </c>
      <c r="AX38" s="97">
        <v>2.8719328706052202E-2</v>
      </c>
      <c r="AY38" s="97">
        <v>1.00985683180387E-2</v>
      </c>
      <c r="AZ38" s="97">
        <v>37.990302994758501</v>
      </c>
      <c r="BA38" s="97">
        <v>1.29064593232912E-2</v>
      </c>
      <c r="BB38" s="97">
        <v>0</v>
      </c>
      <c r="BC38" s="97">
        <v>1.8719281185866101E-3</v>
      </c>
      <c r="BD38" s="97">
        <v>53.543648590629502</v>
      </c>
      <c r="BE38" s="97">
        <v>49.2600066796631</v>
      </c>
      <c r="BF38" s="97">
        <v>4.2836419109663302</v>
      </c>
      <c r="BG38" s="97">
        <v>0</v>
      </c>
      <c r="BH38" s="97">
        <v>0</v>
      </c>
      <c r="BI38" s="97">
        <v>0.20152794085881001</v>
      </c>
      <c r="BJ38" s="97">
        <v>0</v>
      </c>
      <c r="BK38" s="97">
        <v>2.1625711487954402</v>
      </c>
      <c r="BL38" s="97">
        <v>0</v>
      </c>
      <c r="BM38" s="97">
        <v>5.6207117728137003E-2</v>
      </c>
      <c r="BN38" s="97">
        <v>8.6502833093580591</v>
      </c>
      <c r="BO38" s="97">
        <v>0.15710042905088301</v>
      </c>
      <c r="BP38" s="97">
        <v>0</v>
      </c>
      <c r="BQ38" s="97">
        <v>0.14532084050331501</v>
      </c>
      <c r="BR38" s="97">
        <v>1.9704319491173201E-4</v>
      </c>
      <c r="BS38" s="97">
        <v>101.852974777493</v>
      </c>
      <c r="BT38" s="97">
        <v>26.751859079295102</v>
      </c>
      <c r="BU38" s="97">
        <v>0</v>
      </c>
      <c r="BV38" s="97">
        <v>0</v>
      </c>
      <c r="BW38" s="97">
        <v>8.9553446799661298</v>
      </c>
      <c r="BX38" s="97">
        <v>0</v>
      </c>
      <c r="BY38" s="97">
        <v>1.46308080205484</v>
      </c>
      <c r="BZ38" s="97">
        <v>240.95364165941899</v>
      </c>
      <c r="CA38" s="97">
        <v>12.455294082530299</v>
      </c>
      <c r="CC38" s="35">
        <f t="shared" si="0"/>
        <v>7.9999992061010328E-3</v>
      </c>
      <c r="CD38" s="35">
        <f t="shared" si="12"/>
        <v>1.9247496472239729E-2</v>
      </c>
      <c r="CE38" s="83">
        <f t="shared" si="1"/>
        <v>-2.5530155349930865E-7</v>
      </c>
      <c r="CF38" s="83" t="str">
        <f t="shared" si="2"/>
        <v/>
      </c>
      <c r="CG38" s="83">
        <f t="shared" si="3"/>
        <v>-3.0627276485767885E-7</v>
      </c>
      <c r="CH38" s="83">
        <f t="shared" si="13"/>
        <v>-2.4176127483749049E-5</v>
      </c>
      <c r="CI38" s="83">
        <f t="shared" si="14"/>
        <v>-2.6195419383311586E-5</v>
      </c>
      <c r="CJ38" s="83">
        <f t="shared" si="6"/>
        <v>-5.3177119583188106E-7</v>
      </c>
      <c r="CK38" s="83">
        <f t="shared" si="7"/>
        <v>-3.1993937016455318E-7</v>
      </c>
      <c r="CL38" s="83" t="str">
        <f t="shared" si="8"/>
        <v/>
      </c>
      <c r="CM38" s="83" t="str">
        <f t="shared" si="9"/>
        <v/>
      </c>
      <c r="CN38" s="83" t="str">
        <f t="shared" si="10"/>
        <v/>
      </c>
      <c r="CO38" s="83" t="str">
        <f>IF(M38=0,"",(#REF!-M38)/M38)</f>
        <v/>
      </c>
      <c r="CP38" s="83" t="str">
        <f>IF(N38=0,"",(#REF!-N38)/N38)</f>
        <v/>
      </c>
      <c r="CQ38" s="83" t="str">
        <f t="shared" si="11"/>
        <v/>
      </c>
    </row>
    <row r="39" spans="1:95" x14ac:dyDescent="0.25">
      <c r="A39" s="97" t="s">
        <v>130</v>
      </c>
      <c r="B39" s="97">
        <v>116.33208286999999</v>
      </c>
      <c r="C39" s="97"/>
      <c r="D39" s="97">
        <v>908.86255449999999</v>
      </c>
      <c r="E39" s="97">
        <v>22.00392605</v>
      </c>
      <c r="F39" s="97">
        <v>20.243570770000002</v>
      </c>
      <c r="G39" s="97">
        <v>48.617498589999997</v>
      </c>
      <c r="H39" s="97">
        <v>67.650959389999997</v>
      </c>
      <c r="I39" s="97"/>
      <c r="J39" s="97"/>
      <c r="K39" s="97"/>
      <c r="L39" s="97"/>
      <c r="M39" s="97"/>
      <c r="N39" s="29"/>
      <c r="O39" s="29"/>
      <c r="P39" s="97"/>
      <c r="Q39" s="96" t="s">
        <v>130</v>
      </c>
      <c r="R39" s="96">
        <v>0</v>
      </c>
      <c r="S39" s="97">
        <v>1.32853430947326</v>
      </c>
      <c r="T39" s="97">
        <v>5.0469734863358804</v>
      </c>
      <c r="U39" s="97">
        <v>5.0469734863358804</v>
      </c>
      <c r="V39" s="97">
        <v>3.90799093068668</v>
      </c>
      <c r="W39" s="97">
        <v>0</v>
      </c>
      <c r="X39" s="97">
        <v>1.3215004203755201</v>
      </c>
      <c r="Y39" s="97">
        <v>1.22309400869943</v>
      </c>
      <c r="Z39" s="97">
        <v>116.332022605753</v>
      </c>
      <c r="AA39" s="97">
        <v>11.7037549542287</v>
      </c>
      <c r="AB39" s="97">
        <v>8.8878251325861801E-2</v>
      </c>
      <c r="AC39" s="97">
        <v>2.0455196157059401</v>
      </c>
      <c r="AD39" s="97">
        <v>0</v>
      </c>
      <c r="AE39" s="97">
        <v>0</v>
      </c>
      <c r="AF39" s="97">
        <v>13.9742186194004</v>
      </c>
      <c r="AG39" s="97">
        <v>13.9742186194004</v>
      </c>
      <c r="AH39" s="97">
        <v>7.27089360097444</v>
      </c>
      <c r="AI39" s="97">
        <v>1.6169072877768</v>
      </c>
      <c r="AJ39" s="97">
        <v>6.4687608850097805E-2</v>
      </c>
      <c r="AK39" s="97">
        <v>1.6916145951108801</v>
      </c>
      <c r="AL39" s="97">
        <v>0.17321312400637101</v>
      </c>
      <c r="AM39" s="97">
        <v>0</v>
      </c>
      <c r="AN39" s="97">
        <v>3.3334931028487898E-2</v>
      </c>
      <c r="AO39" s="97">
        <v>0.38962808612355698</v>
      </c>
      <c r="AP39" s="97">
        <v>0</v>
      </c>
      <c r="AQ39" s="97">
        <v>817.97594439281897</v>
      </c>
      <c r="AR39" s="97">
        <v>83.615275293132001</v>
      </c>
      <c r="AS39" s="97">
        <v>908.86211328692605</v>
      </c>
      <c r="AT39" s="97">
        <v>0</v>
      </c>
      <c r="AU39" s="97">
        <v>2.0607109319378001</v>
      </c>
      <c r="AV39" s="97">
        <v>0</v>
      </c>
      <c r="AW39" s="97">
        <v>17.986496670034199</v>
      </c>
      <c r="AX39" s="97">
        <v>1.1802000804686999E-2</v>
      </c>
      <c r="AY39" s="97">
        <v>4.1499326840721499E-3</v>
      </c>
      <c r="AZ39" s="97">
        <v>15.6118417081411</v>
      </c>
      <c r="BA39" s="97">
        <v>5.3038195924756202E-3</v>
      </c>
      <c r="BB39" s="97">
        <v>0</v>
      </c>
      <c r="BC39" s="97">
        <v>7.6925556529263501E-4</v>
      </c>
      <c r="BD39" s="97">
        <v>22.0033939539722</v>
      </c>
      <c r="BE39" s="97">
        <v>20.243045047409598</v>
      </c>
      <c r="BF39" s="97">
        <v>1.7603489065625999</v>
      </c>
      <c r="BG39" s="97">
        <v>0</v>
      </c>
      <c r="BH39" s="97">
        <v>0</v>
      </c>
      <c r="BI39" s="97">
        <v>8.2816374940061804E-2</v>
      </c>
      <c r="BJ39" s="97">
        <v>0</v>
      </c>
      <c r="BK39" s="97">
        <v>0.88869288314952199</v>
      </c>
      <c r="BL39" s="97">
        <v>0</v>
      </c>
      <c r="BM39" s="97">
        <v>2.30979153314924E-2</v>
      </c>
      <c r="BN39" s="97">
        <v>3.55477167810314</v>
      </c>
      <c r="BO39" s="97">
        <v>4.4108084409190999E-2</v>
      </c>
      <c r="BP39" s="97">
        <v>0</v>
      </c>
      <c r="BQ39" s="97">
        <v>5.9718505409591199E-2</v>
      </c>
      <c r="BR39" s="97">
        <v>8.0973688167242604E-5</v>
      </c>
      <c r="BS39" s="97">
        <v>48.617472819766597</v>
      </c>
      <c r="BT39" s="97">
        <v>7.5109412253106704</v>
      </c>
      <c r="BU39" s="97">
        <v>0</v>
      </c>
      <c r="BV39" s="97">
        <v>0</v>
      </c>
      <c r="BW39" s="97">
        <v>2.5143300137805098</v>
      </c>
      <c r="BX39" s="97">
        <v>0</v>
      </c>
      <c r="BY39" s="97">
        <v>0.41077937284611099</v>
      </c>
      <c r="BZ39" s="97">
        <v>67.650934426825799</v>
      </c>
      <c r="CA39" s="97">
        <v>3.496991201113</v>
      </c>
      <c r="CC39" s="35">
        <f t="shared" si="0"/>
        <v>7.9999963632316502E-3</v>
      </c>
      <c r="CD39" s="35">
        <f t="shared" si="12"/>
        <v>1.9247503782708609E-2</v>
      </c>
      <c r="CE39" s="83">
        <f t="shared" si="1"/>
        <v>-5.1803634483589751E-7</v>
      </c>
      <c r="CF39" s="83" t="str">
        <f t="shared" si="2"/>
        <v/>
      </c>
      <c r="CG39" s="83">
        <f t="shared" si="3"/>
        <v>-4.8545632313325915E-7</v>
      </c>
      <c r="CH39" s="83">
        <f t="shared" si="13"/>
        <v>-2.4181867662683636E-5</v>
      </c>
      <c r="CI39" s="83">
        <f t="shared" si="14"/>
        <v>-2.5969854645518992E-5</v>
      </c>
      <c r="CJ39" s="83">
        <f t="shared" si="6"/>
        <v>-5.3006086588275448E-7</v>
      </c>
      <c r="CK39" s="83">
        <f t="shared" si="7"/>
        <v>-3.6899955925338035E-7</v>
      </c>
      <c r="CL39" s="83" t="str">
        <f t="shared" si="8"/>
        <v/>
      </c>
      <c r="CM39" s="83" t="str">
        <f t="shared" si="9"/>
        <v/>
      </c>
      <c r="CN39" s="83" t="str">
        <f t="shared" si="10"/>
        <v/>
      </c>
      <c r="CO39" s="83" t="str">
        <f>IF(M39=0,"",(#REF!-M39)/M39)</f>
        <v/>
      </c>
      <c r="CP39" s="83" t="str">
        <f>IF(N39=0,"",(#REF!-N39)/N39)</f>
        <v/>
      </c>
      <c r="CQ39" s="83"/>
    </row>
    <row r="40" spans="1:95" x14ac:dyDescent="0.25">
      <c r="A40" s="97" t="s">
        <v>39</v>
      </c>
      <c r="B40" s="97">
        <v>40.925640649999998</v>
      </c>
      <c r="C40" s="97"/>
      <c r="D40" s="97">
        <v>322.73234060999999</v>
      </c>
      <c r="E40" s="97">
        <v>6.2380993199999999</v>
      </c>
      <c r="F40" s="97">
        <v>5.7390299699999998</v>
      </c>
      <c r="G40" s="97">
        <v>12.351420900000001</v>
      </c>
      <c r="H40" s="97">
        <v>24.697770559999999</v>
      </c>
      <c r="I40" s="97"/>
      <c r="J40" s="97"/>
      <c r="K40" s="97"/>
      <c r="L40" s="97"/>
      <c r="M40" s="97"/>
      <c r="N40" s="29"/>
      <c r="O40" s="29"/>
      <c r="P40" s="97"/>
      <c r="Q40" s="96" t="s">
        <v>39</v>
      </c>
      <c r="R40" s="96">
        <v>0</v>
      </c>
      <c r="S40" s="97">
        <v>0.48501612872807698</v>
      </c>
      <c r="T40" s="97">
        <v>1.8425347896997999</v>
      </c>
      <c r="U40" s="97">
        <v>1.8425347896997999</v>
      </c>
      <c r="V40" s="97">
        <v>1.42671335892954</v>
      </c>
      <c r="W40" s="97">
        <v>0</v>
      </c>
      <c r="X40" s="97">
        <v>0.482449027698029</v>
      </c>
      <c r="Y40" s="97">
        <v>0.44652275291597598</v>
      </c>
      <c r="Z40" s="97">
        <v>40.925656980219003</v>
      </c>
      <c r="AA40" s="97">
        <v>4.2727657000429202</v>
      </c>
      <c r="AB40" s="97">
        <v>3.2447398612842099E-2</v>
      </c>
      <c r="AC40" s="97">
        <v>0.74677157373937997</v>
      </c>
      <c r="AD40" s="97">
        <v>0</v>
      </c>
      <c r="AE40" s="97">
        <v>0</v>
      </c>
      <c r="AF40" s="97">
        <v>5.10165483438844</v>
      </c>
      <c r="AG40" s="97">
        <v>5.10165483438844</v>
      </c>
      <c r="AH40" s="97">
        <v>2.5818566924056201</v>
      </c>
      <c r="AI40" s="97">
        <v>0.59029497402701703</v>
      </c>
      <c r="AJ40" s="97">
        <v>2.3616017136673599E-2</v>
      </c>
      <c r="AK40" s="97">
        <v>0.61756887844893704</v>
      </c>
      <c r="AL40" s="97">
        <v>6.3235984818135194E-2</v>
      </c>
      <c r="AM40" s="97">
        <v>0</v>
      </c>
      <c r="AN40" s="97">
        <v>1.2169643811596799E-2</v>
      </c>
      <c r="AO40" s="97">
        <v>0.11045902684898801</v>
      </c>
      <c r="AP40" s="97">
        <v>0</v>
      </c>
      <c r="AQ40" s="97">
        <v>290.45908970474602</v>
      </c>
      <c r="AR40" s="97">
        <v>29.6913688592734</v>
      </c>
      <c r="AS40" s="97">
        <v>322.73231525642501</v>
      </c>
      <c r="AT40" s="97">
        <v>0</v>
      </c>
      <c r="AU40" s="97">
        <v>0.75231835901056499</v>
      </c>
      <c r="AV40" s="97">
        <v>0</v>
      </c>
      <c r="AW40" s="97">
        <v>6.5664428662147101</v>
      </c>
      <c r="AX40" s="97">
        <v>3.34585276101346E-3</v>
      </c>
      <c r="AY40" s="97">
        <v>1.17650311127278E-3</v>
      </c>
      <c r="AZ40" s="97">
        <v>4.4259391976278204</v>
      </c>
      <c r="BA40" s="97">
        <v>1.5036246057860299E-3</v>
      </c>
      <c r="BB40" s="97">
        <v>0</v>
      </c>
      <c r="BC40" s="97">
        <v>2.18083494656547E-4</v>
      </c>
      <c r="BD40" s="97">
        <v>6.2379489470120504</v>
      </c>
      <c r="BE40" s="97">
        <v>5.7388801396574296</v>
      </c>
      <c r="BF40" s="97">
        <v>0.499068807354619</v>
      </c>
      <c r="BG40" s="97">
        <v>0</v>
      </c>
      <c r="BH40" s="97">
        <v>0</v>
      </c>
      <c r="BI40" s="97">
        <v>2.3478379062704901E-2</v>
      </c>
      <c r="BJ40" s="97">
        <v>0</v>
      </c>
      <c r="BK40" s="97">
        <v>0.25194332677458198</v>
      </c>
      <c r="BL40" s="97">
        <v>0</v>
      </c>
      <c r="BM40" s="97">
        <v>6.54823503475036E-3</v>
      </c>
      <c r="BN40" s="97">
        <v>1.0077738388531501</v>
      </c>
      <c r="BO40" s="97">
        <v>1.61028188389746E-2</v>
      </c>
      <c r="BP40" s="97">
        <v>0</v>
      </c>
      <c r="BQ40" s="97">
        <v>1.69301420878872E-2</v>
      </c>
      <c r="BR40" s="97">
        <v>2.29562437981227E-5</v>
      </c>
      <c r="BS40" s="97">
        <v>12.3514152848647</v>
      </c>
      <c r="BT40" s="97">
        <v>2.7420665751846398</v>
      </c>
      <c r="BU40" s="97">
        <v>0</v>
      </c>
      <c r="BV40" s="97">
        <v>0</v>
      </c>
      <c r="BW40" s="97">
        <v>0.91792264140907798</v>
      </c>
      <c r="BX40" s="97">
        <v>0</v>
      </c>
      <c r="BY40" s="97">
        <v>0.14996597461723901</v>
      </c>
      <c r="BZ40" s="97">
        <v>24.697762854324001</v>
      </c>
      <c r="CA40" s="97">
        <v>1.2766686731976</v>
      </c>
      <c r="CC40" s="35">
        <f t="shared" si="0"/>
        <v>7.9999943307636281E-3</v>
      </c>
      <c r="CD40" s="35">
        <f t="shared" si="12"/>
        <v>1.9247488039640714E-2</v>
      </c>
      <c r="CE40" s="83">
        <f t="shared" si="1"/>
        <v>3.9902170730224299E-7</v>
      </c>
      <c r="CF40" s="83" t="str">
        <f t="shared" si="2"/>
        <v/>
      </c>
      <c r="CG40" s="83">
        <f t="shared" si="3"/>
        <v>-7.8559139550546438E-8</v>
      </c>
      <c r="CH40" s="83">
        <f t="shared" si="13"/>
        <v>-2.4105577714576963E-5</v>
      </c>
      <c r="CI40" s="83">
        <f t="shared" si="14"/>
        <v>-2.6107259128011121E-5</v>
      </c>
      <c r="CJ40" s="83">
        <f t="shared" si="6"/>
        <v>-4.5461452137295671E-7</v>
      </c>
      <c r="CK40" s="83">
        <f t="shared" si="7"/>
        <v>-3.1199884941059059E-7</v>
      </c>
      <c r="CL40" s="83" t="str">
        <f t="shared" si="8"/>
        <v/>
      </c>
      <c r="CM40" s="83" t="str">
        <f t="shared" si="9"/>
        <v/>
      </c>
      <c r="CN40" s="83" t="str">
        <f t="shared" si="10"/>
        <v/>
      </c>
      <c r="CO40" s="83" t="str">
        <f>IF(M40=0,"",(#REF!-M40)/M40)</f>
        <v/>
      </c>
      <c r="CP40" s="83" t="str">
        <f>IF(N40=0,"",(#REF!-N40)/N40)</f>
        <v/>
      </c>
      <c r="CQ40" s="83" t="str">
        <f t="shared" si="11"/>
        <v/>
      </c>
    </row>
    <row r="41" spans="1:95" x14ac:dyDescent="0.25">
      <c r="A41" s="97" t="s">
        <v>40</v>
      </c>
      <c r="B41" s="97">
        <v>307.76463647000003</v>
      </c>
      <c r="C41" s="97"/>
      <c r="D41" s="97">
        <v>2406.8541627999998</v>
      </c>
      <c r="E41" s="97">
        <v>47.413184790000003</v>
      </c>
      <c r="F41" s="97">
        <v>43.620155400000002</v>
      </c>
      <c r="G41" s="97">
        <v>97.728008520000003</v>
      </c>
      <c r="H41" s="97">
        <v>184.94615901</v>
      </c>
      <c r="I41" s="97"/>
      <c r="J41" s="97"/>
      <c r="K41" s="97"/>
      <c r="L41" s="97"/>
      <c r="M41" s="97"/>
      <c r="N41" s="29"/>
      <c r="O41" s="29"/>
      <c r="P41" s="97"/>
      <c r="Q41" s="96" t="s">
        <v>40</v>
      </c>
      <c r="R41" s="96">
        <v>0</v>
      </c>
      <c r="S41" s="97">
        <v>3.6319847283313802</v>
      </c>
      <c r="T41" s="97">
        <v>13.7975764339579</v>
      </c>
      <c r="U41" s="97">
        <v>13.7975764339579</v>
      </c>
      <c r="V41" s="97">
        <v>10.6837763384315</v>
      </c>
      <c r="W41" s="97">
        <v>0</v>
      </c>
      <c r="X41" s="97">
        <v>3.6127617407304098</v>
      </c>
      <c r="Y41" s="97">
        <v>3.3437293277490201</v>
      </c>
      <c r="Z41" s="97">
        <v>307.76450101357398</v>
      </c>
      <c r="AA41" s="97">
        <v>31.9960369477167</v>
      </c>
      <c r="AB41" s="97">
        <v>0.242977862982688</v>
      </c>
      <c r="AC41" s="97">
        <v>5.5921037677028398</v>
      </c>
      <c r="AD41" s="97">
        <v>0</v>
      </c>
      <c r="AE41" s="97">
        <v>0</v>
      </c>
      <c r="AF41" s="97">
        <v>38.203090847608301</v>
      </c>
      <c r="AG41" s="97">
        <v>38.203090847608301</v>
      </c>
      <c r="AH41" s="97">
        <v>19.2548388983503</v>
      </c>
      <c r="AI41" s="97">
        <v>4.4203500862514202</v>
      </c>
      <c r="AJ41" s="97">
        <v>0.17684502449547701</v>
      </c>
      <c r="AK41" s="97">
        <v>4.6245931872602597</v>
      </c>
      <c r="AL41" s="97">
        <v>0.47353473191487899</v>
      </c>
      <c r="AM41" s="97">
        <v>0</v>
      </c>
      <c r="AN41" s="97">
        <v>9.11316213050858E-2</v>
      </c>
      <c r="AO41" s="97">
        <v>0.83955600492732996</v>
      </c>
      <c r="AP41" s="97">
        <v>0</v>
      </c>
      <c r="AQ41" s="97">
        <v>2166.1678445565099</v>
      </c>
      <c r="AR41" s="97">
        <v>221.430551146238</v>
      </c>
      <c r="AS41" s="97">
        <v>2406.8532346011002</v>
      </c>
      <c r="AT41" s="97">
        <v>0</v>
      </c>
      <c r="AU41" s="97">
        <v>5.6336339897209502</v>
      </c>
      <c r="AV41" s="97">
        <v>0</v>
      </c>
      <c r="AW41" s="97">
        <v>49.171972385459398</v>
      </c>
      <c r="AX41" s="97">
        <v>2.5430546062820698E-2</v>
      </c>
      <c r="AY41" s="97">
        <v>8.9421315894773392E-3</v>
      </c>
      <c r="AZ41" s="97">
        <v>33.639855683239901</v>
      </c>
      <c r="BA41" s="97">
        <v>1.14284724394693E-2</v>
      </c>
      <c r="BB41" s="97">
        <v>0</v>
      </c>
      <c r="BC41" s="97">
        <v>1.65756537861627E-3</v>
      </c>
      <c r="BD41" s="97">
        <v>47.412036506478003</v>
      </c>
      <c r="BE41" s="97">
        <v>43.619009830772399</v>
      </c>
      <c r="BF41" s="97">
        <v>3.7930266757056099</v>
      </c>
      <c r="BG41" s="97">
        <v>0</v>
      </c>
      <c r="BH41" s="97">
        <v>0</v>
      </c>
      <c r="BI41" s="97">
        <v>0.178450042494088</v>
      </c>
      <c r="BJ41" s="97">
        <v>0</v>
      </c>
      <c r="BK41" s="97">
        <v>1.9149243093746</v>
      </c>
      <c r="BL41" s="97">
        <v>0</v>
      </c>
      <c r="BM41" s="97">
        <v>4.9770716248615197E-2</v>
      </c>
      <c r="BN41" s="97">
        <v>7.6596964629044804</v>
      </c>
      <c r="BO41" s="97">
        <v>0.12058378258032</v>
      </c>
      <c r="BP41" s="97">
        <v>0</v>
      </c>
      <c r="BQ41" s="97">
        <v>0.12867942073557201</v>
      </c>
      <c r="BR41" s="97">
        <v>1.7448030478899E-4</v>
      </c>
      <c r="BS41" s="97">
        <v>97.727963124610696</v>
      </c>
      <c r="BT41" s="97">
        <v>20.533647393183799</v>
      </c>
      <c r="BU41" s="97">
        <v>0</v>
      </c>
      <c r="BV41" s="97">
        <v>0</v>
      </c>
      <c r="BW41" s="97">
        <v>6.8737593090901097</v>
      </c>
      <c r="BX41" s="97">
        <v>0</v>
      </c>
      <c r="BY41" s="97">
        <v>1.12300179738157</v>
      </c>
      <c r="BZ41" s="97">
        <v>184.94613506616599</v>
      </c>
      <c r="CA41" s="97">
        <v>9.5601790632246892</v>
      </c>
      <c r="CC41" s="35">
        <f t="shared" si="0"/>
        <v>8.0000054101934063E-3</v>
      </c>
      <c r="CD41" s="35">
        <f t="shared" si="12"/>
        <v>1.9247479669633371E-2</v>
      </c>
      <c r="CE41" s="83">
        <f t="shared" si="1"/>
        <v>-4.4012992397245232E-7</v>
      </c>
      <c r="CF41" s="83" t="str">
        <f t="shared" si="2"/>
        <v/>
      </c>
      <c r="CG41" s="83">
        <f t="shared" si="3"/>
        <v>-3.8564816844615739E-7</v>
      </c>
      <c r="CH41" s="83">
        <f t="shared" si="13"/>
        <v>-2.4218654095591293E-5</v>
      </c>
      <c r="CI41" s="83">
        <f t="shared" si="14"/>
        <v>-2.6262382999282138E-5</v>
      </c>
      <c r="CJ41" s="83">
        <f t="shared" si="6"/>
        <v>-4.6450746305605476E-7</v>
      </c>
      <c r="CK41" s="83">
        <f t="shared" si="7"/>
        <v>-1.2946380793741204E-7</v>
      </c>
      <c r="CL41" s="83" t="str">
        <f t="shared" si="8"/>
        <v/>
      </c>
      <c r="CM41" s="83" t="str">
        <f t="shared" si="9"/>
        <v/>
      </c>
      <c r="CN41" s="83" t="str">
        <f t="shared" si="10"/>
        <v/>
      </c>
      <c r="CO41" s="83" t="str">
        <f>IF(M41=0,"",(#REF!-M41)/M41)</f>
        <v/>
      </c>
      <c r="CP41" s="83" t="str">
        <f>IF(N41=0,"",(#REF!-N41)/N41)</f>
        <v/>
      </c>
      <c r="CQ41" s="83" t="str">
        <f t="shared" si="11"/>
        <v/>
      </c>
    </row>
    <row r="42" spans="1:95" x14ac:dyDescent="0.25">
      <c r="A42" s="97" t="s">
        <v>41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29"/>
      <c r="O42" s="29"/>
      <c r="P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C42" s="35" t="e">
        <f t="shared" si="0"/>
        <v>#DIV/0!</v>
      </c>
      <c r="CD42" s="35" t="e">
        <f t="shared" si="12"/>
        <v>#DIV/0!</v>
      </c>
      <c r="CE42" s="83" t="str">
        <f t="shared" si="1"/>
        <v/>
      </c>
      <c r="CF42" s="83" t="str">
        <f t="shared" si="2"/>
        <v/>
      </c>
      <c r="CG42" s="83" t="str">
        <f t="shared" si="3"/>
        <v/>
      </c>
      <c r="CH42" s="83" t="str">
        <f t="shared" si="13"/>
        <v/>
      </c>
      <c r="CI42" s="83" t="str">
        <f t="shared" si="14"/>
        <v/>
      </c>
      <c r="CJ42" s="83" t="str">
        <f t="shared" si="6"/>
        <v/>
      </c>
      <c r="CK42" s="83" t="str">
        <f t="shared" si="7"/>
        <v/>
      </c>
      <c r="CL42" s="83" t="str">
        <f t="shared" si="8"/>
        <v/>
      </c>
      <c r="CM42" s="83" t="str">
        <f t="shared" si="9"/>
        <v/>
      </c>
      <c r="CN42" s="83" t="str">
        <f t="shared" si="10"/>
        <v/>
      </c>
      <c r="CO42" s="83" t="str">
        <f>IF(M42=0,"",(#REF!-M42)/M42)</f>
        <v/>
      </c>
      <c r="CP42" s="83" t="str">
        <f>IF(N42=0,"",(#REF!-N42)/N42)</f>
        <v/>
      </c>
      <c r="CQ42" s="83" t="str">
        <f t="shared" si="11"/>
        <v/>
      </c>
    </row>
    <row r="43" spans="1:95" x14ac:dyDescent="0.25">
      <c r="A43" s="97" t="s">
        <v>42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29"/>
      <c r="O43" s="29"/>
      <c r="P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C43" s="35" t="e">
        <f t="shared" si="0"/>
        <v>#DIV/0!</v>
      </c>
      <c r="CD43" s="35" t="e">
        <f t="shared" si="12"/>
        <v>#DIV/0!</v>
      </c>
      <c r="CE43" s="83" t="str">
        <f t="shared" si="1"/>
        <v/>
      </c>
      <c r="CF43" s="83" t="str">
        <f t="shared" si="2"/>
        <v/>
      </c>
      <c r="CG43" s="83" t="str">
        <f t="shared" si="3"/>
        <v/>
      </c>
      <c r="CH43" s="83" t="str">
        <f t="shared" si="13"/>
        <v/>
      </c>
      <c r="CI43" s="83" t="str">
        <f t="shared" si="14"/>
        <v/>
      </c>
      <c r="CJ43" s="83" t="str">
        <f t="shared" si="6"/>
        <v/>
      </c>
      <c r="CK43" s="83" t="str">
        <f t="shared" si="7"/>
        <v/>
      </c>
      <c r="CL43" s="83" t="str">
        <f t="shared" si="8"/>
        <v/>
      </c>
      <c r="CM43" s="83" t="str">
        <f t="shared" si="9"/>
        <v/>
      </c>
      <c r="CN43" s="83" t="str">
        <f t="shared" si="10"/>
        <v/>
      </c>
      <c r="CO43" s="83" t="str">
        <f>IF(M43=0,"",(#REF!-M43)/M43)</f>
        <v/>
      </c>
      <c r="CP43" s="83" t="str">
        <f>IF(N43=0,"",(#REF!-N43)/N43)</f>
        <v/>
      </c>
      <c r="CQ43" s="83" t="str">
        <f t="shared" si="11"/>
        <v/>
      </c>
    </row>
    <row r="44" spans="1:95" x14ac:dyDescent="0.25">
      <c r="A44" s="97" t="s">
        <v>43</v>
      </c>
      <c r="B44" s="97">
        <v>2719.4269688999998</v>
      </c>
      <c r="C44" s="97"/>
      <c r="D44" s="97">
        <v>19849.184418000001</v>
      </c>
      <c r="E44" s="97">
        <v>471.58420838000001</v>
      </c>
      <c r="F44" s="97">
        <v>433.85728634999998</v>
      </c>
      <c r="G44" s="97">
        <v>1061.5763764000001</v>
      </c>
      <c r="H44" s="97">
        <v>1771.5471302999999</v>
      </c>
      <c r="I44" s="97"/>
      <c r="J44" s="97"/>
      <c r="K44" s="97"/>
      <c r="L44" s="97"/>
      <c r="M44" s="97"/>
      <c r="N44" s="29"/>
      <c r="O44" s="29"/>
      <c r="P44" s="97"/>
      <c r="Q44" s="96" t="s">
        <v>43</v>
      </c>
      <c r="R44" s="96">
        <v>0</v>
      </c>
      <c r="S44" s="97">
        <v>34.789742718130903</v>
      </c>
      <c r="T44" s="97">
        <v>132.16305877065699</v>
      </c>
      <c r="U44" s="97">
        <v>132.16305877065699</v>
      </c>
      <c r="V44" s="97">
        <v>102.336812973625</v>
      </c>
      <c r="W44" s="97">
        <v>0</v>
      </c>
      <c r="X44" s="97">
        <v>34.605577437093899</v>
      </c>
      <c r="Y44" s="97">
        <v>32.0286807303657</v>
      </c>
      <c r="Z44" s="97">
        <v>2719.42613244531</v>
      </c>
      <c r="AA44" s="97">
        <v>306.48119061175601</v>
      </c>
      <c r="AB44" s="97">
        <v>2.3274159049158301</v>
      </c>
      <c r="AC44" s="97">
        <v>53.565158101135303</v>
      </c>
      <c r="AD44" s="97">
        <v>0</v>
      </c>
      <c r="AE44" s="97">
        <v>0</v>
      </c>
      <c r="AF44" s="97">
        <v>365.93679002175901</v>
      </c>
      <c r="AG44" s="97">
        <v>365.93679002175901</v>
      </c>
      <c r="AH44" s="97">
        <v>158.79342017212099</v>
      </c>
      <c r="AI44" s="97">
        <v>42.341298875684998</v>
      </c>
      <c r="AJ44" s="97">
        <v>1.69394802115893</v>
      </c>
      <c r="AK44" s="97">
        <v>44.297648389649297</v>
      </c>
      <c r="AL44" s="97">
        <v>4.5358556067942803</v>
      </c>
      <c r="AM44" s="97">
        <v>0</v>
      </c>
      <c r="AN44" s="97">
        <v>0.87292481702578395</v>
      </c>
      <c r="AO44" s="97">
        <v>8.3504519865616196</v>
      </c>
      <c r="AP44" s="97">
        <v>0</v>
      </c>
      <c r="AQ44" s="97">
        <v>17864.259750718302</v>
      </c>
      <c r="AR44" s="97">
        <v>1826.1245961667701</v>
      </c>
      <c r="AS44" s="97">
        <v>19849.177767057201</v>
      </c>
      <c r="AT44" s="97">
        <v>0</v>
      </c>
      <c r="AU44" s="97">
        <v>53.962981357064798</v>
      </c>
      <c r="AV44" s="97">
        <v>0</v>
      </c>
      <c r="AW44" s="97">
        <v>471.004409159082</v>
      </c>
      <c r="AX44" s="97">
        <v>0.56267792101511804</v>
      </c>
      <c r="AY44" s="97">
        <v>8.5511640734579994E-2</v>
      </c>
      <c r="AZ44" s="97">
        <v>322.87651168251199</v>
      </c>
      <c r="BA44" s="97">
        <v>0.12233763468983699</v>
      </c>
      <c r="BB44" s="97">
        <v>0</v>
      </c>
      <c r="BC44" s="97">
        <v>1.585092529074E-2</v>
      </c>
      <c r="BD44" s="97">
        <v>471.572567547988</v>
      </c>
      <c r="BE44" s="97">
        <v>433.84565077037399</v>
      </c>
      <c r="BF44" s="97">
        <v>37.7269167776142</v>
      </c>
      <c r="BG44" s="97">
        <v>5.5757155155784E-2</v>
      </c>
      <c r="BH44" s="97">
        <v>0</v>
      </c>
      <c r="BI44" s="97">
        <v>5.8816150214994698</v>
      </c>
      <c r="BJ44" s="97">
        <v>0</v>
      </c>
      <c r="BK44" s="97">
        <v>20.091786742902499</v>
      </c>
      <c r="BL44" s="97">
        <v>0</v>
      </c>
      <c r="BM44" s="97">
        <v>0.47594534728649601</v>
      </c>
      <c r="BN44" s="97">
        <v>80.365479896713495</v>
      </c>
      <c r="BO44" s="97">
        <v>1.15503812997487</v>
      </c>
      <c r="BP44" s="97">
        <v>5.6944867915585E-2</v>
      </c>
      <c r="BQ44" s="97">
        <v>3.2511908188748699</v>
      </c>
      <c r="BR44" s="97">
        <v>4.04111578341022E-3</v>
      </c>
      <c r="BS44" s="97">
        <v>1061.5760988668901</v>
      </c>
      <c r="BT44" s="97">
        <v>196.685897166606</v>
      </c>
      <c r="BU44" s="97">
        <v>0</v>
      </c>
      <c r="BV44" s="97">
        <v>0</v>
      </c>
      <c r="BW44" s="97">
        <v>65.841710882654596</v>
      </c>
      <c r="BX44" s="97">
        <v>0</v>
      </c>
      <c r="BY44" s="97">
        <v>10.7569080442494</v>
      </c>
      <c r="BZ44" s="97">
        <v>1771.54648778463</v>
      </c>
      <c r="CA44" s="97">
        <v>91.574225436458903</v>
      </c>
      <c r="CC44" s="35">
        <f t="shared" si="0"/>
        <v>7.9999999010368777E-3</v>
      </c>
      <c r="CD44" s="35">
        <f t="shared" si="12"/>
        <v>1.9247518032585627E-2</v>
      </c>
      <c r="CE44" s="83">
        <f t="shared" si="1"/>
        <v>-3.0758490642584016E-7</v>
      </c>
      <c r="CF44" s="83" t="str">
        <f t="shared" si="2"/>
        <v/>
      </c>
      <c r="CG44" s="83">
        <f t="shared" si="3"/>
        <v>-3.3507385793243558E-7</v>
      </c>
      <c r="CH44" s="83">
        <f t="shared" si="13"/>
        <v>-2.4684524640879642E-5</v>
      </c>
      <c r="CI44" s="83">
        <f t="shared" si="14"/>
        <v>-2.6818910254745703E-5</v>
      </c>
      <c r="CJ44" s="83">
        <f t="shared" si="6"/>
        <v>-2.6143489638188285E-7</v>
      </c>
      <c r="CK44" s="83">
        <f t="shared" si="7"/>
        <v>-3.6268601547706079E-7</v>
      </c>
      <c r="CL44" s="83" t="str">
        <f t="shared" si="8"/>
        <v/>
      </c>
      <c r="CM44" s="83" t="str">
        <f t="shared" si="9"/>
        <v/>
      </c>
      <c r="CN44" s="83" t="str">
        <f t="shared" si="10"/>
        <v/>
      </c>
      <c r="CO44" s="83" t="str">
        <f>IF(M44=0,"",(#REF!-M44)/M44)</f>
        <v/>
      </c>
      <c r="CP44" s="83" t="str">
        <f>IF(N44=0,"",(#REF!-N44)/N44)</f>
        <v/>
      </c>
      <c r="CQ44" s="83" t="str">
        <f t="shared" si="11"/>
        <v/>
      </c>
    </row>
    <row r="45" spans="1:95" x14ac:dyDescent="0.25">
      <c r="A45" s="97" t="s">
        <v>44</v>
      </c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29"/>
      <c r="O45" s="29"/>
      <c r="P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C45" s="35" t="e">
        <f t="shared" si="0"/>
        <v>#DIV/0!</v>
      </c>
      <c r="CD45" s="35" t="e">
        <f t="shared" si="12"/>
        <v>#DIV/0!</v>
      </c>
      <c r="CE45" s="83" t="str">
        <f t="shared" si="1"/>
        <v/>
      </c>
      <c r="CF45" s="83" t="str">
        <f t="shared" si="2"/>
        <v/>
      </c>
      <c r="CG45" s="83" t="str">
        <f t="shared" si="3"/>
        <v/>
      </c>
      <c r="CH45" s="83" t="str">
        <f t="shared" si="13"/>
        <v/>
      </c>
      <c r="CI45" s="83" t="str">
        <f t="shared" si="14"/>
        <v/>
      </c>
      <c r="CJ45" s="83" t="str">
        <f t="shared" si="6"/>
        <v/>
      </c>
      <c r="CK45" s="83" t="str">
        <f t="shared" si="7"/>
        <v/>
      </c>
      <c r="CL45" s="83" t="str">
        <f t="shared" si="8"/>
        <v/>
      </c>
      <c r="CM45" s="83" t="str">
        <f t="shared" si="9"/>
        <v/>
      </c>
      <c r="CN45" s="83" t="str">
        <f t="shared" si="10"/>
        <v/>
      </c>
      <c r="CO45" s="83" t="str">
        <f>IF(M45=0,"",(#REF!-M45)/M45)</f>
        <v/>
      </c>
      <c r="CP45" s="83" t="str">
        <f>IF(N45=0,"",(#REF!-N45)/N45)</f>
        <v/>
      </c>
      <c r="CQ45" s="83" t="str">
        <f t="shared" si="11"/>
        <v/>
      </c>
    </row>
    <row r="46" spans="1:95" x14ac:dyDescent="0.25">
      <c r="A46" s="97" t="s">
        <v>45</v>
      </c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29"/>
      <c r="O46" s="29"/>
      <c r="P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C46" s="35" t="e">
        <f t="shared" si="0"/>
        <v>#DIV/0!</v>
      </c>
      <c r="CD46" s="35" t="e">
        <f t="shared" si="12"/>
        <v>#DIV/0!</v>
      </c>
      <c r="CE46" s="83" t="str">
        <f t="shared" si="1"/>
        <v/>
      </c>
      <c r="CF46" s="83" t="str">
        <f t="shared" si="2"/>
        <v/>
      </c>
      <c r="CG46" s="83" t="str">
        <f t="shared" si="3"/>
        <v/>
      </c>
      <c r="CH46" s="83" t="str">
        <f t="shared" si="13"/>
        <v/>
      </c>
      <c r="CI46" s="83" t="str">
        <f t="shared" si="14"/>
        <v/>
      </c>
      <c r="CJ46" s="83" t="str">
        <f t="shared" si="6"/>
        <v/>
      </c>
      <c r="CK46" s="83" t="str">
        <f t="shared" si="7"/>
        <v/>
      </c>
      <c r="CL46" s="83" t="str">
        <f t="shared" si="8"/>
        <v/>
      </c>
      <c r="CM46" s="83" t="str">
        <f t="shared" si="9"/>
        <v/>
      </c>
      <c r="CN46" s="83" t="str">
        <f t="shared" si="10"/>
        <v/>
      </c>
      <c r="CO46" s="83" t="str">
        <f>IF(M46=0,"",(#REF!-M46)/M46)</f>
        <v/>
      </c>
      <c r="CP46" s="83" t="str">
        <f>IF(N46=0,"",(#REF!-N46)/N46)</f>
        <v/>
      </c>
      <c r="CQ46" s="83" t="str">
        <f t="shared" si="11"/>
        <v/>
      </c>
    </row>
    <row r="47" spans="1:95" x14ac:dyDescent="0.25">
      <c r="A47" s="97" t="s">
        <v>46</v>
      </c>
      <c r="B47" s="97">
        <v>859.46517323</v>
      </c>
      <c r="C47" s="97"/>
      <c r="D47" s="97">
        <v>6845.2496238000003</v>
      </c>
      <c r="E47" s="97">
        <v>129.68121991000001</v>
      </c>
      <c r="F47" s="97">
        <v>119.30671382</v>
      </c>
      <c r="G47" s="97">
        <v>255.01493450999999</v>
      </c>
      <c r="H47" s="97">
        <v>546.02473457999997</v>
      </c>
      <c r="I47" s="97"/>
      <c r="J47" s="97"/>
      <c r="K47" s="97"/>
      <c r="L47" s="97"/>
      <c r="M47" s="97"/>
      <c r="N47" s="29"/>
      <c r="O47" s="29"/>
      <c r="P47" s="97"/>
      <c r="Q47" s="96" t="s">
        <v>46</v>
      </c>
      <c r="R47" s="96">
        <v>0</v>
      </c>
      <c r="S47" s="97">
        <v>10.722867600479001</v>
      </c>
      <c r="T47" s="97">
        <v>40.735194317097402</v>
      </c>
      <c r="U47" s="97">
        <v>40.735194317097402</v>
      </c>
      <c r="V47" s="97">
        <v>31.542163621767902</v>
      </c>
      <c r="W47" s="97">
        <v>0</v>
      </c>
      <c r="X47" s="97">
        <v>10.6661073803989</v>
      </c>
      <c r="Y47" s="97">
        <v>9.8718493569455994</v>
      </c>
      <c r="Z47" s="97">
        <v>859.46491550102701</v>
      </c>
      <c r="AA47" s="97">
        <v>94.463375601883399</v>
      </c>
      <c r="AB47" s="97">
        <v>0.71735405716061396</v>
      </c>
      <c r="AC47" s="97">
        <v>16.509812117509501</v>
      </c>
      <c r="AD47" s="97">
        <v>0</v>
      </c>
      <c r="AE47" s="97">
        <v>0</v>
      </c>
      <c r="AF47" s="97">
        <v>112.788711084441</v>
      </c>
      <c r="AG47" s="97">
        <v>112.788711084441</v>
      </c>
      <c r="AH47" s="97">
        <v>54.7619653996924</v>
      </c>
      <c r="AI47" s="97">
        <v>13.0503966960156</v>
      </c>
      <c r="AJ47" s="97">
        <v>0.52210732102260105</v>
      </c>
      <c r="AK47" s="97">
        <v>13.653387831607599</v>
      </c>
      <c r="AL47" s="97">
        <v>1.3980380901662199</v>
      </c>
      <c r="AM47" s="97">
        <v>0</v>
      </c>
      <c r="AN47" s="97">
        <v>0.26905237557202899</v>
      </c>
      <c r="AO47" s="97">
        <v>2.29629530962041</v>
      </c>
      <c r="AP47" s="97">
        <v>0</v>
      </c>
      <c r="AQ47" s="97">
        <v>6160.7226741381301</v>
      </c>
      <c r="AR47" s="97">
        <v>629.76287664677</v>
      </c>
      <c r="AS47" s="97">
        <v>6845.2475161845896</v>
      </c>
      <c r="AT47" s="97">
        <v>0</v>
      </c>
      <c r="AU47" s="97">
        <v>16.632431787502</v>
      </c>
      <c r="AV47" s="97">
        <v>0</v>
      </c>
      <c r="AW47" s="97">
        <v>145.172625844842</v>
      </c>
      <c r="AX47" s="97">
        <v>6.9555782077525496E-2</v>
      </c>
      <c r="AY47" s="97">
        <v>2.4457870107420201E-2</v>
      </c>
      <c r="AZ47" s="97">
        <v>92.009315446132703</v>
      </c>
      <c r="BA47" s="97">
        <v>3.1258357962267801E-2</v>
      </c>
      <c r="BB47" s="97">
        <v>0</v>
      </c>
      <c r="BC47" s="97">
        <v>4.5336510383218401E-3</v>
      </c>
      <c r="BD47" s="97">
        <v>129.67809349864001</v>
      </c>
      <c r="BE47" s="97">
        <v>119.303584789943</v>
      </c>
      <c r="BF47" s="97">
        <v>10.3745087086977</v>
      </c>
      <c r="BG47" s="97">
        <v>0</v>
      </c>
      <c r="BH47" s="97">
        <v>0</v>
      </c>
      <c r="BI47" s="97">
        <v>0.48808371488726099</v>
      </c>
      <c r="BJ47" s="97">
        <v>0</v>
      </c>
      <c r="BK47" s="97">
        <v>5.2375644787997997</v>
      </c>
      <c r="BL47" s="97">
        <v>0</v>
      </c>
      <c r="BM47" s="97">
        <v>0.13612897672139601</v>
      </c>
      <c r="BN47" s="97">
        <v>20.950254409519498</v>
      </c>
      <c r="BO47" s="97">
        <v>0.356004740508991</v>
      </c>
      <c r="BP47" s="97">
        <v>0</v>
      </c>
      <c r="BQ47" s="97">
        <v>0.351954874364104</v>
      </c>
      <c r="BR47" s="97">
        <v>4.7722833272155002E-4</v>
      </c>
      <c r="BS47" s="97">
        <v>255.01487322828299</v>
      </c>
      <c r="BT47" s="97">
        <v>60.622338092647098</v>
      </c>
      <c r="BU47" s="97">
        <v>0</v>
      </c>
      <c r="BV47" s="97">
        <v>0</v>
      </c>
      <c r="BW47" s="97">
        <v>20.293681349471299</v>
      </c>
      <c r="BX47" s="97">
        <v>0</v>
      </c>
      <c r="BY47" s="97">
        <v>3.3154809558302198</v>
      </c>
      <c r="BZ47" s="97">
        <v>546.02461057116204</v>
      </c>
      <c r="CA47" s="97">
        <v>28.224925870723101</v>
      </c>
      <c r="CC47" s="35">
        <f t="shared" si="0"/>
        <v>7.9999978481736008E-3</v>
      </c>
      <c r="CD47" s="35">
        <f t="shared" si="12"/>
        <v>1.9247496323463214E-2</v>
      </c>
      <c r="CE47" s="83">
        <f t="shared" si="1"/>
        <v>-2.9987133978732897E-7</v>
      </c>
      <c r="CF47" s="83" t="str">
        <f t="shared" si="2"/>
        <v/>
      </c>
      <c r="CG47" s="83">
        <f t="shared" si="3"/>
        <v>-3.0789460232721815E-7</v>
      </c>
      <c r="CH47" s="83">
        <f t="shared" si="13"/>
        <v>-2.4108435764022011E-5</v>
      </c>
      <c r="CI47" s="83">
        <f t="shared" si="14"/>
        <v>-2.6226772633409413E-5</v>
      </c>
      <c r="CJ47" s="83">
        <f t="shared" si="6"/>
        <v>-2.4030638485116247E-7</v>
      </c>
      <c r="CK47" s="83">
        <f t="shared" si="7"/>
        <v>-2.2711212528578095E-7</v>
      </c>
      <c r="CL47" s="83" t="str">
        <f t="shared" si="8"/>
        <v/>
      </c>
      <c r="CM47" s="83" t="str">
        <f t="shared" si="9"/>
        <v/>
      </c>
      <c r="CN47" s="83" t="str">
        <f t="shared" si="10"/>
        <v/>
      </c>
      <c r="CO47" s="83" t="str">
        <f>IF(M47=0,"",(#REF!-M47)/M47)</f>
        <v/>
      </c>
      <c r="CP47" s="83" t="str">
        <f>IF(N47=0,"",(#REF!-N47)/N47)</f>
        <v/>
      </c>
      <c r="CQ47" s="83" t="str">
        <f t="shared" si="11"/>
        <v/>
      </c>
    </row>
    <row r="48" spans="1:95" x14ac:dyDescent="0.25">
      <c r="A48" s="97" t="s">
        <v>47</v>
      </c>
      <c r="B48" s="97">
        <v>1468.7227373000001</v>
      </c>
      <c r="C48" s="97"/>
      <c r="D48" s="97">
        <v>13036.029326</v>
      </c>
      <c r="E48" s="97">
        <v>221.59229818</v>
      </c>
      <c r="F48" s="97">
        <v>203.86483339</v>
      </c>
      <c r="G48" s="97">
        <v>451.01857397999999</v>
      </c>
      <c r="H48" s="97">
        <v>804.05397489999996</v>
      </c>
      <c r="I48" s="97"/>
      <c r="J48" s="97"/>
      <c r="K48" s="97"/>
      <c r="L48" s="97"/>
      <c r="M48" s="97"/>
      <c r="N48" s="29"/>
      <c r="O48" s="29"/>
      <c r="P48" s="97"/>
      <c r="Q48" s="96" t="s">
        <v>47</v>
      </c>
      <c r="R48" s="96">
        <v>0</v>
      </c>
      <c r="S48" s="97">
        <v>15.7900661141133</v>
      </c>
      <c r="T48" s="97">
        <v>59.984986503395803</v>
      </c>
      <c r="U48" s="97">
        <v>59.984986503395803</v>
      </c>
      <c r="V48" s="97">
        <v>46.447709197243597</v>
      </c>
      <c r="W48" s="97">
        <v>0</v>
      </c>
      <c r="X48" s="97">
        <v>15.706475885633401</v>
      </c>
      <c r="Y48" s="97">
        <v>14.5368842529112</v>
      </c>
      <c r="Z48" s="97">
        <v>1468.7222215054201</v>
      </c>
      <c r="AA48" s="97">
        <v>139.10293451140899</v>
      </c>
      <c r="AB48" s="97">
        <v>1.0563468800864599</v>
      </c>
      <c r="AC48" s="97">
        <v>24.311681263755801</v>
      </c>
      <c r="AD48" s="97">
        <v>0</v>
      </c>
      <c r="AE48" s="97">
        <v>0</v>
      </c>
      <c r="AF48" s="97">
        <v>166.08811880871301</v>
      </c>
      <c r="AG48" s="97">
        <v>166.08811880871301</v>
      </c>
      <c r="AH48" s="97">
        <v>104.28817753097699</v>
      </c>
      <c r="AI48" s="97">
        <v>19.217477543468</v>
      </c>
      <c r="AJ48" s="97">
        <v>0.76883412258768202</v>
      </c>
      <c r="AK48" s="97">
        <v>20.105415206684601</v>
      </c>
      <c r="AL48" s="97">
        <v>2.05869358115498</v>
      </c>
      <c r="AM48" s="97">
        <v>0</v>
      </c>
      <c r="AN48" s="97">
        <v>0.39619531639552102</v>
      </c>
      <c r="AO48" s="97">
        <v>3.9237840033069298</v>
      </c>
      <c r="AP48" s="97">
        <v>0</v>
      </c>
      <c r="AQ48" s="97">
        <v>11732.422514801199</v>
      </c>
      <c r="AR48" s="97">
        <v>1199.3144632819101</v>
      </c>
      <c r="AS48" s="97">
        <v>13036.025155614099</v>
      </c>
      <c r="AT48" s="97">
        <v>0</v>
      </c>
      <c r="AU48" s="97">
        <v>24.4922432602038</v>
      </c>
      <c r="AV48" s="97">
        <v>0</v>
      </c>
      <c r="AW48" s="97">
        <v>213.77531001963601</v>
      </c>
      <c r="AX48" s="97">
        <v>0.118853172705677</v>
      </c>
      <c r="AY48" s="97">
        <v>4.1792265279959398E-2</v>
      </c>
      <c r="AZ48" s="97">
        <v>157.22052830370799</v>
      </c>
      <c r="BA48" s="97">
        <v>5.3412564840688501E-2</v>
      </c>
      <c r="BB48" s="97">
        <v>0</v>
      </c>
      <c r="BC48" s="97">
        <v>7.7468642752029603E-3</v>
      </c>
      <c r="BD48" s="97">
        <v>221.58695136924001</v>
      </c>
      <c r="BE48" s="97">
        <v>203.859496893141</v>
      </c>
      <c r="BF48" s="97">
        <v>17.727454476099101</v>
      </c>
      <c r="BG48" s="97">
        <v>0</v>
      </c>
      <c r="BH48" s="97">
        <v>0</v>
      </c>
      <c r="BI48" s="97">
        <v>0.83401079240728104</v>
      </c>
      <c r="BJ48" s="97">
        <v>0</v>
      </c>
      <c r="BK48" s="97">
        <v>8.9496650436239502</v>
      </c>
      <c r="BL48" s="97">
        <v>0</v>
      </c>
      <c r="BM48" s="97">
        <v>0.23260972567888499</v>
      </c>
      <c r="BN48" s="97">
        <v>35.798661479852498</v>
      </c>
      <c r="BO48" s="97">
        <v>0.52423836582646099</v>
      </c>
      <c r="BP48" s="97">
        <v>0</v>
      </c>
      <c r="BQ48" s="97">
        <v>0.60140122143774399</v>
      </c>
      <c r="BR48" s="97">
        <v>8.1545933118382704E-4</v>
      </c>
      <c r="BS48" s="97">
        <v>451.01845907240499</v>
      </c>
      <c r="BT48" s="97">
        <v>89.270036577226406</v>
      </c>
      <c r="BU48" s="97">
        <v>0</v>
      </c>
      <c r="BV48" s="97">
        <v>0</v>
      </c>
      <c r="BW48" s="97">
        <v>29.883637556091902</v>
      </c>
      <c r="BX48" s="97">
        <v>0</v>
      </c>
      <c r="BY48" s="97">
        <v>4.8822470812116503</v>
      </c>
      <c r="BZ48" s="97">
        <v>804.05374579385602</v>
      </c>
      <c r="CA48" s="97">
        <v>41.562902771294297</v>
      </c>
      <c r="CC48" s="35">
        <f t="shared" si="0"/>
        <v>7.999998180892141E-3</v>
      </c>
      <c r="CD48" s="35">
        <f t="shared" si="12"/>
        <v>1.9247491841715363E-2</v>
      </c>
      <c r="CE48" s="83">
        <f t="shared" si="1"/>
        <v>-3.5118580716242656E-7</v>
      </c>
      <c r="CF48" s="83" t="str">
        <f t="shared" si="2"/>
        <v/>
      </c>
      <c r="CG48" s="83">
        <f t="shared" si="3"/>
        <v>-3.1991228281924442E-7</v>
      </c>
      <c r="CH48" s="83">
        <f t="shared" si="13"/>
        <v>-2.4129046017858895E-5</v>
      </c>
      <c r="CI48" s="83">
        <f t="shared" si="14"/>
        <v>-2.6176642485429728E-5</v>
      </c>
      <c r="CJ48" s="83">
        <f t="shared" si="6"/>
        <v>-2.5477353177965756E-7</v>
      </c>
      <c r="CK48" s="83">
        <f t="shared" si="7"/>
        <v>-2.8493876168222555E-7</v>
      </c>
      <c r="CL48" s="83" t="str">
        <f t="shared" si="8"/>
        <v/>
      </c>
      <c r="CM48" s="83" t="str">
        <f t="shared" si="9"/>
        <v/>
      </c>
      <c r="CN48" s="83" t="str">
        <f t="shared" si="10"/>
        <v/>
      </c>
      <c r="CO48" s="83" t="str">
        <f>IF(M48=0,"",(#REF!-M48)/M48)</f>
        <v/>
      </c>
      <c r="CP48" s="83" t="str">
        <f>IF(N48=0,"",(#REF!-N48)/N48)</f>
        <v/>
      </c>
      <c r="CQ48" s="83" t="str">
        <f t="shared" si="11"/>
        <v/>
      </c>
    </row>
    <row r="49" spans="1:95" x14ac:dyDescent="0.25">
      <c r="A49" s="97" t="s">
        <v>48</v>
      </c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29"/>
      <c r="O49" s="29"/>
      <c r="P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C49" s="35" t="e">
        <f t="shared" si="0"/>
        <v>#DIV/0!</v>
      </c>
      <c r="CD49" s="35" t="e">
        <f t="shared" si="12"/>
        <v>#DIV/0!</v>
      </c>
      <c r="CE49" s="83" t="str">
        <f t="shared" si="1"/>
        <v/>
      </c>
      <c r="CF49" s="83" t="str">
        <f t="shared" si="2"/>
        <v/>
      </c>
      <c r="CG49" s="83" t="str">
        <f t="shared" si="3"/>
        <v/>
      </c>
      <c r="CH49" s="83" t="str">
        <f t="shared" si="13"/>
        <v/>
      </c>
      <c r="CI49" s="83" t="str">
        <f t="shared" si="14"/>
        <v/>
      </c>
      <c r="CJ49" s="83" t="str">
        <f t="shared" si="6"/>
        <v/>
      </c>
      <c r="CK49" s="83" t="str">
        <f t="shared" si="7"/>
        <v/>
      </c>
      <c r="CL49" s="83" t="str">
        <f t="shared" si="8"/>
        <v/>
      </c>
      <c r="CM49" s="83" t="str">
        <f t="shared" si="9"/>
        <v/>
      </c>
      <c r="CN49" s="83" t="str">
        <f t="shared" si="10"/>
        <v/>
      </c>
      <c r="CO49" s="83" t="str">
        <f>IF(M49=0,"",(#REF!-M49)/M49)</f>
        <v/>
      </c>
      <c r="CP49" s="83" t="str">
        <f>IF(N49=0,"",(#REF!-N49)/N49)</f>
        <v/>
      </c>
      <c r="CQ49" s="83" t="str">
        <f t="shared" si="11"/>
        <v/>
      </c>
    </row>
    <row r="50" spans="1:95" x14ac:dyDescent="0.25">
      <c r="A50" s="97" t="s">
        <v>49</v>
      </c>
      <c r="B50" s="97">
        <v>81.04911018</v>
      </c>
      <c r="C50" s="97"/>
      <c r="D50" s="97">
        <v>785.13965535</v>
      </c>
      <c r="E50" s="97">
        <v>13.39003883</v>
      </c>
      <c r="F50" s="97">
        <v>12.318839649999999</v>
      </c>
      <c r="G50" s="97">
        <v>28.27860098</v>
      </c>
      <c r="H50" s="97">
        <v>46.594349899999997</v>
      </c>
      <c r="I50" s="97"/>
      <c r="J50" s="97"/>
      <c r="K50" s="97"/>
      <c r="L50" s="97"/>
      <c r="M50" s="97"/>
      <c r="N50" s="29"/>
      <c r="O50" s="29"/>
      <c r="P50" s="97"/>
      <c r="Q50" s="96" t="s">
        <v>49</v>
      </c>
      <c r="R50" s="96">
        <v>0</v>
      </c>
      <c r="S50" s="97">
        <v>0.91502269020816795</v>
      </c>
      <c r="T50" s="97">
        <v>3.47608922680149</v>
      </c>
      <c r="U50" s="97">
        <v>3.47608922680149</v>
      </c>
      <c r="V50" s="97">
        <v>2.6916138104217899</v>
      </c>
      <c r="W50" s="97">
        <v>0</v>
      </c>
      <c r="X50" s="97">
        <v>0.91017975640939297</v>
      </c>
      <c r="Y50" s="97">
        <v>0.84240219625648505</v>
      </c>
      <c r="Z50" s="97">
        <v>81.049041596587202</v>
      </c>
      <c r="AA50" s="97">
        <v>8.0609193260480492</v>
      </c>
      <c r="AB50" s="97">
        <v>6.1214571860223499E-2</v>
      </c>
      <c r="AC50" s="97">
        <v>1.4088444298704299</v>
      </c>
      <c r="AD50" s="97">
        <v>0</v>
      </c>
      <c r="AE50" s="97">
        <v>0</v>
      </c>
      <c r="AF50" s="97">
        <v>9.6246854467549596</v>
      </c>
      <c r="AG50" s="97">
        <v>9.6246854467549596</v>
      </c>
      <c r="AH50" s="97">
        <v>6.2811124718552396</v>
      </c>
      <c r="AI50" s="97">
        <v>1.1136394255442701</v>
      </c>
      <c r="AJ50" s="97">
        <v>4.4553217617602697E-2</v>
      </c>
      <c r="AK50" s="97">
        <v>1.1650946556484301</v>
      </c>
      <c r="AL50" s="97">
        <v>0.11929979985054801</v>
      </c>
      <c r="AM50" s="97">
        <v>0</v>
      </c>
      <c r="AN50" s="97">
        <v>2.2959217565201199E-2</v>
      </c>
      <c r="AO50" s="97">
        <v>0.23710078163770301</v>
      </c>
      <c r="AP50" s="97">
        <v>0</v>
      </c>
      <c r="AQ50" s="97">
        <v>706.62557019505402</v>
      </c>
      <c r="AR50" s="97">
        <v>72.232868281772696</v>
      </c>
      <c r="AS50" s="97">
        <v>785.13955094868095</v>
      </c>
      <c r="AT50" s="97">
        <v>0</v>
      </c>
      <c r="AU50" s="97">
        <v>1.41930860802151</v>
      </c>
      <c r="AV50" s="97">
        <v>0</v>
      </c>
      <c r="AW50" s="97">
        <v>12.3881179700226</v>
      </c>
      <c r="AX50" s="97">
        <v>7.1818800134481903E-3</v>
      </c>
      <c r="AY50" s="97">
        <v>2.5253657688343598E-3</v>
      </c>
      <c r="AZ50" s="97">
        <v>9.5002853028874998</v>
      </c>
      <c r="BA50" s="97">
        <v>3.22753052244029E-3</v>
      </c>
      <c r="BB50" s="97">
        <v>0</v>
      </c>
      <c r="BC50" s="97">
        <v>4.6811729911759998E-4</v>
      </c>
      <c r="BD50" s="97">
        <v>13.389716403056701</v>
      </c>
      <c r="BE50" s="97">
        <v>12.318515439747101</v>
      </c>
      <c r="BF50" s="97">
        <v>1.07120096330957</v>
      </c>
      <c r="BG50" s="97">
        <v>0</v>
      </c>
      <c r="BH50" s="97">
        <v>0</v>
      </c>
      <c r="BI50" s="97">
        <v>5.0396361602098802E-2</v>
      </c>
      <c r="BJ50" s="97">
        <v>0</v>
      </c>
      <c r="BK50" s="97">
        <v>0.54079690978135597</v>
      </c>
      <c r="BL50" s="97">
        <v>0</v>
      </c>
      <c r="BM50" s="97">
        <v>1.4055794694577101E-2</v>
      </c>
      <c r="BN50" s="97">
        <v>2.1631883313767299</v>
      </c>
      <c r="BO50" s="97">
        <v>3.0379306906275501E-2</v>
      </c>
      <c r="BP50" s="97">
        <v>0</v>
      </c>
      <c r="BQ50" s="97">
        <v>3.6340570280593197E-2</v>
      </c>
      <c r="BR50" s="97">
        <v>4.9275520494717102E-5</v>
      </c>
      <c r="BS50" s="97">
        <v>28.278601918682501</v>
      </c>
      <c r="BT50" s="97">
        <v>5.1731370086129598</v>
      </c>
      <c r="BU50" s="97">
        <v>0</v>
      </c>
      <c r="BV50" s="97">
        <v>0</v>
      </c>
      <c r="BW50" s="97">
        <v>1.7317340820316001</v>
      </c>
      <c r="BX50" s="97">
        <v>0</v>
      </c>
      <c r="BY50" s="97">
        <v>0.28292266786878001</v>
      </c>
      <c r="BZ50" s="97">
        <v>46.594336684358701</v>
      </c>
      <c r="CA50" s="97">
        <v>2.4085406430258902</v>
      </c>
      <c r="CC50" s="35">
        <f t="shared" si="0"/>
        <v>7.9999949872169816E-3</v>
      </c>
      <c r="CD50" s="35">
        <f t="shared" si="12"/>
        <v>1.9247512640416894E-2</v>
      </c>
      <c r="CE50" s="83">
        <f t="shared" si="1"/>
        <v>-8.4619575274166056E-7</v>
      </c>
      <c r="CF50" s="83" t="str">
        <f t="shared" si="2"/>
        <v/>
      </c>
      <c r="CG50" s="83">
        <f t="shared" si="3"/>
        <v>-1.3297165458148925E-7</v>
      </c>
      <c r="CH50" s="83">
        <f t="shared" si="13"/>
        <v>-2.4079612269435985E-5</v>
      </c>
      <c r="CI50" s="83">
        <f t="shared" si="14"/>
        <v>-2.6318246045084119E-5</v>
      </c>
      <c r="CJ50" s="83">
        <f t="shared" si="6"/>
        <v>3.3194092638505779E-8</v>
      </c>
      <c r="CK50" s="83">
        <f t="shared" si="7"/>
        <v>-2.8363184215113679E-7</v>
      </c>
      <c r="CL50" s="83" t="str">
        <f t="shared" si="8"/>
        <v/>
      </c>
      <c r="CM50" s="83" t="str">
        <f t="shared" si="9"/>
        <v/>
      </c>
      <c r="CN50" s="83" t="str">
        <f t="shared" si="10"/>
        <v/>
      </c>
      <c r="CO50" s="83" t="str">
        <f>IF(M50=0,"",(#REF!-M50)/M50)</f>
        <v/>
      </c>
      <c r="CP50" s="83" t="str">
        <f>IF(N50=0,"",(#REF!-N50)/N50)</f>
        <v/>
      </c>
      <c r="CQ50" s="83" t="str">
        <f t="shared" si="11"/>
        <v/>
      </c>
    </row>
    <row r="51" spans="1:95" x14ac:dyDescent="0.25">
      <c r="A51" s="97" t="s">
        <v>50</v>
      </c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29"/>
      <c r="O51" s="29"/>
      <c r="P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C51" s="35" t="e">
        <f t="shared" si="0"/>
        <v>#DIV/0!</v>
      </c>
      <c r="CD51" s="35" t="e">
        <f t="shared" si="12"/>
        <v>#DIV/0!</v>
      </c>
      <c r="CE51" s="83" t="str">
        <f t="shared" si="1"/>
        <v/>
      </c>
      <c r="CF51" s="83" t="str">
        <f t="shared" si="2"/>
        <v/>
      </c>
      <c r="CG51" s="83" t="str">
        <f t="shared" si="3"/>
        <v/>
      </c>
      <c r="CH51" s="83" t="str">
        <f t="shared" si="13"/>
        <v/>
      </c>
      <c r="CI51" s="83" t="str">
        <f t="shared" si="14"/>
        <v/>
      </c>
      <c r="CJ51" s="83" t="str">
        <f t="shared" si="6"/>
        <v/>
      </c>
      <c r="CK51" s="83" t="str">
        <f t="shared" si="7"/>
        <v/>
      </c>
      <c r="CL51" s="83" t="str">
        <f t="shared" si="8"/>
        <v/>
      </c>
      <c r="CM51" s="83" t="str">
        <f t="shared" si="9"/>
        <v/>
      </c>
      <c r="CN51" s="83" t="str">
        <f t="shared" si="10"/>
        <v/>
      </c>
      <c r="CO51" s="83" t="str">
        <f>IF(M51=0,"",(#REF!-M51)/M51)</f>
        <v/>
      </c>
      <c r="CP51" s="83" t="str">
        <f>IF(N51=0,"",(#REF!-N51)/N51)</f>
        <v/>
      </c>
      <c r="CQ51" s="83" t="str">
        <f t="shared" si="11"/>
        <v/>
      </c>
    </row>
    <row r="52" spans="1:95" x14ac:dyDescent="0.25">
      <c r="A52" s="41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29"/>
      <c r="O52" s="29"/>
      <c r="P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C52" s="35" t="e">
        <f t="shared" si="0"/>
        <v>#DIV/0!</v>
      </c>
      <c r="CD52" s="35" t="e">
        <f t="shared" si="12"/>
        <v>#DIV/0!</v>
      </c>
      <c r="CE52" s="83" t="str">
        <f t="shared" si="1"/>
        <v/>
      </c>
      <c r="CF52" s="83" t="str">
        <f t="shared" si="2"/>
        <v/>
      </c>
      <c r="CG52" s="83" t="str">
        <f t="shared" si="3"/>
        <v/>
      </c>
      <c r="CH52" s="83" t="str">
        <f t="shared" si="13"/>
        <v/>
      </c>
      <c r="CI52" s="83" t="str">
        <f t="shared" si="14"/>
        <v/>
      </c>
      <c r="CJ52" s="83" t="str">
        <f t="shared" si="6"/>
        <v/>
      </c>
      <c r="CK52" s="83" t="str">
        <f t="shared" si="7"/>
        <v/>
      </c>
      <c r="CL52" s="83" t="str">
        <f t="shared" si="8"/>
        <v/>
      </c>
      <c r="CM52" s="83" t="str">
        <f t="shared" si="9"/>
        <v/>
      </c>
      <c r="CN52" s="83" t="str">
        <f t="shared" si="10"/>
        <v/>
      </c>
      <c r="CO52" s="83" t="str">
        <f>IF(M52=0,"",(#REF!-M52)/M52)</f>
        <v/>
      </c>
      <c r="CP52" s="83" t="str">
        <f>IF(N52=0,"",(#REF!-N52)/N52)</f>
        <v/>
      </c>
      <c r="CQ52" s="83" t="str">
        <f t="shared" si="11"/>
        <v/>
      </c>
    </row>
    <row r="53" spans="1:95" x14ac:dyDescent="0.25">
      <c r="A53" s="41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29"/>
      <c r="P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C53" s="35" t="e">
        <f t="shared" si="0"/>
        <v>#DIV/0!</v>
      </c>
      <c r="CD53" s="35" t="e">
        <f t="shared" si="12"/>
        <v>#DIV/0!</v>
      </c>
      <c r="CE53" s="83" t="str">
        <f t="shared" si="1"/>
        <v/>
      </c>
      <c r="CF53" s="83" t="str">
        <f t="shared" si="2"/>
        <v/>
      </c>
      <c r="CG53" s="83" t="str">
        <f t="shared" si="3"/>
        <v/>
      </c>
      <c r="CH53" s="83" t="str">
        <f t="shared" si="13"/>
        <v/>
      </c>
      <c r="CI53" s="83" t="str">
        <f t="shared" si="14"/>
        <v/>
      </c>
      <c r="CJ53" s="83" t="str">
        <f t="shared" si="6"/>
        <v/>
      </c>
      <c r="CK53" s="83" t="str">
        <f t="shared" si="7"/>
        <v/>
      </c>
      <c r="CL53" s="83" t="str">
        <f t="shared" si="8"/>
        <v/>
      </c>
      <c r="CM53" s="83" t="str">
        <f t="shared" si="9"/>
        <v/>
      </c>
      <c r="CN53" s="83" t="str">
        <f t="shared" si="10"/>
        <v/>
      </c>
      <c r="CO53" s="83" t="str">
        <f>IF(M53=0,"",(#REF!-M53)/M53)</f>
        <v/>
      </c>
      <c r="CP53" s="83" t="str">
        <f>IF(N53=0,"",(#REF!-N53)/N53)</f>
        <v/>
      </c>
      <c r="CQ53" s="83" t="str">
        <f t="shared" si="11"/>
        <v/>
      </c>
    </row>
    <row r="54" spans="1:95" x14ac:dyDescent="0.25">
      <c r="A54" s="41" t="s">
        <v>231</v>
      </c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29"/>
      <c r="P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C54" s="35" t="e">
        <f t="shared" si="0"/>
        <v>#DIV/0!</v>
      </c>
      <c r="CD54" s="35" t="e">
        <f t="shared" si="12"/>
        <v>#DIV/0!</v>
      </c>
      <c r="CE54" s="83" t="str">
        <f t="shared" si="1"/>
        <v/>
      </c>
      <c r="CF54" s="83" t="str">
        <f t="shared" si="2"/>
        <v/>
      </c>
      <c r="CG54" s="83" t="str">
        <f t="shared" si="3"/>
        <v/>
      </c>
      <c r="CH54" s="83" t="str">
        <f t="shared" si="13"/>
        <v/>
      </c>
      <c r="CI54" s="83" t="str">
        <f t="shared" si="14"/>
        <v/>
      </c>
      <c r="CJ54" s="83" t="str">
        <f t="shared" si="6"/>
        <v/>
      </c>
      <c r="CK54" s="83" t="str">
        <f t="shared" si="7"/>
        <v/>
      </c>
      <c r="CL54" s="83" t="str">
        <f t="shared" si="8"/>
        <v/>
      </c>
      <c r="CM54" s="83" t="str">
        <f t="shared" si="9"/>
        <v/>
      </c>
      <c r="CN54" s="83" t="str">
        <f t="shared" si="10"/>
        <v/>
      </c>
      <c r="CO54" s="83" t="str">
        <f>IF(M54=0,"",(#REF!-M54)/M54)</f>
        <v/>
      </c>
      <c r="CP54" s="83" t="str">
        <f>IF(N54=0,"",(#REF!-N54)/N54)</f>
        <v/>
      </c>
      <c r="CQ54" s="83" t="str">
        <f t="shared" si="11"/>
        <v/>
      </c>
    </row>
    <row r="55" spans="1:95" x14ac:dyDescent="0.25">
      <c r="A55" s="97" t="s">
        <v>1</v>
      </c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29"/>
      <c r="O55" s="29"/>
      <c r="P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C55" s="35" t="e">
        <f t="shared" si="0"/>
        <v>#DIV/0!</v>
      </c>
      <c r="CD55" s="35" t="e">
        <f t="shared" si="12"/>
        <v>#DIV/0!</v>
      </c>
      <c r="CE55" s="83" t="str">
        <f t="shared" si="1"/>
        <v/>
      </c>
      <c r="CF55" s="83" t="str">
        <f t="shared" si="2"/>
        <v/>
      </c>
      <c r="CG55" s="83" t="str">
        <f t="shared" si="3"/>
        <v/>
      </c>
      <c r="CH55" s="83" t="str">
        <f t="shared" si="13"/>
        <v/>
      </c>
      <c r="CI55" s="83" t="str">
        <f t="shared" si="14"/>
        <v/>
      </c>
      <c r="CJ55" s="83" t="str">
        <f t="shared" si="6"/>
        <v/>
      </c>
      <c r="CK55" s="83" t="str">
        <f t="shared" si="7"/>
        <v/>
      </c>
      <c r="CL55" s="83" t="str">
        <f t="shared" si="8"/>
        <v/>
      </c>
      <c r="CM55" s="83" t="str">
        <f t="shared" si="9"/>
        <v/>
      </c>
      <c r="CN55" s="83" t="str">
        <f t="shared" si="10"/>
        <v/>
      </c>
      <c r="CO55" s="83" t="str">
        <f>IF(M55=0,"",(#REF!-M55)/M55)</f>
        <v/>
      </c>
      <c r="CP55" s="83" t="str">
        <f>IF(N55=0,"",(#REF!-N55)/N55)</f>
        <v/>
      </c>
      <c r="CQ55" s="83" t="str">
        <f t="shared" si="11"/>
        <v/>
      </c>
    </row>
    <row r="56" spans="1:95" x14ac:dyDescent="0.25">
      <c r="A56" s="97" t="s">
        <v>11</v>
      </c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29"/>
      <c r="O56" s="29"/>
      <c r="P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C56" s="35" t="e">
        <f t="shared" si="0"/>
        <v>#DIV/0!</v>
      </c>
      <c r="CD56" s="35" t="e">
        <f t="shared" si="12"/>
        <v>#DIV/0!</v>
      </c>
      <c r="CE56" s="83" t="str">
        <f t="shared" si="1"/>
        <v/>
      </c>
      <c r="CF56" s="83" t="str">
        <f t="shared" si="2"/>
        <v/>
      </c>
      <c r="CG56" s="83" t="str">
        <f t="shared" si="3"/>
        <v/>
      </c>
      <c r="CH56" s="83" t="str">
        <f t="shared" si="13"/>
        <v/>
      </c>
      <c r="CI56" s="83" t="str">
        <f t="shared" si="14"/>
        <v/>
      </c>
      <c r="CJ56" s="83" t="str">
        <f t="shared" si="6"/>
        <v/>
      </c>
      <c r="CK56" s="83" t="str">
        <f t="shared" si="7"/>
        <v/>
      </c>
      <c r="CL56" s="83" t="str">
        <f t="shared" si="8"/>
        <v/>
      </c>
      <c r="CM56" s="83" t="str">
        <f t="shared" si="9"/>
        <v/>
      </c>
      <c r="CN56" s="83" t="str">
        <f t="shared" si="10"/>
        <v/>
      </c>
      <c r="CO56" s="83" t="str">
        <f>IF(M56=0,"",(#REF!-M56)/M56)</f>
        <v/>
      </c>
      <c r="CP56" s="83" t="str">
        <f>IF(N56=0,"",(#REF!-N56)/N56)</f>
        <v/>
      </c>
      <c r="CQ56" s="83" t="str">
        <f t="shared" si="11"/>
        <v/>
      </c>
    </row>
    <row r="57" spans="1:95" x14ac:dyDescent="0.25">
      <c r="A57" s="96" t="s">
        <v>58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C57" s="35" t="e">
        <f t="shared" si="0"/>
        <v>#DIV/0!</v>
      </c>
      <c r="CD57" s="35" t="e">
        <f t="shared" si="12"/>
        <v>#DIV/0!</v>
      </c>
      <c r="CE57" s="83" t="str">
        <f t="shared" si="1"/>
        <v/>
      </c>
      <c r="CF57" s="83" t="str">
        <f t="shared" si="2"/>
        <v/>
      </c>
      <c r="CG57" s="83" t="str">
        <f t="shared" si="3"/>
        <v/>
      </c>
      <c r="CH57" s="83" t="str">
        <f t="shared" si="13"/>
        <v/>
      </c>
      <c r="CI57" s="83" t="str">
        <f t="shared" si="14"/>
        <v/>
      </c>
      <c r="CJ57" s="83" t="str">
        <f t="shared" si="6"/>
        <v/>
      </c>
      <c r="CK57" s="83" t="str">
        <f t="shared" si="7"/>
        <v/>
      </c>
      <c r="CL57" s="83" t="str">
        <f t="shared" si="8"/>
        <v/>
      </c>
      <c r="CM57" s="83" t="str">
        <f t="shared" si="9"/>
        <v/>
      </c>
      <c r="CN57" s="83" t="str">
        <f t="shared" si="10"/>
        <v/>
      </c>
      <c r="CO57" s="83" t="str">
        <f>IF(M57=0,"",(#REF!-M57)/M57)</f>
        <v/>
      </c>
      <c r="CP57" s="83" t="str">
        <f>IF(N57=0,"",(#REF!-N57)/N57)</f>
        <v/>
      </c>
      <c r="CQ57" s="83" t="str">
        <f t="shared" si="11"/>
        <v/>
      </c>
    </row>
    <row r="58" spans="1:95" x14ac:dyDescent="0.25">
      <c r="A58" s="96" t="s">
        <v>75</v>
      </c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C58" s="35" t="e">
        <f t="shared" si="0"/>
        <v>#DIV/0!</v>
      </c>
      <c r="CD58" s="35" t="e">
        <f t="shared" si="12"/>
        <v>#DIV/0!</v>
      </c>
      <c r="CE58" s="83" t="str">
        <f t="shared" si="1"/>
        <v/>
      </c>
      <c r="CF58" s="83" t="str">
        <f t="shared" si="2"/>
        <v/>
      </c>
      <c r="CG58" s="83" t="str">
        <f t="shared" si="3"/>
        <v/>
      </c>
      <c r="CH58" s="83" t="str">
        <f t="shared" si="13"/>
        <v/>
      </c>
      <c r="CI58" s="83" t="str">
        <f t="shared" si="14"/>
        <v/>
      </c>
      <c r="CJ58" s="83" t="str">
        <f t="shared" si="6"/>
        <v/>
      </c>
      <c r="CK58" s="83" t="str">
        <f t="shared" si="7"/>
        <v/>
      </c>
      <c r="CL58" s="83" t="str">
        <f t="shared" si="8"/>
        <v/>
      </c>
      <c r="CM58" s="83" t="str">
        <f t="shared" si="9"/>
        <v/>
      </c>
      <c r="CN58" s="83" t="str">
        <f t="shared" si="10"/>
        <v/>
      </c>
      <c r="CO58" s="83" t="str">
        <f>IF(M58=0,"",(#REF!-M58)/M58)</f>
        <v/>
      </c>
      <c r="CP58" s="83" t="str">
        <f>IF(N58=0,"",(#REF!-N58)/N58)</f>
        <v/>
      </c>
      <c r="CQ58" s="83" t="str">
        <f t="shared" si="11"/>
        <v/>
      </c>
    </row>
    <row r="59" spans="1:95" x14ac:dyDescent="0.25">
      <c r="A59" s="96" t="s">
        <v>417</v>
      </c>
      <c r="B59" s="97">
        <v>28425.838584000001</v>
      </c>
      <c r="C59" s="97"/>
      <c r="D59" s="97">
        <v>263253.79158000002</v>
      </c>
      <c r="E59" s="97">
        <v>6355.3640269999996</v>
      </c>
      <c r="F59" s="97">
        <v>5846.9357772000003</v>
      </c>
      <c r="G59" s="97">
        <v>28232.38521</v>
      </c>
      <c r="H59" s="97">
        <v>15054.834258999999</v>
      </c>
      <c r="I59" s="97"/>
      <c r="J59" s="97"/>
      <c r="K59" s="97"/>
      <c r="L59" s="97"/>
      <c r="M59" s="97"/>
      <c r="N59" s="97"/>
      <c r="O59" s="97"/>
      <c r="P59" s="97"/>
      <c r="Q59" s="96" t="s">
        <v>69</v>
      </c>
      <c r="R59" s="96">
        <v>0</v>
      </c>
      <c r="S59" s="97">
        <v>295.64782203428399</v>
      </c>
      <c r="T59" s="97">
        <v>1123.1444604829701</v>
      </c>
      <c r="U59" s="97">
        <v>1123.1444604829701</v>
      </c>
      <c r="V59" s="97">
        <v>869.66798095371905</v>
      </c>
      <c r="W59" s="97">
        <v>0</v>
      </c>
      <c r="X59" s="97">
        <v>294.08326258340799</v>
      </c>
      <c r="Y59" s="97">
        <v>272.18472496253702</v>
      </c>
      <c r="Z59" s="97">
        <v>28425.9711542849</v>
      </c>
      <c r="AA59" s="97">
        <v>2604.5076664852199</v>
      </c>
      <c r="AB59" s="97">
        <v>19.778681086208099</v>
      </c>
      <c r="AC59" s="97">
        <v>455.20719218297199</v>
      </c>
      <c r="AD59" s="97">
        <v>0</v>
      </c>
      <c r="AE59" s="97">
        <v>0</v>
      </c>
      <c r="AF59" s="97">
        <v>3109.77327067224</v>
      </c>
      <c r="AG59" s="97">
        <v>3109.77327067224</v>
      </c>
      <c r="AH59" s="97">
        <v>2106.0349533998001</v>
      </c>
      <c r="AI59" s="97">
        <v>359.82117534121397</v>
      </c>
      <c r="AJ59" s="97">
        <v>14.3955173621829</v>
      </c>
      <c r="AK59" s="97">
        <v>376.44727859649402</v>
      </c>
      <c r="AL59" s="97">
        <v>38.546232282963203</v>
      </c>
      <c r="AM59" s="97">
        <v>0</v>
      </c>
      <c r="AN59" s="97">
        <v>7.4182328247591602</v>
      </c>
      <c r="AO59" s="97">
        <v>112.535636725695</v>
      </c>
      <c r="AP59" s="97">
        <v>0</v>
      </c>
      <c r="AQ59" s="97">
        <v>236927.75161185401</v>
      </c>
      <c r="AR59" s="97">
        <v>24219.305155618698</v>
      </c>
      <c r="AS59" s="97">
        <v>263253.09172087198</v>
      </c>
      <c r="AT59" s="97">
        <v>0</v>
      </c>
      <c r="AU59" s="97">
        <v>458.58560413917701</v>
      </c>
      <c r="AV59" s="97">
        <v>0</v>
      </c>
      <c r="AW59" s="97">
        <v>4002.6814941252301</v>
      </c>
      <c r="AX59" s="97">
        <v>51.966670806946702</v>
      </c>
      <c r="AY59" s="97">
        <v>0.66103998048909496</v>
      </c>
      <c r="AZ59" s="97">
        <v>2672.72024658696</v>
      </c>
      <c r="BA59" s="97">
        <v>2.8906334176601201</v>
      </c>
      <c r="BB59" s="97">
        <v>0</v>
      </c>
      <c r="BC59" s="97">
        <v>0.122534041347685</v>
      </c>
      <c r="BD59" s="97">
        <v>6355.1680788621898</v>
      </c>
      <c r="BE59" s="97">
        <v>5846.7400173311898</v>
      </c>
      <c r="BF59" s="97">
        <v>508.42806153100003</v>
      </c>
      <c r="BG59" s="97">
        <v>8.7410819906634192</v>
      </c>
      <c r="BH59" s="97">
        <v>0</v>
      </c>
      <c r="BI59" s="97">
        <v>667.72968538941905</v>
      </c>
      <c r="BJ59" s="97">
        <v>0</v>
      </c>
      <c r="BK59" s="97">
        <v>420.57763840892397</v>
      </c>
      <c r="BL59" s="97">
        <v>0</v>
      </c>
      <c r="BM59" s="97">
        <v>3.6792537034893602</v>
      </c>
      <c r="BN59" s="97">
        <v>1682.04655191609</v>
      </c>
      <c r="BO59" s="97">
        <v>9.8156796420893109</v>
      </c>
      <c r="BP59" s="97">
        <v>8.9272620178905004</v>
      </c>
      <c r="BQ59" s="97">
        <v>326.29256583827998</v>
      </c>
      <c r="BR59" s="97">
        <v>0.38485323302303198</v>
      </c>
      <c r="BS59" s="97">
        <v>28232.429677298402</v>
      </c>
      <c r="BT59" s="97">
        <v>1671.4602939973399</v>
      </c>
      <c r="BU59" s="97">
        <v>0</v>
      </c>
      <c r="BV59" s="97">
        <v>0</v>
      </c>
      <c r="BW59" s="97">
        <v>559.53463928413203</v>
      </c>
      <c r="BX59" s="97">
        <v>0</v>
      </c>
      <c r="BY59" s="97">
        <v>91.412907113014398</v>
      </c>
      <c r="BZ59" s="97">
        <v>15054.843973941301</v>
      </c>
      <c r="CA59" s="97">
        <v>778.21569537687401</v>
      </c>
      <c r="CC59" s="35">
        <f t="shared" si="0"/>
        <v>8.0000388205614514E-3</v>
      </c>
      <c r="CD59" s="35">
        <f t="shared" si="12"/>
        <v>1.9247586927435018E-2</v>
      </c>
      <c r="CE59" s="83">
        <f t="shared" si="1"/>
        <v>4.6637246780678802E-6</v>
      </c>
      <c r="CF59" s="83" t="str">
        <f t="shared" si="2"/>
        <v/>
      </c>
      <c r="CG59" s="83">
        <f t="shared" si="3"/>
        <v>-2.6584959093738642E-6</v>
      </c>
      <c r="CH59" s="83">
        <f t="shared" si="13"/>
        <v>-3.0831929843420824E-5</v>
      </c>
      <c r="CI59" s="83">
        <f t="shared" si="14"/>
        <v>-3.3480762619937907E-5</v>
      </c>
      <c r="CJ59" s="83">
        <f t="shared" si="6"/>
        <v>1.5750457522638352E-6</v>
      </c>
      <c r="CK59" s="83">
        <f t="shared" si="7"/>
        <v>6.4530376982039779E-7</v>
      </c>
      <c r="CL59" s="83" t="str">
        <f t="shared" si="8"/>
        <v/>
      </c>
      <c r="CM59" s="83" t="str">
        <f t="shared" si="9"/>
        <v/>
      </c>
      <c r="CN59" s="83" t="str">
        <f t="shared" si="10"/>
        <v/>
      </c>
      <c r="CO59" s="83" t="str">
        <f>IF(M59=0,"",(#REF!-M59)/M59)</f>
        <v/>
      </c>
      <c r="CP59" s="83" t="str">
        <f>IF(N59=0,"",(#REF!-N59)/N59)</f>
        <v/>
      </c>
      <c r="CQ59" s="83" t="str">
        <f t="shared" si="11"/>
        <v/>
      </c>
    </row>
    <row r="60" spans="1:95" x14ac:dyDescent="0.25">
      <c r="A60" s="97" t="s">
        <v>418</v>
      </c>
      <c r="B60" s="97">
        <v>128340.1376</v>
      </c>
      <c r="C60" s="97"/>
      <c r="D60" s="97">
        <v>1498378.2043999999</v>
      </c>
      <c r="E60" s="97">
        <v>130599.13404</v>
      </c>
      <c r="F60" s="97">
        <v>120151.20539</v>
      </c>
      <c r="G60" s="97">
        <v>967536.39888999995</v>
      </c>
      <c r="H60" s="97">
        <v>55839.001358000001</v>
      </c>
      <c r="I60" s="97">
        <v>10.174588612999999</v>
      </c>
      <c r="J60" s="97">
        <v>0.43605374320000001</v>
      </c>
      <c r="K60" s="97">
        <v>69.768600789999994</v>
      </c>
      <c r="L60" s="97"/>
      <c r="M60" s="97"/>
      <c r="N60" s="97"/>
      <c r="O60" s="97"/>
      <c r="P60" s="97"/>
      <c r="Q60" s="96" t="s">
        <v>70</v>
      </c>
      <c r="R60" s="96">
        <v>0</v>
      </c>
      <c r="S60" s="97">
        <v>222.33873094396401</v>
      </c>
      <c r="T60" s="97">
        <v>844.64607593293499</v>
      </c>
      <c r="U60" s="97">
        <v>844.64607593293499</v>
      </c>
      <c r="V60" s="97">
        <v>654.02243023198105</v>
      </c>
      <c r="W60" s="97">
        <v>0</v>
      </c>
      <c r="X60" s="97">
        <v>221.15955890370699</v>
      </c>
      <c r="Y60" s="97">
        <v>204.69516492424299</v>
      </c>
      <c r="Z60" s="97">
        <v>23479.849419467901</v>
      </c>
      <c r="AA60" s="97">
        <v>1958.6744248856601</v>
      </c>
      <c r="AB60" s="97">
        <v>14.8744707458787</v>
      </c>
      <c r="AC60" s="97">
        <v>342.33482098447303</v>
      </c>
      <c r="AD60" s="97">
        <v>0</v>
      </c>
      <c r="AE60" s="97">
        <v>0</v>
      </c>
      <c r="AF60" s="97">
        <v>2338.6327916433702</v>
      </c>
      <c r="AG60" s="97">
        <v>2338.6327916433702</v>
      </c>
      <c r="AH60" s="97">
        <v>2097.09079206556</v>
      </c>
      <c r="AI60" s="97">
        <v>270.603354628879</v>
      </c>
      <c r="AJ60" s="97">
        <v>10.8257993655979</v>
      </c>
      <c r="AK60" s="97">
        <v>283.104107096127</v>
      </c>
      <c r="AL60" s="97">
        <v>28.988170276184</v>
      </c>
      <c r="AM60" s="97">
        <v>0</v>
      </c>
      <c r="AN60" s="97">
        <v>5.5787521061608096</v>
      </c>
      <c r="AO60" s="97">
        <v>454.33665724190797</v>
      </c>
      <c r="AP60" s="97">
        <v>0</v>
      </c>
      <c r="AQ60" s="97">
        <v>235921.51529621799</v>
      </c>
      <c r="AR60" s="97">
        <v>24116.626448188599</v>
      </c>
      <c r="AS60" s="97">
        <v>262135.232536472</v>
      </c>
      <c r="AT60" s="97">
        <v>0</v>
      </c>
      <c r="AU60" s="97">
        <v>344.875725034033</v>
      </c>
      <c r="AV60" s="97">
        <v>0</v>
      </c>
      <c r="AW60" s="97">
        <v>3010.1868639924601</v>
      </c>
      <c r="AX60" s="97">
        <v>450.64960410500498</v>
      </c>
      <c r="AY60" s="97">
        <v>2.2959391965255102E-3</v>
      </c>
      <c r="AZ60" s="97">
        <v>1681.4246301471001</v>
      </c>
      <c r="BA60" s="97">
        <v>18.4098592900014</v>
      </c>
      <c r="BB60" s="97">
        <v>0</v>
      </c>
      <c r="BC60" s="97">
        <v>4.2558893720685403E-4</v>
      </c>
      <c r="BD60" s="97">
        <v>25656.955489935001</v>
      </c>
      <c r="BE60" s="97">
        <v>23604.317367832002</v>
      </c>
      <c r="BF60" s="97">
        <v>2052.6381221029801</v>
      </c>
      <c r="BG60" s="97">
        <v>78.646669973599501</v>
      </c>
      <c r="BH60" s="97">
        <v>0</v>
      </c>
      <c r="BI60" s="97">
        <v>5889.1349801859596</v>
      </c>
      <c r="BJ60" s="97">
        <v>0</v>
      </c>
      <c r="BK60" s="97">
        <v>2510.9042378346198</v>
      </c>
      <c r="BL60" s="97">
        <v>0</v>
      </c>
      <c r="BM60" s="97">
        <v>1.2778878839486901E-2</v>
      </c>
      <c r="BN60" s="97">
        <v>10041.2653912928</v>
      </c>
      <c r="BO60" s="97">
        <v>7.3817146814376198</v>
      </c>
      <c r="BP60" s="97">
        <v>80.321625578024396</v>
      </c>
      <c r="BQ60" s="97">
        <v>2850.1981872495599</v>
      </c>
      <c r="BR60" s="97">
        <v>3.34668176832729</v>
      </c>
      <c r="BS60" s="97">
        <v>188990.54396181501</v>
      </c>
      <c r="BT60" s="97">
        <v>1256.99960003664</v>
      </c>
      <c r="BU60" s="97">
        <v>0</v>
      </c>
      <c r="BV60" s="97">
        <v>0</v>
      </c>
      <c r="BW60" s="97">
        <v>420.80137635190101</v>
      </c>
      <c r="BX60" s="97">
        <v>0</v>
      </c>
      <c r="BY60" s="97">
        <v>68.746092501529404</v>
      </c>
      <c r="BZ60" s="97">
        <v>11321.7493455028</v>
      </c>
      <c r="CA60" s="97">
        <v>585.25406941252299</v>
      </c>
      <c r="CC60" s="35">
        <f t="shared" si="0"/>
        <v>8.0000340731526155E-3</v>
      </c>
      <c r="CD60" s="35">
        <f t="shared" si="12"/>
        <v>1.9248032051165292E-2</v>
      </c>
      <c r="CE60" s="83">
        <f t="shared" si="1"/>
        <v>-0.81704983445905321</v>
      </c>
      <c r="CF60" s="83" t="str">
        <f t="shared" si="2"/>
        <v/>
      </c>
      <c r="CG60" s="83">
        <f t="shared" si="3"/>
        <v>-0.82505402723644161</v>
      </c>
      <c r="CH60" s="83">
        <f t="shared" si="13"/>
        <v>-0.80354421429718847</v>
      </c>
      <c r="CI60" s="83">
        <f t="shared" si="14"/>
        <v>-0.80354489752129821</v>
      </c>
      <c r="CJ60" s="83">
        <f t="shared" si="6"/>
        <v>-0.804668285163604</v>
      </c>
      <c r="CK60" s="83">
        <f t="shared" si="7"/>
        <v>-0.79724298303768382</v>
      </c>
      <c r="CL60" s="83">
        <f t="shared" si="8"/>
        <v>82.015255757243764</v>
      </c>
      <c r="CM60" s="83">
        <f t="shared" si="9"/>
        <v>506.18417707119681</v>
      </c>
      <c r="CN60" s="83">
        <f t="shared" si="10"/>
        <v>32.519846537879381</v>
      </c>
      <c r="CO60" s="83" t="str">
        <f>IF(M60=0,"",(#REF!-M60)/M60)</f>
        <v/>
      </c>
      <c r="CP60" s="83" t="str">
        <f>IF(N60=0,"",(#REF!-N60)/N60)</f>
        <v/>
      </c>
      <c r="CQ60" s="83" t="str">
        <f t="shared" si="11"/>
        <v/>
      </c>
    </row>
    <row r="61" spans="1:95" x14ac:dyDescent="0.25">
      <c r="A61" s="42" t="s">
        <v>492</v>
      </c>
      <c r="B61" s="1">
        <f>SUM(B3:B60)+SUM(B67:B90)</f>
        <v>246738.49283355579</v>
      </c>
      <c r="C61" s="1">
        <f t="shared" ref="C61:O61" si="15">SUM(C3:C60)+SUM(C67:C90)</f>
        <v>18.861456423600004</v>
      </c>
      <c r="D61" s="1">
        <f t="shared" si="15"/>
        <v>2172158.279507149</v>
      </c>
      <c r="E61" s="1">
        <f t="shared" si="15"/>
        <v>157317.03298902631</v>
      </c>
      <c r="F61" s="1">
        <f t="shared" si="15"/>
        <v>144837.1705876599</v>
      </c>
      <c r="G61" s="1">
        <f t="shared" si="15"/>
        <v>1115827.906287052</v>
      </c>
      <c r="H61" s="1">
        <f t="shared" si="15"/>
        <v>94002.547426832505</v>
      </c>
      <c r="I61" s="1">
        <f t="shared" si="15"/>
        <v>10.174588612999999</v>
      </c>
      <c r="J61" s="1">
        <f t="shared" si="15"/>
        <v>0.43605374320000001</v>
      </c>
      <c r="K61" s="1">
        <f t="shared" si="15"/>
        <v>69.768600789999994</v>
      </c>
      <c r="L61" s="1">
        <f t="shared" si="15"/>
        <v>0</v>
      </c>
      <c r="M61" s="1">
        <f t="shared" si="15"/>
        <v>0</v>
      </c>
      <c r="N61" s="1">
        <f t="shared" si="15"/>
        <v>0</v>
      </c>
      <c r="O61" s="1">
        <f t="shared" si="15"/>
        <v>0</v>
      </c>
      <c r="P61" s="97"/>
      <c r="Q61" s="97"/>
      <c r="R61" s="97"/>
      <c r="S61" s="1">
        <f t="shared" ref="S61:CA61" si="16">SUM(S3:S60)+SUM(S67:S90)</f>
        <v>792.85629353465981</v>
      </c>
      <c r="T61" s="1">
        <f t="shared" si="16"/>
        <v>3011.9956755635312</v>
      </c>
      <c r="U61" s="1">
        <f t="shared" si="16"/>
        <v>3011.9956755635312</v>
      </c>
      <c r="V61" s="1">
        <f t="shared" si="16"/>
        <v>2332.2417658128643</v>
      </c>
      <c r="W61" s="1"/>
      <c r="X61" s="1">
        <f t="shared" si="16"/>
        <v>788.65740109356625</v>
      </c>
      <c r="Y61" s="1">
        <f t="shared" si="16"/>
        <v>729.93460180966417</v>
      </c>
      <c r="Z61" s="1">
        <f t="shared" si="16"/>
        <v>75679.207913595892</v>
      </c>
      <c r="AA61" s="1">
        <f t="shared" si="16"/>
        <v>6984.6542342358389</v>
      </c>
      <c r="AB61" s="1">
        <f t="shared" si="16"/>
        <v>53.041784803557022</v>
      </c>
      <c r="AC61" s="1">
        <f t="shared" si="16"/>
        <v>1220.7540017218471</v>
      </c>
      <c r="AD61" s="1">
        <f t="shared" si="16"/>
        <v>0</v>
      </c>
      <c r="AE61" s="1"/>
      <c r="AF61" s="1">
        <f t="shared" si="16"/>
        <v>8339.6300227381071</v>
      </c>
      <c r="AG61" s="1">
        <f t="shared" si="16"/>
        <v>8339.6300227381071</v>
      </c>
      <c r="AH61" s="1">
        <f t="shared" si="16"/>
        <v>5793.0992586474849</v>
      </c>
      <c r="AI61" s="1">
        <f t="shared" si="16"/>
        <v>964.95813481630637</v>
      </c>
      <c r="AJ61" s="1">
        <f t="shared" si="16"/>
        <v>38.604999611022649</v>
      </c>
      <c r="AK61" s="1"/>
      <c r="AL61" s="1">
        <f t="shared" si="16"/>
        <v>103.37166584398513</v>
      </c>
      <c r="AM61" s="1">
        <f t="shared" si="16"/>
        <v>0</v>
      </c>
      <c r="AN61" s="1">
        <f t="shared" si="16"/>
        <v>19.893864577947088</v>
      </c>
      <c r="AO61" s="1">
        <f t="shared" si="16"/>
        <v>638.02166583393614</v>
      </c>
      <c r="AP61" s="1">
        <f t="shared" si="16"/>
        <v>0</v>
      </c>
      <c r="AQ61" s="1">
        <f t="shared" si="16"/>
        <v>651721.15051998943</v>
      </c>
      <c r="AR61" s="1">
        <f t="shared" si="16"/>
        <v>66620.616422730396</v>
      </c>
      <c r="AS61" s="1">
        <f t="shared" si="16"/>
        <v>724134.86620136676</v>
      </c>
      <c r="AT61" s="1">
        <f t="shared" si="16"/>
        <v>0</v>
      </c>
      <c r="AU61" s="1">
        <f t="shared" si="16"/>
        <v>1229.8164771586785</v>
      </c>
      <c r="AV61" s="1">
        <f t="shared" si="16"/>
        <v>0</v>
      </c>
      <c r="AW61" s="1">
        <f t="shared" si="16"/>
        <v>10734.21952699</v>
      </c>
      <c r="AX61" s="1">
        <f t="shared" si="16"/>
        <v>508.46875735952125</v>
      </c>
      <c r="AY61" s="1">
        <f t="shared" si="16"/>
        <v>1.3138433084786441</v>
      </c>
      <c r="AZ61" s="1">
        <f t="shared" si="16"/>
        <v>6816.1785432926954</v>
      </c>
      <c r="BA61" s="1">
        <f t="shared" si="16"/>
        <v>22.295355022201111</v>
      </c>
      <c r="BB61" s="1">
        <f t="shared" si="16"/>
        <v>0</v>
      </c>
      <c r="BC61" s="1">
        <f t="shared" si="16"/>
        <v>0.24354146186666376</v>
      </c>
      <c r="BD61" s="1">
        <f t="shared" si="16"/>
        <v>35688.947589111835</v>
      </c>
      <c r="BE61" s="1">
        <f t="shared" si="16"/>
        <v>32833.727361768237</v>
      </c>
      <c r="BF61" s="1">
        <f t="shared" si="16"/>
        <v>2855.2202273435869</v>
      </c>
      <c r="BG61" s="1">
        <f t="shared" si="16"/>
        <v>88.086257482541996</v>
      </c>
      <c r="BH61" s="1">
        <f t="shared" si="16"/>
        <v>0</v>
      </c>
      <c r="BI61" s="1">
        <f t="shared" si="16"/>
        <v>6622.1512513873413</v>
      </c>
      <c r="BJ61" s="1">
        <f t="shared" si="16"/>
        <v>0</v>
      </c>
      <c r="BK61" s="1">
        <f t="shared" si="16"/>
        <v>3093.0822931721959</v>
      </c>
      <c r="BL61" s="1">
        <f t="shared" si="16"/>
        <v>0</v>
      </c>
      <c r="BM61" s="1">
        <f t="shared" si="16"/>
        <v>7.3126602822395537</v>
      </c>
      <c r="BN61" s="1">
        <f t="shared" si="16"/>
        <v>12369.692662982916</v>
      </c>
      <c r="BO61" s="1">
        <f t="shared" si="16"/>
        <v>26.323214977859674</v>
      </c>
      <c r="BP61" s="1">
        <f t="shared" si="16"/>
        <v>89.962278781946409</v>
      </c>
      <c r="BQ61" s="1">
        <f t="shared" si="16"/>
        <v>3211.1659660817095</v>
      </c>
      <c r="BR61" s="1">
        <f t="shared" si="16"/>
        <v>3.7739511525388174</v>
      </c>
      <c r="BS61" s="1">
        <f t="shared" si="16"/>
        <v>224815.87693307386</v>
      </c>
      <c r="BT61" s="1">
        <f t="shared" si="16"/>
        <v>4482.4524389319686</v>
      </c>
      <c r="BU61" s="1">
        <f t="shared" si="16"/>
        <v>0</v>
      </c>
      <c r="BV61" s="1">
        <f t="shared" si="16"/>
        <v>0</v>
      </c>
      <c r="BW61" s="1">
        <f t="shared" si="16"/>
        <v>1500.5433405273584</v>
      </c>
      <c r="BX61" s="1"/>
      <c r="BY61" s="1">
        <f t="shared" si="16"/>
        <v>245.14808799265859</v>
      </c>
      <c r="BZ61" s="1">
        <f t="shared" si="16"/>
        <v>40373.376970035839</v>
      </c>
      <c r="CA61" s="1">
        <f t="shared" si="16"/>
        <v>2086.9871284744063</v>
      </c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</row>
    <row r="62" spans="1:95" x14ac:dyDescent="0.25">
      <c r="A62" s="10" t="s">
        <v>56</v>
      </c>
      <c r="B62" s="1">
        <f>SUM(B3:B51)</f>
        <v>14720.849347879997</v>
      </c>
      <c r="C62" s="1">
        <f t="shared" ref="C62:O62" si="17">SUM(C3:C51)</f>
        <v>0</v>
      </c>
      <c r="D62" s="1">
        <f t="shared" si="17"/>
        <v>116249.55327762</v>
      </c>
      <c r="E62" s="1">
        <f t="shared" si="17"/>
        <v>2324.9604421699996</v>
      </c>
      <c r="F62" s="1">
        <f t="shared" si="17"/>
        <v>2138.9628787899996</v>
      </c>
      <c r="G62" s="1">
        <f t="shared" si="17"/>
        <v>4780.4963138600006</v>
      </c>
      <c r="H62" s="1">
        <f t="shared" si="17"/>
        <v>9100.33345095</v>
      </c>
      <c r="I62" s="1">
        <f t="shared" si="17"/>
        <v>0</v>
      </c>
      <c r="J62" s="1">
        <f t="shared" si="17"/>
        <v>0</v>
      </c>
      <c r="K62" s="1">
        <f t="shared" si="17"/>
        <v>0</v>
      </c>
      <c r="L62" s="1">
        <f t="shared" si="17"/>
        <v>0</v>
      </c>
      <c r="M62" s="1">
        <f t="shared" si="17"/>
        <v>0</v>
      </c>
      <c r="N62" s="1">
        <f t="shared" si="17"/>
        <v>0</v>
      </c>
      <c r="O62" s="1">
        <f t="shared" si="17"/>
        <v>0</v>
      </c>
      <c r="S62" s="1">
        <f t="shared" ref="S62:CA62" si="18">SUM(S3:S51)</f>
        <v>178.71292882680069</v>
      </c>
      <c r="T62" s="1">
        <f t="shared" si="18"/>
        <v>678.91389609763951</v>
      </c>
      <c r="U62" s="1">
        <f t="shared" si="18"/>
        <v>678.91389609763951</v>
      </c>
      <c r="V62" s="1">
        <f t="shared" si="18"/>
        <v>525.69825417380116</v>
      </c>
      <c r="W62" s="1"/>
      <c r="X62" s="1">
        <f t="shared" si="18"/>
        <v>177.76687587958898</v>
      </c>
      <c r="Y62" s="1">
        <f t="shared" si="18"/>
        <v>164.52937565133246</v>
      </c>
      <c r="Z62" s="1">
        <f t="shared" si="18"/>
        <v>14720.845051749733</v>
      </c>
      <c r="AA62" s="1">
        <f t="shared" si="18"/>
        <v>1574.3757995000483</v>
      </c>
      <c r="AB62" s="1">
        <f t="shared" si="18"/>
        <v>11.955799748427847</v>
      </c>
      <c r="AC62" s="1">
        <f t="shared" si="18"/>
        <v>275.16108834555638</v>
      </c>
      <c r="AD62" s="1">
        <f t="shared" si="18"/>
        <v>0</v>
      </c>
      <c r="AE62" s="1"/>
      <c r="AF62" s="1">
        <f t="shared" si="18"/>
        <v>1879.7955809792011</v>
      </c>
      <c r="AG62" s="1">
        <f t="shared" si="18"/>
        <v>1879.7955809792011</v>
      </c>
      <c r="AH62" s="1">
        <f t="shared" si="18"/>
        <v>929.99623397777486</v>
      </c>
      <c r="AI62" s="1">
        <f t="shared" si="18"/>
        <v>217.50476443047691</v>
      </c>
      <c r="AJ62" s="1">
        <f t="shared" si="18"/>
        <v>8.7017124892242474</v>
      </c>
      <c r="AK62" s="1"/>
      <c r="AL62" s="1">
        <f t="shared" si="18"/>
        <v>23.300424380434102</v>
      </c>
      <c r="AM62" s="1">
        <f t="shared" si="18"/>
        <v>0</v>
      </c>
      <c r="AN62" s="1">
        <f t="shared" si="18"/>
        <v>4.4841641857367991</v>
      </c>
      <c r="AO62" s="1">
        <f t="shared" si="18"/>
        <v>41.16860326776726</v>
      </c>
      <c r="AP62" s="1">
        <f t="shared" si="18"/>
        <v>0</v>
      </c>
      <c r="AQ62" s="1">
        <f t="shared" si="18"/>
        <v>104624.561376799</v>
      </c>
      <c r="AR62" s="1">
        <f t="shared" si="18"/>
        <v>10694.955934663569</v>
      </c>
      <c r="AS62" s="1">
        <f t="shared" si="18"/>
        <v>116249.51354544042</v>
      </c>
      <c r="AT62" s="1">
        <f t="shared" si="18"/>
        <v>0</v>
      </c>
      <c r="AU62" s="1">
        <f t="shared" si="18"/>
        <v>277.20470941075689</v>
      </c>
      <c r="AV62" s="1">
        <f t="shared" si="18"/>
        <v>0</v>
      </c>
      <c r="AW62" s="1">
        <f t="shared" si="18"/>
        <v>2419.5221092101197</v>
      </c>
      <c r="AX62" s="1">
        <f t="shared" si="18"/>
        <v>1.5574881111111818</v>
      </c>
      <c r="AY62" s="1">
        <f t="shared" si="18"/>
        <v>0.43505004949618808</v>
      </c>
      <c r="AZ62" s="1">
        <f t="shared" si="18"/>
        <v>1637.8258357369189</v>
      </c>
      <c r="BA62" s="1">
        <f t="shared" si="18"/>
        <v>0.56909571527924196</v>
      </c>
      <c r="BB62" s="1">
        <f t="shared" si="18"/>
        <v>0</v>
      </c>
      <c r="BC62" s="1">
        <f t="shared" si="18"/>
        <v>8.0643422298108822E-2</v>
      </c>
      <c r="BD62" s="1">
        <f t="shared" si="18"/>
        <v>2324.9039851032207</v>
      </c>
      <c r="BE62" s="1">
        <f t="shared" si="18"/>
        <v>2138.9064912103554</v>
      </c>
      <c r="BF62" s="1">
        <f t="shared" si="18"/>
        <v>185.99749389286603</v>
      </c>
      <c r="BG62" s="1">
        <f t="shared" si="18"/>
        <v>5.5889271758241051E-2</v>
      </c>
      <c r="BH62" s="1">
        <f t="shared" si="18"/>
        <v>0</v>
      </c>
      <c r="BI62" s="1">
        <f t="shared" si="18"/>
        <v>12.866929973628293</v>
      </c>
      <c r="BJ62" s="1">
        <f t="shared" si="18"/>
        <v>0</v>
      </c>
      <c r="BK62" s="1">
        <f t="shared" si="18"/>
        <v>94.9483910286434</v>
      </c>
      <c r="BL62" s="1">
        <f t="shared" si="18"/>
        <v>0</v>
      </c>
      <c r="BM62" s="1">
        <f t="shared" si="18"/>
        <v>2.4214254128468795</v>
      </c>
      <c r="BN62" s="1">
        <f t="shared" si="18"/>
        <v>379.7918736183907</v>
      </c>
      <c r="BO62" s="1">
        <f t="shared" si="18"/>
        <v>5.9333634432329356</v>
      </c>
      <c r="BP62" s="1">
        <f t="shared" si="18"/>
        <v>5.7079798166856793E-2</v>
      </c>
      <c r="BQ62" s="1">
        <f t="shared" si="18"/>
        <v>8.2859220725033929</v>
      </c>
      <c r="BR62" s="1">
        <f t="shared" si="18"/>
        <v>1.0866999312857893E-2</v>
      </c>
      <c r="BS62" s="1">
        <f t="shared" si="18"/>
        <v>4780.4949363795859</v>
      </c>
      <c r="BT62" s="1">
        <f t="shared" si="18"/>
        <v>1010.3638367060614</v>
      </c>
      <c r="BU62" s="1">
        <f t="shared" si="18"/>
        <v>0</v>
      </c>
      <c r="BV62" s="1">
        <f t="shared" si="18"/>
        <v>0</v>
      </c>
      <c r="BW62" s="1">
        <f t="shared" si="18"/>
        <v>338.22494997634237</v>
      </c>
      <c r="BX62" s="1"/>
      <c r="BY62" s="1">
        <f t="shared" si="18"/>
        <v>55.257587204627193</v>
      </c>
      <c r="BZ62" s="1">
        <f t="shared" si="18"/>
        <v>9100.3304047378278</v>
      </c>
      <c r="CA62" s="1">
        <f t="shared" si="18"/>
        <v>470.41144162992384</v>
      </c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</row>
    <row r="63" spans="1:95" x14ac:dyDescent="0.25">
      <c r="A63" s="96" t="s">
        <v>240</v>
      </c>
      <c r="B63" s="97">
        <f>+B3+B5+B8+B9+B11+B12+B14+B15+B16+B17+B18+B19+B20+B21+B22+B23+B24+B25+B26+B28+B30+B31+B33+B34+B35+B36+B37+B39+B40+B41+B42+B43+B44+B46+B47+B49+B50+B10</f>
        <v>10785.71489549</v>
      </c>
      <c r="C63" s="97">
        <f t="shared" ref="C63:O63" si="19">+C3+C5+C8+C9+C11+C12+C14+C15+C16+C17+C18+C19+C20+C21+C22+C23+C24+C25+C26+C28+C30+C31+C33+C34+C35+C36+C37+C39+C40+C41+C42+C43+C44+C46+C47+C49+C50+C10</f>
        <v>0</v>
      </c>
      <c r="D63" s="97">
        <f t="shared" si="19"/>
        <v>85868.676145620004</v>
      </c>
      <c r="E63" s="97">
        <f t="shared" si="19"/>
        <v>1730.8712659600003</v>
      </c>
      <c r="F63" s="97">
        <f t="shared" si="19"/>
        <v>1592.4010752899999</v>
      </c>
      <c r="G63" s="97">
        <f t="shared" si="19"/>
        <v>3628.0781175600005</v>
      </c>
      <c r="H63" s="97">
        <f t="shared" si="19"/>
        <v>6558.4424338000008</v>
      </c>
      <c r="I63" s="97">
        <f t="shared" si="19"/>
        <v>0</v>
      </c>
      <c r="J63" s="97">
        <f t="shared" si="19"/>
        <v>0</v>
      </c>
      <c r="K63" s="97">
        <f t="shared" si="19"/>
        <v>0</v>
      </c>
      <c r="L63" s="97">
        <f t="shared" si="19"/>
        <v>0</v>
      </c>
      <c r="M63" s="97">
        <f t="shared" si="19"/>
        <v>0</v>
      </c>
      <c r="N63" s="97">
        <f t="shared" si="19"/>
        <v>0</v>
      </c>
      <c r="O63" s="97">
        <f t="shared" si="19"/>
        <v>0</v>
      </c>
      <c r="S63" s="97">
        <f t="shared" ref="S63:CA63" si="20">+S3+S5+S8+S9+S11+S12+S14+S15+S16+S17+S18+S19+S20+S21+S22+S23+S24+S25+S26+S28+S30+S31+S33+S34+S35+S36+S37+S39+S40+S41+S42+S43+S44+S46+S47+S49+S50+S10</f>
        <v>128.79510841009136</v>
      </c>
      <c r="T63" s="97">
        <f t="shared" si="20"/>
        <v>489.28071414301741</v>
      </c>
      <c r="U63" s="97">
        <f t="shared" si="20"/>
        <v>489.28071414301741</v>
      </c>
      <c r="V63" s="97">
        <f t="shared" si="20"/>
        <v>378.86103127670179</v>
      </c>
      <c r="W63" s="97"/>
      <c r="X63" s="97">
        <f t="shared" si="20"/>
        <v>128.11331282428711</v>
      </c>
      <c r="Y63" s="97">
        <f t="shared" si="20"/>
        <v>118.57328101091234</v>
      </c>
      <c r="Z63" s="97">
        <f t="shared" si="20"/>
        <v>10785.71181411111</v>
      </c>
      <c r="AA63" s="97">
        <f t="shared" si="20"/>
        <v>1134.6236400576463</v>
      </c>
      <c r="AB63" s="97">
        <f t="shared" si="20"/>
        <v>8.6163241156190526</v>
      </c>
      <c r="AC63" s="97">
        <f t="shared" si="20"/>
        <v>198.30352945165302</v>
      </c>
      <c r="AD63" s="97">
        <f t="shared" si="20"/>
        <v>0</v>
      </c>
      <c r="AE63" s="97"/>
      <c r="AF63" s="97">
        <f t="shared" si="20"/>
        <v>1354.7339751678262</v>
      </c>
      <c r="AG63" s="97">
        <f t="shared" si="20"/>
        <v>1354.7339751678262</v>
      </c>
      <c r="AH63" s="97">
        <f t="shared" si="20"/>
        <v>686.94927758744325</v>
      </c>
      <c r="AI63" s="97">
        <f t="shared" si="20"/>
        <v>156.75167417114523</v>
      </c>
      <c r="AJ63" s="97">
        <f t="shared" si="20"/>
        <v>6.2711634496399355</v>
      </c>
      <c r="AK63" s="97"/>
      <c r="AL63" s="97">
        <f t="shared" si="20"/>
        <v>16.792186490500921</v>
      </c>
      <c r="AM63" s="97">
        <f t="shared" si="20"/>
        <v>0</v>
      </c>
      <c r="AN63" s="97">
        <f t="shared" si="20"/>
        <v>3.2316543098089192</v>
      </c>
      <c r="AO63" s="97">
        <f t="shared" si="20"/>
        <v>30.648933587793959</v>
      </c>
      <c r="AP63" s="97">
        <f t="shared" si="20"/>
        <v>0</v>
      </c>
      <c r="AQ63" s="97">
        <f t="shared" si="20"/>
        <v>77281.781406744107</v>
      </c>
      <c r="AR63" s="97">
        <f t="shared" si="20"/>
        <v>7899.9158389251779</v>
      </c>
      <c r="AS63" s="97">
        <f t="shared" si="20"/>
        <v>85868.646523256713</v>
      </c>
      <c r="AT63" s="97">
        <f t="shared" si="20"/>
        <v>0</v>
      </c>
      <c r="AU63" s="97">
        <f t="shared" si="20"/>
        <v>199.7763457669121</v>
      </c>
      <c r="AV63" s="97">
        <f t="shared" si="20"/>
        <v>0</v>
      </c>
      <c r="AW63" s="97">
        <f t="shared" si="20"/>
        <v>1743.7049678895457</v>
      </c>
      <c r="AX63" s="97">
        <f t="shared" si="20"/>
        <v>1.2381086120526668</v>
      </c>
      <c r="AY63" s="97">
        <f t="shared" si="20"/>
        <v>0.3230130439700829</v>
      </c>
      <c r="AZ63" s="97">
        <f t="shared" si="20"/>
        <v>1216.345227571551</v>
      </c>
      <c r="BA63" s="97">
        <f t="shared" si="20"/>
        <v>0.4258760099287347</v>
      </c>
      <c r="BB63" s="97">
        <f t="shared" si="20"/>
        <v>0</v>
      </c>
      <c r="BC63" s="97">
        <f t="shared" si="20"/>
        <v>5.9875585967128941E-2</v>
      </c>
      <c r="BD63" s="97">
        <f t="shared" si="20"/>
        <v>1730.8291748272059</v>
      </c>
      <c r="BE63" s="97">
        <f t="shared" si="20"/>
        <v>1592.3590187214513</v>
      </c>
      <c r="BF63" s="97">
        <f t="shared" si="20"/>
        <v>138.47015610575542</v>
      </c>
      <c r="BG63" s="97">
        <f t="shared" si="20"/>
        <v>5.5757155155784E-2</v>
      </c>
      <c r="BH63" s="97">
        <f t="shared" si="20"/>
        <v>0</v>
      </c>
      <c r="BI63" s="97">
        <f t="shared" si="20"/>
        <v>10.621216007142964</v>
      </c>
      <c r="BJ63" s="97">
        <f t="shared" si="20"/>
        <v>0</v>
      </c>
      <c r="BK63" s="97">
        <f t="shared" si="20"/>
        <v>70.951854961975698</v>
      </c>
      <c r="BL63" s="97">
        <f t="shared" si="20"/>
        <v>0</v>
      </c>
      <c r="BM63" s="97">
        <f t="shared" si="20"/>
        <v>1.7978436485910789</v>
      </c>
      <c r="BN63" s="97">
        <f t="shared" si="20"/>
        <v>283.80573182922984</v>
      </c>
      <c r="BO63" s="97">
        <f t="shared" si="20"/>
        <v>4.2760656419085405</v>
      </c>
      <c r="BP63" s="97">
        <f t="shared" si="20"/>
        <v>5.6944867915585E-2</v>
      </c>
      <c r="BQ63" s="97">
        <f t="shared" si="20"/>
        <v>6.6688941344378403</v>
      </c>
      <c r="BR63" s="97">
        <f t="shared" si="20"/>
        <v>8.6752935317746544E-3</v>
      </c>
      <c r="BS63" s="97">
        <f t="shared" si="20"/>
        <v>3628.077044979002</v>
      </c>
      <c r="BT63" s="97">
        <f t="shared" si="20"/>
        <v>728.15059746799807</v>
      </c>
      <c r="BU63" s="97">
        <f t="shared" si="20"/>
        <v>0</v>
      </c>
      <c r="BV63" s="97">
        <f t="shared" si="20"/>
        <v>0</v>
      </c>
      <c r="BW63" s="97">
        <f t="shared" si="20"/>
        <v>243.75248737519377</v>
      </c>
      <c r="BX63" s="97"/>
      <c r="BY63" s="97">
        <f t="shared" si="20"/>
        <v>39.823123598985944</v>
      </c>
      <c r="BZ63" s="97">
        <f t="shared" si="20"/>
        <v>6558.4403771904226</v>
      </c>
      <c r="CA63" s="97">
        <f t="shared" si="20"/>
        <v>339.01686074523673</v>
      </c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</row>
    <row r="64" spans="1:95" x14ac:dyDescent="0.25">
      <c r="A64" s="2" t="s">
        <v>339</v>
      </c>
      <c r="B64" s="1">
        <f>SUM(B67:B77)</f>
        <v>9684.139954775801</v>
      </c>
      <c r="C64" s="1">
        <f t="shared" ref="C64:O64" si="21">SUM(C67:C77)</f>
        <v>18.861456423600004</v>
      </c>
      <c r="D64" s="1">
        <f t="shared" si="21"/>
        <v>89476.906601528797</v>
      </c>
      <c r="E64" s="1">
        <f t="shared" si="21"/>
        <v>1763.0430493962999</v>
      </c>
      <c r="F64" s="1">
        <f t="shared" si="21"/>
        <v>1621.9996171698999</v>
      </c>
      <c r="G64" s="1">
        <f t="shared" si="21"/>
        <v>5732.9565791919995</v>
      </c>
      <c r="H64" s="1">
        <f t="shared" si="21"/>
        <v>5161.9918378825005</v>
      </c>
      <c r="I64" s="1">
        <f t="shared" si="21"/>
        <v>0</v>
      </c>
      <c r="J64" s="1">
        <f t="shared" si="21"/>
        <v>0</v>
      </c>
      <c r="K64" s="1">
        <f t="shared" si="21"/>
        <v>0</v>
      </c>
      <c r="L64" s="1">
        <f t="shared" si="21"/>
        <v>0</v>
      </c>
      <c r="M64" s="1">
        <f t="shared" si="21"/>
        <v>0</v>
      </c>
      <c r="N64" s="1">
        <f t="shared" si="21"/>
        <v>0</v>
      </c>
      <c r="O64" s="1">
        <f t="shared" si="21"/>
        <v>0</v>
      </c>
      <c r="S64" s="1">
        <f t="shared" ref="S64:CA64" si="22">SUM(S67:S77)</f>
        <v>96.156811729611178</v>
      </c>
      <c r="T64" s="1">
        <f t="shared" si="22"/>
        <v>365.29124304998663</v>
      </c>
      <c r="U64" s="1">
        <f t="shared" si="22"/>
        <v>365.29124304998663</v>
      </c>
      <c r="V64" s="1">
        <f t="shared" si="22"/>
        <v>282.85310045336303</v>
      </c>
      <c r="W64" s="1"/>
      <c r="X64" s="1">
        <f t="shared" si="22"/>
        <v>95.647703726862318</v>
      </c>
      <c r="Y64" s="1">
        <f t="shared" si="22"/>
        <v>88.525336271551623</v>
      </c>
      <c r="Z64" s="1">
        <f t="shared" si="22"/>
        <v>9052.5422880933656</v>
      </c>
      <c r="AA64" s="1">
        <f t="shared" si="22"/>
        <v>847.09634336491058</v>
      </c>
      <c r="AB64" s="1">
        <f t="shared" si="22"/>
        <v>6.4328332230423833</v>
      </c>
      <c r="AC64" s="1">
        <f t="shared" si="22"/>
        <v>148.05090020884552</v>
      </c>
      <c r="AD64" s="1">
        <f t="shared" si="22"/>
        <v>0</v>
      </c>
      <c r="AE64" s="1"/>
      <c r="AF64" s="1">
        <f t="shared" si="22"/>
        <v>1011.4283794432949</v>
      </c>
      <c r="AG64" s="1">
        <f t="shared" si="22"/>
        <v>1011.4283794432949</v>
      </c>
      <c r="AH64" s="1">
        <f t="shared" si="22"/>
        <v>659.97727920435022</v>
      </c>
      <c r="AI64" s="1">
        <f t="shared" si="22"/>
        <v>117.02884041573647</v>
      </c>
      <c r="AJ64" s="1">
        <f t="shared" si="22"/>
        <v>4.6819703940176005</v>
      </c>
      <c r="AK64" s="1"/>
      <c r="AL64" s="1">
        <f t="shared" si="22"/>
        <v>12.536838904403826</v>
      </c>
      <c r="AM64" s="1">
        <f t="shared" si="22"/>
        <v>0</v>
      </c>
      <c r="AN64" s="1">
        <f t="shared" si="22"/>
        <v>2.4127154612903192</v>
      </c>
      <c r="AO64" s="1">
        <f t="shared" si="22"/>
        <v>29.980768598565838</v>
      </c>
      <c r="AP64" s="1">
        <f t="shared" si="22"/>
        <v>0</v>
      </c>
      <c r="AQ64" s="1">
        <f t="shared" si="22"/>
        <v>74247.32223511835</v>
      </c>
      <c r="AR64" s="1">
        <f t="shared" si="22"/>
        <v>7589.7288842595326</v>
      </c>
      <c r="AS64" s="1">
        <f t="shared" si="22"/>
        <v>82497.028398582348</v>
      </c>
      <c r="AT64" s="1">
        <f t="shared" si="22"/>
        <v>0</v>
      </c>
      <c r="AU64" s="1">
        <f t="shared" si="22"/>
        <v>149.15043857471176</v>
      </c>
      <c r="AV64" s="1">
        <f t="shared" si="22"/>
        <v>0</v>
      </c>
      <c r="AW64" s="1">
        <f t="shared" si="22"/>
        <v>1301.8290596621891</v>
      </c>
      <c r="AX64" s="1">
        <f t="shared" si="22"/>
        <v>4.294994336458374</v>
      </c>
      <c r="AY64" s="1">
        <f t="shared" si="22"/>
        <v>0.21545733929683561</v>
      </c>
      <c r="AZ64" s="1">
        <f t="shared" si="22"/>
        <v>824.20783082171556</v>
      </c>
      <c r="BA64" s="1">
        <f t="shared" si="22"/>
        <v>0.42576659926034821</v>
      </c>
      <c r="BB64" s="1">
        <f t="shared" si="22"/>
        <v>0</v>
      </c>
      <c r="BC64" s="1">
        <f t="shared" si="22"/>
        <v>3.9938409283663094E-2</v>
      </c>
      <c r="BD64" s="1">
        <f t="shared" si="22"/>
        <v>1351.9200352114271</v>
      </c>
      <c r="BE64" s="1">
        <f t="shared" si="22"/>
        <v>1243.7634853946861</v>
      </c>
      <c r="BF64" s="1">
        <f t="shared" si="22"/>
        <v>108.15654981674064</v>
      </c>
      <c r="BG64" s="1">
        <f t="shared" si="22"/>
        <v>0.64261624652082905</v>
      </c>
      <c r="BH64" s="1">
        <f t="shared" si="22"/>
        <v>0</v>
      </c>
      <c r="BI64" s="1">
        <f t="shared" si="22"/>
        <v>52.419655838335004</v>
      </c>
      <c r="BJ64" s="1">
        <f t="shared" si="22"/>
        <v>0</v>
      </c>
      <c r="BK64" s="1">
        <f t="shared" si="22"/>
        <v>66.652025900009221</v>
      </c>
      <c r="BL64" s="1">
        <f t="shared" si="22"/>
        <v>0</v>
      </c>
      <c r="BM64" s="1">
        <f t="shared" si="22"/>
        <v>1.1992022870638279</v>
      </c>
      <c r="BN64" s="1">
        <f t="shared" si="22"/>
        <v>266.58884615563426</v>
      </c>
      <c r="BO64" s="1">
        <f t="shared" si="22"/>
        <v>3.1924572110998097</v>
      </c>
      <c r="BP64" s="1">
        <f t="shared" si="22"/>
        <v>0.6563113878646597</v>
      </c>
      <c r="BQ64" s="1">
        <f t="shared" si="22"/>
        <v>26.389290921366577</v>
      </c>
      <c r="BR64" s="1">
        <f t="shared" si="22"/>
        <v>3.1549151875637241E-2</v>
      </c>
      <c r="BS64" s="1">
        <f t="shared" si="22"/>
        <v>2812.4083575808609</v>
      </c>
      <c r="BT64" s="1">
        <f t="shared" si="22"/>
        <v>543.62870819192722</v>
      </c>
      <c r="BU64" s="1">
        <f t="shared" si="22"/>
        <v>0</v>
      </c>
      <c r="BV64" s="1">
        <f t="shared" si="22"/>
        <v>0</v>
      </c>
      <c r="BW64" s="1">
        <f t="shared" si="22"/>
        <v>181.98237491498304</v>
      </c>
      <c r="BX64" s="1"/>
      <c r="BY64" s="1">
        <f t="shared" si="22"/>
        <v>29.731501173487608</v>
      </c>
      <c r="BZ64" s="1">
        <f t="shared" si="22"/>
        <v>4896.4532458539143</v>
      </c>
      <c r="CA64" s="1">
        <f t="shared" si="22"/>
        <v>253.10592205508519</v>
      </c>
    </row>
    <row r="65" spans="1:95" x14ac:dyDescent="0.25">
      <c r="A65" s="2" t="s">
        <v>493</v>
      </c>
      <c r="B65" s="1">
        <f>SUM(B78:B86)</f>
        <v>65567.527346900009</v>
      </c>
      <c r="C65" s="1">
        <f t="shared" ref="C65:O65" si="23">SUM(C78:C86)</f>
        <v>0</v>
      </c>
      <c r="D65" s="1">
        <f t="shared" si="23"/>
        <v>204799.82364800002</v>
      </c>
      <c r="E65" s="1">
        <f t="shared" si="23"/>
        <v>16274.531430460002</v>
      </c>
      <c r="F65" s="1">
        <f t="shared" si="23"/>
        <v>15078.066924500001</v>
      </c>
      <c r="G65" s="1">
        <f t="shared" si="23"/>
        <v>109545.66929400002</v>
      </c>
      <c r="H65" s="1">
        <f t="shared" si="23"/>
        <v>8846.3865210000004</v>
      </c>
      <c r="I65" s="1">
        <f t="shared" si="23"/>
        <v>0</v>
      </c>
      <c r="J65" s="1">
        <f t="shared" si="23"/>
        <v>0</v>
      </c>
      <c r="K65" s="1">
        <f t="shared" si="23"/>
        <v>0</v>
      </c>
      <c r="L65" s="1">
        <f t="shared" si="23"/>
        <v>0</v>
      </c>
      <c r="M65" s="1">
        <f t="shared" si="23"/>
        <v>0</v>
      </c>
      <c r="N65" s="1">
        <f t="shared" si="23"/>
        <v>0</v>
      </c>
      <c r="O65" s="1">
        <f t="shared" si="23"/>
        <v>0</v>
      </c>
      <c r="S65" s="1">
        <f t="shared" ref="S65:CA65" si="24">SUM(S78:S86)</f>
        <v>0</v>
      </c>
      <c r="T65" s="1">
        <f t="shared" si="24"/>
        <v>0</v>
      </c>
      <c r="U65" s="1">
        <f t="shared" si="24"/>
        <v>0</v>
      </c>
      <c r="V65" s="1">
        <f t="shared" si="24"/>
        <v>0</v>
      </c>
      <c r="W65" s="1"/>
      <c r="X65" s="1">
        <f t="shared" si="24"/>
        <v>0</v>
      </c>
      <c r="Y65" s="1">
        <f t="shared" si="24"/>
        <v>0</v>
      </c>
      <c r="Z65" s="1">
        <f t="shared" si="24"/>
        <v>0</v>
      </c>
      <c r="AA65" s="1">
        <f t="shared" si="24"/>
        <v>0</v>
      </c>
      <c r="AB65" s="1">
        <f t="shared" si="24"/>
        <v>0</v>
      </c>
      <c r="AC65" s="1">
        <f t="shared" si="24"/>
        <v>0</v>
      </c>
      <c r="AD65" s="1">
        <f t="shared" si="24"/>
        <v>0</v>
      </c>
      <c r="AE65" s="1"/>
      <c r="AF65" s="1">
        <f t="shared" si="24"/>
        <v>0</v>
      </c>
      <c r="AG65" s="1">
        <f t="shared" si="24"/>
        <v>0</v>
      </c>
      <c r="AH65" s="1">
        <f t="shared" si="24"/>
        <v>0</v>
      </c>
      <c r="AI65" s="1">
        <f t="shared" si="24"/>
        <v>0</v>
      </c>
      <c r="AJ65" s="1">
        <f t="shared" si="24"/>
        <v>0</v>
      </c>
      <c r="AK65" s="1"/>
      <c r="AL65" s="1">
        <f t="shared" si="24"/>
        <v>0</v>
      </c>
      <c r="AM65" s="1">
        <f t="shared" si="24"/>
        <v>0</v>
      </c>
      <c r="AN65" s="1">
        <f t="shared" si="24"/>
        <v>0</v>
      </c>
      <c r="AO65" s="1">
        <f t="shared" si="24"/>
        <v>0</v>
      </c>
      <c r="AP65" s="1">
        <f t="shared" si="24"/>
        <v>0</v>
      </c>
      <c r="AQ65" s="1">
        <f t="shared" si="24"/>
        <v>0</v>
      </c>
      <c r="AR65" s="1">
        <f t="shared" si="24"/>
        <v>0</v>
      </c>
      <c r="AS65" s="1">
        <f t="shared" si="24"/>
        <v>0</v>
      </c>
      <c r="AT65" s="1">
        <f t="shared" si="24"/>
        <v>0</v>
      </c>
      <c r="AU65" s="1">
        <f t="shared" si="24"/>
        <v>0</v>
      </c>
      <c r="AV65" s="1">
        <f t="shared" si="24"/>
        <v>0</v>
      </c>
      <c r="AW65" s="1">
        <f t="shared" si="24"/>
        <v>0</v>
      </c>
      <c r="AX65" s="1">
        <f t="shared" si="24"/>
        <v>0</v>
      </c>
      <c r="AY65" s="1">
        <f t="shared" si="24"/>
        <v>0</v>
      </c>
      <c r="AZ65" s="1">
        <f t="shared" si="24"/>
        <v>0</v>
      </c>
      <c r="BA65" s="1">
        <f t="shared" si="24"/>
        <v>0</v>
      </c>
      <c r="BB65" s="1">
        <f t="shared" si="24"/>
        <v>0</v>
      </c>
      <c r="BC65" s="1">
        <f t="shared" si="24"/>
        <v>0</v>
      </c>
      <c r="BD65" s="1">
        <f t="shared" si="24"/>
        <v>0</v>
      </c>
      <c r="BE65" s="1">
        <f t="shared" si="24"/>
        <v>0</v>
      </c>
      <c r="BF65" s="1">
        <f t="shared" si="24"/>
        <v>0</v>
      </c>
      <c r="BG65" s="1">
        <f t="shared" si="24"/>
        <v>0</v>
      </c>
      <c r="BH65" s="1">
        <f t="shared" si="24"/>
        <v>0</v>
      </c>
      <c r="BI65" s="1">
        <f t="shared" si="24"/>
        <v>0</v>
      </c>
      <c r="BJ65" s="1">
        <f t="shared" si="24"/>
        <v>0</v>
      </c>
      <c r="BK65" s="1">
        <f t="shared" si="24"/>
        <v>0</v>
      </c>
      <c r="BL65" s="1">
        <f t="shared" si="24"/>
        <v>0</v>
      </c>
      <c r="BM65" s="1">
        <f t="shared" si="24"/>
        <v>0</v>
      </c>
      <c r="BN65" s="1">
        <f t="shared" si="24"/>
        <v>0</v>
      </c>
      <c r="BO65" s="1">
        <f t="shared" si="24"/>
        <v>0</v>
      </c>
      <c r="BP65" s="1">
        <f t="shared" si="24"/>
        <v>0</v>
      </c>
      <c r="BQ65" s="1">
        <f t="shared" si="24"/>
        <v>0</v>
      </c>
      <c r="BR65" s="1">
        <f t="shared" si="24"/>
        <v>0</v>
      </c>
      <c r="BS65" s="1">
        <f t="shared" si="24"/>
        <v>0</v>
      </c>
      <c r="BT65" s="1">
        <f t="shared" si="24"/>
        <v>0</v>
      </c>
      <c r="BU65" s="1">
        <f t="shared" si="24"/>
        <v>0</v>
      </c>
      <c r="BV65" s="1">
        <f t="shared" si="24"/>
        <v>0</v>
      </c>
      <c r="BW65" s="1">
        <f t="shared" si="24"/>
        <v>0</v>
      </c>
      <c r="BX65" s="1"/>
      <c r="BY65" s="1">
        <f t="shared" si="24"/>
        <v>0</v>
      </c>
      <c r="BZ65" s="1">
        <f t="shared" si="24"/>
        <v>0</v>
      </c>
      <c r="CA65" s="1">
        <f t="shared" si="24"/>
        <v>0</v>
      </c>
    </row>
    <row r="66" spans="1:95" x14ac:dyDescent="0.25">
      <c r="A66" s="39"/>
      <c r="B66" s="54"/>
      <c r="C66" s="54"/>
      <c r="D66" s="54"/>
      <c r="E66" s="54"/>
      <c r="F66" s="54"/>
      <c r="G66" s="54"/>
      <c r="H66" s="54"/>
      <c r="I66" s="54"/>
      <c r="J66" s="54"/>
    </row>
    <row r="67" spans="1:95" x14ac:dyDescent="0.25">
      <c r="A67" s="25" t="s">
        <v>121</v>
      </c>
      <c r="B67" s="98">
        <v>372.08185099000002</v>
      </c>
      <c r="C67" s="98">
        <v>3.4376733800000003E-2</v>
      </c>
      <c r="D67" s="98">
        <v>3307.4808403000002</v>
      </c>
      <c r="E67" s="98">
        <v>50.701288967000004</v>
      </c>
      <c r="F67" s="98">
        <v>46.645188853000001</v>
      </c>
      <c r="G67" s="98">
        <v>95.389454327999999</v>
      </c>
      <c r="H67" s="98">
        <v>211.70554003000001</v>
      </c>
      <c r="I67" s="54"/>
      <c r="J67" s="54"/>
      <c r="Q67" s="97" t="s">
        <v>121</v>
      </c>
      <c r="R67" s="97">
        <v>0</v>
      </c>
      <c r="S67" s="97">
        <v>4.1354133421992199</v>
      </c>
      <c r="T67" s="97">
        <v>15.709992337684101</v>
      </c>
      <c r="U67" s="97">
        <v>15.709992337684101</v>
      </c>
      <c r="V67" s="97">
        <v>12.164629036525</v>
      </c>
      <c r="W67" s="97">
        <v>0</v>
      </c>
      <c r="X67" s="97">
        <v>4.1135174577831402</v>
      </c>
      <c r="Y67" s="97">
        <v>3.8072003618446</v>
      </c>
      <c r="Z67" s="97">
        <v>369.58091943760002</v>
      </c>
      <c r="AA67" s="97">
        <v>36.430969688321497</v>
      </c>
      <c r="AB67" s="97">
        <v>0.27665643731014</v>
      </c>
      <c r="AC67" s="97">
        <v>6.36721225764314</v>
      </c>
      <c r="AD67" s="97">
        <v>0</v>
      </c>
      <c r="AE67" s="97">
        <v>0</v>
      </c>
      <c r="AF67" s="97">
        <v>43.498407721247503</v>
      </c>
      <c r="AG67" s="97">
        <v>43.498407721247503</v>
      </c>
      <c r="AH67" s="97">
        <v>26.240282522308</v>
      </c>
      <c r="AI67" s="97">
        <v>5.0330477335163097</v>
      </c>
      <c r="AJ67" s="97">
        <v>0.20135725640459201</v>
      </c>
      <c r="AK67" s="97">
        <v>5.2655902058476398</v>
      </c>
      <c r="AL67" s="97">
        <v>0.53917059666991796</v>
      </c>
      <c r="AM67" s="97">
        <v>0</v>
      </c>
      <c r="AN67" s="97">
        <v>0.1037633222254</v>
      </c>
      <c r="AO67" s="97">
        <v>0.88775672106571302</v>
      </c>
      <c r="AP67" s="97">
        <v>0</v>
      </c>
      <c r="AQ67" s="97">
        <v>2952.03151374857</v>
      </c>
      <c r="AR67" s="97">
        <v>301.76335168681101</v>
      </c>
      <c r="AS67" s="97">
        <v>3280.0351479576898</v>
      </c>
      <c r="AT67" s="97">
        <v>0</v>
      </c>
      <c r="AU67" s="97">
        <v>6.4145000876337201</v>
      </c>
      <c r="AV67" s="97">
        <v>0</v>
      </c>
      <c r="AW67" s="97">
        <v>55.987622179599498</v>
      </c>
      <c r="AX67" s="97">
        <v>2.68905019373115E-2</v>
      </c>
      <c r="AY67" s="97">
        <v>9.4554995949006904E-3</v>
      </c>
      <c r="AZ67" s="97">
        <v>35.571138632142201</v>
      </c>
      <c r="BA67" s="97">
        <v>1.2084601266555301E-2</v>
      </c>
      <c r="BB67" s="97">
        <v>0</v>
      </c>
      <c r="BC67" s="97">
        <v>1.75272761344157E-3</v>
      </c>
      <c r="BD67" s="97">
        <v>50.134028545114802</v>
      </c>
      <c r="BE67" s="97">
        <v>46.123209032005498</v>
      </c>
      <c r="BF67" s="97">
        <v>4.0108195131092303</v>
      </c>
      <c r="BG67" s="97">
        <v>0</v>
      </c>
      <c r="BH67" s="97">
        <v>0</v>
      </c>
      <c r="BI67" s="97">
        <v>0.18869491889746801</v>
      </c>
      <c r="BJ67" s="97">
        <v>0</v>
      </c>
      <c r="BK67" s="97">
        <v>2.0248631756477402</v>
      </c>
      <c r="BL67" s="97">
        <v>0</v>
      </c>
      <c r="BM67" s="97">
        <v>5.2627929253680303E-2</v>
      </c>
      <c r="BN67" s="97">
        <v>8.0994495058890905</v>
      </c>
      <c r="BO67" s="97">
        <v>0.13729787353009501</v>
      </c>
      <c r="BP67" s="97">
        <v>0</v>
      </c>
      <c r="BQ67" s="97">
        <v>0.136067042554715</v>
      </c>
      <c r="BR67" s="97">
        <v>1.8449720839740501E-4</v>
      </c>
      <c r="BS67" s="97">
        <v>94.111206865192898</v>
      </c>
      <c r="BT67" s="97">
        <v>23.379763477683099</v>
      </c>
      <c r="BU67" s="97">
        <v>0</v>
      </c>
      <c r="BV67" s="97">
        <v>0</v>
      </c>
      <c r="BW67" s="97">
        <v>7.8265031742764597</v>
      </c>
      <c r="BX67" s="97">
        <v>0</v>
      </c>
      <c r="BY67" s="97">
        <v>1.27865666581788</v>
      </c>
      <c r="BZ67" s="97">
        <v>210.58119005495001</v>
      </c>
      <c r="CA67" s="97">
        <v>10.885293113036401</v>
      </c>
      <c r="CC67" s="35">
        <f t="shared" ref="CC67:CC86" si="25">AH67/AS67</f>
        <v>8.0000004081195539E-3</v>
      </c>
      <c r="CD67" s="35">
        <f t="shared" ref="CD67:CD86" si="26">AO67/BE67</f>
        <v>1.9247505533487207E-2</v>
      </c>
      <c r="CE67" s="83">
        <f t="shared" ref="CE67:CE86" si="27">IF(B67=0,"",(Z67-B67)/B67)</f>
        <v>-6.7214553618935285E-3</v>
      </c>
      <c r="CF67" s="83">
        <f t="shared" ref="CF67:CF86" si="28">IF(C67=0,"",(AO67-C67)/C67)</f>
        <v>24.824347543620128</v>
      </c>
      <c r="CG67" s="83">
        <f t="shared" ref="CG67:CG86" si="29">IF(D67=0,"",(AS67-D67)/D67)</f>
        <v>-8.2980654061237044E-3</v>
      </c>
      <c r="CH67" s="83">
        <f t="shared" ref="CH67:CH86" si="30">IF(E67=0,"",(BD67-E67)/E67)</f>
        <v>-1.1188284034640911E-2</v>
      </c>
      <c r="CI67" s="83">
        <f t="shared" ref="CI67:CI86" si="31">IF(F67=0,"",(BE67-F67)/F67)</f>
        <v>-1.1190432150237318E-2</v>
      </c>
      <c r="CJ67" s="83">
        <f t="shared" ref="CJ67:CJ86" si="32">IF(G67=0,"",(BS67-G67)/G67)</f>
        <v>-1.3400301656111823E-2</v>
      </c>
      <c r="CK67" s="83">
        <f t="shared" ref="CK67:CK86" si="33">IF(H67=0,"",(BZ67-H67)/H67)</f>
        <v>-5.3109142769276023E-3</v>
      </c>
      <c r="CL67" s="83" t="str">
        <f t="shared" ref="CL67:CL86" si="34">IF(I67=0,"",(U67-I67)/I67)</f>
        <v/>
      </c>
      <c r="CM67" s="83" t="str">
        <f t="shared" ref="CM67:CM86" si="35">IF(J67=0,"",(X67-J67)/J67)</f>
        <v/>
      </c>
      <c r="CN67" s="83" t="str">
        <f t="shared" ref="CN67:CN86" si="36">IF(K67=0,"",(AG67-K67)/K67)</f>
        <v/>
      </c>
      <c r="CO67" s="83" t="str">
        <f>IF(M67=0,"",(#REF!-M67)/M67)</f>
        <v/>
      </c>
      <c r="CP67" s="83" t="str">
        <f>IF(N67=0,"",(#REF!-N67)/N67)</f>
        <v/>
      </c>
      <c r="CQ67" s="83" t="str">
        <f t="shared" ref="CQ67:CQ86" si="37">IF(O67=0,"",(AN67-O67)/O67)</f>
        <v/>
      </c>
    </row>
    <row r="68" spans="1:95" x14ac:dyDescent="0.25">
      <c r="A68" s="82" t="s">
        <v>77</v>
      </c>
      <c r="B68" s="98">
        <v>30.5937068</v>
      </c>
      <c r="C68" s="98"/>
      <c r="D68" s="98">
        <v>295.16664615000002</v>
      </c>
      <c r="E68" s="98">
        <v>4.9571457099999998</v>
      </c>
      <c r="F68" s="98">
        <v>4.5605736300000004</v>
      </c>
      <c r="G68" s="98">
        <v>10.558382180000001</v>
      </c>
      <c r="H68" s="98">
        <v>15.840036489999999</v>
      </c>
      <c r="I68" s="54"/>
      <c r="J68" s="54"/>
      <c r="Q68" s="97" t="s">
        <v>77</v>
      </c>
      <c r="R68" s="97">
        <v>0</v>
      </c>
      <c r="S68" s="97">
        <v>0.31106759515584997</v>
      </c>
      <c r="T68" s="97">
        <v>1.1817207882705001</v>
      </c>
      <c r="U68" s="97">
        <v>1.1817207882705001</v>
      </c>
      <c r="V68" s="97">
        <v>0.91503027049058305</v>
      </c>
      <c r="W68" s="97">
        <v>0</v>
      </c>
      <c r="X68" s="97">
        <v>0.30942120887352598</v>
      </c>
      <c r="Y68" s="97">
        <v>0.28638007190550901</v>
      </c>
      <c r="Z68" s="97">
        <v>30.5937175151705</v>
      </c>
      <c r="AA68" s="97">
        <v>2.7403652174559698</v>
      </c>
      <c r="AB68" s="97">
        <v>2.0810263370449202E-2</v>
      </c>
      <c r="AC68" s="97">
        <v>0.47894530605631602</v>
      </c>
      <c r="AD68" s="97">
        <v>0</v>
      </c>
      <c r="AE68" s="97">
        <v>0</v>
      </c>
      <c r="AF68" s="97">
        <v>3.2719698578199501</v>
      </c>
      <c r="AG68" s="97">
        <v>3.2719698578199501</v>
      </c>
      <c r="AH68" s="97">
        <v>2.3613324459729799</v>
      </c>
      <c r="AI68" s="97">
        <v>0.37858894024923201</v>
      </c>
      <c r="AJ68" s="97">
        <v>1.51462328981045E-2</v>
      </c>
      <c r="AK68" s="97">
        <v>0.39608142790053202</v>
      </c>
      <c r="AL68" s="97">
        <v>4.0556687316919901E-2</v>
      </c>
      <c r="AM68" s="97">
        <v>0</v>
      </c>
      <c r="AN68" s="97">
        <v>7.8051605312185997E-3</v>
      </c>
      <c r="AO68" s="97">
        <v>8.7777399747570803E-2</v>
      </c>
      <c r="AP68" s="97">
        <v>0</v>
      </c>
      <c r="AQ68" s="97">
        <v>265.64989838456302</v>
      </c>
      <c r="AR68" s="97">
        <v>27.155305419512</v>
      </c>
      <c r="AS68" s="97">
        <v>295.16653625004801</v>
      </c>
      <c r="AT68" s="97">
        <v>0</v>
      </c>
      <c r="AU68" s="97">
        <v>0.48250206275456498</v>
      </c>
      <c r="AV68" s="97">
        <v>0</v>
      </c>
      <c r="AW68" s="97">
        <v>4.2114183820764204</v>
      </c>
      <c r="AX68" s="97">
        <v>2.6588120614869002E-3</v>
      </c>
      <c r="AY68" s="97">
        <v>9.3491818096639603E-4</v>
      </c>
      <c r="AZ68" s="97">
        <v>3.5171147053798202</v>
      </c>
      <c r="BA68" s="97">
        <v>1.1948711122869E-3</v>
      </c>
      <c r="BB68" s="97">
        <v>0</v>
      </c>
      <c r="BC68" s="97">
        <v>1.7330139497456399E-4</v>
      </c>
      <c r="BD68" s="97">
        <v>4.9570265260341504</v>
      </c>
      <c r="BE68" s="97">
        <v>4.56045589766177</v>
      </c>
      <c r="BF68" s="97">
        <v>0.39657062837238199</v>
      </c>
      <c r="BG68" s="97">
        <v>0</v>
      </c>
      <c r="BH68" s="97">
        <v>0</v>
      </c>
      <c r="BI68" s="97">
        <v>1.8657303306381798E-2</v>
      </c>
      <c r="BJ68" s="97">
        <v>0</v>
      </c>
      <c r="BK68" s="97">
        <v>0.20020933558204701</v>
      </c>
      <c r="BL68" s="97">
        <v>0</v>
      </c>
      <c r="BM68" s="97">
        <v>5.2036120416452999E-3</v>
      </c>
      <c r="BN68" s="97">
        <v>0.80083709463890995</v>
      </c>
      <c r="BO68" s="97">
        <v>1.03276089675027E-2</v>
      </c>
      <c r="BP68" s="97">
        <v>0</v>
      </c>
      <c r="BQ68" s="97">
        <v>1.3453701835898901E-2</v>
      </c>
      <c r="BR68" s="97">
        <v>1.8242127349989199E-5</v>
      </c>
      <c r="BS68" s="97">
        <v>10.5584081218274</v>
      </c>
      <c r="BT68" s="97">
        <v>1.7586357817090801</v>
      </c>
      <c r="BU68" s="97">
        <v>0</v>
      </c>
      <c r="BV68" s="97">
        <v>0</v>
      </c>
      <c r="BW68" s="97">
        <v>0.588713815430149</v>
      </c>
      <c r="BX68" s="97">
        <v>0</v>
      </c>
      <c r="BY68" s="97">
        <v>9.6181209513384797E-2</v>
      </c>
      <c r="BZ68" s="97">
        <v>15.840031349724599</v>
      </c>
      <c r="CA68" s="97">
        <v>0.81879859906529495</v>
      </c>
      <c r="CC68" s="35">
        <f t="shared" si="25"/>
        <v>8.0000005284223529E-3</v>
      </c>
      <c r="CD68" s="35">
        <f t="shared" si="26"/>
        <v>1.9247505450623016E-2</v>
      </c>
      <c r="CE68" s="83">
        <f t="shared" si="27"/>
        <v>3.5024100120550049E-7</v>
      </c>
      <c r="CF68" s="83" t="str">
        <f t="shared" si="28"/>
        <v/>
      </c>
      <c r="CG68" s="83">
        <f t="shared" si="29"/>
        <v>-3.723318790982691E-7</v>
      </c>
      <c r="CH68" s="83">
        <f t="shared" si="30"/>
        <v>-2.404286111844454E-5</v>
      </c>
      <c r="CI68" s="83">
        <f t="shared" si="31"/>
        <v>-2.5815247769703296E-5</v>
      </c>
      <c r="CJ68" s="83">
        <f t="shared" si="32"/>
        <v>2.4569888603069094E-6</v>
      </c>
      <c r="CK68" s="83">
        <f t="shared" si="33"/>
        <v>-3.2451158829339133E-7</v>
      </c>
      <c r="CL68" s="83" t="str">
        <f t="shared" si="34"/>
        <v/>
      </c>
      <c r="CM68" s="83" t="str">
        <f t="shared" si="35"/>
        <v/>
      </c>
      <c r="CN68" s="83" t="str">
        <f t="shared" si="36"/>
        <v/>
      </c>
      <c r="CO68" s="83" t="str">
        <f>IF(M68=0,"",(#REF!-M68)/M68)</f>
        <v/>
      </c>
      <c r="CP68" s="83" t="str">
        <f>IF(N68=0,"",(#REF!-N68)/N68)</f>
        <v/>
      </c>
      <c r="CQ68" s="83" t="str">
        <f t="shared" si="37"/>
        <v/>
      </c>
    </row>
    <row r="69" spans="1:95" x14ac:dyDescent="0.25">
      <c r="A69" s="82" t="s">
        <v>71</v>
      </c>
      <c r="B69" s="98">
        <v>1598.2937320999999</v>
      </c>
      <c r="C69" s="98"/>
      <c r="D69" s="98">
        <v>14767.540386999999</v>
      </c>
      <c r="E69" s="98">
        <v>223.60241626000001</v>
      </c>
      <c r="F69" s="98">
        <v>205.71429495000001</v>
      </c>
      <c r="G69" s="98">
        <v>463.86034497999998</v>
      </c>
      <c r="H69" s="98">
        <v>863.14556991999996</v>
      </c>
      <c r="I69" s="54"/>
      <c r="J69" s="54"/>
      <c r="Q69" s="97" t="s">
        <v>71</v>
      </c>
      <c r="R69" s="97">
        <v>0</v>
      </c>
      <c r="S69" s="97">
        <v>16.9505083762187</v>
      </c>
      <c r="T69" s="97">
        <v>64.393500847368401</v>
      </c>
      <c r="U69" s="97">
        <v>64.393500847368401</v>
      </c>
      <c r="V69" s="97">
        <v>49.861302352882802</v>
      </c>
      <c r="W69" s="97">
        <v>0</v>
      </c>
      <c r="X69" s="97">
        <v>16.8607710840412</v>
      </c>
      <c r="Y69" s="97">
        <v>15.6052196206948</v>
      </c>
      <c r="Z69" s="97">
        <v>1598.2921366645101</v>
      </c>
      <c r="AA69" s="97">
        <v>149.325903929628</v>
      </c>
      <c r="AB69" s="97">
        <v>1.1339784448122401</v>
      </c>
      <c r="AC69" s="97">
        <v>26.098365333090801</v>
      </c>
      <c r="AD69" s="97">
        <v>0</v>
      </c>
      <c r="AE69" s="97">
        <v>0</v>
      </c>
      <c r="AF69" s="97">
        <v>178.29437376786399</v>
      </c>
      <c r="AG69" s="97">
        <v>178.29437376786399</v>
      </c>
      <c r="AH69" s="97">
        <v>118.14029222264401</v>
      </c>
      <c r="AI69" s="97">
        <v>20.6298128493085</v>
      </c>
      <c r="AJ69" s="97">
        <v>0.825335421735368</v>
      </c>
      <c r="AK69" s="97">
        <v>21.583034206712998</v>
      </c>
      <c r="AL69" s="97">
        <v>2.2099914365868001</v>
      </c>
      <c r="AM69" s="97">
        <v>0</v>
      </c>
      <c r="AN69" s="97">
        <v>0.42531297584616101</v>
      </c>
      <c r="AO69" s="97">
        <v>3.9593843923786198</v>
      </c>
      <c r="AP69" s="97">
        <v>0</v>
      </c>
      <c r="AQ69" s="97">
        <v>13290.775601227901</v>
      </c>
      <c r="AR69" s="97">
        <v>1358.61360648599</v>
      </c>
      <c r="AS69" s="97">
        <v>14767.5294999366</v>
      </c>
      <c r="AT69" s="97">
        <v>0</v>
      </c>
      <c r="AU69" s="97">
        <v>26.2921885177775</v>
      </c>
      <c r="AV69" s="97">
        <v>0</v>
      </c>
      <c r="AW69" s="97">
        <v>229.48581021842199</v>
      </c>
      <c r="AX69" s="97">
        <v>0.19866790125498099</v>
      </c>
      <c r="AY69" s="97">
        <v>4.1299783395889397E-2</v>
      </c>
      <c r="AZ69" s="97">
        <v>155.669056256441</v>
      </c>
      <c r="BA69" s="97">
        <v>5.6100278333526099E-2</v>
      </c>
      <c r="BB69" s="97">
        <v>0</v>
      </c>
      <c r="BC69" s="97">
        <v>7.6555601117743299E-3</v>
      </c>
      <c r="BD69" s="97">
        <v>223.59695963844101</v>
      </c>
      <c r="BE69" s="97">
        <v>205.70880441100701</v>
      </c>
      <c r="BF69" s="97">
        <v>17.8881552274343</v>
      </c>
      <c r="BG69" s="97">
        <v>1.41735777156809E-2</v>
      </c>
      <c r="BH69" s="97">
        <v>0</v>
      </c>
      <c r="BI69" s="97">
        <v>1.88550924012191</v>
      </c>
      <c r="BJ69" s="97">
        <v>0</v>
      </c>
      <c r="BK69" s="97">
        <v>9.2966092913793794</v>
      </c>
      <c r="BL69" s="97">
        <v>0</v>
      </c>
      <c r="BM69" s="97">
        <v>0.22986813053566699</v>
      </c>
      <c r="BN69" s="97">
        <v>37.186012665553299</v>
      </c>
      <c r="BO69" s="97">
        <v>0.56276564558717301</v>
      </c>
      <c r="BP69" s="97">
        <v>1.44754621163268E-2</v>
      </c>
      <c r="BQ69" s="97">
        <v>1.1079672944327701</v>
      </c>
      <c r="BR69" s="97">
        <v>1.4089696147974199E-3</v>
      </c>
      <c r="BS69" s="97">
        <v>463.86036100685101</v>
      </c>
      <c r="BT69" s="97">
        <v>95.830664909075793</v>
      </c>
      <c r="BU69" s="97">
        <v>0</v>
      </c>
      <c r="BV69" s="97">
        <v>0</v>
      </c>
      <c r="BW69" s="97">
        <v>32.079821378175303</v>
      </c>
      <c r="BX69" s="97">
        <v>0</v>
      </c>
      <c r="BY69" s="97">
        <v>5.2410601127664096</v>
      </c>
      <c r="BZ69" s="97">
        <v>863.145219663023</v>
      </c>
      <c r="CA69" s="97">
        <v>44.617412189134498</v>
      </c>
      <c r="CC69" s="35">
        <f t="shared" si="25"/>
        <v>8.0000038072144172E-3</v>
      </c>
      <c r="CD69" s="35">
        <f t="shared" si="26"/>
        <v>1.9247520317447152E-2</v>
      </c>
      <c r="CE69" s="83">
        <f t="shared" si="27"/>
        <v>-9.9821169153510458E-7</v>
      </c>
      <c r="CF69" s="83" t="str">
        <f t="shared" si="28"/>
        <v/>
      </c>
      <c r="CG69" s="83">
        <f t="shared" si="29"/>
        <v>-7.3722929574696784E-7</v>
      </c>
      <c r="CH69" s="83">
        <f t="shared" si="30"/>
        <v>-2.4403231638878556E-5</v>
      </c>
      <c r="CI69" s="83">
        <f t="shared" si="31"/>
        <v>-2.6690118906592479E-5</v>
      </c>
      <c r="CJ69" s="83">
        <f t="shared" si="32"/>
        <v>3.4551026406921607E-8</v>
      </c>
      <c r="CK69" s="83">
        <f t="shared" si="33"/>
        <v>-4.0579131627874895E-7</v>
      </c>
      <c r="CL69" s="83" t="str">
        <f t="shared" si="34"/>
        <v/>
      </c>
      <c r="CM69" s="83" t="str">
        <f t="shared" si="35"/>
        <v/>
      </c>
      <c r="CN69" s="83" t="str">
        <f t="shared" si="36"/>
        <v/>
      </c>
      <c r="CO69" s="83" t="str">
        <f>IF(M69=0,"",(#REF!-M69)/M69)</f>
        <v/>
      </c>
      <c r="CP69" s="83" t="str">
        <f>IF(N69=0,"",(#REF!-N69)/N69)</f>
        <v/>
      </c>
      <c r="CQ69" s="83" t="str">
        <f t="shared" si="37"/>
        <v/>
      </c>
    </row>
    <row r="70" spans="1:95" x14ac:dyDescent="0.25">
      <c r="A70" s="82" t="s">
        <v>122</v>
      </c>
      <c r="B70" s="98">
        <v>219.69500632</v>
      </c>
      <c r="C70" s="98"/>
      <c r="D70" s="98">
        <v>1558.1869767999999</v>
      </c>
      <c r="E70" s="98">
        <v>32.094221789999999</v>
      </c>
      <c r="F70" s="98">
        <v>29.52669105</v>
      </c>
      <c r="G70" s="98">
        <v>58.27131765</v>
      </c>
      <c r="H70" s="98">
        <v>161.07422607999999</v>
      </c>
      <c r="I70" s="54"/>
      <c r="J70" s="54"/>
      <c r="Q70" s="97" t="s">
        <v>122</v>
      </c>
      <c r="R70" s="97">
        <v>0</v>
      </c>
      <c r="S70" s="97">
        <v>3.1631807350496302</v>
      </c>
      <c r="T70" s="97">
        <v>12.0166515089072</v>
      </c>
      <c r="U70" s="97">
        <v>12.0166515089072</v>
      </c>
      <c r="V70" s="97">
        <v>9.3047599561831298</v>
      </c>
      <c r="W70" s="97">
        <v>0</v>
      </c>
      <c r="X70" s="97">
        <v>3.1464389908150801</v>
      </c>
      <c r="Y70" s="97">
        <v>2.9121390067472399</v>
      </c>
      <c r="Z70" s="97">
        <v>219.694965855916</v>
      </c>
      <c r="AA70" s="97">
        <v>27.8661562618429</v>
      </c>
      <c r="AB70" s="97">
        <v>0.21161534924949099</v>
      </c>
      <c r="AC70" s="97">
        <v>4.87030456326658</v>
      </c>
      <c r="AD70" s="97">
        <v>0</v>
      </c>
      <c r="AE70" s="97">
        <v>0</v>
      </c>
      <c r="AF70" s="97">
        <v>33.272032406179498</v>
      </c>
      <c r="AG70" s="97">
        <v>33.272032406179498</v>
      </c>
      <c r="AH70" s="97">
        <v>12.465497246978201</v>
      </c>
      <c r="AI70" s="97">
        <v>3.84980155525058</v>
      </c>
      <c r="AJ70" s="97">
        <v>0.154018725222418</v>
      </c>
      <c r="AK70" s="97">
        <v>4.02766972677128</v>
      </c>
      <c r="AL70" s="97">
        <v>0.41241318499313701</v>
      </c>
      <c r="AM70" s="97">
        <v>0</v>
      </c>
      <c r="AN70" s="97">
        <v>7.9369043657302504E-2</v>
      </c>
      <c r="AO70" s="97">
        <v>0.56830024713812499</v>
      </c>
      <c r="AP70" s="97">
        <v>0</v>
      </c>
      <c r="AQ70" s="97">
        <v>1402.3676720845201</v>
      </c>
      <c r="AR70" s="97">
        <v>143.35315698561999</v>
      </c>
      <c r="AS70" s="97">
        <v>1558.1863263171199</v>
      </c>
      <c r="AT70" s="97">
        <v>0</v>
      </c>
      <c r="AU70" s="97">
        <v>4.9064716448133403</v>
      </c>
      <c r="AV70" s="97">
        <v>0</v>
      </c>
      <c r="AW70" s="97">
        <v>42.825074795879502</v>
      </c>
      <c r="AX70" s="97">
        <v>1.7214044213694001E-2</v>
      </c>
      <c r="AY70" s="97">
        <v>6.0529833495924197E-3</v>
      </c>
      <c r="AZ70" s="97">
        <v>22.770976371963801</v>
      </c>
      <c r="BA70" s="97">
        <v>7.7359989417814497E-3</v>
      </c>
      <c r="BB70" s="97">
        <v>0</v>
      </c>
      <c r="BC70" s="97">
        <v>1.1220131505701701E-3</v>
      </c>
      <c r="BD70" s="97">
        <v>32.093443024697201</v>
      </c>
      <c r="BE70" s="97">
        <v>29.525913887861901</v>
      </c>
      <c r="BF70" s="97">
        <v>2.5675291368353701</v>
      </c>
      <c r="BG70" s="97">
        <v>0</v>
      </c>
      <c r="BH70" s="97">
        <v>0</v>
      </c>
      <c r="BI70" s="97">
        <v>0.120793615414716</v>
      </c>
      <c r="BJ70" s="97">
        <v>0</v>
      </c>
      <c r="BK70" s="97">
        <v>1.2962216196255401</v>
      </c>
      <c r="BL70" s="97">
        <v>0</v>
      </c>
      <c r="BM70" s="97">
        <v>3.3689960702612903E-2</v>
      </c>
      <c r="BN70" s="97">
        <v>5.1848855525609396</v>
      </c>
      <c r="BO70" s="97">
        <v>0.105019544173239</v>
      </c>
      <c r="BP70" s="97">
        <v>0</v>
      </c>
      <c r="BQ70" s="97">
        <v>8.7103620540463098E-2</v>
      </c>
      <c r="BR70" s="97">
        <v>1.18107398160242E-4</v>
      </c>
      <c r="BS70" s="97">
        <v>58.2712809404917</v>
      </c>
      <c r="BT70" s="97">
        <v>17.8832466547608</v>
      </c>
      <c r="BU70" s="97">
        <v>0</v>
      </c>
      <c r="BV70" s="97">
        <v>0</v>
      </c>
      <c r="BW70" s="97">
        <v>5.9865198524424397</v>
      </c>
      <c r="BX70" s="97">
        <v>0</v>
      </c>
      <c r="BY70" s="97">
        <v>0.97804945070520299</v>
      </c>
      <c r="BZ70" s="97">
        <v>161.07417329431101</v>
      </c>
      <c r="CA70" s="97">
        <v>8.3262005831555896</v>
      </c>
      <c r="CC70" s="35">
        <f t="shared" si="25"/>
        <v>8.000004259080656E-3</v>
      </c>
      <c r="CD70" s="35">
        <f t="shared" si="26"/>
        <v>1.9247507436907927E-2</v>
      </c>
      <c r="CE70" s="83">
        <f t="shared" si="27"/>
        <v>-1.841829938996391E-7</v>
      </c>
      <c r="CF70" s="83" t="str">
        <f t="shared" si="28"/>
        <v/>
      </c>
      <c r="CG70" s="83">
        <f t="shared" si="29"/>
        <v>-4.1746137639705812E-7</v>
      </c>
      <c r="CH70" s="83">
        <f t="shared" si="30"/>
        <v>-2.4264969186452546E-5</v>
      </c>
      <c r="CI70" s="83">
        <f t="shared" si="31"/>
        <v>-2.632066481081837E-5</v>
      </c>
      <c r="CJ70" s="83">
        <f t="shared" si="32"/>
        <v>-6.2997560002322967E-7</v>
      </c>
      <c r="CK70" s="83">
        <f t="shared" si="33"/>
        <v>-3.2771033742364392E-7</v>
      </c>
      <c r="CL70" s="83" t="str">
        <f t="shared" si="34"/>
        <v/>
      </c>
      <c r="CM70" s="83" t="str">
        <f t="shared" si="35"/>
        <v/>
      </c>
      <c r="CN70" s="83" t="str">
        <f t="shared" si="36"/>
        <v/>
      </c>
      <c r="CO70" s="83" t="str">
        <f>IF(M70=0,"",(#REF!-M70)/M70)</f>
        <v/>
      </c>
      <c r="CP70" s="83" t="str">
        <f>IF(N70=0,"",(#REF!-N70)/N70)</f>
        <v/>
      </c>
      <c r="CQ70" s="83" t="str">
        <f t="shared" si="37"/>
        <v/>
      </c>
    </row>
    <row r="71" spans="1:95" x14ac:dyDescent="0.25">
      <c r="A71" s="82" t="s">
        <v>123</v>
      </c>
      <c r="B71" s="98">
        <v>2689.1008376999998</v>
      </c>
      <c r="C71" s="98">
        <v>8.9555948419</v>
      </c>
      <c r="D71" s="98">
        <v>25554.466127</v>
      </c>
      <c r="E71" s="98">
        <v>445.03790649000001</v>
      </c>
      <c r="F71" s="98">
        <v>409.43491911000001</v>
      </c>
      <c r="G71" s="98">
        <v>990.10921499000005</v>
      </c>
      <c r="H71" s="98">
        <v>1325.307562</v>
      </c>
      <c r="I71" s="54"/>
      <c r="J71" s="54"/>
      <c r="Q71" s="97" t="s">
        <v>123</v>
      </c>
      <c r="R71" s="97">
        <v>0</v>
      </c>
      <c r="S71" s="97">
        <v>25.855182307963599</v>
      </c>
      <c r="T71" s="97">
        <v>98.221363145819197</v>
      </c>
      <c r="U71" s="97">
        <v>98.221363145819197</v>
      </c>
      <c r="V71" s="97">
        <v>76.054978405727496</v>
      </c>
      <c r="W71" s="97">
        <v>0</v>
      </c>
      <c r="X71" s="97">
        <v>25.718270434762498</v>
      </c>
      <c r="Y71" s="97">
        <v>23.803177901750999</v>
      </c>
      <c r="Z71" s="97">
        <v>2667.6625032380298</v>
      </c>
      <c r="AA71" s="97">
        <v>227.77129589014299</v>
      </c>
      <c r="AB71" s="97">
        <v>1.72969485899568</v>
      </c>
      <c r="AC71" s="97">
        <v>39.808699837629497</v>
      </c>
      <c r="AD71" s="97">
        <v>0</v>
      </c>
      <c r="AE71" s="97">
        <v>0</v>
      </c>
      <c r="AF71" s="97">
        <v>271.957538108324</v>
      </c>
      <c r="AG71" s="97">
        <v>271.957538108324</v>
      </c>
      <c r="AH71" s="97">
        <v>202.63425806202699</v>
      </c>
      <c r="AI71" s="97">
        <v>31.467362692174099</v>
      </c>
      <c r="AJ71" s="97">
        <v>1.25891217618016</v>
      </c>
      <c r="AK71" s="97">
        <v>32.921264568180703</v>
      </c>
      <c r="AL71" s="97">
        <v>3.3709664511648598</v>
      </c>
      <c r="AM71" s="97">
        <v>0</v>
      </c>
      <c r="AN71" s="97">
        <v>0.64874208137320299</v>
      </c>
      <c r="AO71" s="97">
        <v>13.169890264940401</v>
      </c>
      <c r="AP71" s="97">
        <v>0</v>
      </c>
      <c r="AQ71" s="97">
        <v>22796.260496591101</v>
      </c>
      <c r="AR71" s="97">
        <v>2330.2884888969702</v>
      </c>
      <c r="AS71" s="97">
        <v>25329.183243550098</v>
      </c>
      <c r="AT71" s="97">
        <v>0</v>
      </c>
      <c r="AU71" s="97">
        <v>40.104272474743297</v>
      </c>
      <c r="AV71" s="97">
        <v>0</v>
      </c>
      <c r="AW71" s="97">
        <v>350.04155885183297</v>
      </c>
      <c r="AX71" s="97">
        <v>3.4284542844072501</v>
      </c>
      <c r="AY71" s="97">
        <v>4.7647896515043801E-2</v>
      </c>
      <c r="AZ71" s="97">
        <v>191.47244101258201</v>
      </c>
      <c r="BA71" s="97">
        <v>0.19539696974707399</v>
      </c>
      <c r="BB71" s="97">
        <v>0</v>
      </c>
      <c r="BC71" s="97">
        <v>8.83229131874976E-3</v>
      </c>
      <c r="BD71" s="97">
        <v>440.02416938022498</v>
      </c>
      <c r="BE71" s="97">
        <v>404.82120912404798</v>
      </c>
      <c r="BF71" s="97">
        <v>35.202960256177001</v>
      </c>
      <c r="BG71" s="97">
        <v>0.57467517650754596</v>
      </c>
      <c r="BH71" s="97">
        <v>0</v>
      </c>
      <c r="BI71" s="97">
        <v>43.983363150845697</v>
      </c>
      <c r="BJ71" s="97">
        <v>0</v>
      </c>
      <c r="BK71" s="97">
        <v>28.547566924056198</v>
      </c>
      <c r="BL71" s="97">
        <v>0</v>
      </c>
      <c r="BM71" s="97">
        <v>0.26520086862106401</v>
      </c>
      <c r="BN71" s="97">
        <v>114.17305268495301</v>
      </c>
      <c r="BO71" s="97">
        <v>0.85840305687593998</v>
      </c>
      <c r="BP71" s="97">
        <v>0.58692229258640904</v>
      </c>
      <c r="BQ71" s="97">
        <v>21.512271807845099</v>
      </c>
      <c r="BR71" s="97">
        <v>2.5383764061354602E-2</v>
      </c>
      <c r="BS71" s="97">
        <v>977.44044356994402</v>
      </c>
      <c r="BT71" s="97">
        <v>146.17376444861799</v>
      </c>
      <c r="BU71" s="97">
        <v>0</v>
      </c>
      <c r="BV71" s="97">
        <v>0</v>
      </c>
      <c r="BW71" s="97">
        <v>48.932267176926402</v>
      </c>
      <c r="BX71" s="97">
        <v>0</v>
      </c>
      <c r="BY71" s="97">
        <v>7.9943639524463004</v>
      </c>
      <c r="BZ71" s="97">
        <v>1316.58251922154</v>
      </c>
      <c r="CA71" s="97">
        <v>68.056383464508301</v>
      </c>
      <c r="CC71" s="35">
        <f t="shared" si="25"/>
        <v>8.000031272766224E-3</v>
      </c>
      <c r="CD71" s="35">
        <f t="shared" si="26"/>
        <v>3.2532609379428035E-2</v>
      </c>
      <c r="CE71" s="83">
        <f t="shared" si="27"/>
        <v>-7.9723058954926911E-3</v>
      </c>
      <c r="CF71" s="83">
        <f t="shared" si="28"/>
        <v>0.4705768290592191</v>
      </c>
      <c r="CG71" s="83">
        <f t="shared" si="29"/>
        <v>-8.8157929940815716E-3</v>
      </c>
      <c r="CH71" s="83">
        <f t="shared" si="30"/>
        <v>-1.126586530418998E-2</v>
      </c>
      <c r="CI71" s="83">
        <f t="shared" si="31"/>
        <v>-1.1268481926214248E-2</v>
      </c>
      <c r="CJ71" s="83">
        <f t="shared" si="32"/>
        <v>-1.2795327251028549E-2</v>
      </c>
      <c r="CK71" s="83">
        <f t="shared" si="33"/>
        <v>-6.5834097900212274E-3</v>
      </c>
      <c r="CL71" s="83" t="str">
        <f t="shared" si="34"/>
        <v/>
      </c>
      <c r="CM71" s="83" t="str">
        <f t="shared" si="35"/>
        <v/>
      </c>
      <c r="CN71" s="83" t="str">
        <f t="shared" si="36"/>
        <v/>
      </c>
      <c r="CO71" s="83" t="str">
        <f>IF(M71=0,"",(#REF!-M71)/M71)</f>
        <v/>
      </c>
      <c r="CP71" s="83" t="str">
        <f>IF(N71=0,"",(#REF!-N71)/N71)</f>
        <v/>
      </c>
      <c r="CQ71" s="83" t="str">
        <f t="shared" si="37"/>
        <v/>
      </c>
    </row>
    <row r="72" spans="1:95" x14ac:dyDescent="0.25">
      <c r="A72" s="82" t="s">
        <v>72</v>
      </c>
      <c r="B72" s="98">
        <v>508.98262424000001</v>
      </c>
      <c r="C72" s="98">
        <v>0.92801504589999995</v>
      </c>
      <c r="D72" s="98">
        <v>4620.8678140000002</v>
      </c>
      <c r="E72" s="98">
        <v>80.219878613000006</v>
      </c>
      <c r="F72" s="98">
        <v>73.802175859000002</v>
      </c>
      <c r="G72" s="98">
        <v>161.56733836999999</v>
      </c>
      <c r="H72" s="98">
        <v>290.68657205</v>
      </c>
      <c r="I72" s="54"/>
      <c r="J72" s="54"/>
      <c r="Q72" s="97" t="s">
        <v>72</v>
      </c>
      <c r="R72" s="97">
        <v>0</v>
      </c>
      <c r="S72" s="97">
        <v>5.7085214874771903</v>
      </c>
      <c r="T72" s="97">
        <v>21.6861303179682</v>
      </c>
      <c r="U72" s="97">
        <v>21.6861303179682</v>
      </c>
      <c r="V72" s="97">
        <v>16.792087661833001</v>
      </c>
      <c r="W72" s="97">
        <v>0</v>
      </c>
      <c r="X72" s="97">
        <v>5.6783076318878702</v>
      </c>
      <c r="Y72" s="97">
        <v>5.2554641325418698</v>
      </c>
      <c r="Z72" s="97">
        <v>508.98180150685897</v>
      </c>
      <c r="AA72" s="97">
        <v>50.289368459465202</v>
      </c>
      <c r="AB72" s="97">
        <v>0.38189693631938298</v>
      </c>
      <c r="AC72" s="97">
        <v>8.7893184003373008</v>
      </c>
      <c r="AD72" s="97">
        <v>0</v>
      </c>
      <c r="AE72" s="97">
        <v>0</v>
      </c>
      <c r="AF72" s="97">
        <v>60.045287727641004</v>
      </c>
      <c r="AG72" s="97">
        <v>60.045287727641004</v>
      </c>
      <c r="AH72" s="97">
        <v>36.966977893153</v>
      </c>
      <c r="AI72" s="97">
        <v>6.9476149960151403</v>
      </c>
      <c r="AJ72" s="97">
        <v>0.27795384434475801</v>
      </c>
      <c r="AK72" s="97">
        <v>7.2686340887010799</v>
      </c>
      <c r="AL72" s="97">
        <v>0.74427314444132098</v>
      </c>
      <c r="AM72" s="97">
        <v>0</v>
      </c>
      <c r="AN72" s="97">
        <v>0.14323510604540399</v>
      </c>
      <c r="AO72" s="97">
        <v>2.0837894034844</v>
      </c>
      <c r="AP72" s="97">
        <v>0</v>
      </c>
      <c r="AQ72" s="97">
        <v>4158.7787608921999</v>
      </c>
      <c r="AR72" s="97">
        <v>425.11988778474</v>
      </c>
      <c r="AS72" s="97">
        <v>4620.8656265701002</v>
      </c>
      <c r="AT72" s="97">
        <v>0</v>
      </c>
      <c r="AU72" s="97">
        <v>8.8545779559847198</v>
      </c>
      <c r="AV72" s="97">
        <v>0</v>
      </c>
      <c r="AW72" s="97">
        <v>77.2854025165758</v>
      </c>
      <c r="AX72" s="97">
        <v>0.29768840975104299</v>
      </c>
      <c r="AY72" s="97">
        <v>1.2310122521867001E-2</v>
      </c>
      <c r="AZ72" s="97">
        <v>47.285052552676703</v>
      </c>
      <c r="BA72" s="97">
        <v>2.6462067825195501E-2</v>
      </c>
      <c r="BB72" s="97">
        <v>0</v>
      </c>
      <c r="BC72" s="97">
        <v>2.2818721649938999E-3</v>
      </c>
      <c r="BD72" s="97">
        <v>80.217691606452902</v>
      </c>
      <c r="BE72" s="97">
        <v>73.799975153910097</v>
      </c>
      <c r="BF72" s="97">
        <v>6.4177164525427504</v>
      </c>
      <c r="BG72" s="97">
        <v>4.5842279138213503E-2</v>
      </c>
      <c r="BH72" s="97">
        <v>0</v>
      </c>
      <c r="BI72" s="97">
        <v>3.6783717764292798</v>
      </c>
      <c r="BJ72" s="97">
        <v>0</v>
      </c>
      <c r="BK72" s="97">
        <v>4.0994652689363198</v>
      </c>
      <c r="BL72" s="97">
        <v>0</v>
      </c>
      <c r="BM72" s="97">
        <v>6.8516292707661602E-2</v>
      </c>
      <c r="BN72" s="97">
        <v>16.3964882576321</v>
      </c>
      <c r="BO72" s="97">
        <v>0.18952577798265999</v>
      </c>
      <c r="BP72" s="97">
        <v>4.6819601294113E-2</v>
      </c>
      <c r="BQ72" s="97">
        <v>1.83848575538616</v>
      </c>
      <c r="BR72" s="97">
        <v>2.19089744649658E-3</v>
      </c>
      <c r="BS72" s="97">
        <v>161.567644967674</v>
      </c>
      <c r="BT72" s="97">
        <v>32.273523955184402</v>
      </c>
      <c r="BU72" s="97">
        <v>0</v>
      </c>
      <c r="BV72" s="97">
        <v>0</v>
      </c>
      <c r="BW72" s="97">
        <v>10.803708306513</v>
      </c>
      <c r="BX72" s="97">
        <v>0</v>
      </c>
      <c r="BY72" s="97">
        <v>1.7650602748061299</v>
      </c>
      <c r="BZ72" s="97">
        <v>290.68637587702602</v>
      </c>
      <c r="CA72" s="97">
        <v>15.0260865662681</v>
      </c>
      <c r="CC72" s="35">
        <f t="shared" si="25"/>
        <v>8.0000114438714461E-3</v>
      </c>
      <c r="CD72" s="35">
        <f t="shared" si="26"/>
        <v>2.8235638279533973E-2</v>
      </c>
      <c r="CE72" s="83">
        <f t="shared" si="27"/>
        <v>-1.6164267734361243E-6</v>
      </c>
      <c r="CF72" s="83">
        <f t="shared" si="28"/>
        <v>1.2454263136041253</v>
      </c>
      <c r="CG72" s="83">
        <f t="shared" si="29"/>
        <v>-4.7338075618119052E-7</v>
      </c>
      <c r="CH72" s="83">
        <f t="shared" si="30"/>
        <v>-2.7262650915418493E-5</v>
      </c>
      <c r="CI72" s="83">
        <f t="shared" si="31"/>
        <v>-2.9818973008456573E-5</v>
      </c>
      <c r="CJ72" s="83">
        <f t="shared" si="32"/>
        <v>1.8976463752198834E-6</v>
      </c>
      <c r="CK72" s="83">
        <f t="shared" si="33"/>
        <v>-6.7486080484706588E-7</v>
      </c>
      <c r="CL72" s="83" t="str">
        <f t="shared" si="34"/>
        <v/>
      </c>
      <c r="CM72" s="83" t="str">
        <f t="shared" si="35"/>
        <v/>
      </c>
      <c r="CN72" s="83" t="str">
        <f t="shared" si="36"/>
        <v/>
      </c>
      <c r="CO72" s="83" t="str">
        <f>IF(M72=0,"",(#REF!-M72)/M72)</f>
        <v/>
      </c>
      <c r="CP72" s="83" t="str">
        <f>IF(N72=0,"",(#REF!-N72)/N72)</f>
        <v/>
      </c>
      <c r="CQ72" s="83" t="str">
        <f t="shared" si="37"/>
        <v/>
      </c>
    </row>
    <row r="73" spans="1:95" x14ac:dyDescent="0.25">
      <c r="A73" s="82" t="s">
        <v>124</v>
      </c>
      <c r="B73" s="98">
        <v>32.071275553</v>
      </c>
      <c r="C73" s="98">
        <v>0.43611890640000001</v>
      </c>
      <c r="D73" s="98">
        <v>330.59454005999999</v>
      </c>
      <c r="E73" s="98">
        <v>21.191938435000001</v>
      </c>
      <c r="F73" s="98">
        <v>19.496583359999999</v>
      </c>
      <c r="G73" s="98">
        <v>156.87592014000001</v>
      </c>
      <c r="H73" s="98">
        <v>12.980310331</v>
      </c>
      <c r="I73" s="54"/>
      <c r="J73" s="54"/>
      <c r="Q73" s="97" t="s">
        <v>124</v>
      </c>
      <c r="R73" s="97">
        <v>0</v>
      </c>
      <c r="S73" s="97">
        <v>0</v>
      </c>
      <c r="T73" s="97">
        <v>0</v>
      </c>
      <c r="U73" s="97">
        <v>0</v>
      </c>
      <c r="V73" s="97">
        <v>0</v>
      </c>
      <c r="W73" s="97">
        <v>0</v>
      </c>
      <c r="X73" s="97">
        <v>0</v>
      </c>
      <c r="Y73" s="97">
        <v>0</v>
      </c>
      <c r="Z73" s="97">
        <v>0</v>
      </c>
      <c r="AA73" s="97">
        <v>0</v>
      </c>
      <c r="AB73" s="97">
        <v>0</v>
      </c>
      <c r="AC73" s="97">
        <v>0</v>
      </c>
      <c r="AD73" s="97">
        <v>0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7">
        <v>0</v>
      </c>
      <c r="BC73" s="97">
        <v>0</v>
      </c>
      <c r="BD73" s="97">
        <v>0</v>
      </c>
      <c r="BE73" s="97">
        <v>0</v>
      </c>
      <c r="BF73" s="97">
        <v>0</v>
      </c>
      <c r="BG73" s="97">
        <v>0</v>
      </c>
      <c r="BH73" s="97">
        <v>0</v>
      </c>
      <c r="BI73" s="97">
        <v>0</v>
      </c>
      <c r="BJ73" s="97">
        <v>0</v>
      </c>
      <c r="BK73" s="97">
        <v>0</v>
      </c>
      <c r="BL73" s="97">
        <v>0</v>
      </c>
      <c r="BM73" s="97">
        <v>0</v>
      </c>
      <c r="BN73" s="97">
        <v>0</v>
      </c>
      <c r="BO73" s="97">
        <v>0</v>
      </c>
      <c r="BP73" s="97">
        <v>0</v>
      </c>
      <c r="BQ73" s="97">
        <v>0</v>
      </c>
      <c r="BR73" s="97">
        <v>0</v>
      </c>
      <c r="BS73" s="97">
        <v>0</v>
      </c>
      <c r="BT73" s="97">
        <v>0</v>
      </c>
      <c r="BU73" s="97">
        <v>0</v>
      </c>
      <c r="BV73" s="97">
        <v>0</v>
      </c>
      <c r="BW73" s="97">
        <v>0</v>
      </c>
      <c r="BX73" s="97">
        <v>0</v>
      </c>
      <c r="BY73" s="97">
        <v>0</v>
      </c>
      <c r="BZ73" s="97">
        <v>0</v>
      </c>
      <c r="CA73" s="97">
        <v>0</v>
      </c>
      <c r="CC73" s="35" t="e">
        <f t="shared" si="25"/>
        <v>#DIV/0!</v>
      </c>
      <c r="CD73" s="35" t="e">
        <f t="shared" si="26"/>
        <v>#DIV/0!</v>
      </c>
      <c r="CE73" s="83">
        <f t="shared" si="27"/>
        <v>-1</v>
      </c>
      <c r="CF73" s="83">
        <f t="shared" si="28"/>
        <v>-1</v>
      </c>
      <c r="CG73" s="83">
        <f t="shared" si="29"/>
        <v>-1</v>
      </c>
      <c r="CH73" s="83">
        <f t="shared" si="30"/>
        <v>-1</v>
      </c>
      <c r="CI73" s="83">
        <f t="shared" si="31"/>
        <v>-1</v>
      </c>
      <c r="CJ73" s="83">
        <f t="shared" si="32"/>
        <v>-1</v>
      </c>
      <c r="CK73" s="83">
        <f t="shared" si="33"/>
        <v>-1</v>
      </c>
      <c r="CL73" s="83" t="str">
        <f t="shared" si="34"/>
        <v/>
      </c>
      <c r="CM73" s="83" t="str">
        <f t="shared" si="35"/>
        <v/>
      </c>
      <c r="CN73" s="83" t="str">
        <f t="shared" si="36"/>
        <v/>
      </c>
      <c r="CO73" s="83" t="str">
        <f>IF(M73=0,"",(#REF!-M73)/M73)</f>
        <v/>
      </c>
      <c r="CP73" s="83" t="str">
        <f>IF(N73=0,"",(#REF!-N73)/N73)</f>
        <v/>
      </c>
      <c r="CQ73" s="83" t="str">
        <f t="shared" si="37"/>
        <v/>
      </c>
    </row>
    <row r="74" spans="1:95" x14ac:dyDescent="0.25">
      <c r="A74" s="82" t="s">
        <v>73</v>
      </c>
      <c r="B74" s="98">
        <v>3657.7358712</v>
      </c>
      <c r="C74" s="98"/>
      <c r="D74" s="98">
        <v>32646.083396999999</v>
      </c>
      <c r="E74" s="98">
        <v>520.9088557</v>
      </c>
      <c r="F74" s="98">
        <v>479.23614472000003</v>
      </c>
      <c r="G74" s="98">
        <v>1046.5974675</v>
      </c>
      <c r="H74" s="98">
        <v>2038.5423217</v>
      </c>
      <c r="I74" s="54"/>
      <c r="J74" s="54"/>
      <c r="Q74" s="97" t="s">
        <v>73</v>
      </c>
      <c r="R74" s="97">
        <v>0</v>
      </c>
      <c r="S74" s="97">
        <v>40.032937885547</v>
      </c>
      <c r="T74" s="97">
        <v>152.081884103969</v>
      </c>
      <c r="U74" s="97">
        <v>152.081884103969</v>
      </c>
      <c r="V74" s="97">
        <v>117.760312769721</v>
      </c>
      <c r="W74" s="97">
        <v>0</v>
      </c>
      <c r="X74" s="97">
        <v>39.820976918699003</v>
      </c>
      <c r="Y74" s="97">
        <v>36.855755176066602</v>
      </c>
      <c r="Z74" s="97">
        <v>3657.7362438752798</v>
      </c>
      <c r="AA74" s="97">
        <v>352.67228391805401</v>
      </c>
      <c r="AB74" s="97">
        <v>2.6781809329850002</v>
      </c>
      <c r="AC74" s="97">
        <v>61.638054510821902</v>
      </c>
      <c r="AD74" s="97">
        <v>0</v>
      </c>
      <c r="AE74" s="97">
        <v>0</v>
      </c>
      <c r="AF74" s="97">
        <v>421.08876985421898</v>
      </c>
      <c r="AG74" s="97">
        <v>421.08876985421898</v>
      </c>
      <c r="AH74" s="97">
        <v>261.16863881126699</v>
      </c>
      <c r="AI74" s="97">
        <v>48.7226116492226</v>
      </c>
      <c r="AJ74" s="97">
        <v>1.9492467372322</v>
      </c>
      <c r="AK74" s="97">
        <v>50.973968735605197</v>
      </c>
      <c r="AL74" s="97">
        <v>5.2194674032308699</v>
      </c>
      <c r="AM74" s="97">
        <v>0</v>
      </c>
      <c r="AN74" s="97">
        <v>1.0044877716116301</v>
      </c>
      <c r="AO74" s="97">
        <v>9.2238701698110095</v>
      </c>
      <c r="AP74" s="97">
        <v>0</v>
      </c>
      <c r="AQ74" s="97">
        <v>29381.458292189502</v>
      </c>
      <c r="AR74" s="97">
        <v>3003.4350869998898</v>
      </c>
      <c r="AS74" s="97">
        <v>32646.062018000699</v>
      </c>
      <c r="AT74" s="97">
        <v>0</v>
      </c>
      <c r="AU74" s="97">
        <v>62.0959258310046</v>
      </c>
      <c r="AV74" s="97">
        <v>0</v>
      </c>
      <c r="AW74" s="97">
        <v>541.99217271780299</v>
      </c>
      <c r="AX74" s="97">
        <v>0.32342038283260799</v>
      </c>
      <c r="AY74" s="97">
        <v>9.7756135738575903E-2</v>
      </c>
      <c r="AZ74" s="97">
        <v>367.92205129053002</v>
      </c>
      <c r="BA74" s="97">
        <v>0.126791812033929</v>
      </c>
      <c r="BB74" s="97">
        <v>0</v>
      </c>
      <c r="BC74" s="97">
        <v>1.8120643529158799E-2</v>
      </c>
      <c r="BD74" s="97">
        <v>520.89671649046204</v>
      </c>
      <c r="BE74" s="97">
        <v>479.22391788819198</v>
      </c>
      <c r="BF74" s="97">
        <v>41.672798602269602</v>
      </c>
      <c r="BG74" s="97">
        <v>7.9252131593886607E-3</v>
      </c>
      <c r="BH74" s="97">
        <v>0</v>
      </c>
      <c r="BI74" s="97">
        <v>2.54426583331955</v>
      </c>
      <c r="BJ74" s="97">
        <v>0</v>
      </c>
      <c r="BK74" s="97">
        <v>21.187090284781998</v>
      </c>
      <c r="BL74" s="97">
        <v>0</v>
      </c>
      <c r="BM74" s="97">
        <v>0.54409549320149697</v>
      </c>
      <c r="BN74" s="97">
        <v>84.748120394406897</v>
      </c>
      <c r="BO74" s="97">
        <v>1.3291177039832001</v>
      </c>
      <c r="BP74" s="97">
        <v>8.0940318678108594E-3</v>
      </c>
      <c r="BQ74" s="97">
        <v>1.6939416987714699</v>
      </c>
      <c r="BR74" s="97">
        <v>2.2446740190810001E-3</v>
      </c>
      <c r="BS74" s="97">
        <v>1046.5990121088801</v>
      </c>
      <c r="BT74" s="97">
        <v>226.32910896489599</v>
      </c>
      <c r="BU74" s="97">
        <v>0</v>
      </c>
      <c r="BV74" s="97">
        <v>0</v>
      </c>
      <c r="BW74" s="97">
        <v>75.764841211219306</v>
      </c>
      <c r="BX74" s="97">
        <v>0</v>
      </c>
      <c r="BY74" s="97">
        <v>12.3781295074323</v>
      </c>
      <c r="BZ74" s="97">
        <v>2038.5437363933399</v>
      </c>
      <c r="CA74" s="97">
        <v>105.375747539917</v>
      </c>
      <c r="CC74" s="35">
        <f t="shared" si="25"/>
        <v>8.0000043701216189E-3</v>
      </c>
      <c r="CD74" s="35">
        <f t="shared" si="26"/>
        <v>1.9247516297721676E-2</v>
      </c>
      <c r="CE74" s="83">
        <f t="shared" si="27"/>
        <v>1.0188687562483938E-7</v>
      </c>
      <c r="CF74" s="83" t="str">
        <f t="shared" si="28"/>
        <v/>
      </c>
      <c r="CG74" s="83">
        <f t="shared" si="29"/>
        <v>-6.5487179700860484E-7</v>
      </c>
      <c r="CH74" s="83">
        <f t="shared" si="30"/>
        <v>-2.3303903178322035E-5</v>
      </c>
      <c r="CI74" s="83">
        <f t="shared" si="31"/>
        <v>-2.5513167032077163E-5</v>
      </c>
      <c r="CJ74" s="83">
        <f t="shared" si="32"/>
        <v>1.4758385415902452E-6</v>
      </c>
      <c r="CK74" s="83">
        <f t="shared" si="33"/>
        <v>6.9397300457273197E-7</v>
      </c>
      <c r="CL74" s="83" t="str">
        <f t="shared" si="34"/>
        <v/>
      </c>
      <c r="CM74" s="83" t="str">
        <f t="shared" si="35"/>
        <v/>
      </c>
      <c r="CN74" s="83" t="str">
        <f t="shared" si="36"/>
        <v/>
      </c>
      <c r="CO74" s="83" t="str">
        <f>IF(M74=0,"",(#REF!-M74)/M74)</f>
        <v/>
      </c>
      <c r="CP74" s="83" t="str">
        <f>IF(N74=0,"",(#REF!-N74)/N74)</f>
        <v/>
      </c>
      <c r="CQ74" s="83" t="str">
        <f t="shared" si="37"/>
        <v/>
      </c>
    </row>
    <row r="75" spans="1:95" x14ac:dyDescent="0.25">
      <c r="A75" s="82" t="s">
        <v>86</v>
      </c>
      <c r="B75" s="98">
        <v>0.53107309479999998</v>
      </c>
      <c r="C75" s="98">
        <v>8.3521732999999997E-3</v>
      </c>
      <c r="D75" s="98">
        <v>6.2477404488000001</v>
      </c>
      <c r="E75" s="98">
        <v>0.37260380430000001</v>
      </c>
      <c r="F75" s="98">
        <v>0.34279549990000002</v>
      </c>
      <c r="G75" s="98">
        <v>2.6521817240000001</v>
      </c>
      <c r="H75" s="98">
        <v>0.23197735350000001</v>
      </c>
      <c r="I75" s="54"/>
      <c r="J75" s="54"/>
      <c r="Q75" s="97" t="s">
        <v>86</v>
      </c>
      <c r="R75" s="97">
        <v>0</v>
      </c>
      <c r="S75" s="97">
        <v>0</v>
      </c>
      <c r="T75" s="97">
        <v>0</v>
      </c>
      <c r="U75" s="97">
        <v>0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0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0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0</v>
      </c>
      <c r="AY75" s="97">
        <v>0</v>
      </c>
      <c r="AZ75" s="97">
        <v>0</v>
      </c>
      <c r="BA75" s="97">
        <v>0</v>
      </c>
      <c r="BB75" s="97">
        <v>0</v>
      </c>
      <c r="BC75" s="97">
        <v>0</v>
      </c>
      <c r="BD75" s="97">
        <v>0</v>
      </c>
      <c r="BE75" s="97">
        <v>0</v>
      </c>
      <c r="BF75" s="97">
        <v>0</v>
      </c>
      <c r="BG75" s="97">
        <v>0</v>
      </c>
      <c r="BH75" s="97">
        <v>0</v>
      </c>
      <c r="BI75" s="97">
        <v>0</v>
      </c>
      <c r="BJ75" s="97">
        <v>0</v>
      </c>
      <c r="BK75" s="97">
        <v>0</v>
      </c>
      <c r="BL75" s="97">
        <v>0</v>
      </c>
      <c r="BM75" s="97">
        <v>0</v>
      </c>
      <c r="BN75" s="97">
        <v>0</v>
      </c>
      <c r="BO75" s="97">
        <v>0</v>
      </c>
      <c r="BP75" s="97">
        <v>0</v>
      </c>
      <c r="BQ75" s="97">
        <v>0</v>
      </c>
      <c r="BR75" s="97">
        <v>0</v>
      </c>
      <c r="BS75" s="97">
        <v>0</v>
      </c>
      <c r="BT75" s="97">
        <v>0</v>
      </c>
      <c r="BU75" s="97">
        <v>0</v>
      </c>
      <c r="BV75" s="97">
        <v>0</v>
      </c>
      <c r="BW75" s="97">
        <v>0</v>
      </c>
      <c r="BX75" s="97">
        <v>0</v>
      </c>
      <c r="BY75" s="97">
        <v>0</v>
      </c>
      <c r="BZ75" s="97">
        <v>0</v>
      </c>
      <c r="CA75" s="97">
        <v>0</v>
      </c>
      <c r="CC75" s="35" t="e">
        <f t="shared" si="25"/>
        <v>#DIV/0!</v>
      </c>
      <c r="CD75" s="35" t="e">
        <f t="shared" si="26"/>
        <v>#DIV/0!</v>
      </c>
      <c r="CE75" s="83">
        <f t="shared" si="27"/>
        <v>-1</v>
      </c>
      <c r="CF75" s="83">
        <f t="shared" si="28"/>
        <v>-1</v>
      </c>
      <c r="CG75" s="83">
        <f t="shared" si="29"/>
        <v>-1</v>
      </c>
      <c r="CH75" s="83">
        <f t="shared" si="30"/>
        <v>-1</v>
      </c>
      <c r="CI75" s="83">
        <f t="shared" si="31"/>
        <v>-1</v>
      </c>
      <c r="CJ75" s="83">
        <f t="shared" si="32"/>
        <v>-1</v>
      </c>
      <c r="CK75" s="83">
        <f t="shared" si="33"/>
        <v>-1</v>
      </c>
      <c r="CL75" s="83" t="str">
        <f t="shared" si="34"/>
        <v/>
      </c>
      <c r="CM75" s="83" t="str">
        <f t="shared" si="35"/>
        <v/>
      </c>
      <c r="CN75" s="83" t="str">
        <f t="shared" si="36"/>
        <v/>
      </c>
      <c r="CO75" s="83" t="str">
        <f>IF(M75=0,"",(#REF!-M75)/M75)</f>
        <v/>
      </c>
      <c r="CP75" s="83" t="str">
        <f>IF(N75=0,"",(#REF!-N75)/N75)</f>
        <v/>
      </c>
      <c r="CQ75" s="83" t="str">
        <f t="shared" si="37"/>
        <v/>
      </c>
    </row>
    <row r="76" spans="1:95" x14ac:dyDescent="0.25">
      <c r="A76" s="82" t="s">
        <v>180</v>
      </c>
      <c r="B76" s="98">
        <v>54.919821108000001</v>
      </c>
      <c r="C76" s="98">
        <v>0.840778252</v>
      </c>
      <c r="D76" s="98">
        <v>641.05702797000004</v>
      </c>
      <c r="E76" s="98">
        <v>38.138236116999998</v>
      </c>
      <c r="F76" s="98">
        <v>35.087177228000002</v>
      </c>
      <c r="G76" s="98">
        <v>273.25291383000001</v>
      </c>
      <c r="H76" s="98">
        <v>23.681182018000001</v>
      </c>
      <c r="I76" s="54"/>
      <c r="J76" s="54"/>
      <c r="Q76" s="97" t="s">
        <v>180</v>
      </c>
      <c r="R76" s="97">
        <v>0</v>
      </c>
      <c r="S76" s="97">
        <v>0</v>
      </c>
      <c r="T76" s="97">
        <v>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v>0</v>
      </c>
      <c r="BF76" s="97">
        <v>0</v>
      </c>
      <c r="BG76" s="97">
        <v>0</v>
      </c>
      <c r="BH76" s="97">
        <v>0</v>
      </c>
      <c r="BI76" s="97">
        <v>0</v>
      </c>
      <c r="BJ76" s="97">
        <v>0</v>
      </c>
      <c r="BK76" s="97">
        <v>0</v>
      </c>
      <c r="BL76" s="97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97">
        <v>0</v>
      </c>
      <c r="BS76" s="97">
        <v>0</v>
      </c>
      <c r="BT76" s="97">
        <v>0</v>
      </c>
      <c r="BU76" s="97">
        <v>0</v>
      </c>
      <c r="BV76" s="97">
        <v>0</v>
      </c>
      <c r="BW76" s="97">
        <v>0</v>
      </c>
      <c r="BX76" s="97">
        <v>0</v>
      </c>
      <c r="BY76" s="97">
        <v>0</v>
      </c>
      <c r="BZ76" s="97">
        <v>0</v>
      </c>
      <c r="CA76" s="97">
        <v>0</v>
      </c>
      <c r="CC76" s="35" t="e">
        <f t="shared" si="25"/>
        <v>#DIV/0!</v>
      </c>
      <c r="CD76" s="35" t="e">
        <f t="shared" si="26"/>
        <v>#DIV/0!</v>
      </c>
      <c r="CE76" s="83">
        <f t="shared" si="27"/>
        <v>-1</v>
      </c>
      <c r="CF76" s="83">
        <f t="shared" si="28"/>
        <v>-1</v>
      </c>
      <c r="CG76" s="83">
        <f t="shared" si="29"/>
        <v>-1</v>
      </c>
      <c r="CH76" s="83">
        <f t="shared" si="30"/>
        <v>-1</v>
      </c>
      <c r="CI76" s="83">
        <f t="shared" si="31"/>
        <v>-1</v>
      </c>
      <c r="CJ76" s="83">
        <f t="shared" si="32"/>
        <v>-1</v>
      </c>
      <c r="CK76" s="83">
        <f t="shared" si="33"/>
        <v>-1</v>
      </c>
      <c r="CL76" s="83" t="str">
        <f t="shared" si="34"/>
        <v/>
      </c>
      <c r="CM76" s="83" t="str">
        <f t="shared" si="35"/>
        <v/>
      </c>
      <c r="CN76" s="83" t="str">
        <f t="shared" si="36"/>
        <v/>
      </c>
      <c r="CO76" s="83" t="str">
        <f>IF(M76=0,"",(#REF!-M76)/M76)</f>
        <v/>
      </c>
      <c r="CP76" s="83" t="str">
        <f>IF(N76=0,"",(#REF!-N76)/N76)</f>
        <v/>
      </c>
      <c r="CQ76" s="83" t="str">
        <f t="shared" si="37"/>
        <v/>
      </c>
    </row>
    <row r="77" spans="1:95" x14ac:dyDescent="0.25">
      <c r="A77" s="13" t="s">
        <v>88</v>
      </c>
      <c r="B77" s="98">
        <v>520.13415567000004</v>
      </c>
      <c r="C77" s="98">
        <v>7.6582204702999999</v>
      </c>
      <c r="D77" s="98">
        <v>5749.2151047999996</v>
      </c>
      <c r="E77" s="98">
        <v>345.81855751000001</v>
      </c>
      <c r="F77" s="98">
        <v>318.15307290999999</v>
      </c>
      <c r="G77" s="98">
        <v>2473.8220434999998</v>
      </c>
      <c r="H77" s="98">
        <v>218.79653991000001</v>
      </c>
      <c r="I77" s="54"/>
      <c r="J77" s="54"/>
      <c r="Q77" s="97" t="s">
        <v>88</v>
      </c>
      <c r="R77" s="97">
        <v>0</v>
      </c>
      <c r="S77" s="97">
        <v>0</v>
      </c>
      <c r="T77" s="97">
        <v>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v>0</v>
      </c>
      <c r="BF77" s="97">
        <v>0</v>
      </c>
      <c r="BG77" s="97">
        <v>0</v>
      </c>
      <c r="BH77" s="97">
        <v>0</v>
      </c>
      <c r="BI77" s="97">
        <v>0</v>
      </c>
      <c r="BJ77" s="97">
        <v>0</v>
      </c>
      <c r="BK77" s="97">
        <v>0</v>
      </c>
      <c r="BL77" s="97">
        <v>0</v>
      </c>
      <c r="BM77" s="97">
        <v>0</v>
      </c>
      <c r="BN77" s="97">
        <v>0</v>
      </c>
      <c r="BO77" s="97">
        <v>0</v>
      </c>
      <c r="BP77" s="97">
        <v>0</v>
      </c>
      <c r="BQ77" s="97">
        <v>0</v>
      </c>
      <c r="BR77" s="97">
        <v>0</v>
      </c>
      <c r="BS77" s="97">
        <v>0</v>
      </c>
      <c r="BT77" s="97">
        <v>0</v>
      </c>
      <c r="BU77" s="97">
        <v>0</v>
      </c>
      <c r="BV77" s="97">
        <v>0</v>
      </c>
      <c r="BW77" s="97">
        <v>0</v>
      </c>
      <c r="BX77" s="97">
        <v>0</v>
      </c>
      <c r="BY77" s="97">
        <v>0</v>
      </c>
      <c r="BZ77" s="97">
        <v>0</v>
      </c>
      <c r="CA77" s="97">
        <v>0</v>
      </c>
      <c r="CC77" s="35" t="e">
        <f t="shared" si="25"/>
        <v>#DIV/0!</v>
      </c>
      <c r="CD77" s="35" t="e">
        <f t="shared" si="26"/>
        <v>#DIV/0!</v>
      </c>
      <c r="CE77" s="83">
        <f t="shared" si="27"/>
        <v>-1</v>
      </c>
      <c r="CF77" s="83">
        <f t="shared" si="28"/>
        <v>-1</v>
      </c>
      <c r="CG77" s="83">
        <f t="shared" si="29"/>
        <v>-1</v>
      </c>
      <c r="CH77" s="83">
        <f t="shared" si="30"/>
        <v>-1</v>
      </c>
      <c r="CI77" s="83">
        <f t="shared" si="31"/>
        <v>-1</v>
      </c>
      <c r="CJ77" s="83">
        <f t="shared" si="32"/>
        <v>-1</v>
      </c>
      <c r="CK77" s="83">
        <f t="shared" si="33"/>
        <v>-1</v>
      </c>
      <c r="CL77" s="83" t="str">
        <f t="shared" si="34"/>
        <v/>
      </c>
      <c r="CM77" s="83" t="str">
        <f t="shared" si="35"/>
        <v/>
      </c>
      <c r="CN77" s="83" t="str">
        <f t="shared" si="36"/>
        <v/>
      </c>
      <c r="CO77" s="83" t="str">
        <f>IF(M77=0,"",(#REF!-M77)/M77)</f>
        <v/>
      </c>
      <c r="CP77" s="83" t="str">
        <f>IF(N77=0,"",(#REF!-N77)/N77)</f>
        <v/>
      </c>
      <c r="CQ77" s="83" t="str">
        <f t="shared" si="37"/>
        <v/>
      </c>
    </row>
    <row r="78" spans="1:95" x14ac:dyDescent="0.25">
      <c r="A78" s="96">
        <v>204</v>
      </c>
      <c r="B78" s="97">
        <v>5762.2943999999998</v>
      </c>
      <c r="C78" s="97">
        <v>0</v>
      </c>
      <c r="D78" s="97">
        <v>74010.343999999997</v>
      </c>
      <c r="E78" s="97">
        <v>5810.2455899999995</v>
      </c>
      <c r="F78" s="97">
        <v>5360.7201999999997</v>
      </c>
      <c r="G78" s="97">
        <v>42030.199000000001</v>
      </c>
      <c r="H78" s="97">
        <v>2459.3766999999998</v>
      </c>
      <c r="I78" s="54"/>
      <c r="J78" s="54"/>
      <c r="Q78" s="97" t="s">
        <v>183</v>
      </c>
      <c r="R78" s="97">
        <v>0</v>
      </c>
      <c r="S78" s="97">
        <v>0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v>0</v>
      </c>
      <c r="BF78" s="97">
        <v>0</v>
      </c>
      <c r="BG78" s="97">
        <v>0</v>
      </c>
      <c r="BH78" s="97">
        <v>0</v>
      </c>
      <c r="BI78" s="97">
        <v>0</v>
      </c>
      <c r="BJ78" s="97">
        <v>0</v>
      </c>
      <c r="BK78" s="97">
        <v>0</v>
      </c>
      <c r="BL78" s="97">
        <v>0</v>
      </c>
      <c r="BM78" s="97">
        <v>0</v>
      </c>
      <c r="BN78" s="97">
        <v>0</v>
      </c>
      <c r="BO78" s="97">
        <v>0</v>
      </c>
      <c r="BP78" s="97">
        <v>0</v>
      </c>
      <c r="BQ78" s="97">
        <v>0</v>
      </c>
      <c r="BR78" s="97">
        <v>0</v>
      </c>
      <c r="BS78" s="97">
        <v>0</v>
      </c>
      <c r="BT78" s="97">
        <v>0</v>
      </c>
      <c r="BU78" s="97">
        <v>0</v>
      </c>
      <c r="BV78" s="97">
        <v>0</v>
      </c>
      <c r="BW78" s="97">
        <v>0</v>
      </c>
      <c r="BX78" s="97">
        <v>0</v>
      </c>
      <c r="BY78" s="97">
        <v>0</v>
      </c>
      <c r="BZ78" s="97">
        <v>0</v>
      </c>
      <c r="CA78" s="97">
        <v>0</v>
      </c>
      <c r="CC78" s="35" t="e">
        <f t="shared" si="25"/>
        <v>#DIV/0!</v>
      </c>
      <c r="CD78" s="35" t="e">
        <f t="shared" si="26"/>
        <v>#DIV/0!</v>
      </c>
      <c r="CE78" s="83">
        <f t="shared" si="27"/>
        <v>-1</v>
      </c>
      <c r="CF78" s="83" t="str">
        <f t="shared" si="28"/>
        <v/>
      </c>
      <c r="CG78" s="83">
        <f t="shared" si="29"/>
        <v>-1</v>
      </c>
      <c r="CH78" s="83">
        <f t="shared" si="30"/>
        <v>-1</v>
      </c>
      <c r="CI78" s="83">
        <f t="shared" si="31"/>
        <v>-1</v>
      </c>
      <c r="CJ78" s="83">
        <f t="shared" si="32"/>
        <v>-1</v>
      </c>
      <c r="CK78" s="83">
        <f t="shared" si="33"/>
        <v>-1</v>
      </c>
      <c r="CL78" s="83" t="str">
        <f t="shared" si="34"/>
        <v/>
      </c>
      <c r="CM78" s="83" t="str">
        <f t="shared" si="35"/>
        <v/>
      </c>
      <c r="CN78" s="83" t="str">
        <f t="shared" si="36"/>
        <v/>
      </c>
      <c r="CO78" s="83" t="str">
        <f>IF(M78=0,"",(#REF!-M78)/M78)</f>
        <v/>
      </c>
      <c r="CP78" s="83" t="str">
        <f>IF(N78=0,"",(#REF!-N78)/N78)</f>
        <v/>
      </c>
      <c r="CQ78" s="83" t="str">
        <f t="shared" si="37"/>
        <v/>
      </c>
    </row>
    <row r="79" spans="1:95" x14ac:dyDescent="0.25">
      <c r="A79" s="96">
        <v>206</v>
      </c>
      <c r="B79" s="97">
        <v>13869.726000000001</v>
      </c>
      <c r="C79" s="97">
        <v>0</v>
      </c>
      <c r="D79" s="97">
        <v>29929.331999999999</v>
      </c>
      <c r="E79" s="97">
        <v>2393.9492999999998</v>
      </c>
      <c r="F79" s="97">
        <v>2223.1161999999999</v>
      </c>
      <c r="G79" s="97">
        <v>15439.668</v>
      </c>
      <c r="H79" s="97">
        <v>1467.5144</v>
      </c>
      <c r="I79" s="54"/>
      <c r="J79" s="54"/>
      <c r="Q79" s="97" t="s">
        <v>185</v>
      </c>
      <c r="R79" s="97">
        <v>0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</v>
      </c>
      <c r="AD79" s="97">
        <v>0</v>
      </c>
      <c r="AE79" s="97">
        <v>0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0</v>
      </c>
      <c r="AT79" s="97">
        <v>0</v>
      </c>
      <c r="AU79" s="97">
        <v>0</v>
      </c>
      <c r="AV79" s="97">
        <v>0</v>
      </c>
      <c r="AW79" s="97">
        <v>0</v>
      </c>
      <c r="AX79" s="97">
        <v>0</v>
      </c>
      <c r="AY79" s="97">
        <v>0</v>
      </c>
      <c r="AZ79" s="97">
        <v>0</v>
      </c>
      <c r="BA79" s="97">
        <v>0</v>
      </c>
      <c r="BB79" s="97">
        <v>0</v>
      </c>
      <c r="BC79" s="97">
        <v>0</v>
      </c>
      <c r="BD79" s="97">
        <v>0</v>
      </c>
      <c r="BE79" s="97">
        <v>0</v>
      </c>
      <c r="BF79" s="97">
        <v>0</v>
      </c>
      <c r="BG79" s="97">
        <v>0</v>
      </c>
      <c r="BH79" s="97">
        <v>0</v>
      </c>
      <c r="BI79" s="97">
        <v>0</v>
      </c>
      <c r="BJ79" s="97">
        <v>0</v>
      </c>
      <c r="BK79" s="97">
        <v>0</v>
      </c>
      <c r="BL79" s="97">
        <v>0</v>
      </c>
      <c r="BM79" s="97">
        <v>0</v>
      </c>
      <c r="BN79" s="97">
        <v>0</v>
      </c>
      <c r="BO79" s="97">
        <v>0</v>
      </c>
      <c r="BP79" s="97">
        <v>0</v>
      </c>
      <c r="BQ79" s="97">
        <v>0</v>
      </c>
      <c r="BR79" s="97">
        <v>0</v>
      </c>
      <c r="BS79" s="97">
        <v>0</v>
      </c>
      <c r="BT79" s="97">
        <v>0</v>
      </c>
      <c r="BU79" s="97">
        <v>0</v>
      </c>
      <c r="BV79" s="97">
        <v>0</v>
      </c>
      <c r="BW79" s="97">
        <v>0</v>
      </c>
      <c r="BX79" s="97">
        <v>0</v>
      </c>
      <c r="BY79" s="97">
        <v>0</v>
      </c>
      <c r="BZ79" s="97">
        <v>0</v>
      </c>
      <c r="CA79" s="97">
        <v>0</v>
      </c>
      <c r="CC79" s="35" t="e">
        <f t="shared" si="25"/>
        <v>#DIV/0!</v>
      </c>
      <c r="CD79" s="35" t="e">
        <f t="shared" si="26"/>
        <v>#DIV/0!</v>
      </c>
      <c r="CE79" s="83">
        <f t="shared" si="27"/>
        <v>-1</v>
      </c>
      <c r="CF79" s="83" t="str">
        <f t="shared" si="28"/>
        <v/>
      </c>
      <c r="CG79" s="83">
        <f t="shared" si="29"/>
        <v>-1</v>
      </c>
      <c r="CH79" s="83">
        <f t="shared" si="30"/>
        <v>-1</v>
      </c>
      <c r="CI79" s="83">
        <f t="shared" si="31"/>
        <v>-1</v>
      </c>
      <c r="CJ79" s="83">
        <f t="shared" si="32"/>
        <v>-1</v>
      </c>
      <c r="CK79" s="83">
        <f t="shared" si="33"/>
        <v>-1</v>
      </c>
      <c r="CL79" s="83" t="str">
        <f t="shared" si="34"/>
        <v/>
      </c>
      <c r="CM79" s="83" t="str">
        <f t="shared" si="35"/>
        <v/>
      </c>
      <c r="CN79" s="83" t="str">
        <f t="shared" si="36"/>
        <v/>
      </c>
      <c r="CO79" s="83" t="str">
        <f>IF(M79=0,"",(#REF!-M79)/M79)</f>
        <v/>
      </c>
      <c r="CP79" s="83" t="str">
        <f>IF(N79=0,"",(#REF!-N79)/N79)</f>
        <v/>
      </c>
      <c r="CQ79" s="83" t="str">
        <f t="shared" si="37"/>
        <v/>
      </c>
    </row>
    <row r="80" spans="1:95" x14ac:dyDescent="0.25">
      <c r="A80" s="96">
        <v>207</v>
      </c>
      <c r="B80" s="97">
        <v>7.3683119000000001</v>
      </c>
      <c r="C80" s="97">
        <v>0</v>
      </c>
      <c r="D80" s="97">
        <v>70.523048000000003</v>
      </c>
      <c r="E80" s="97">
        <v>5.7309858600000005</v>
      </c>
      <c r="F80" s="97">
        <v>5.3156185000000002</v>
      </c>
      <c r="G80" s="97">
        <v>37.796363999999997</v>
      </c>
      <c r="H80" s="97">
        <v>2.6417769999999998</v>
      </c>
      <c r="I80" s="54"/>
      <c r="J80" s="54"/>
      <c r="Q80" s="97" t="s">
        <v>186</v>
      </c>
      <c r="R80" s="97">
        <v>0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97">
        <v>0</v>
      </c>
      <c r="AD80" s="97">
        <v>0</v>
      </c>
      <c r="AE80" s="97">
        <v>0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v>0</v>
      </c>
      <c r="BF80" s="97">
        <v>0</v>
      </c>
      <c r="BG80" s="97">
        <v>0</v>
      </c>
      <c r="BH80" s="97">
        <v>0</v>
      </c>
      <c r="BI80" s="97">
        <v>0</v>
      </c>
      <c r="BJ80" s="97">
        <v>0</v>
      </c>
      <c r="BK80" s="97">
        <v>0</v>
      </c>
      <c r="BL80" s="97">
        <v>0</v>
      </c>
      <c r="BM80" s="97">
        <v>0</v>
      </c>
      <c r="BN80" s="97">
        <v>0</v>
      </c>
      <c r="BO80" s="97">
        <v>0</v>
      </c>
      <c r="BP80" s="97">
        <v>0</v>
      </c>
      <c r="BQ80" s="97">
        <v>0</v>
      </c>
      <c r="BR80" s="97">
        <v>0</v>
      </c>
      <c r="BS80" s="97">
        <v>0</v>
      </c>
      <c r="BT80" s="97">
        <v>0</v>
      </c>
      <c r="BU80" s="97">
        <v>0</v>
      </c>
      <c r="BV80" s="97">
        <v>0</v>
      </c>
      <c r="BW80" s="97">
        <v>0</v>
      </c>
      <c r="BX80" s="97">
        <v>0</v>
      </c>
      <c r="BY80" s="97">
        <v>0</v>
      </c>
      <c r="BZ80" s="97">
        <v>0</v>
      </c>
      <c r="CA80" s="97">
        <v>0</v>
      </c>
      <c r="CC80" s="35" t="e">
        <f t="shared" si="25"/>
        <v>#DIV/0!</v>
      </c>
      <c r="CD80" s="35" t="e">
        <f t="shared" si="26"/>
        <v>#DIV/0!</v>
      </c>
      <c r="CE80" s="83">
        <f t="shared" si="27"/>
        <v>-1</v>
      </c>
      <c r="CF80" s="83" t="str">
        <f t="shared" si="28"/>
        <v/>
      </c>
      <c r="CG80" s="83">
        <f t="shared" si="29"/>
        <v>-1</v>
      </c>
      <c r="CH80" s="83">
        <f t="shared" si="30"/>
        <v>-1</v>
      </c>
      <c r="CI80" s="83">
        <f t="shared" si="31"/>
        <v>-1</v>
      </c>
      <c r="CJ80" s="83">
        <f t="shared" si="32"/>
        <v>-1</v>
      </c>
      <c r="CK80" s="83">
        <f t="shared" si="33"/>
        <v>-1</v>
      </c>
      <c r="CL80" s="83" t="str">
        <f t="shared" si="34"/>
        <v/>
      </c>
      <c r="CM80" s="83" t="str">
        <f t="shared" si="35"/>
        <v/>
      </c>
      <c r="CN80" s="83" t="str">
        <f t="shared" si="36"/>
        <v/>
      </c>
      <c r="CO80" s="83" t="str">
        <f>IF(M80=0,"",(#REF!-M80)/M80)</f>
        <v/>
      </c>
      <c r="CP80" s="83" t="str">
        <f>IF(N80=0,"",(#REF!-N80)/N80)</f>
        <v/>
      </c>
      <c r="CQ80" s="83" t="str">
        <f t="shared" si="37"/>
        <v/>
      </c>
    </row>
    <row r="81" spans="1:95" x14ac:dyDescent="0.25">
      <c r="A81" s="96">
        <v>212</v>
      </c>
      <c r="B81" s="97">
        <v>98.821335000000005</v>
      </c>
      <c r="C81" s="97">
        <v>0</v>
      </c>
      <c r="D81" s="97">
        <v>945.83159999999998</v>
      </c>
      <c r="E81" s="97">
        <v>76.862069600000012</v>
      </c>
      <c r="F81" s="97">
        <v>71.291306000000006</v>
      </c>
      <c r="G81" s="97">
        <v>506.91223000000002</v>
      </c>
      <c r="H81" s="97">
        <v>35.430633999999998</v>
      </c>
      <c r="I81" s="54"/>
      <c r="J81" s="54"/>
      <c r="Q81" s="97" t="s">
        <v>191</v>
      </c>
      <c r="R81" s="97">
        <v>0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</v>
      </c>
      <c r="AD81" s="97">
        <v>0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7">
        <v>0</v>
      </c>
      <c r="BC81" s="97">
        <v>0</v>
      </c>
      <c r="BD81" s="97">
        <v>0</v>
      </c>
      <c r="BE81" s="97">
        <v>0</v>
      </c>
      <c r="BF81" s="97">
        <v>0</v>
      </c>
      <c r="BG81" s="97">
        <v>0</v>
      </c>
      <c r="BH81" s="97">
        <v>0</v>
      </c>
      <c r="BI81" s="97">
        <v>0</v>
      </c>
      <c r="BJ81" s="97">
        <v>0</v>
      </c>
      <c r="BK81" s="97">
        <v>0</v>
      </c>
      <c r="BL81" s="97">
        <v>0</v>
      </c>
      <c r="BM81" s="97">
        <v>0</v>
      </c>
      <c r="BN81" s="97">
        <v>0</v>
      </c>
      <c r="BO81" s="97">
        <v>0</v>
      </c>
      <c r="BP81" s="97">
        <v>0</v>
      </c>
      <c r="BQ81" s="97">
        <v>0</v>
      </c>
      <c r="BR81" s="97">
        <v>0</v>
      </c>
      <c r="BS81" s="97">
        <v>0</v>
      </c>
      <c r="BT81" s="97">
        <v>0</v>
      </c>
      <c r="BU81" s="97">
        <v>0</v>
      </c>
      <c r="BV81" s="97">
        <v>0</v>
      </c>
      <c r="BW81" s="97">
        <v>0</v>
      </c>
      <c r="BX81" s="97">
        <v>0</v>
      </c>
      <c r="BY81" s="97">
        <v>0</v>
      </c>
      <c r="BZ81" s="97">
        <v>0</v>
      </c>
      <c r="CA81" s="97">
        <v>0</v>
      </c>
      <c r="CC81" s="35" t="e">
        <f t="shared" si="25"/>
        <v>#DIV/0!</v>
      </c>
      <c r="CD81" s="35" t="e">
        <f t="shared" si="26"/>
        <v>#DIV/0!</v>
      </c>
      <c r="CE81" s="83">
        <f t="shared" si="27"/>
        <v>-1</v>
      </c>
      <c r="CF81" s="83" t="str">
        <f t="shared" si="28"/>
        <v/>
      </c>
      <c r="CG81" s="83">
        <f t="shared" si="29"/>
        <v>-1</v>
      </c>
      <c r="CH81" s="83">
        <f t="shared" si="30"/>
        <v>-1</v>
      </c>
      <c r="CI81" s="83">
        <f t="shared" si="31"/>
        <v>-1</v>
      </c>
      <c r="CJ81" s="83">
        <f t="shared" si="32"/>
        <v>-1</v>
      </c>
      <c r="CK81" s="83">
        <f t="shared" si="33"/>
        <v>-1</v>
      </c>
      <c r="CL81" s="83" t="str">
        <f t="shared" si="34"/>
        <v/>
      </c>
      <c r="CM81" s="83" t="str">
        <f t="shared" si="35"/>
        <v/>
      </c>
      <c r="CN81" s="83" t="str">
        <f t="shared" si="36"/>
        <v/>
      </c>
      <c r="CO81" s="83" t="str">
        <f>IF(M81=0,"",(#REF!-M81)/M81)</f>
        <v/>
      </c>
      <c r="CP81" s="83" t="str">
        <f>IF(N81=0,"",(#REF!-N81)/N81)</f>
        <v/>
      </c>
      <c r="CQ81" s="83" t="str">
        <f t="shared" si="37"/>
        <v/>
      </c>
    </row>
    <row r="82" spans="1:95" x14ac:dyDescent="0.25">
      <c r="A82" s="96">
        <v>216</v>
      </c>
      <c r="B82" s="97">
        <v>6248.6166999999996</v>
      </c>
      <c r="C82" s="97">
        <v>0</v>
      </c>
      <c r="D82" s="97">
        <v>13483.823</v>
      </c>
      <c r="E82" s="97">
        <v>1078.5268189999999</v>
      </c>
      <c r="F82" s="97">
        <v>1001.5626999999999</v>
      </c>
      <c r="G82" s="97">
        <v>6955.9102000000003</v>
      </c>
      <c r="H82" s="97">
        <v>661.14751999999999</v>
      </c>
      <c r="I82" s="54"/>
      <c r="J82" s="54"/>
      <c r="Q82" s="97" t="s">
        <v>195</v>
      </c>
      <c r="R82" s="97">
        <v>0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0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7">
        <v>0</v>
      </c>
      <c r="BC82" s="97">
        <v>0</v>
      </c>
      <c r="BD82" s="97">
        <v>0</v>
      </c>
      <c r="BE82" s="97">
        <v>0</v>
      </c>
      <c r="BF82" s="97">
        <v>0</v>
      </c>
      <c r="BG82" s="97">
        <v>0</v>
      </c>
      <c r="BH82" s="97">
        <v>0</v>
      </c>
      <c r="BI82" s="97">
        <v>0</v>
      </c>
      <c r="BJ82" s="97">
        <v>0</v>
      </c>
      <c r="BK82" s="97">
        <v>0</v>
      </c>
      <c r="BL82" s="97">
        <v>0</v>
      </c>
      <c r="BM82" s="97">
        <v>0</v>
      </c>
      <c r="BN82" s="97">
        <v>0</v>
      </c>
      <c r="BO82" s="97">
        <v>0</v>
      </c>
      <c r="BP82" s="97">
        <v>0</v>
      </c>
      <c r="BQ82" s="97">
        <v>0</v>
      </c>
      <c r="BR82" s="97">
        <v>0</v>
      </c>
      <c r="BS82" s="97">
        <v>0</v>
      </c>
      <c r="BT82" s="97">
        <v>0</v>
      </c>
      <c r="BU82" s="97">
        <v>0</v>
      </c>
      <c r="BV82" s="97">
        <v>0</v>
      </c>
      <c r="BW82" s="97">
        <v>0</v>
      </c>
      <c r="BX82" s="97">
        <v>0</v>
      </c>
      <c r="BY82" s="97">
        <v>0</v>
      </c>
      <c r="BZ82" s="97">
        <v>0</v>
      </c>
      <c r="CA82" s="97">
        <v>0</v>
      </c>
      <c r="CC82" s="35" t="e">
        <f t="shared" si="25"/>
        <v>#DIV/0!</v>
      </c>
      <c r="CD82" s="35" t="e">
        <f t="shared" si="26"/>
        <v>#DIV/0!</v>
      </c>
      <c r="CE82" s="83">
        <f t="shared" si="27"/>
        <v>-1</v>
      </c>
      <c r="CF82" s="83" t="str">
        <f t="shared" si="28"/>
        <v/>
      </c>
      <c r="CG82" s="83">
        <f t="shared" si="29"/>
        <v>-1</v>
      </c>
      <c r="CH82" s="83">
        <f t="shared" si="30"/>
        <v>-1</v>
      </c>
      <c r="CI82" s="83">
        <f t="shared" si="31"/>
        <v>-1</v>
      </c>
      <c r="CJ82" s="83">
        <f t="shared" si="32"/>
        <v>-1</v>
      </c>
      <c r="CK82" s="83">
        <f t="shared" si="33"/>
        <v>-1</v>
      </c>
      <c r="CL82" s="83" t="str">
        <f t="shared" si="34"/>
        <v/>
      </c>
      <c r="CM82" s="83" t="str">
        <f t="shared" si="35"/>
        <v/>
      </c>
      <c r="CN82" s="83" t="str">
        <f t="shared" si="36"/>
        <v/>
      </c>
      <c r="CO82" s="83" t="str">
        <f>IF(M82=0,"",(#REF!-M82)/M82)</f>
        <v/>
      </c>
      <c r="CP82" s="83" t="str">
        <f>IF(N82=0,"",(#REF!-N82)/N82)</f>
        <v/>
      </c>
      <c r="CQ82" s="83" t="str">
        <f t="shared" si="37"/>
        <v/>
      </c>
    </row>
    <row r="83" spans="1:95" x14ac:dyDescent="0.25">
      <c r="A83" s="96">
        <v>220</v>
      </c>
      <c r="B83" s="97">
        <v>10262.965</v>
      </c>
      <c r="C83" s="97">
        <v>0</v>
      </c>
      <c r="D83" s="97">
        <v>22146.346000000001</v>
      </c>
      <c r="E83" s="97">
        <v>1771.41364</v>
      </c>
      <c r="F83" s="97">
        <v>1645.0048999999999</v>
      </c>
      <c r="G83" s="97">
        <v>11424.651</v>
      </c>
      <c r="H83" s="97">
        <v>1085.8939</v>
      </c>
      <c r="I83" s="54"/>
      <c r="J83" s="54"/>
      <c r="Q83" s="97" t="s">
        <v>199</v>
      </c>
      <c r="R83" s="97">
        <v>0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7">
        <v>0</v>
      </c>
      <c r="BC83" s="97">
        <v>0</v>
      </c>
      <c r="BD83" s="97">
        <v>0</v>
      </c>
      <c r="BE83" s="97">
        <v>0</v>
      </c>
      <c r="BF83" s="97">
        <v>0</v>
      </c>
      <c r="BG83" s="97">
        <v>0</v>
      </c>
      <c r="BH83" s="97">
        <v>0</v>
      </c>
      <c r="BI83" s="97">
        <v>0</v>
      </c>
      <c r="BJ83" s="97">
        <v>0</v>
      </c>
      <c r="BK83" s="97">
        <v>0</v>
      </c>
      <c r="BL83" s="97">
        <v>0</v>
      </c>
      <c r="BM83" s="97">
        <v>0</v>
      </c>
      <c r="BN83" s="97">
        <v>0</v>
      </c>
      <c r="BO83" s="97">
        <v>0</v>
      </c>
      <c r="BP83" s="97">
        <v>0</v>
      </c>
      <c r="BQ83" s="97">
        <v>0</v>
      </c>
      <c r="BR83" s="97">
        <v>0</v>
      </c>
      <c r="BS83" s="97">
        <v>0</v>
      </c>
      <c r="BT83" s="97">
        <v>0</v>
      </c>
      <c r="BU83" s="97">
        <v>0</v>
      </c>
      <c r="BV83" s="97">
        <v>0</v>
      </c>
      <c r="BW83" s="97">
        <v>0</v>
      </c>
      <c r="BX83" s="97">
        <v>0</v>
      </c>
      <c r="BY83" s="97">
        <v>0</v>
      </c>
      <c r="BZ83" s="97">
        <v>0</v>
      </c>
      <c r="CA83" s="97">
        <v>0</v>
      </c>
      <c r="CC83" s="35" t="e">
        <f t="shared" si="25"/>
        <v>#DIV/0!</v>
      </c>
      <c r="CD83" s="35" t="e">
        <f t="shared" si="26"/>
        <v>#DIV/0!</v>
      </c>
      <c r="CE83" s="83">
        <f t="shared" si="27"/>
        <v>-1</v>
      </c>
      <c r="CF83" s="83" t="str">
        <f t="shared" si="28"/>
        <v/>
      </c>
      <c r="CG83" s="83">
        <f t="shared" si="29"/>
        <v>-1</v>
      </c>
      <c r="CH83" s="83">
        <f t="shared" si="30"/>
        <v>-1</v>
      </c>
      <c r="CI83" s="83">
        <f t="shared" si="31"/>
        <v>-1</v>
      </c>
      <c r="CJ83" s="83">
        <f t="shared" si="32"/>
        <v>-1</v>
      </c>
      <c r="CK83" s="83">
        <f t="shared" si="33"/>
        <v>-1</v>
      </c>
      <c r="CL83" s="83" t="str">
        <f t="shared" si="34"/>
        <v/>
      </c>
      <c r="CM83" s="83" t="str">
        <f t="shared" si="35"/>
        <v/>
      </c>
      <c r="CN83" s="83" t="str">
        <f t="shared" si="36"/>
        <v/>
      </c>
      <c r="CO83" s="83" t="str">
        <f>IF(M83=0,"",(#REF!-M83)/M83)</f>
        <v/>
      </c>
      <c r="CP83" s="83" t="str">
        <f>IF(N83=0,"",(#REF!-N83)/N83)</f>
        <v/>
      </c>
      <c r="CQ83" s="83" t="str">
        <f t="shared" si="37"/>
        <v/>
      </c>
    </row>
    <row r="84" spans="1:95" x14ac:dyDescent="0.25">
      <c r="A84" s="96">
        <v>223</v>
      </c>
      <c r="B84" s="97">
        <v>6740.0366000000004</v>
      </c>
      <c r="C84" s="97">
        <v>0</v>
      </c>
      <c r="D84" s="97">
        <v>15493.290999999999</v>
      </c>
      <c r="E84" s="97">
        <v>1240.82266</v>
      </c>
      <c r="F84" s="97">
        <v>1152.1658</v>
      </c>
      <c r="G84" s="97">
        <v>8017.1309000000001</v>
      </c>
      <c r="H84" s="97">
        <v>745.49694999999997</v>
      </c>
      <c r="I84" s="54"/>
      <c r="J84" s="54"/>
      <c r="Q84" s="97" t="s">
        <v>202</v>
      </c>
      <c r="R84" s="97">
        <v>0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97">
        <v>0</v>
      </c>
      <c r="AM84" s="97">
        <v>0</v>
      </c>
      <c r="AN84" s="97">
        <v>0</v>
      </c>
      <c r="AO84" s="97">
        <v>0</v>
      </c>
      <c r="AP84" s="97">
        <v>0</v>
      </c>
      <c r="AQ84" s="97">
        <v>0</v>
      </c>
      <c r="AR84" s="97">
        <v>0</v>
      </c>
      <c r="AS84" s="97">
        <v>0</v>
      </c>
      <c r="AT84" s="97">
        <v>0</v>
      </c>
      <c r="AU84" s="97">
        <v>0</v>
      </c>
      <c r="AV84" s="97">
        <v>0</v>
      </c>
      <c r="AW84" s="97">
        <v>0</v>
      </c>
      <c r="AX84" s="97">
        <v>0</v>
      </c>
      <c r="AY84" s="97">
        <v>0</v>
      </c>
      <c r="AZ84" s="97">
        <v>0</v>
      </c>
      <c r="BA84" s="97">
        <v>0</v>
      </c>
      <c r="BB84" s="97">
        <v>0</v>
      </c>
      <c r="BC84" s="97">
        <v>0</v>
      </c>
      <c r="BD84" s="97">
        <v>0</v>
      </c>
      <c r="BE84" s="97">
        <v>0</v>
      </c>
      <c r="BF84" s="97">
        <v>0</v>
      </c>
      <c r="BG84" s="97">
        <v>0</v>
      </c>
      <c r="BH84" s="97">
        <v>0</v>
      </c>
      <c r="BI84" s="97">
        <v>0</v>
      </c>
      <c r="BJ84" s="97">
        <v>0</v>
      </c>
      <c r="BK84" s="97">
        <v>0</v>
      </c>
      <c r="BL84" s="97">
        <v>0</v>
      </c>
      <c r="BM84" s="97">
        <v>0</v>
      </c>
      <c r="BN84" s="97">
        <v>0</v>
      </c>
      <c r="BO84" s="97">
        <v>0</v>
      </c>
      <c r="BP84" s="97">
        <v>0</v>
      </c>
      <c r="BQ84" s="97">
        <v>0</v>
      </c>
      <c r="BR84" s="97">
        <v>0</v>
      </c>
      <c r="BS84" s="97">
        <v>0</v>
      </c>
      <c r="BT84" s="97">
        <v>0</v>
      </c>
      <c r="BU84" s="97">
        <v>0</v>
      </c>
      <c r="BV84" s="97">
        <v>0</v>
      </c>
      <c r="BW84" s="97">
        <v>0</v>
      </c>
      <c r="BX84" s="97">
        <v>0</v>
      </c>
      <c r="BY84" s="97">
        <v>0</v>
      </c>
      <c r="BZ84" s="97">
        <v>0</v>
      </c>
      <c r="CA84" s="97">
        <v>0</v>
      </c>
      <c r="CC84" s="35" t="e">
        <f t="shared" si="25"/>
        <v>#DIV/0!</v>
      </c>
      <c r="CD84" s="35" t="e">
        <f t="shared" si="26"/>
        <v>#DIV/0!</v>
      </c>
      <c r="CE84" s="83">
        <f t="shared" si="27"/>
        <v>-1</v>
      </c>
      <c r="CF84" s="83" t="str">
        <f t="shared" si="28"/>
        <v/>
      </c>
      <c r="CG84" s="83">
        <f t="shared" si="29"/>
        <v>-1</v>
      </c>
      <c r="CH84" s="83">
        <f t="shared" si="30"/>
        <v>-1</v>
      </c>
      <c r="CI84" s="83">
        <f t="shared" si="31"/>
        <v>-1</v>
      </c>
      <c r="CJ84" s="83">
        <f t="shared" si="32"/>
        <v>-1</v>
      </c>
      <c r="CK84" s="83">
        <f t="shared" si="33"/>
        <v>-1</v>
      </c>
      <c r="CL84" s="83" t="str">
        <f t="shared" si="34"/>
        <v/>
      </c>
      <c r="CM84" s="83" t="str">
        <f t="shared" si="35"/>
        <v/>
      </c>
      <c r="CN84" s="83" t="str">
        <f t="shared" si="36"/>
        <v/>
      </c>
      <c r="CO84" s="83" t="str">
        <f>IF(M84=0,"",(#REF!-M84)/M84)</f>
        <v/>
      </c>
      <c r="CP84" s="83" t="str">
        <f>IF(N84=0,"",(#REF!-N84)/N84)</f>
        <v/>
      </c>
      <c r="CQ84" s="83" t="str">
        <f t="shared" si="37"/>
        <v/>
      </c>
    </row>
    <row r="85" spans="1:95" x14ac:dyDescent="0.25">
      <c r="A85" s="96">
        <v>227</v>
      </c>
      <c r="B85" s="97">
        <v>7197.3339999999998</v>
      </c>
      <c r="C85" s="97">
        <v>0</v>
      </c>
      <c r="D85" s="97">
        <v>15531.208000000001</v>
      </c>
      <c r="E85" s="97">
        <v>1242.290806</v>
      </c>
      <c r="F85" s="97">
        <v>1153.6404</v>
      </c>
      <c r="G85" s="97">
        <v>8012.1005999999998</v>
      </c>
      <c r="H85" s="97">
        <v>761.53394000000003</v>
      </c>
      <c r="I85" s="54"/>
      <c r="J85" s="54"/>
      <c r="Q85" s="97" t="s">
        <v>206</v>
      </c>
      <c r="R85" s="97">
        <v>0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97">
        <v>0</v>
      </c>
      <c r="AM85" s="97">
        <v>0</v>
      </c>
      <c r="AN85" s="97">
        <v>0</v>
      </c>
      <c r="AO85" s="97">
        <v>0</v>
      </c>
      <c r="AP85" s="97">
        <v>0</v>
      </c>
      <c r="AQ85" s="97">
        <v>0</v>
      </c>
      <c r="AR85" s="97">
        <v>0</v>
      </c>
      <c r="AS85" s="97">
        <v>0</v>
      </c>
      <c r="AT85" s="97">
        <v>0</v>
      </c>
      <c r="AU85" s="97">
        <v>0</v>
      </c>
      <c r="AV85" s="97">
        <v>0</v>
      </c>
      <c r="AW85" s="97">
        <v>0</v>
      </c>
      <c r="AX85" s="97">
        <v>0</v>
      </c>
      <c r="AY85" s="97">
        <v>0</v>
      </c>
      <c r="AZ85" s="97">
        <v>0</v>
      </c>
      <c r="BA85" s="97">
        <v>0</v>
      </c>
      <c r="BB85" s="97">
        <v>0</v>
      </c>
      <c r="BC85" s="97">
        <v>0</v>
      </c>
      <c r="BD85" s="97">
        <v>0</v>
      </c>
      <c r="BE85" s="97">
        <v>0</v>
      </c>
      <c r="BF85" s="97">
        <v>0</v>
      </c>
      <c r="BG85" s="97">
        <v>0</v>
      </c>
      <c r="BH85" s="97">
        <v>0</v>
      </c>
      <c r="BI85" s="97">
        <v>0</v>
      </c>
      <c r="BJ85" s="97">
        <v>0</v>
      </c>
      <c r="BK85" s="97">
        <v>0</v>
      </c>
      <c r="BL85" s="97">
        <v>0</v>
      </c>
      <c r="BM85" s="97">
        <v>0</v>
      </c>
      <c r="BN85" s="97">
        <v>0</v>
      </c>
      <c r="BO85" s="97">
        <v>0</v>
      </c>
      <c r="BP85" s="97">
        <v>0</v>
      </c>
      <c r="BQ85" s="97">
        <v>0</v>
      </c>
      <c r="BR85" s="97">
        <v>0</v>
      </c>
      <c r="BS85" s="97">
        <v>0</v>
      </c>
      <c r="BT85" s="97">
        <v>0</v>
      </c>
      <c r="BU85" s="97">
        <v>0</v>
      </c>
      <c r="BV85" s="97">
        <v>0</v>
      </c>
      <c r="BW85" s="97">
        <v>0</v>
      </c>
      <c r="BX85" s="97">
        <v>0</v>
      </c>
      <c r="BY85" s="97">
        <v>0</v>
      </c>
      <c r="BZ85" s="97">
        <v>0</v>
      </c>
      <c r="CA85" s="97">
        <v>0</v>
      </c>
      <c r="CC85" s="35" t="e">
        <f t="shared" si="25"/>
        <v>#DIV/0!</v>
      </c>
      <c r="CD85" s="35" t="e">
        <f t="shared" si="26"/>
        <v>#DIV/0!</v>
      </c>
      <c r="CE85" s="83">
        <f t="shared" si="27"/>
        <v>-1</v>
      </c>
      <c r="CF85" s="83" t="str">
        <f t="shared" si="28"/>
        <v/>
      </c>
      <c r="CG85" s="83">
        <f t="shared" si="29"/>
        <v>-1</v>
      </c>
      <c r="CH85" s="83">
        <f t="shared" si="30"/>
        <v>-1</v>
      </c>
      <c r="CI85" s="83">
        <f t="shared" si="31"/>
        <v>-1</v>
      </c>
      <c r="CJ85" s="83">
        <f t="shared" si="32"/>
        <v>-1</v>
      </c>
      <c r="CK85" s="83">
        <f t="shared" si="33"/>
        <v>-1</v>
      </c>
      <c r="CL85" s="83" t="str">
        <f t="shared" si="34"/>
        <v/>
      </c>
      <c r="CM85" s="83" t="str">
        <f t="shared" si="35"/>
        <v/>
      </c>
      <c r="CN85" s="83" t="str">
        <f t="shared" si="36"/>
        <v/>
      </c>
      <c r="CO85" s="83" t="str">
        <f>IF(M85=0,"",(#REF!-M85)/M85)</f>
        <v/>
      </c>
      <c r="CP85" s="83" t="str">
        <f>IF(N85=0,"",(#REF!-N85)/N85)</f>
        <v/>
      </c>
      <c r="CQ85" s="83" t="str">
        <f t="shared" si="37"/>
        <v/>
      </c>
    </row>
    <row r="86" spans="1:95" x14ac:dyDescent="0.25">
      <c r="A86" s="96">
        <v>230</v>
      </c>
      <c r="B86" s="97">
        <v>15380.365</v>
      </c>
      <c r="C86" s="97">
        <v>0</v>
      </c>
      <c r="D86" s="97">
        <v>33189.125</v>
      </c>
      <c r="E86" s="97">
        <v>2654.6895600000003</v>
      </c>
      <c r="F86" s="97">
        <v>2465.2498000000001</v>
      </c>
      <c r="G86" s="97">
        <v>17121.300999999999</v>
      </c>
      <c r="H86" s="97">
        <v>1627.3507</v>
      </c>
      <c r="I86" s="54"/>
      <c r="J86" s="54"/>
      <c r="Q86" s="97" t="s">
        <v>209</v>
      </c>
      <c r="R86" s="97">
        <v>0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0</v>
      </c>
      <c r="AK86" s="97">
        <v>0</v>
      </c>
      <c r="AL86" s="97">
        <v>0</v>
      </c>
      <c r="AM86" s="97">
        <v>0</v>
      </c>
      <c r="AN86" s="97">
        <v>0</v>
      </c>
      <c r="AO86" s="97">
        <v>0</v>
      </c>
      <c r="AP86" s="97">
        <v>0</v>
      </c>
      <c r="AQ86" s="97">
        <v>0</v>
      </c>
      <c r="AR86" s="97">
        <v>0</v>
      </c>
      <c r="AS86" s="97">
        <v>0</v>
      </c>
      <c r="AT86" s="97">
        <v>0</v>
      </c>
      <c r="AU86" s="97">
        <v>0</v>
      </c>
      <c r="AV86" s="97">
        <v>0</v>
      </c>
      <c r="AW86" s="97">
        <v>0</v>
      </c>
      <c r="AX86" s="97">
        <v>0</v>
      </c>
      <c r="AY86" s="97">
        <v>0</v>
      </c>
      <c r="AZ86" s="97">
        <v>0</v>
      </c>
      <c r="BA86" s="97">
        <v>0</v>
      </c>
      <c r="BB86" s="97">
        <v>0</v>
      </c>
      <c r="BC86" s="97">
        <v>0</v>
      </c>
      <c r="BD86" s="97">
        <v>0</v>
      </c>
      <c r="BE86" s="97">
        <v>0</v>
      </c>
      <c r="BF86" s="97">
        <v>0</v>
      </c>
      <c r="BG86" s="97">
        <v>0</v>
      </c>
      <c r="BH86" s="97">
        <v>0</v>
      </c>
      <c r="BI86" s="97">
        <v>0</v>
      </c>
      <c r="BJ86" s="97">
        <v>0</v>
      </c>
      <c r="BK86" s="97">
        <v>0</v>
      </c>
      <c r="BL86" s="97">
        <v>0</v>
      </c>
      <c r="BM86" s="97">
        <v>0</v>
      </c>
      <c r="BN86" s="97">
        <v>0</v>
      </c>
      <c r="BO86" s="97">
        <v>0</v>
      </c>
      <c r="BP86" s="97">
        <v>0</v>
      </c>
      <c r="BQ86" s="97">
        <v>0</v>
      </c>
      <c r="BR86" s="97">
        <v>0</v>
      </c>
      <c r="BS86" s="97">
        <v>0</v>
      </c>
      <c r="BT86" s="97">
        <v>0</v>
      </c>
      <c r="BU86" s="97">
        <v>0</v>
      </c>
      <c r="BV86" s="97">
        <v>0</v>
      </c>
      <c r="BW86" s="97">
        <v>0</v>
      </c>
      <c r="BX86" s="97">
        <v>0</v>
      </c>
      <c r="BY86" s="97">
        <v>0</v>
      </c>
      <c r="BZ86" s="97">
        <v>0</v>
      </c>
      <c r="CA86" s="97">
        <v>0</v>
      </c>
      <c r="CC86" s="35" t="e">
        <f t="shared" si="25"/>
        <v>#DIV/0!</v>
      </c>
      <c r="CD86" s="35" t="e">
        <f t="shared" si="26"/>
        <v>#DIV/0!</v>
      </c>
      <c r="CE86" s="83">
        <f t="shared" si="27"/>
        <v>-1</v>
      </c>
      <c r="CF86" s="83" t="str">
        <f t="shared" si="28"/>
        <v/>
      </c>
      <c r="CG86" s="83">
        <f t="shared" si="29"/>
        <v>-1</v>
      </c>
      <c r="CH86" s="83">
        <f t="shared" si="30"/>
        <v>-1</v>
      </c>
      <c r="CI86" s="83">
        <f t="shared" si="31"/>
        <v>-1</v>
      </c>
      <c r="CJ86" s="83">
        <f t="shared" si="32"/>
        <v>-1</v>
      </c>
      <c r="CK86" s="83">
        <f t="shared" si="33"/>
        <v>-1</v>
      </c>
      <c r="CL86" s="83" t="str">
        <f t="shared" si="34"/>
        <v/>
      </c>
      <c r="CM86" s="83" t="str">
        <f t="shared" si="35"/>
        <v/>
      </c>
      <c r="CN86" s="83" t="str">
        <f t="shared" si="36"/>
        <v/>
      </c>
      <c r="CO86" s="83" t="str">
        <f>IF(M86=0,"",(#REF!-M86)/M86)</f>
        <v/>
      </c>
      <c r="CP86" s="83" t="str">
        <f>IF(N86=0,"",(#REF!-N86)/N86)</f>
        <v/>
      </c>
      <c r="CQ86" s="83" t="str">
        <f t="shared" si="37"/>
        <v/>
      </c>
    </row>
    <row r="87" spans="1:95" x14ac:dyDescent="0.25">
      <c r="A87" s="19"/>
    </row>
    <row r="88" spans="1:95" x14ac:dyDescent="0.25">
      <c r="A88" s="19"/>
    </row>
    <row r="89" spans="1:95" x14ac:dyDescent="0.25">
      <c r="A89" s="19"/>
    </row>
    <row r="90" spans="1:95" x14ac:dyDescent="0.25">
      <c r="A90" s="19"/>
    </row>
    <row r="91" spans="1:95" x14ac:dyDescent="0.25">
      <c r="A91" s="19"/>
    </row>
    <row r="92" spans="1:95" x14ac:dyDescent="0.25">
      <c r="A92" s="19"/>
    </row>
    <row r="93" spans="1:95" x14ac:dyDescent="0.25">
      <c r="A93" s="19"/>
    </row>
    <row r="94" spans="1:95" x14ac:dyDescent="0.25">
      <c r="A94" s="19"/>
    </row>
    <row r="95" spans="1:95" x14ac:dyDescent="0.25">
      <c r="A95" s="22"/>
    </row>
    <row r="96" spans="1:95" x14ac:dyDescent="0.25">
      <c r="A96" s="22"/>
    </row>
    <row r="97" spans="1:3" x14ac:dyDescent="0.25">
      <c r="A97" s="16"/>
      <c r="B97" s="14"/>
      <c r="C97" s="54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CX69"/>
  <sheetViews>
    <sheetView zoomScale="85" zoomScaleNormal="85" workbookViewId="0">
      <pane xSplit="1" ySplit="2" topLeftCell="BP3" activePane="bottomRight" state="frozen"/>
      <selection pane="topRight" activeCell="B1" sqref="B1"/>
      <selection pane="bottomLeft" activeCell="A3" sqref="A3"/>
      <selection pane="bottomRight" activeCell="BZ23" sqref="BZ23"/>
    </sheetView>
  </sheetViews>
  <sheetFormatPr defaultRowHeight="15" x14ac:dyDescent="0.2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6.85546875" bestFit="1" customWidth="1"/>
    <col min="12" max="12" width="9.85546875" bestFit="1" customWidth="1"/>
    <col min="13" max="13" width="6.85546875" bestFit="1" customWidth="1"/>
    <col min="14" max="14" width="11.140625" bestFit="1" customWidth="1"/>
    <col min="15" max="17" width="9.140625" style="28" customWidth="1"/>
    <col min="19" max="19" width="15.42578125" bestFit="1" customWidth="1"/>
    <col min="20" max="20" width="10.42578125" style="96" customWidth="1"/>
    <col min="21" max="21" width="10" style="28" bestFit="1" customWidth="1"/>
    <col min="22" max="22" width="6.85546875" style="26" bestFit="1" customWidth="1"/>
    <col min="23" max="23" width="14.7109375" style="26" bestFit="1" customWidth="1"/>
    <col min="24" max="24" width="6.85546875" style="26" bestFit="1" customWidth="1"/>
    <col min="25" max="25" width="9.140625" style="26" bestFit="1" customWidth="1"/>
    <col min="26" max="26" width="9.140625" style="97" customWidth="1"/>
    <col min="27" max="27" width="13.5703125" style="26" bestFit="1" customWidth="1"/>
    <col min="28" max="28" width="9.42578125" style="26" bestFit="1" customWidth="1"/>
    <col min="29" max="29" width="7.7109375" style="26" bestFit="1" customWidth="1"/>
    <col min="30" max="30" width="9.42578125" style="26" bestFit="1" customWidth="1"/>
    <col min="31" max="31" width="9.28515625" style="26" bestFit="1" customWidth="1"/>
    <col min="32" max="32" width="9.42578125" style="26" bestFit="1" customWidth="1"/>
    <col min="33" max="34" width="7.85546875" style="26" bestFit="1" customWidth="1"/>
    <col min="35" max="35" width="15.5703125" style="26" bestFit="1" customWidth="1"/>
    <col min="36" max="36" width="15.5703125" style="97" customWidth="1"/>
    <col min="37" max="37" width="6.85546875" style="26" bestFit="1" customWidth="1"/>
    <col min="38" max="38" width="6.5703125" style="26" customWidth="1"/>
    <col min="39" max="39" width="6.85546875" style="26" bestFit="1" customWidth="1"/>
    <col min="40" max="40" width="5.85546875" style="26" bestFit="1" customWidth="1"/>
    <col min="41" max="41" width="7.85546875" style="26" bestFit="1" customWidth="1"/>
    <col min="42" max="42" width="6.28515625" style="26" bestFit="1" customWidth="1"/>
    <col min="43" max="43" width="6.28515625" style="97" customWidth="1"/>
    <col min="44" max="44" width="7.85546875" style="26" bestFit="1" customWidth="1"/>
    <col min="45" max="45" width="10.140625" style="26" bestFit="1" customWidth="1"/>
    <col min="46" max="46" width="9.42578125" style="26" bestFit="1" customWidth="1"/>
    <col min="47" max="47" width="7.85546875" style="26" bestFit="1" customWidth="1"/>
    <col min="48" max="48" width="9.42578125" style="26" bestFit="1" customWidth="1"/>
    <col min="49" max="49" width="7.7109375" style="26" bestFit="1" customWidth="1"/>
    <col min="50" max="50" width="6.85546875" style="26" bestFit="1" customWidth="1"/>
    <col min="51" max="51" width="7.7109375" style="26" bestFit="1" customWidth="1"/>
    <col min="52" max="52" width="9.42578125" style="26" bestFit="1" customWidth="1"/>
    <col min="53" max="53" width="6.7109375" style="26" bestFit="1" customWidth="1"/>
    <col min="54" max="54" width="6.85546875" style="26" bestFit="1" customWidth="1"/>
    <col min="55" max="55" width="9.28515625" style="26" bestFit="1" customWidth="1"/>
    <col min="56" max="56" width="5.85546875" style="26" bestFit="1" customWidth="1"/>
    <col min="57" max="57" width="6.7109375" style="26" bestFit="1" customWidth="1"/>
    <col min="58" max="58" width="6.85546875" style="26" bestFit="1" customWidth="1"/>
    <col min="59" max="61" width="7.85546875" style="26" bestFit="1" customWidth="1"/>
    <col min="62" max="63" width="7.7109375" style="26" bestFit="1" customWidth="1"/>
    <col min="64" max="64" width="8.85546875" style="26" bestFit="1" customWidth="1"/>
    <col min="65" max="65" width="5.85546875" style="26" bestFit="1" customWidth="1"/>
    <col min="66" max="66" width="8" style="26" bestFit="1" customWidth="1"/>
    <col min="67" max="67" width="6.7109375" style="26" bestFit="1" customWidth="1"/>
    <col min="68" max="68" width="6.140625" style="26" bestFit="1" customWidth="1"/>
    <col min="69" max="69" width="7.85546875" style="26" bestFit="1" customWidth="1"/>
    <col min="70" max="71" width="6.85546875" style="26" bestFit="1" customWidth="1"/>
    <col min="72" max="72" width="7.7109375" style="26" bestFit="1" customWidth="1"/>
    <col min="73" max="73" width="7.85546875" style="26" bestFit="1" customWidth="1"/>
    <col min="74" max="74" width="9.42578125" style="26" bestFit="1" customWidth="1"/>
    <col min="75" max="76" width="6.85546875" style="26" bestFit="1" customWidth="1"/>
    <col min="77" max="77" width="7.85546875" style="26" bestFit="1" customWidth="1"/>
    <col min="78" max="78" width="9.28515625" style="26" bestFit="1" customWidth="1"/>
    <col min="79" max="79" width="5.7109375" style="26" bestFit="1" customWidth="1"/>
    <col min="80" max="81" width="9.42578125" style="26" bestFit="1" customWidth="1"/>
    <col min="82" max="82" width="9.42578125" style="97" customWidth="1"/>
    <col min="83" max="83" width="7.7109375" style="26" customWidth="1"/>
    <col min="84" max="84" width="9.28515625" style="26" bestFit="1" customWidth="1"/>
    <col min="85" max="86" width="7.7109375" style="26" customWidth="1"/>
    <col min="87" max="99" width="9.140625" style="8"/>
  </cols>
  <sheetData>
    <row r="1" spans="1:102" x14ac:dyDescent="0.25">
      <c r="B1" s="28" t="s">
        <v>507</v>
      </c>
      <c r="S1" s="28" t="s">
        <v>510</v>
      </c>
      <c r="CI1" s="8" t="s">
        <v>316</v>
      </c>
    </row>
    <row r="2" spans="1:102" x14ac:dyDescent="0.25">
      <c r="A2" s="28" t="s">
        <v>229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226</v>
      </c>
      <c r="L2" s="28" t="s">
        <v>65</v>
      </c>
      <c r="M2" s="28" t="s">
        <v>67</v>
      </c>
      <c r="N2" s="28" t="s">
        <v>68</v>
      </c>
      <c r="O2" s="28" t="s">
        <v>317</v>
      </c>
      <c r="P2" s="28" t="s">
        <v>320</v>
      </c>
      <c r="Q2" s="28" t="s">
        <v>327</v>
      </c>
      <c r="S2" s="28" t="s">
        <v>227</v>
      </c>
      <c r="T2" s="96" t="s">
        <v>506</v>
      </c>
      <c r="U2" s="28" t="s">
        <v>391</v>
      </c>
      <c r="V2" s="28" t="s">
        <v>178</v>
      </c>
      <c r="W2" s="28" t="s">
        <v>131</v>
      </c>
      <c r="X2" s="28" t="s">
        <v>132</v>
      </c>
      <c r="Y2" s="28" t="s">
        <v>133</v>
      </c>
      <c r="Z2" s="96" t="s">
        <v>342</v>
      </c>
      <c r="AA2" s="28" t="s">
        <v>392</v>
      </c>
      <c r="AB2" s="28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393</v>
      </c>
      <c r="AI2" s="28" t="s">
        <v>138</v>
      </c>
      <c r="AJ2" s="96" t="s">
        <v>508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6" t="s">
        <v>509</v>
      </c>
      <c r="AR2" s="28" t="s">
        <v>394</v>
      </c>
      <c r="AS2" s="28" t="s">
        <v>144</v>
      </c>
      <c r="AT2" s="28" t="s">
        <v>400</v>
      </c>
      <c r="AU2" s="28" t="s">
        <v>57</v>
      </c>
      <c r="AV2" s="28" t="s">
        <v>128</v>
      </c>
      <c r="AW2" s="28" t="s">
        <v>145</v>
      </c>
      <c r="AX2" s="28" t="s">
        <v>146</v>
      </c>
      <c r="AY2" s="28" t="s">
        <v>60</v>
      </c>
      <c r="AZ2" s="28" t="s">
        <v>147</v>
      </c>
      <c r="BA2" s="28" t="s">
        <v>148</v>
      </c>
      <c r="BB2" s="28" t="s">
        <v>149</v>
      </c>
      <c r="BC2" s="28" t="s">
        <v>150</v>
      </c>
      <c r="BD2" s="28" t="s">
        <v>151</v>
      </c>
      <c r="BE2" s="28" t="s">
        <v>152</v>
      </c>
      <c r="BF2" s="28" t="s">
        <v>153</v>
      </c>
      <c r="BG2" s="28" t="s">
        <v>154</v>
      </c>
      <c r="BH2" s="28" t="s">
        <v>155</v>
      </c>
      <c r="BI2" s="28" t="s">
        <v>156</v>
      </c>
      <c r="BJ2" s="28" t="s">
        <v>54</v>
      </c>
      <c r="BK2" s="28" t="s">
        <v>53</v>
      </c>
      <c r="BL2" s="28" t="s">
        <v>157</v>
      </c>
      <c r="BM2" s="28" t="s">
        <v>158</v>
      </c>
      <c r="BN2" s="28" t="s">
        <v>159</v>
      </c>
      <c r="BO2" s="28" t="s">
        <v>160</v>
      </c>
      <c r="BP2" s="28" t="s">
        <v>161</v>
      </c>
      <c r="BQ2" s="28" t="s">
        <v>162</v>
      </c>
      <c r="BR2" s="28" t="s">
        <v>163</v>
      </c>
      <c r="BS2" s="28" t="s">
        <v>164</v>
      </c>
      <c r="BT2" s="28" t="s">
        <v>165</v>
      </c>
      <c r="BU2" s="28" t="s">
        <v>395</v>
      </c>
      <c r="BV2" s="28" t="s">
        <v>166</v>
      </c>
      <c r="BW2" s="28" t="s">
        <v>167</v>
      </c>
      <c r="BX2" s="28" t="s">
        <v>168</v>
      </c>
      <c r="BY2" s="28" t="s">
        <v>61</v>
      </c>
      <c r="BZ2" s="28" t="s">
        <v>401</v>
      </c>
      <c r="CA2" s="28" t="s">
        <v>169</v>
      </c>
      <c r="CB2" s="28" t="s">
        <v>170</v>
      </c>
      <c r="CC2" s="28" t="s">
        <v>171</v>
      </c>
      <c r="CD2" s="96" t="s">
        <v>172</v>
      </c>
      <c r="CE2" s="28" t="s">
        <v>173</v>
      </c>
      <c r="CF2" s="28" t="s">
        <v>174</v>
      </c>
      <c r="CG2" s="28" t="s">
        <v>402</v>
      </c>
      <c r="CH2" s="28"/>
      <c r="CI2" s="8" t="s">
        <v>59</v>
      </c>
      <c r="CJ2" s="8" t="s">
        <v>57</v>
      </c>
      <c r="CK2" s="8" t="s">
        <v>60</v>
      </c>
      <c r="CL2" s="8" t="s">
        <v>54</v>
      </c>
      <c r="CM2" s="8" t="s">
        <v>53</v>
      </c>
      <c r="CN2" s="8" t="s">
        <v>61</v>
      </c>
      <c r="CO2" s="8" t="s">
        <v>62</v>
      </c>
      <c r="CP2" s="8" t="s">
        <v>63</v>
      </c>
      <c r="CQ2" s="8" t="s">
        <v>64</v>
      </c>
      <c r="CR2" s="8" t="s">
        <v>226</v>
      </c>
      <c r="CS2" s="8" t="s">
        <v>65</v>
      </c>
      <c r="CT2" s="8" t="s">
        <v>67</v>
      </c>
      <c r="CU2" s="8" t="s">
        <v>68</v>
      </c>
      <c r="CV2" s="28" t="s">
        <v>317</v>
      </c>
      <c r="CW2" s="28" t="s">
        <v>320</v>
      </c>
      <c r="CX2" s="28" t="s">
        <v>327</v>
      </c>
    </row>
    <row r="3" spans="1:102" x14ac:dyDescent="0.25">
      <c r="A3" s="28" t="s">
        <v>0</v>
      </c>
      <c r="B3" s="26">
        <v>49082.726955999999</v>
      </c>
      <c r="C3" s="26">
        <v>382.84406609000001</v>
      </c>
      <c r="D3" s="26">
        <v>3193.0342236000001</v>
      </c>
      <c r="E3" s="26">
        <v>9596.4324355000008</v>
      </c>
      <c r="F3" s="26">
        <v>8715.7648047999992</v>
      </c>
      <c r="G3" s="26">
        <v>494.44467637000002</v>
      </c>
      <c r="H3" s="26">
        <v>53977.697531999998</v>
      </c>
      <c r="I3" s="26">
        <v>95.170049043999995</v>
      </c>
      <c r="J3" s="26">
        <v>233.17993336000001</v>
      </c>
      <c r="K3" s="26"/>
      <c r="L3" s="26">
        <v>101.81807976</v>
      </c>
      <c r="M3" s="26">
        <v>46.554644013999997</v>
      </c>
      <c r="N3" s="26">
        <v>2294.8365859</v>
      </c>
      <c r="O3" s="26">
        <v>4.4554465109999999</v>
      </c>
      <c r="P3" s="26">
        <v>24.198143769000001</v>
      </c>
      <c r="Q3" s="26">
        <v>77.291437176000002</v>
      </c>
      <c r="R3" s="26"/>
      <c r="S3" s="26" t="s">
        <v>0</v>
      </c>
      <c r="T3" s="97">
        <v>76.7810338871206</v>
      </c>
      <c r="U3" s="26">
        <v>2990.7156648812802</v>
      </c>
      <c r="V3" s="26">
        <v>4.4554536154811704</v>
      </c>
      <c r="W3" s="26">
        <v>95.469023554766494</v>
      </c>
      <c r="X3" s="26">
        <v>95.468977423084397</v>
      </c>
      <c r="Y3" s="26">
        <v>56.853338776980401</v>
      </c>
      <c r="Z3" s="97">
        <v>10.061684178018499</v>
      </c>
      <c r="AA3" s="26">
        <v>236.79409815711</v>
      </c>
      <c r="AB3" s="26">
        <v>24.226688583416301</v>
      </c>
      <c r="AC3" s="26">
        <v>381.50239954750299</v>
      </c>
      <c r="AD3" s="26">
        <v>0</v>
      </c>
      <c r="AE3" s="26">
        <v>49132.670807828603</v>
      </c>
      <c r="AF3" s="26">
        <v>629.15245541782394</v>
      </c>
      <c r="AG3" s="26">
        <v>16.3451457198356</v>
      </c>
      <c r="AH3" s="26">
        <v>65.685421589399198</v>
      </c>
      <c r="AI3" s="26">
        <v>5980.4721345162798</v>
      </c>
      <c r="AJ3" s="97">
        <v>6.8950326538963899E-3</v>
      </c>
      <c r="AK3" s="26">
        <v>102.1966286067</v>
      </c>
      <c r="AL3" s="26">
        <v>102.1966286067</v>
      </c>
      <c r="AM3" s="26">
        <v>46.554476678538499</v>
      </c>
      <c r="AN3" s="26">
        <v>0</v>
      </c>
      <c r="AO3" s="26">
        <v>952.28922292826701</v>
      </c>
      <c r="AP3" s="26">
        <v>2.5931532538608901</v>
      </c>
      <c r="AQ3" s="97">
        <v>11382.8189431951</v>
      </c>
      <c r="AR3" s="26">
        <v>165.58011232299901</v>
      </c>
      <c r="AS3" s="26">
        <v>2300.61159150495</v>
      </c>
      <c r="AT3" s="26">
        <v>86.688185950372798</v>
      </c>
      <c r="AU3" s="26">
        <v>382.84386611727501</v>
      </c>
      <c r="AV3" s="26">
        <v>0</v>
      </c>
      <c r="AW3" s="26">
        <v>2874.6597469468702</v>
      </c>
      <c r="AX3" s="26">
        <v>319.40642828750401</v>
      </c>
      <c r="AY3" s="26">
        <v>3194.0661752343699</v>
      </c>
      <c r="AZ3" s="26">
        <v>1.02691380442235</v>
      </c>
      <c r="BA3" s="26">
        <v>527.33151963243404</v>
      </c>
      <c r="BB3" s="26">
        <v>2.8330738817330499</v>
      </c>
      <c r="BC3" s="26">
        <v>23231.308293305101</v>
      </c>
      <c r="BD3" s="26">
        <v>3.1776141773728499</v>
      </c>
      <c r="BE3" s="26">
        <v>675.36123337577203</v>
      </c>
      <c r="BF3" s="26">
        <v>848.45802498938997</v>
      </c>
      <c r="BG3" s="26">
        <v>1.7432027073860299</v>
      </c>
      <c r="BH3" s="26">
        <v>1.7490371423689699E-2</v>
      </c>
      <c r="BI3" s="26">
        <v>520.11005142280703</v>
      </c>
      <c r="BJ3" s="26">
        <v>9605.6122146676007</v>
      </c>
      <c r="BK3" s="26">
        <v>8723.05156088695</v>
      </c>
      <c r="BL3" s="26">
        <v>882.56065378065102</v>
      </c>
      <c r="BM3" s="26">
        <v>7.0461198311259503</v>
      </c>
      <c r="BN3" s="26">
        <v>8.0788563005340694E-2</v>
      </c>
      <c r="BO3" s="26">
        <v>206.565056609181</v>
      </c>
      <c r="BP3" s="26">
        <v>52.620768013139397</v>
      </c>
      <c r="BQ3" s="26">
        <v>2356.7939177786202</v>
      </c>
      <c r="BR3" s="26">
        <v>132.08460936854101</v>
      </c>
      <c r="BS3" s="26">
        <v>31.625050923461</v>
      </c>
      <c r="BT3" s="26">
        <v>3756.6855930157499</v>
      </c>
      <c r="BU3" s="26">
        <v>1564.9836525871999</v>
      </c>
      <c r="BV3" s="26">
        <v>2.26356950930625</v>
      </c>
      <c r="BW3" s="26">
        <v>125.46550506236299</v>
      </c>
      <c r="BX3" s="26">
        <v>0.119891286562277</v>
      </c>
      <c r="BY3" s="26">
        <v>494.44351817986399</v>
      </c>
      <c r="BZ3" s="26">
        <v>19777.365546501402</v>
      </c>
      <c r="CA3" s="26">
        <v>3.6977342166989002E-2</v>
      </c>
      <c r="CB3" s="26">
        <v>157.698843727461</v>
      </c>
      <c r="CC3" s="26">
        <v>1625.1460531406301</v>
      </c>
      <c r="CD3" s="97">
        <v>0</v>
      </c>
      <c r="CE3" s="26">
        <v>3081.4538014696</v>
      </c>
      <c r="CF3" s="26">
        <v>53980.6136878365</v>
      </c>
      <c r="CG3" s="26">
        <v>1611.6711814354501</v>
      </c>
      <c r="CH3" s="28"/>
      <c r="CI3" s="55">
        <f t="shared" ref="CI3:CI34" si="0">IF(AE3=0,"",(AE3-B3)/B3)</f>
        <v>1.0175443567627404E-3</v>
      </c>
      <c r="CJ3" s="55">
        <f t="shared" ref="CJ3:CJ34" si="1">IF(AU3=0,"",(AU3-C3)/C3)</f>
        <v>-5.2233465975279726E-7</v>
      </c>
      <c r="CK3" s="55">
        <f t="shared" ref="CK3:CK34" si="2">IF(AY3=0,"",(AY3-D3)/D3)</f>
        <v>3.2318840391453216E-4</v>
      </c>
      <c r="CL3" s="55">
        <f t="shared" ref="CL3:CL34" si="3">IF(BJ3=0,"",(BJ3-E3)/E3)</f>
        <v>9.5658248305289357E-4</v>
      </c>
      <c r="CM3" s="55">
        <f t="shared" ref="CM3:CM34" si="4">IF(BK3=0,"",(BK3-F3)/F3)</f>
        <v>8.3604322169614285E-4</v>
      </c>
      <c r="CN3" s="55">
        <f t="shared" ref="CN3:CN34" si="5">IF(BY3=0,"",(BY3-G3)/G3)</f>
        <v>-2.3424059179716874E-6</v>
      </c>
      <c r="CO3" s="55">
        <f t="shared" ref="CO3:CO34" si="6">IF(CF3=0,"",(CF3-H3)/H3)</f>
        <v>5.4025198736431261E-5</v>
      </c>
      <c r="CP3" s="55">
        <f t="shared" ref="CP3:CP34" si="7">IF(X3=0,"",(X3-I3)/I3)</f>
        <v>3.1409921722977954E-3</v>
      </c>
      <c r="CQ3" s="55">
        <f t="shared" ref="CQ3:CQ34" si="8">IF(AA3=0,"",AA3-J3)/J3</f>
        <v>1.5499467492900362E-2</v>
      </c>
      <c r="CR3" s="55" t="str">
        <f t="shared" ref="CR3:CR34" si="9">IF(AD3=0,"",(AD3-K3)/K3)</f>
        <v/>
      </c>
      <c r="CS3" s="55">
        <f t="shared" ref="CS3:CS34" si="10">IF(AL3=0,"",(AL3-L3)/L3)</f>
        <v>3.7178941853185008E-3</v>
      </c>
      <c r="CT3" s="55">
        <f t="shared" ref="CT3:CT34" si="11">IF(AM3=0,"",(AM3-M3)/M3)</f>
        <v>-3.5943881656064265E-6</v>
      </c>
      <c r="CU3" s="55">
        <f t="shared" ref="CU3:CU34" si="12">IF(AS3=0,"",(AS3-N3)/N3)</f>
        <v>2.5165214989306271E-3</v>
      </c>
      <c r="CV3" s="55">
        <f t="shared" ref="CV3:CV34" si="13">IF(V3=0,"",(V3-O3)/O3)</f>
        <v>1.5945609834911459E-6</v>
      </c>
      <c r="CW3" s="55">
        <f t="shared" ref="CW3:CW34" si="14">IF(AB3=0,"",(AB3-P3)/P3)</f>
        <v>1.1796282677214412E-3</v>
      </c>
      <c r="CX3" s="55">
        <f t="shared" ref="CX3:CX34" si="15">IF(AT3=0,"",(AT3-Q3)/Q3)</f>
        <v>0.12157554727537928</v>
      </c>
    </row>
    <row r="4" spans="1:102" x14ac:dyDescent="0.25">
      <c r="A4" s="28" t="s">
        <v>2</v>
      </c>
      <c r="B4" s="26">
        <v>12636.905998</v>
      </c>
      <c r="C4" s="26">
        <v>4360.7271422000003</v>
      </c>
      <c r="D4" s="26">
        <v>7593.2719373</v>
      </c>
      <c r="E4" s="26">
        <v>5653.2153251999998</v>
      </c>
      <c r="F4" s="26">
        <v>4962.0361835000003</v>
      </c>
      <c r="G4" s="26">
        <v>599.88400352999997</v>
      </c>
      <c r="H4" s="26">
        <v>64113.070178000002</v>
      </c>
      <c r="I4" s="26">
        <v>76.967708579000004</v>
      </c>
      <c r="J4" s="26">
        <v>131.25734818999999</v>
      </c>
      <c r="K4" s="26"/>
      <c r="L4" s="26">
        <v>107.28395926</v>
      </c>
      <c r="M4" s="26">
        <v>18.810740241000001</v>
      </c>
      <c r="N4" s="26">
        <v>3139.2134833</v>
      </c>
      <c r="O4" s="26">
        <v>1.3678724983999999</v>
      </c>
      <c r="P4" s="26">
        <v>9.2380046731000007</v>
      </c>
      <c r="Q4" s="26">
        <v>246.46752190000001</v>
      </c>
      <c r="R4" s="26"/>
      <c r="S4" s="26" t="s">
        <v>2</v>
      </c>
      <c r="T4" s="97">
        <v>108.77391110501</v>
      </c>
      <c r="U4" s="26">
        <v>3999.22415224003</v>
      </c>
      <c r="V4" s="26">
        <v>1.36769639624409</v>
      </c>
      <c r="W4" s="26">
        <v>85.663475416102699</v>
      </c>
      <c r="X4" s="26">
        <v>80.3087200731579</v>
      </c>
      <c r="Y4" s="26">
        <v>119.250062511698</v>
      </c>
      <c r="Z4" s="97">
        <v>17.527309200666501</v>
      </c>
      <c r="AA4" s="26">
        <v>162.983151679923</v>
      </c>
      <c r="AB4" s="26">
        <v>9.2854158323904397</v>
      </c>
      <c r="AC4" s="26">
        <v>1525.4893825762299</v>
      </c>
      <c r="AD4" s="26">
        <v>0</v>
      </c>
      <c r="AE4" s="26">
        <v>12692.865581772099</v>
      </c>
      <c r="AF4" s="26">
        <v>145.839192992645</v>
      </c>
      <c r="AG4" s="26">
        <v>38.698882287085702</v>
      </c>
      <c r="AH4" s="26">
        <v>24.4610772482656</v>
      </c>
      <c r="AI4" s="26">
        <v>8482.7937328656208</v>
      </c>
      <c r="AJ4" s="97">
        <v>1.4403010405997101</v>
      </c>
      <c r="AK4" s="26">
        <v>113.923986809927</v>
      </c>
      <c r="AL4" s="26">
        <v>113.923986809927</v>
      </c>
      <c r="AM4" s="26">
        <v>18.8106565419512</v>
      </c>
      <c r="AN4" s="26">
        <v>0</v>
      </c>
      <c r="AO4" s="26">
        <v>1253.4934721732</v>
      </c>
      <c r="AP4" s="26">
        <v>3.7086208125131002</v>
      </c>
      <c r="AQ4" s="97">
        <v>14772.773657951</v>
      </c>
      <c r="AR4" s="26">
        <v>325.09821243647099</v>
      </c>
      <c r="AS4" s="26">
        <v>3150.1476019934898</v>
      </c>
      <c r="AT4" s="26">
        <v>256.00359662819699</v>
      </c>
      <c r="AU4" s="26">
        <v>4360.4591904429599</v>
      </c>
      <c r="AV4" s="26">
        <v>0</v>
      </c>
      <c r="AW4" s="26">
        <v>6820.2509071468203</v>
      </c>
      <c r="AX4" s="26">
        <v>757.80585686491702</v>
      </c>
      <c r="AY4" s="26">
        <v>7578.0567640117397</v>
      </c>
      <c r="AZ4" s="26">
        <v>1.1148185250548699</v>
      </c>
      <c r="BA4" s="26">
        <v>372.45462184681099</v>
      </c>
      <c r="BB4" s="26">
        <v>3.08610303080407</v>
      </c>
      <c r="BC4" s="26">
        <v>23866.951890557</v>
      </c>
      <c r="BD4" s="26">
        <v>9.0449707303361393</v>
      </c>
      <c r="BE4" s="26">
        <v>149.46718276867401</v>
      </c>
      <c r="BF4" s="26">
        <v>296.02071451798702</v>
      </c>
      <c r="BG4" s="26">
        <v>4.0665981315828699</v>
      </c>
      <c r="BH4" s="26">
        <v>6.0764724108093002</v>
      </c>
      <c r="BI4" s="26">
        <v>109.40939179990799</v>
      </c>
      <c r="BJ4" s="26">
        <v>5663.5066290950499</v>
      </c>
      <c r="BK4" s="26">
        <v>4970.1039979889401</v>
      </c>
      <c r="BL4" s="26">
        <v>693.40263110611397</v>
      </c>
      <c r="BM4" s="26">
        <v>3.5875390851921001</v>
      </c>
      <c r="BN4" s="26">
        <v>0.47059884036883298</v>
      </c>
      <c r="BO4" s="26">
        <v>430.27346649250001</v>
      </c>
      <c r="BP4" s="26">
        <v>25.308450150740999</v>
      </c>
      <c r="BQ4" s="26">
        <v>1176.03916819612</v>
      </c>
      <c r="BR4" s="26">
        <v>23.573004370663099</v>
      </c>
      <c r="BS4" s="26">
        <v>20.623937543059</v>
      </c>
      <c r="BT4" s="26">
        <v>2569.9810533683799</v>
      </c>
      <c r="BU4" s="26">
        <v>1790.88863129897</v>
      </c>
      <c r="BV4" s="26">
        <v>16.6354648798205</v>
      </c>
      <c r="BW4" s="26">
        <v>124.43076705412901</v>
      </c>
      <c r="BX4" s="26">
        <v>2.0091146178563299</v>
      </c>
      <c r="BY4" s="26">
        <v>598.59534996720504</v>
      </c>
      <c r="BZ4" s="26">
        <v>21873.385320046102</v>
      </c>
      <c r="CA4" s="26">
        <v>1.26792951993694E-3</v>
      </c>
      <c r="CB4" s="26">
        <v>403.63637930469201</v>
      </c>
      <c r="CC4" s="26">
        <v>2995.46797758712</v>
      </c>
      <c r="CD4" s="97">
        <v>0</v>
      </c>
      <c r="CE4" s="26">
        <v>3590.5104046164802</v>
      </c>
      <c r="CF4" s="26">
        <v>64110.771629601397</v>
      </c>
      <c r="CG4" s="26">
        <v>2635.17356184138</v>
      </c>
      <c r="CH4" s="28"/>
      <c r="CI4" s="55">
        <f t="shared" si="0"/>
        <v>4.4282662054268285E-3</v>
      </c>
      <c r="CJ4" s="55">
        <f t="shared" si="1"/>
        <v>-6.1446577211267953E-5</v>
      </c>
      <c r="CK4" s="55">
        <f t="shared" si="2"/>
        <v>-2.0037703659103357E-3</v>
      </c>
      <c r="CL4" s="55">
        <f t="shared" si="3"/>
        <v>1.8204337360325101E-3</v>
      </c>
      <c r="CM4" s="55">
        <f t="shared" si="4"/>
        <v>1.625908032627268E-3</v>
      </c>
      <c r="CN4" s="55">
        <f t="shared" si="5"/>
        <v>-2.1481712384592518E-3</v>
      </c>
      <c r="CO4" s="55">
        <f t="shared" si="6"/>
        <v>-3.5851479148063632E-5</v>
      </c>
      <c r="CP4" s="55">
        <f t="shared" si="7"/>
        <v>4.3407963623194878E-2</v>
      </c>
      <c r="CQ4" s="55">
        <f t="shared" si="8"/>
        <v>0.24170687529050722</v>
      </c>
      <c r="CR4" s="55" t="str">
        <f t="shared" si="9"/>
        <v/>
      </c>
      <c r="CS4" s="55">
        <f t="shared" si="10"/>
        <v>6.1892081497803939E-2</v>
      </c>
      <c r="CT4" s="55">
        <f t="shared" si="11"/>
        <v>-4.4495350915904682E-6</v>
      </c>
      <c r="CU4" s="55">
        <f t="shared" si="12"/>
        <v>3.4830758569486284E-3</v>
      </c>
      <c r="CV4" s="55">
        <f t="shared" si="13"/>
        <v>-1.2874164523074633E-4</v>
      </c>
      <c r="CW4" s="55">
        <f t="shared" si="14"/>
        <v>5.1321861124940466E-3</v>
      </c>
      <c r="CX4" s="55">
        <f t="shared" si="15"/>
        <v>3.8690999344189778E-2</v>
      </c>
    </row>
    <row r="5" spans="1:102" x14ac:dyDescent="0.25">
      <c r="A5" s="28" t="s">
        <v>3</v>
      </c>
      <c r="B5" s="26">
        <v>45823.621262000001</v>
      </c>
      <c r="C5" s="26">
        <v>595.87123913000005</v>
      </c>
      <c r="D5" s="26">
        <v>13120.752628</v>
      </c>
      <c r="E5" s="26">
        <v>17698.534919999998</v>
      </c>
      <c r="F5" s="26">
        <v>15403.745045</v>
      </c>
      <c r="G5" s="26">
        <v>1495.9533951000001</v>
      </c>
      <c r="H5" s="26">
        <v>53610.618975999998</v>
      </c>
      <c r="I5" s="26">
        <v>109.48223446999999</v>
      </c>
      <c r="J5" s="26">
        <v>184.62151779999999</v>
      </c>
      <c r="K5" s="26"/>
      <c r="L5" s="26">
        <v>102.86078596</v>
      </c>
      <c r="M5" s="26">
        <v>30.783864320999999</v>
      </c>
      <c r="N5" s="26">
        <v>1618.4301029000001</v>
      </c>
      <c r="O5" s="26">
        <v>4.6888311936999996</v>
      </c>
      <c r="P5" s="26">
        <v>19.084986497999999</v>
      </c>
      <c r="Q5" s="26">
        <v>49.566305198000002</v>
      </c>
      <c r="R5" s="26"/>
      <c r="S5" s="26" t="s">
        <v>3</v>
      </c>
      <c r="T5" s="97">
        <v>108.19513359825299</v>
      </c>
      <c r="U5" s="26">
        <v>2640.5411595722599</v>
      </c>
      <c r="V5" s="26">
        <v>4.6834215525528098</v>
      </c>
      <c r="W5" s="26">
        <v>109.526423746841</v>
      </c>
      <c r="X5" s="26">
        <v>109.52636159046899</v>
      </c>
      <c r="Y5" s="26">
        <v>94.259804388581102</v>
      </c>
      <c r="Z5" s="97">
        <v>6.20108895290109</v>
      </c>
      <c r="AA5" s="26">
        <v>201.96904566303499</v>
      </c>
      <c r="AB5" s="26">
        <v>19.0931513461029</v>
      </c>
      <c r="AC5" s="26">
        <v>851.64434139166895</v>
      </c>
      <c r="AD5" s="26">
        <v>0</v>
      </c>
      <c r="AE5" s="26">
        <v>45799.337640723701</v>
      </c>
      <c r="AF5" s="26">
        <v>379.64104719565103</v>
      </c>
      <c r="AG5" s="26">
        <v>24.102206685052298</v>
      </c>
      <c r="AH5" s="26">
        <v>56.597250159512498</v>
      </c>
      <c r="AI5" s="26">
        <v>4277.3473001284501</v>
      </c>
      <c r="AJ5" s="97">
        <v>4.4595933097714398E-3</v>
      </c>
      <c r="AK5" s="26">
        <v>103.00275451170999</v>
      </c>
      <c r="AL5" s="26">
        <v>103.00275451170999</v>
      </c>
      <c r="AM5" s="26">
        <v>30.783848293137499</v>
      </c>
      <c r="AN5" s="26">
        <v>0</v>
      </c>
      <c r="AO5" s="26">
        <v>1090.83084435819</v>
      </c>
      <c r="AP5" s="26">
        <v>4.4753051083836199</v>
      </c>
      <c r="AQ5" s="97">
        <v>11265.9477622663</v>
      </c>
      <c r="AR5" s="26">
        <v>295.78171889138298</v>
      </c>
      <c r="AS5" s="26">
        <v>1628.2576426477201</v>
      </c>
      <c r="AT5" s="26">
        <v>78.888295472621394</v>
      </c>
      <c r="AU5" s="26">
        <v>595.06223219740104</v>
      </c>
      <c r="AV5" s="26">
        <v>0</v>
      </c>
      <c r="AW5" s="26">
        <v>11779.1903859962</v>
      </c>
      <c r="AX5" s="26">
        <v>1308.7993898862901</v>
      </c>
      <c r="AY5" s="26">
        <v>13087.989775882501</v>
      </c>
      <c r="AZ5" s="26">
        <v>2.3172449709467098</v>
      </c>
      <c r="BA5" s="26">
        <v>458.80057912884303</v>
      </c>
      <c r="BB5" s="26">
        <v>5.3107997321384302</v>
      </c>
      <c r="BC5" s="26">
        <v>23366.602868450202</v>
      </c>
      <c r="BD5" s="26">
        <v>68.689170055721803</v>
      </c>
      <c r="BE5" s="26">
        <v>448.54366749891102</v>
      </c>
      <c r="BF5" s="26">
        <v>878.37404388300001</v>
      </c>
      <c r="BG5" s="26">
        <v>3.1136072284043501</v>
      </c>
      <c r="BH5" s="26">
        <v>1.43035854869734E-2</v>
      </c>
      <c r="BI5" s="26">
        <v>1203.71505084409</v>
      </c>
      <c r="BJ5" s="26">
        <v>17667.113316499101</v>
      </c>
      <c r="BK5" s="26">
        <v>15376.518656424299</v>
      </c>
      <c r="BL5" s="26">
        <v>2290.5946600748398</v>
      </c>
      <c r="BM5" s="26">
        <v>18.5802190633663</v>
      </c>
      <c r="BN5" s="26">
        <v>6.5673104504593793E-2</v>
      </c>
      <c r="BO5" s="26">
        <v>1859.67851728148</v>
      </c>
      <c r="BP5" s="26">
        <v>46.1106104488059</v>
      </c>
      <c r="BQ5" s="26">
        <v>2816.4813684088599</v>
      </c>
      <c r="BR5" s="26">
        <v>78.126938364280605</v>
      </c>
      <c r="BS5" s="26">
        <v>19.222111224281701</v>
      </c>
      <c r="BT5" s="26">
        <v>5799.2920880525999</v>
      </c>
      <c r="BU5" s="26">
        <v>1405.1165111945099</v>
      </c>
      <c r="BV5" s="26">
        <v>1382.8888783544701</v>
      </c>
      <c r="BW5" s="26">
        <v>747.98847360791797</v>
      </c>
      <c r="BX5" s="26">
        <v>0.32313568599568998</v>
      </c>
      <c r="BY5" s="26">
        <v>1492.25860170086</v>
      </c>
      <c r="BZ5" s="26">
        <v>20553.981248493699</v>
      </c>
      <c r="CA5" s="26">
        <v>11.040991303141</v>
      </c>
      <c r="CB5" s="26">
        <v>373.06896663039998</v>
      </c>
      <c r="CC5" s="26">
        <v>2308.5825658331801</v>
      </c>
      <c r="CD5" s="97">
        <v>0</v>
      </c>
      <c r="CE5" s="26">
        <v>3134.6923531248799</v>
      </c>
      <c r="CF5" s="26">
        <v>53609.995086448696</v>
      </c>
      <c r="CG5" s="26">
        <v>2236.4259557923601</v>
      </c>
      <c r="CH5" s="28"/>
      <c r="CI5" s="55">
        <f t="shared" si="0"/>
        <v>-5.2993675767037474E-4</v>
      </c>
      <c r="CJ5" s="55">
        <f t="shared" si="1"/>
        <v>-1.3576874993667968E-3</v>
      </c>
      <c r="CK5" s="55">
        <f t="shared" si="2"/>
        <v>-2.4970253648089187E-3</v>
      </c>
      <c r="CL5" s="55">
        <f t="shared" si="3"/>
        <v>-1.7753787894268043E-3</v>
      </c>
      <c r="CM5" s="55">
        <f t="shared" si="4"/>
        <v>-1.7675174768318938E-3</v>
      </c>
      <c r="CN5" s="55">
        <f t="shared" si="5"/>
        <v>-2.4698586274427801E-3</v>
      </c>
      <c r="CO5" s="55">
        <f t="shared" si="6"/>
        <v>-1.163742488369409E-5</v>
      </c>
      <c r="CP5" s="55">
        <f t="shared" si="7"/>
        <v>4.0305279374884588E-4</v>
      </c>
      <c r="CQ5" s="55">
        <f t="shared" si="8"/>
        <v>9.3962654352281558E-2</v>
      </c>
      <c r="CR5" s="55" t="str">
        <f t="shared" si="9"/>
        <v/>
      </c>
      <c r="CS5" s="55">
        <f t="shared" si="10"/>
        <v>1.3802009228784389E-3</v>
      </c>
      <c r="CT5" s="55">
        <f t="shared" si="11"/>
        <v>-5.206579113392576E-7</v>
      </c>
      <c r="CU5" s="55">
        <f t="shared" si="12"/>
        <v>6.072267025996652E-3</v>
      </c>
      <c r="CV5" s="55">
        <f t="shared" si="13"/>
        <v>-1.1537291328504798E-3</v>
      </c>
      <c r="CW5" s="55">
        <f t="shared" si="14"/>
        <v>4.2781524125030246E-4</v>
      </c>
      <c r="CX5" s="55">
        <f t="shared" si="15"/>
        <v>0.59157103111660891</v>
      </c>
    </row>
    <row r="6" spans="1:102" x14ac:dyDescent="0.25">
      <c r="A6" s="28" t="s">
        <v>4</v>
      </c>
      <c r="B6" s="26">
        <v>79379.068524000002</v>
      </c>
      <c r="C6" s="26">
        <v>36085.642029000002</v>
      </c>
      <c r="D6" s="26">
        <v>47262.982366999997</v>
      </c>
      <c r="E6" s="26">
        <v>33788.508607000003</v>
      </c>
      <c r="F6" s="26">
        <v>23047.076566</v>
      </c>
      <c r="G6" s="26">
        <v>4269.3665964000002</v>
      </c>
      <c r="H6" s="26">
        <v>219051.3407</v>
      </c>
      <c r="I6" s="26">
        <v>475.77724645000001</v>
      </c>
      <c r="J6" s="26">
        <v>427.2219657</v>
      </c>
      <c r="K6" s="26"/>
      <c r="L6" s="26">
        <v>547.01007504999995</v>
      </c>
      <c r="M6" s="26">
        <v>129.35171070000001</v>
      </c>
      <c r="N6" s="26">
        <v>8187.3156222999996</v>
      </c>
      <c r="O6" s="26">
        <v>9.5745461052999996</v>
      </c>
      <c r="P6" s="26">
        <v>65.870631278999994</v>
      </c>
      <c r="Q6" s="26">
        <v>21.607747498999998</v>
      </c>
      <c r="R6" s="26"/>
      <c r="S6" s="26" t="s">
        <v>4</v>
      </c>
      <c r="T6" s="97">
        <v>352.233795879235</v>
      </c>
      <c r="U6" s="26">
        <v>10484.8136248587</v>
      </c>
      <c r="V6" s="26">
        <v>9.5744274025422005</v>
      </c>
      <c r="W6" s="26">
        <v>619.90133644126104</v>
      </c>
      <c r="X6" s="26">
        <v>607.40101226632703</v>
      </c>
      <c r="Y6" s="26">
        <v>726.60183731675295</v>
      </c>
      <c r="Z6" s="97">
        <v>36.595072232859998</v>
      </c>
      <c r="AA6" s="26">
        <v>1664.7817116838501</v>
      </c>
      <c r="AB6" s="26">
        <v>66.062521928445804</v>
      </c>
      <c r="AC6" s="26">
        <v>778514.16213013104</v>
      </c>
      <c r="AD6" s="26">
        <v>0</v>
      </c>
      <c r="AE6" s="26">
        <v>79643.653212555306</v>
      </c>
      <c r="AF6" s="26">
        <v>1090.81464730417</v>
      </c>
      <c r="AG6" s="26">
        <v>5308.0460037374496</v>
      </c>
      <c r="AH6" s="26">
        <v>197.19863677525299</v>
      </c>
      <c r="AI6" s="26">
        <v>32396.667484497</v>
      </c>
      <c r="AJ6" s="97">
        <v>42.5341066496091</v>
      </c>
      <c r="AK6" s="26">
        <v>851.72816919375305</v>
      </c>
      <c r="AL6" s="26">
        <v>851.72816919375305</v>
      </c>
      <c r="AM6" s="26">
        <v>129.350967521938</v>
      </c>
      <c r="AN6" s="26">
        <v>0</v>
      </c>
      <c r="AO6" s="26">
        <v>2031.6481819827</v>
      </c>
      <c r="AP6" s="26">
        <v>42.832916540318202</v>
      </c>
      <c r="AQ6" s="97">
        <v>57789.714435465998</v>
      </c>
      <c r="AR6" s="26">
        <v>1463.8921063241801</v>
      </c>
      <c r="AS6" s="26">
        <v>8793.5195995343092</v>
      </c>
      <c r="AT6" s="26">
        <v>694.70691884882399</v>
      </c>
      <c r="AU6" s="26">
        <v>36083.363944090699</v>
      </c>
      <c r="AV6" s="26">
        <v>0</v>
      </c>
      <c r="AW6" s="26">
        <v>42478.044128436799</v>
      </c>
      <c r="AX6" s="26">
        <v>4719.7849697428801</v>
      </c>
      <c r="AY6" s="26">
        <v>47197.829098179704</v>
      </c>
      <c r="AZ6" s="26">
        <v>8.1393357231395402</v>
      </c>
      <c r="BA6" s="26">
        <v>1610.6360833224201</v>
      </c>
      <c r="BB6" s="26">
        <v>25.1582707462623</v>
      </c>
      <c r="BC6" s="26">
        <v>70410.578510051404</v>
      </c>
      <c r="BD6" s="26">
        <v>57.716857062308101</v>
      </c>
      <c r="BE6" s="26">
        <v>558.88772114520202</v>
      </c>
      <c r="BF6" s="26">
        <v>1350.97357870776</v>
      </c>
      <c r="BG6" s="26">
        <v>63.796548772962403</v>
      </c>
      <c r="BH6" s="26">
        <v>104.10598781780899</v>
      </c>
      <c r="BI6" s="26">
        <v>362.51936494121901</v>
      </c>
      <c r="BJ6" s="26">
        <v>33846.656098681</v>
      </c>
      <c r="BK6" s="26">
        <v>23092.8703663915</v>
      </c>
      <c r="BL6" s="26">
        <v>10753.7857322894</v>
      </c>
      <c r="BM6" s="26">
        <v>11.4697322362032</v>
      </c>
      <c r="BN6" s="26">
        <v>5.66702353900041</v>
      </c>
      <c r="BO6" s="26">
        <v>4032.6264580212301</v>
      </c>
      <c r="BP6" s="26">
        <v>157.18369122510799</v>
      </c>
      <c r="BQ6" s="26">
        <v>4591.8988287416496</v>
      </c>
      <c r="BR6" s="26">
        <v>137.05306777448899</v>
      </c>
      <c r="BS6" s="26">
        <v>155.04289449682199</v>
      </c>
      <c r="BT6" s="26">
        <v>10447.1654404581</v>
      </c>
      <c r="BU6" s="26">
        <v>5567.9275241711002</v>
      </c>
      <c r="BV6" s="26">
        <v>92.749035582268206</v>
      </c>
      <c r="BW6" s="26">
        <v>910.085897943639</v>
      </c>
      <c r="BX6" s="26">
        <v>28.769967179481</v>
      </c>
      <c r="BY6" s="26">
        <v>4263.4968584110202</v>
      </c>
      <c r="BZ6" s="26">
        <v>71039.088876616297</v>
      </c>
      <c r="CA6" s="26">
        <v>23.463495639345901</v>
      </c>
      <c r="CB6" s="26">
        <v>2432.6239574752599</v>
      </c>
      <c r="CC6" s="26">
        <v>12666.616568166701</v>
      </c>
      <c r="CD6" s="97">
        <v>0</v>
      </c>
      <c r="CE6" s="26">
        <v>15176.079378869999</v>
      </c>
      <c r="CF6" s="26">
        <v>219047.19196426301</v>
      </c>
      <c r="CG6" s="26">
        <v>8007.87768377268</v>
      </c>
      <c r="CH6" s="28"/>
      <c r="CI6" s="55">
        <f t="shared" si="0"/>
        <v>3.3331795582270838E-3</v>
      </c>
      <c r="CJ6" s="55">
        <f t="shared" si="1"/>
        <v>-6.3129953666129029E-5</v>
      </c>
      <c r="CK6" s="55">
        <f t="shared" si="2"/>
        <v>-1.3785263975593864E-3</v>
      </c>
      <c r="CL6" s="55">
        <f t="shared" si="3"/>
        <v>1.720925074181881E-3</v>
      </c>
      <c r="CM6" s="55">
        <f t="shared" si="4"/>
        <v>1.9869678594749609E-3</v>
      </c>
      <c r="CN6" s="55">
        <f t="shared" si="5"/>
        <v>-1.3748498416438254E-3</v>
      </c>
      <c r="CO6" s="55">
        <f t="shared" si="6"/>
        <v>-1.89395587524542E-5</v>
      </c>
      <c r="CP6" s="55">
        <f t="shared" si="7"/>
        <v>0.27664998021329196</v>
      </c>
      <c r="CQ6" s="55">
        <f t="shared" si="8"/>
        <v>2.8967605725892804</v>
      </c>
      <c r="CR6" s="55" t="str">
        <f t="shared" si="9"/>
        <v/>
      </c>
      <c r="CS6" s="55">
        <f t="shared" si="10"/>
        <v>0.55706120973347717</v>
      </c>
      <c r="CT6" s="55">
        <f t="shared" si="11"/>
        <v>-5.7454057467638852E-6</v>
      </c>
      <c r="CU6" s="55">
        <f t="shared" si="12"/>
        <v>7.404184780456935E-2</v>
      </c>
      <c r="CV6" s="55">
        <f t="shared" si="13"/>
        <v>-1.2397742565928977E-5</v>
      </c>
      <c r="CW6" s="55">
        <f t="shared" si="14"/>
        <v>2.9131442301356227E-3</v>
      </c>
      <c r="CX6" s="55">
        <f t="shared" si="15"/>
        <v>31.150825479656078</v>
      </c>
    </row>
    <row r="7" spans="1:102" x14ac:dyDescent="0.25">
      <c r="A7" s="28" t="s">
        <v>5</v>
      </c>
      <c r="B7" s="26">
        <v>7924.5852659000002</v>
      </c>
      <c r="C7" s="26">
        <v>1318.2002653</v>
      </c>
      <c r="D7" s="26">
        <v>6647.8352946000005</v>
      </c>
      <c r="E7" s="26">
        <v>3136.18174</v>
      </c>
      <c r="F7" s="26">
        <v>2847.5768546999998</v>
      </c>
      <c r="G7" s="26">
        <v>79.712737450000006</v>
      </c>
      <c r="H7" s="26">
        <v>34318.629850999998</v>
      </c>
      <c r="I7" s="26">
        <v>54.862970582000003</v>
      </c>
      <c r="J7" s="26">
        <v>98.116655223999999</v>
      </c>
      <c r="K7" s="26"/>
      <c r="L7" s="26">
        <v>64.170152348000002</v>
      </c>
      <c r="M7" s="26">
        <v>19.851451081</v>
      </c>
      <c r="N7" s="26">
        <v>1945.909827</v>
      </c>
      <c r="O7" s="26">
        <v>1.5744365380000001</v>
      </c>
      <c r="P7" s="26">
        <v>9.1720935476999994</v>
      </c>
      <c r="Q7" s="26">
        <v>10.162163980000001</v>
      </c>
      <c r="R7" s="26"/>
      <c r="S7" s="26" t="s">
        <v>5</v>
      </c>
      <c r="T7" s="97">
        <v>120.342846932542</v>
      </c>
      <c r="U7" s="26">
        <v>1339.1121969393901</v>
      </c>
      <c r="V7" s="26">
        <v>1.57443726256922</v>
      </c>
      <c r="W7" s="26">
        <v>55.197541121111001</v>
      </c>
      <c r="X7" s="26">
        <v>55.197342847141499</v>
      </c>
      <c r="Y7" s="26">
        <v>70.621865155625798</v>
      </c>
      <c r="Z7" s="97">
        <v>12.503536280142599</v>
      </c>
      <c r="AA7" s="26">
        <v>102.605563420745</v>
      </c>
      <c r="AB7" s="26">
        <v>9.20402129536091</v>
      </c>
      <c r="AC7" s="26">
        <v>469.756242051539</v>
      </c>
      <c r="AD7" s="26">
        <v>0</v>
      </c>
      <c r="AE7" s="26">
        <v>7980.5564320397698</v>
      </c>
      <c r="AF7" s="26">
        <v>70.586813749872803</v>
      </c>
      <c r="AG7" s="26">
        <v>19.460328307978902</v>
      </c>
      <c r="AH7" s="26">
        <v>11.922097538968901</v>
      </c>
      <c r="AI7" s="26">
        <v>6408.5658623312802</v>
      </c>
      <c r="AJ7" s="97">
        <v>8.4631596835141095E-3</v>
      </c>
      <c r="AK7" s="26">
        <v>64.593595989176094</v>
      </c>
      <c r="AL7" s="26">
        <v>64.593595989176094</v>
      </c>
      <c r="AM7" s="26">
        <v>19.851435189252399</v>
      </c>
      <c r="AN7" s="26">
        <v>0</v>
      </c>
      <c r="AO7" s="26">
        <v>105.45406406707799</v>
      </c>
      <c r="AP7" s="26">
        <v>0.37968609266891701</v>
      </c>
      <c r="AQ7" s="97">
        <v>11059.4503712654</v>
      </c>
      <c r="AR7" s="26">
        <v>153.23354672500901</v>
      </c>
      <c r="AS7" s="26">
        <v>1954.42336548</v>
      </c>
      <c r="AT7" s="26">
        <v>31.839024221277299</v>
      </c>
      <c r="AU7" s="26">
        <v>1318.19661053203</v>
      </c>
      <c r="AV7" s="26">
        <v>0</v>
      </c>
      <c r="AW7" s="26">
        <v>5984.0774307004604</v>
      </c>
      <c r="AX7" s="26">
        <v>664.89811539322204</v>
      </c>
      <c r="AY7" s="26">
        <v>6648.9755460936904</v>
      </c>
      <c r="AZ7" s="26">
        <v>1.7820892835986499</v>
      </c>
      <c r="BA7" s="26">
        <v>99.404105945744206</v>
      </c>
      <c r="BB7" s="26">
        <v>1.16449371109531</v>
      </c>
      <c r="BC7" s="26">
        <v>10589.496260174899</v>
      </c>
      <c r="BD7" s="26">
        <v>1.51808162061762</v>
      </c>
      <c r="BE7" s="26">
        <v>113.64464191978399</v>
      </c>
      <c r="BF7" s="26">
        <v>181.19079386233199</v>
      </c>
      <c r="BG7" s="26">
        <v>1.40500400778231</v>
      </c>
      <c r="BH7" s="26">
        <v>3.0661705936495798E-2</v>
      </c>
      <c r="BI7" s="26">
        <v>81.154621174291904</v>
      </c>
      <c r="BJ7" s="26">
        <v>3146.86932353977</v>
      </c>
      <c r="BK7" s="26">
        <v>2856.1463759601702</v>
      </c>
      <c r="BL7" s="26">
        <v>290.72294757959997</v>
      </c>
      <c r="BM7" s="26">
        <v>2.30230645821965</v>
      </c>
      <c r="BN7" s="26">
        <v>0.10702236559455899</v>
      </c>
      <c r="BO7" s="26">
        <v>66.134729000148695</v>
      </c>
      <c r="BP7" s="26">
        <v>13.2992715322673</v>
      </c>
      <c r="BQ7" s="26">
        <v>757.50782389479502</v>
      </c>
      <c r="BR7" s="26">
        <v>19.693017107866599</v>
      </c>
      <c r="BS7" s="26">
        <v>12.027915634628</v>
      </c>
      <c r="BT7" s="26">
        <v>1577.2673924282201</v>
      </c>
      <c r="BU7" s="26">
        <v>1304.2525874380599</v>
      </c>
      <c r="BV7" s="26">
        <v>1.67804072069092</v>
      </c>
      <c r="BW7" s="26">
        <v>25.931725054977701</v>
      </c>
      <c r="BX7" s="26">
        <v>8.8833760919768301E-2</v>
      </c>
      <c r="BY7" s="26">
        <v>79.712636617228</v>
      </c>
      <c r="BZ7" s="26">
        <v>11774.505935211801</v>
      </c>
      <c r="CA7" s="26">
        <v>2.5421696666854E-2</v>
      </c>
      <c r="CB7" s="26">
        <v>181.65288004383399</v>
      </c>
      <c r="CC7" s="26">
        <v>588.93758328102103</v>
      </c>
      <c r="CD7" s="97">
        <v>0</v>
      </c>
      <c r="CE7" s="26">
        <v>2070.73168264369</v>
      </c>
      <c r="CF7" s="26">
        <v>34322.211390289704</v>
      </c>
      <c r="CG7" s="26">
        <v>780.52955913234496</v>
      </c>
      <c r="CH7" s="28"/>
      <c r="CI7" s="55">
        <f t="shared" si="0"/>
        <v>7.0629773372011175E-3</v>
      </c>
      <c r="CJ7" s="55">
        <f t="shared" si="1"/>
        <v>-2.7725437978787997E-6</v>
      </c>
      <c r="CK7" s="55">
        <f t="shared" si="2"/>
        <v>1.7152222387581149E-4</v>
      </c>
      <c r="CL7" s="55">
        <f t="shared" si="3"/>
        <v>3.4078329720043593E-3</v>
      </c>
      <c r="CM7" s="55">
        <f t="shared" si="4"/>
        <v>3.0094082433723204E-3</v>
      </c>
      <c r="CN7" s="55">
        <f t="shared" si="5"/>
        <v>-1.2649518161264422E-6</v>
      </c>
      <c r="CO7" s="55">
        <f t="shared" si="6"/>
        <v>1.0436137180463011E-4</v>
      </c>
      <c r="CP7" s="55">
        <f t="shared" si="7"/>
        <v>6.094680284249877E-3</v>
      </c>
      <c r="CQ7" s="55">
        <f t="shared" si="8"/>
        <v>4.5750725873164332E-2</v>
      </c>
      <c r="CR7" s="55" t="str">
        <f t="shared" si="9"/>
        <v/>
      </c>
      <c r="CS7" s="55">
        <f t="shared" si="10"/>
        <v>6.5987632206282263E-3</v>
      </c>
      <c r="CT7" s="55">
        <f t="shared" si="11"/>
        <v>-8.0053329787188455E-7</v>
      </c>
      <c r="CU7" s="55">
        <f t="shared" si="12"/>
        <v>4.3750940366673423E-3</v>
      </c>
      <c r="CV7" s="55">
        <f t="shared" si="13"/>
        <v>4.602085904820701E-7</v>
      </c>
      <c r="CW7" s="55">
        <f t="shared" si="14"/>
        <v>3.4809662041570409E-3</v>
      </c>
      <c r="CX7" s="55">
        <f t="shared" si="15"/>
        <v>2.1330949081257882</v>
      </c>
    </row>
    <row r="8" spans="1:102" x14ac:dyDescent="0.25">
      <c r="A8" s="28" t="s">
        <v>6</v>
      </c>
      <c r="B8" s="26">
        <v>8176.5746157000003</v>
      </c>
      <c r="C8" s="26">
        <v>808.44746154999996</v>
      </c>
      <c r="D8" s="26">
        <v>10464.849021</v>
      </c>
      <c r="E8" s="26">
        <v>3716.0485382000002</v>
      </c>
      <c r="F8" s="26">
        <v>3317.8789821</v>
      </c>
      <c r="G8" s="26">
        <v>1440.1706538999999</v>
      </c>
      <c r="H8" s="26">
        <v>29371.299078</v>
      </c>
      <c r="I8" s="26">
        <v>31.495898894</v>
      </c>
      <c r="J8" s="26">
        <v>43.209745366999996</v>
      </c>
      <c r="K8" s="26"/>
      <c r="L8" s="26">
        <v>44.093809010000001</v>
      </c>
      <c r="M8" s="26">
        <v>2.6695872435000001</v>
      </c>
      <c r="N8" s="26">
        <v>1277.3429612</v>
      </c>
      <c r="O8" s="26">
        <v>0.22967531799999999</v>
      </c>
      <c r="P8" s="26">
        <v>0.96300868029999998</v>
      </c>
      <c r="Q8" s="26">
        <v>7.1116937261000004</v>
      </c>
      <c r="R8" s="26"/>
      <c r="S8" s="26" t="s">
        <v>6</v>
      </c>
      <c r="T8" s="97">
        <v>37.409785349706603</v>
      </c>
      <c r="U8" s="26">
        <v>2110.6702525912501</v>
      </c>
      <c r="V8" s="26">
        <v>0.229019821118779</v>
      </c>
      <c r="W8" s="26">
        <v>31.7159853598822</v>
      </c>
      <c r="X8" s="26">
        <v>31.715857356604399</v>
      </c>
      <c r="Y8" s="26">
        <v>64.644030612113198</v>
      </c>
      <c r="Z8" s="97">
        <v>7.5546507715045497</v>
      </c>
      <c r="AA8" s="26">
        <v>59.259140517886102</v>
      </c>
      <c r="AB8" s="26">
        <v>0.98448252738931996</v>
      </c>
      <c r="AC8" s="26">
        <v>52486.321220421101</v>
      </c>
      <c r="AD8" s="26">
        <v>0</v>
      </c>
      <c r="AE8" s="26">
        <v>8201.7927196767996</v>
      </c>
      <c r="AF8" s="26">
        <v>40.783094145075097</v>
      </c>
      <c r="AG8" s="26">
        <v>348.196964985862</v>
      </c>
      <c r="AH8" s="26">
        <v>10.1414836109393</v>
      </c>
      <c r="AI8" s="26">
        <v>2846.9223370322902</v>
      </c>
      <c r="AJ8" s="97">
        <v>3.7129791117578E-3</v>
      </c>
      <c r="AK8" s="26">
        <v>44.390439723919499</v>
      </c>
      <c r="AL8" s="26">
        <v>44.390439723919499</v>
      </c>
      <c r="AM8" s="26">
        <v>2.6695748472472598</v>
      </c>
      <c r="AN8" s="26">
        <v>0</v>
      </c>
      <c r="AO8" s="26">
        <v>229.290265829681</v>
      </c>
      <c r="AP8" s="26">
        <v>0.862313840659511</v>
      </c>
      <c r="AQ8" s="97">
        <v>5729.6693117110399</v>
      </c>
      <c r="AR8" s="26">
        <v>152.91928025595601</v>
      </c>
      <c r="AS8" s="26">
        <v>1278.4252319996399</v>
      </c>
      <c r="AT8" s="26">
        <v>7.4095143316165801</v>
      </c>
      <c r="AU8" s="26">
        <v>808.22258877737204</v>
      </c>
      <c r="AV8" s="26">
        <v>0</v>
      </c>
      <c r="AW8" s="26">
        <v>9404.6924472957508</v>
      </c>
      <c r="AX8" s="26">
        <v>1044.96600494937</v>
      </c>
      <c r="AY8" s="26">
        <v>10449.658452245099</v>
      </c>
      <c r="AZ8" s="26">
        <v>0.25225744928454402</v>
      </c>
      <c r="BA8" s="26">
        <v>94.536551630593394</v>
      </c>
      <c r="BB8" s="26">
        <v>0.89833306988100603</v>
      </c>
      <c r="BC8" s="26">
        <v>11542.539988161099</v>
      </c>
      <c r="BD8" s="26">
        <v>8.4508177494116392</v>
      </c>
      <c r="BE8" s="26">
        <v>23.077303416612899</v>
      </c>
      <c r="BF8" s="26">
        <v>149.66656205735299</v>
      </c>
      <c r="BG8" s="26">
        <v>1.8834185452801799</v>
      </c>
      <c r="BH8" s="26">
        <v>1.9819602396424E-2</v>
      </c>
      <c r="BI8" s="26">
        <v>106.994993634153</v>
      </c>
      <c r="BJ8" s="26">
        <v>3719.18034705732</v>
      </c>
      <c r="BK8" s="26">
        <v>3320.0999886960199</v>
      </c>
      <c r="BL8" s="26">
        <v>399.08035836130301</v>
      </c>
      <c r="BM8" s="26">
        <v>3.0167416679067598</v>
      </c>
      <c r="BN8" s="26">
        <v>0.105416502918368</v>
      </c>
      <c r="BO8" s="26">
        <v>384.180269294575</v>
      </c>
      <c r="BP8" s="26">
        <v>7.5745563473822797</v>
      </c>
      <c r="BQ8" s="26">
        <v>658.86919184069404</v>
      </c>
      <c r="BR8" s="26">
        <v>1.0867700744611</v>
      </c>
      <c r="BS8" s="26">
        <v>8.1026825509680993</v>
      </c>
      <c r="BT8" s="26">
        <v>1640.92094434982</v>
      </c>
      <c r="BU8" s="26">
        <v>726.45117777740995</v>
      </c>
      <c r="BV8" s="26">
        <v>159.08476352673301</v>
      </c>
      <c r="BW8" s="26">
        <v>166.10256452652899</v>
      </c>
      <c r="BX8" s="26">
        <v>6.4839938931970806E-2</v>
      </c>
      <c r="BY8" s="26">
        <v>1439.3546694003901</v>
      </c>
      <c r="BZ8" s="26">
        <v>9039.7004130154291</v>
      </c>
      <c r="CA8" s="26">
        <v>20.035301084784201</v>
      </c>
      <c r="CB8" s="26">
        <v>446.13552039079099</v>
      </c>
      <c r="CC8" s="26">
        <v>1590.1993768114301</v>
      </c>
      <c r="CD8" s="97">
        <v>0</v>
      </c>
      <c r="CE8" s="26">
        <v>2376.6452301393801</v>
      </c>
      <c r="CF8" s="26">
        <v>29372.609686447599</v>
      </c>
      <c r="CG8" s="26">
        <v>1197.5562028417501</v>
      </c>
      <c r="CH8" s="28"/>
      <c r="CI8" s="55">
        <f t="shared" si="0"/>
        <v>3.0841893044524431E-3</v>
      </c>
      <c r="CJ8" s="55">
        <f t="shared" si="1"/>
        <v>-2.7815384836112918E-4</v>
      </c>
      <c r="CK8" s="55">
        <f t="shared" si="2"/>
        <v>-1.4515803070275939E-3</v>
      </c>
      <c r="CL8" s="55">
        <f t="shared" si="3"/>
        <v>8.4277931924883135E-4</v>
      </c>
      <c r="CM8" s="55">
        <f t="shared" si="4"/>
        <v>6.6940554733978936E-4</v>
      </c>
      <c r="CN8" s="55">
        <f t="shared" si="5"/>
        <v>-5.6658875627005995E-4</v>
      </c>
      <c r="CO8" s="55">
        <f t="shared" si="6"/>
        <v>4.4622079674377868E-5</v>
      </c>
      <c r="CP8" s="55">
        <f t="shared" si="7"/>
        <v>6.9837175736648573E-3</v>
      </c>
      <c r="CQ8" s="55">
        <f t="shared" si="8"/>
        <v>0.37142998679050993</v>
      </c>
      <c r="CR8" s="55" t="str">
        <f t="shared" si="9"/>
        <v/>
      </c>
      <c r="CS8" s="55">
        <f t="shared" si="10"/>
        <v>6.7272644523004464E-3</v>
      </c>
      <c r="CT8" s="55">
        <f t="shared" si="11"/>
        <v>-4.6435091306648891E-6</v>
      </c>
      <c r="CU8" s="55">
        <f t="shared" si="12"/>
        <v>8.4728286177986284E-4</v>
      </c>
      <c r="CV8" s="55">
        <f t="shared" si="13"/>
        <v>-2.8540153418705203E-3</v>
      </c>
      <c r="CW8" s="55">
        <f t="shared" si="14"/>
        <v>2.2298705638489544E-2</v>
      </c>
      <c r="CX8" s="55">
        <f t="shared" si="15"/>
        <v>4.1877591609938793E-2</v>
      </c>
    </row>
    <row r="9" spans="1:102" x14ac:dyDescent="0.25">
      <c r="A9" s="28" t="s">
        <v>7</v>
      </c>
      <c r="B9" s="26">
        <v>2833.9895029999998</v>
      </c>
      <c r="C9" s="26">
        <v>63.658187796999997</v>
      </c>
      <c r="D9" s="26">
        <v>2816.7950569</v>
      </c>
      <c r="E9" s="26">
        <v>703.84161669000002</v>
      </c>
      <c r="F9" s="26">
        <v>647.61748250999995</v>
      </c>
      <c r="G9" s="26">
        <v>134.35495179</v>
      </c>
      <c r="H9" s="26">
        <v>5241.1184039999998</v>
      </c>
      <c r="I9" s="26">
        <v>8.6222211189000006</v>
      </c>
      <c r="J9" s="26">
        <v>12.165400891999999</v>
      </c>
      <c r="K9" s="26"/>
      <c r="L9" s="26">
        <v>19.327812883</v>
      </c>
      <c r="M9" s="26">
        <v>1.1985350511999999</v>
      </c>
      <c r="N9" s="26">
        <v>228.20982061999999</v>
      </c>
      <c r="O9" s="26">
        <v>5.2757644499999999E-2</v>
      </c>
      <c r="P9" s="26">
        <v>0.38356035599999999</v>
      </c>
      <c r="Q9" s="26">
        <v>1.9954187670000001</v>
      </c>
      <c r="R9" s="26"/>
      <c r="S9" s="26" t="s">
        <v>7</v>
      </c>
      <c r="T9" s="97">
        <v>24.506173019756702</v>
      </c>
      <c r="U9" s="26">
        <v>236.97432396005101</v>
      </c>
      <c r="V9" s="26">
        <v>5.2754076866460498E-2</v>
      </c>
      <c r="W9" s="26">
        <v>9.7994371475791695</v>
      </c>
      <c r="X9" s="26">
        <v>9.7955157603644096</v>
      </c>
      <c r="Y9" s="26">
        <v>16.265695659650401</v>
      </c>
      <c r="Z9" s="97">
        <v>2.5715056031577599</v>
      </c>
      <c r="AA9" s="26">
        <v>14.562540396040699</v>
      </c>
      <c r="AB9" s="26">
        <v>0.38917959474841302</v>
      </c>
      <c r="AC9" s="26">
        <v>223.89305444512399</v>
      </c>
      <c r="AD9" s="26">
        <v>0</v>
      </c>
      <c r="AE9" s="26">
        <v>2840.24467159399</v>
      </c>
      <c r="AF9" s="26">
        <v>16.411681134244901</v>
      </c>
      <c r="AG9" s="26">
        <v>12.5381848350667</v>
      </c>
      <c r="AH9" s="26">
        <v>3.0780219659187402</v>
      </c>
      <c r="AI9" s="26">
        <v>660.61272584921403</v>
      </c>
      <c r="AJ9" s="97">
        <v>6.20098989489194</v>
      </c>
      <c r="AK9" s="26">
        <v>24.160898826700102</v>
      </c>
      <c r="AL9" s="26">
        <v>24.160898826700102</v>
      </c>
      <c r="AM9" s="26">
        <v>1.1985376231970299</v>
      </c>
      <c r="AN9" s="26">
        <v>0</v>
      </c>
      <c r="AO9" s="26">
        <v>63.3766304843003</v>
      </c>
      <c r="AP9" s="26">
        <v>0.46448645801562</v>
      </c>
      <c r="AQ9" s="97">
        <v>1199.3076660715999</v>
      </c>
      <c r="AR9" s="26">
        <v>22.039079397476801</v>
      </c>
      <c r="AS9" s="26">
        <v>237.355813034607</v>
      </c>
      <c r="AT9" s="26">
        <v>3.75511032746408</v>
      </c>
      <c r="AU9" s="26">
        <v>63.574785043844301</v>
      </c>
      <c r="AV9" s="26">
        <v>0</v>
      </c>
      <c r="AW9" s="26">
        <v>2529.5681901706898</v>
      </c>
      <c r="AX9" s="26">
        <v>281.06327816266702</v>
      </c>
      <c r="AY9" s="26">
        <v>2810.6314683333599</v>
      </c>
      <c r="AZ9" s="26">
        <v>0.14864242383791601</v>
      </c>
      <c r="BA9" s="26">
        <v>30.863043777729999</v>
      </c>
      <c r="BB9" s="26">
        <v>0.31891388856738101</v>
      </c>
      <c r="BC9" s="26">
        <v>2118.9876048711099</v>
      </c>
      <c r="BD9" s="26">
        <v>0.43031564675341899</v>
      </c>
      <c r="BE9" s="26">
        <v>9.3620506291440009</v>
      </c>
      <c r="BF9" s="26">
        <v>32.867282086895202</v>
      </c>
      <c r="BG9" s="26">
        <v>0.505158264301108</v>
      </c>
      <c r="BH9" s="26">
        <v>0.116212498002061</v>
      </c>
      <c r="BI9" s="26">
        <v>6.0398318975732597</v>
      </c>
      <c r="BJ9" s="26">
        <v>705.51190593285799</v>
      </c>
      <c r="BK9" s="26">
        <v>648.93315319774797</v>
      </c>
      <c r="BL9" s="26">
        <v>56.578752735109099</v>
      </c>
      <c r="BM9" s="26">
        <v>0.40114329491779399</v>
      </c>
      <c r="BN9" s="26">
        <v>3.7607901806136601E-2</v>
      </c>
      <c r="BO9" s="26">
        <v>46.0977358532163</v>
      </c>
      <c r="BP9" s="26">
        <v>2.9107012461625699</v>
      </c>
      <c r="BQ9" s="26">
        <v>162.05072901337601</v>
      </c>
      <c r="BR9" s="26">
        <v>1.2597232868709201</v>
      </c>
      <c r="BS9" s="26">
        <v>2.3765333201055898</v>
      </c>
      <c r="BT9" s="26">
        <v>364.14091326465899</v>
      </c>
      <c r="BU9" s="26">
        <v>148.49367432838901</v>
      </c>
      <c r="BV9" s="26">
        <v>1.20867531980797</v>
      </c>
      <c r="BW9" s="26">
        <v>18.786758489172499</v>
      </c>
      <c r="BX9" s="26">
        <v>2.2867296416938101E-2</v>
      </c>
      <c r="BY9" s="26">
        <v>134.079241257295</v>
      </c>
      <c r="BZ9" s="26">
        <v>1946.5110462533401</v>
      </c>
      <c r="CA9" s="26">
        <v>7.2145796281904997E-2</v>
      </c>
      <c r="CB9" s="26">
        <v>44.235151342361199</v>
      </c>
      <c r="CC9" s="26">
        <v>170.85102462798599</v>
      </c>
      <c r="CD9" s="97">
        <v>0</v>
      </c>
      <c r="CE9" s="26">
        <v>359.31313189702098</v>
      </c>
      <c r="CF9" s="26">
        <v>5241.9438074924001</v>
      </c>
      <c r="CG9" s="26">
        <v>148.698324374686</v>
      </c>
      <c r="CH9" s="28"/>
      <c r="CI9" s="55">
        <f t="shared" si="0"/>
        <v>2.2071953997601737E-3</v>
      </c>
      <c r="CJ9" s="55">
        <f t="shared" si="1"/>
        <v>-1.3101653697975056E-3</v>
      </c>
      <c r="CK9" s="55">
        <f t="shared" si="2"/>
        <v>-2.1881565545714163E-3</v>
      </c>
      <c r="CL9" s="55">
        <f t="shared" si="3"/>
        <v>2.3731038393451859E-3</v>
      </c>
      <c r="CM9" s="55">
        <f t="shared" si="4"/>
        <v>2.0315552363546784E-3</v>
      </c>
      <c r="CN9" s="55">
        <f t="shared" si="5"/>
        <v>-2.0521054790444025E-3</v>
      </c>
      <c r="CO9" s="55">
        <f t="shared" si="6"/>
        <v>1.5748613726610541E-4</v>
      </c>
      <c r="CP9" s="55">
        <f t="shared" si="7"/>
        <v>0.13607800418067853</v>
      </c>
      <c r="CQ9" s="55">
        <f t="shared" si="8"/>
        <v>0.19704566461242271</v>
      </c>
      <c r="CR9" s="55" t="str">
        <f t="shared" si="9"/>
        <v/>
      </c>
      <c r="CS9" s="55">
        <f t="shared" si="10"/>
        <v>0.25005860585245515</v>
      </c>
      <c r="CT9" s="55">
        <f t="shared" si="11"/>
        <v>2.1459506148324378E-6</v>
      </c>
      <c r="CU9" s="55">
        <f t="shared" si="12"/>
        <v>4.0077120212264283E-2</v>
      </c>
      <c r="CV9" s="55">
        <f t="shared" si="13"/>
        <v>-6.7623063412195538E-5</v>
      </c>
      <c r="CW9" s="55">
        <f t="shared" si="14"/>
        <v>1.4650207354623022E-2</v>
      </c>
      <c r="CX9" s="55">
        <f t="shared" si="15"/>
        <v>0.88186579657646358</v>
      </c>
    </row>
    <row r="10" spans="1:102" x14ac:dyDescent="0.25">
      <c r="A10" s="28" t="s">
        <v>8</v>
      </c>
      <c r="B10" s="26">
        <v>947.51431760000003</v>
      </c>
      <c r="C10" s="26">
        <v>126.68452789</v>
      </c>
      <c r="D10" s="26">
        <v>1103.356358</v>
      </c>
      <c r="E10" s="26">
        <v>468.71964162</v>
      </c>
      <c r="F10" s="26">
        <v>431.45466313999998</v>
      </c>
      <c r="G10" s="26">
        <v>12.278458755000001</v>
      </c>
      <c r="H10" s="26">
        <v>3045.9661995000001</v>
      </c>
      <c r="I10" s="26">
        <v>5.4780921729000003</v>
      </c>
      <c r="J10" s="26">
        <v>7.6491696669999998</v>
      </c>
      <c r="K10" s="26"/>
      <c r="L10" s="26">
        <v>7.42962392</v>
      </c>
      <c r="M10" s="26">
        <v>0.35909627220000001</v>
      </c>
      <c r="N10" s="26">
        <v>183.15503319999999</v>
      </c>
      <c r="O10" s="26">
        <v>7.4539582999999998E-3</v>
      </c>
      <c r="P10" s="26">
        <v>7.0830398399999994E-2</v>
      </c>
      <c r="Q10" s="26">
        <v>1.1746776933</v>
      </c>
      <c r="R10" s="26"/>
      <c r="S10" s="26" t="s">
        <v>8</v>
      </c>
      <c r="T10" s="97">
        <v>0.73043431041297902</v>
      </c>
      <c r="U10" s="26">
        <v>244.425562890148</v>
      </c>
      <c r="V10" s="26">
        <v>7.4512027391987097E-3</v>
      </c>
      <c r="W10" s="26">
        <v>5.5062387243175399</v>
      </c>
      <c r="X10" s="26">
        <v>5.5062197860480602</v>
      </c>
      <c r="Y10" s="26">
        <v>13.3426548140676</v>
      </c>
      <c r="Z10" s="97">
        <v>1.32592323274744E-4</v>
      </c>
      <c r="AA10" s="26">
        <v>8.0265050396402096</v>
      </c>
      <c r="AB10" s="26">
        <v>7.35155366056537E-2</v>
      </c>
      <c r="AC10" s="26">
        <v>135.67142481147701</v>
      </c>
      <c r="AD10" s="26">
        <v>0</v>
      </c>
      <c r="AE10" s="26">
        <v>950.81350198691803</v>
      </c>
      <c r="AF10" s="26">
        <v>7.4186491464805897</v>
      </c>
      <c r="AG10" s="26">
        <v>3.4080742251359899</v>
      </c>
      <c r="AH10" s="26">
        <v>1.6860427343375299</v>
      </c>
      <c r="AI10" s="26">
        <v>472.26011595711998</v>
      </c>
      <c r="AJ10" s="97">
        <v>6.4849546399025205E-4</v>
      </c>
      <c r="AK10" s="26">
        <v>7.4638916336359102</v>
      </c>
      <c r="AL10" s="26">
        <v>7.4638916336359102</v>
      </c>
      <c r="AM10" s="26">
        <v>0.35909333167986701</v>
      </c>
      <c r="AN10" s="26">
        <v>0</v>
      </c>
      <c r="AO10" s="26">
        <v>8.8898778133456702</v>
      </c>
      <c r="AP10" s="26">
        <v>4.0621161872275102E-2</v>
      </c>
      <c r="AQ10" s="97">
        <v>831.52300900577097</v>
      </c>
      <c r="AR10" s="26">
        <v>6.1360627578718603</v>
      </c>
      <c r="AS10" s="26">
        <v>183.281158326471</v>
      </c>
      <c r="AT10" s="26">
        <v>1.17489773347938</v>
      </c>
      <c r="AU10" s="26">
        <v>126.674341396738</v>
      </c>
      <c r="AV10" s="26">
        <v>0</v>
      </c>
      <c r="AW10" s="26">
        <v>991.49190054949997</v>
      </c>
      <c r="AX10" s="26">
        <v>110.16575714986401</v>
      </c>
      <c r="AY10" s="26">
        <v>1101.65765769936</v>
      </c>
      <c r="AZ10" s="26">
        <v>3.3416651736305099E-2</v>
      </c>
      <c r="BA10" s="26">
        <v>8.3797697426655091</v>
      </c>
      <c r="BB10" s="26">
        <v>0.20754461328174401</v>
      </c>
      <c r="BC10" s="26">
        <v>1105.46853862332</v>
      </c>
      <c r="BD10" s="26">
        <v>0.27336214774274298</v>
      </c>
      <c r="BE10" s="26">
        <v>3.79015085125967</v>
      </c>
      <c r="BF10" s="26">
        <v>15.287678698391099</v>
      </c>
      <c r="BG10" s="26">
        <v>0.35983322034645698</v>
      </c>
      <c r="BH10" s="26">
        <v>2.6660085870026501E-3</v>
      </c>
      <c r="BI10" s="26">
        <v>1.20782431367361</v>
      </c>
      <c r="BJ10" s="26">
        <v>469.62065518499497</v>
      </c>
      <c r="BK10" s="26">
        <v>432.18011593445698</v>
      </c>
      <c r="BL10" s="26">
        <v>37.440539250538798</v>
      </c>
      <c r="BM10" s="26">
        <v>0.34143292713173201</v>
      </c>
      <c r="BN10" s="26">
        <v>2.7597333509703E-2</v>
      </c>
      <c r="BO10" s="26">
        <v>11.978631701361801</v>
      </c>
      <c r="BP10" s="26">
        <v>1.4192189024289401</v>
      </c>
      <c r="BQ10" s="26">
        <v>112.00699493488</v>
      </c>
      <c r="BR10" s="26">
        <v>0.106094137358972</v>
      </c>
      <c r="BS10" s="26">
        <v>2.0181391888093301</v>
      </c>
      <c r="BT10" s="26">
        <v>279.99934379426497</v>
      </c>
      <c r="BU10" s="26">
        <v>97.765306563931105</v>
      </c>
      <c r="BV10" s="26">
        <v>0.55980323748739202</v>
      </c>
      <c r="BW10" s="26">
        <v>2.5793134807123099</v>
      </c>
      <c r="BX10" s="26">
        <v>1.4486443228228001E-2</v>
      </c>
      <c r="BY10" s="26">
        <v>12.259635509846399</v>
      </c>
      <c r="BZ10" s="26">
        <v>960.06860980783301</v>
      </c>
      <c r="CA10" s="26">
        <v>4.3910334672641098E-2</v>
      </c>
      <c r="CB10" s="26">
        <v>17.096693102090502</v>
      </c>
      <c r="CC10" s="26">
        <v>67.830106800707398</v>
      </c>
      <c r="CD10" s="97">
        <v>0</v>
      </c>
      <c r="CE10" s="26">
        <v>212.22115113675801</v>
      </c>
      <c r="CF10" s="26">
        <v>3046.1609660653498</v>
      </c>
      <c r="CG10" s="26">
        <v>63.503939651779802</v>
      </c>
      <c r="CH10" s="28"/>
      <c r="CI10" s="55">
        <f t="shared" si="0"/>
        <v>3.4819361835868052E-3</v>
      </c>
      <c r="CJ10" s="55">
        <f t="shared" si="1"/>
        <v>-8.0408345294086868E-5</v>
      </c>
      <c r="CK10" s="55">
        <f t="shared" si="2"/>
        <v>-1.5395753949513965E-3</v>
      </c>
      <c r="CL10" s="55">
        <f t="shared" si="3"/>
        <v>1.9222867680152346E-3</v>
      </c>
      <c r="CM10" s="55">
        <f t="shared" si="4"/>
        <v>1.681411412215056E-3</v>
      </c>
      <c r="CN10" s="55">
        <f t="shared" si="5"/>
        <v>-1.5330299615932271E-3</v>
      </c>
      <c r="CO10" s="55">
        <f t="shared" si="6"/>
        <v>6.3942457858423029E-5</v>
      </c>
      <c r="CP10" s="55">
        <f t="shared" si="7"/>
        <v>5.1345636875565126E-3</v>
      </c>
      <c r="CQ10" s="55">
        <f t="shared" si="8"/>
        <v>4.9330239629551909E-2</v>
      </c>
      <c r="CR10" s="55" t="str">
        <f t="shared" si="9"/>
        <v/>
      </c>
      <c r="CS10" s="55">
        <f t="shared" si="10"/>
        <v>4.6123079720985652E-3</v>
      </c>
      <c r="CT10" s="55">
        <f t="shared" si="11"/>
        <v>-8.188667944069675E-6</v>
      </c>
      <c r="CU10" s="55">
        <f t="shared" si="12"/>
        <v>6.8862495486697725E-4</v>
      </c>
      <c r="CV10" s="55">
        <f t="shared" si="13"/>
        <v>-3.696775176874914E-4</v>
      </c>
      <c r="CW10" s="55">
        <f t="shared" si="14"/>
        <v>3.790940424321694E-2</v>
      </c>
      <c r="CX10" s="55">
        <f t="shared" si="15"/>
        <v>1.8731962021154713E-4</v>
      </c>
    </row>
    <row r="11" spans="1:102" x14ac:dyDescent="0.25">
      <c r="A11" s="28" t="s">
        <v>9</v>
      </c>
      <c r="B11" s="26">
        <v>90776.634281000006</v>
      </c>
      <c r="C11" s="26">
        <v>708.75395659000003</v>
      </c>
      <c r="D11" s="26">
        <v>6213.2355865999998</v>
      </c>
      <c r="E11" s="26">
        <v>23654.568805999999</v>
      </c>
      <c r="F11" s="26">
        <v>21605.295300000002</v>
      </c>
      <c r="G11" s="26">
        <v>864.95064272000002</v>
      </c>
      <c r="H11" s="26">
        <v>214606.25028000001</v>
      </c>
      <c r="I11" s="26">
        <v>212.71975823</v>
      </c>
      <c r="J11" s="26">
        <v>460.75998081</v>
      </c>
      <c r="K11" s="26"/>
      <c r="L11" s="26">
        <v>240.19942356999999</v>
      </c>
      <c r="M11" s="26">
        <v>58.279421812000002</v>
      </c>
      <c r="N11" s="26">
        <v>10184.76297</v>
      </c>
      <c r="O11" s="26">
        <v>3.9138849227999999</v>
      </c>
      <c r="P11" s="26">
        <v>22.700353474</v>
      </c>
      <c r="Q11" s="26">
        <v>105.6462925</v>
      </c>
      <c r="R11" s="26"/>
      <c r="S11" s="26" t="s">
        <v>9</v>
      </c>
      <c r="T11" s="97">
        <v>437.84418223693399</v>
      </c>
      <c r="U11" s="26">
        <v>14412.7224405711</v>
      </c>
      <c r="V11" s="26">
        <v>3.91363260470369</v>
      </c>
      <c r="W11" s="26">
        <v>213.78418775754599</v>
      </c>
      <c r="X11" s="26">
        <v>213.78321646712001</v>
      </c>
      <c r="Y11" s="26">
        <v>357.966413319482</v>
      </c>
      <c r="Z11" s="97">
        <v>48.380886128549697</v>
      </c>
      <c r="AA11" s="26">
        <v>481.54330226851101</v>
      </c>
      <c r="AB11" s="26">
        <v>22.8020677993538</v>
      </c>
      <c r="AC11" s="26">
        <v>2607.1826036483099</v>
      </c>
      <c r="AD11" s="26">
        <v>0</v>
      </c>
      <c r="AE11" s="26">
        <v>90946.473454477295</v>
      </c>
      <c r="AF11" s="26">
        <v>1222.9222001063399</v>
      </c>
      <c r="AG11" s="26">
        <v>94.547677316933402</v>
      </c>
      <c r="AH11" s="26">
        <v>145.682131814309</v>
      </c>
      <c r="AI11" s="26">
        <v>26538.823131818099</v>
      </c>
      <c r="AJ11" s="97">
        <v>3.4392390286201301E-2</v>
      </c>
      <c r="AK11" s="26">
        <v>241.54360480968501</v>
      </c>
      <c r="AL11" s="26">
        <v>241.54360480968501</v>
      </c>
      <c r="AM11" s="26">
        <v>58.279232585613698</v>
      </c>
      <c r="AN11" s="26">
        <v>0</v>
      </c>
      <c r="AO11" s="26">
        <v>2809.7763469072302</v>
      </c>
      <c r="AP11" s="26">
        <v>8.6843485416982507</v>
      </c>
      <c r="AQ11" s="97">
        <v>49191.309079119397</v>
      </c>
      <c r="AR11" s="26">
        <v>1069.6408548791801</v>
      </c>
      <c r="AS11" s="26">
        <v>10211.1419452419</v>
      </c>
      <c r="AT11" s="26">
        <v>178.957943423063</v>
      </c>
      <c r="AU11" s="26">
        <v>708.69546312130296</v>
      </c>
      <c r="AV11" s="26">
        <v>0</v>
      </c>
      <c r="AW11" s="26">
        <v>5586.9845075039802</v>
      </c>
      <c r="AX11" s="26">
        <v>620.77699478276202</v>
      </c>
      <c r="AY11" s="26">
        <v>6207.7615022867403</v>
      </c>
      <c r="AZ11" s="26">
        <v>6.8916159639427104</v>
      </c>
      <c r="BA11" s="26">
        <v>1357.2061775362699</v>
      </c>
      <c r="BB11" s="26">
        <v>7.9528061751461898</v>
      </c>
      <c r="BC11" s="26">
        <v>87736.299251313598</v>
      </c>
      <c r="BD11" s="26">
        <v>11.7241021533645</v>
      </c>
      <c r="BE11" s="26">
        <v>1055.2506500879001</v>
      </c>
      <c r="BF11" s="26">
        <v>1542.1259971229599</v>
      </c>
      <c r="BG11" s="26">
        <v>9.1059692068321194</v>
      </c>
      <c r="BH11" s="26">
        <v>0.15422386117495299</v>
      </c>
      <c r="BI11" s="26">
        <v>815.17434349112898</v>
      </c>
      <c r="BJ11" s="26">
        <v>23686.986015352199</v>
      </c>
      <c r="BK11" s="26">
        <v>21631.168416185501</v>
      </c>
      <c r="BL11" s="26">
        <v>2055.8175991666499</v>
      </c>
      <c r="BM11" s="26">
        <v>17.7434197126275</v>
      </c>
      <c r="BN11" s="26">
        <v>0.65043718469771805</v>
      </c>
      <c r="BO11" s="26">
        <v>575.180531523338</v>
      </c>
      <c r="BP11" s="26">
        <v>104.44771877841799</v>
      </c>
      <c r="BQ11" s="26">
        <v>5718.9756372735401</v>
      </c>
      <c r="BR11" s="26">
        <v>192.244657947386</v>
      </c>
      <c r="BS11" s="26">
        <v>83.386786124109193</v>
      </c>
      <c r="BT11" s="26">
        <v>11196.8293468256</v>
      </c>
      <c r="BU11" s="26">
        <v>5764.6722678238202</v>
      </c>
      <c r="BV11" s="26">
        <v>67.724416821265706</v>
      </c>
      <c r="BW11" s="26">
        <v>232.086390559808</v>
      </c>
      <c r="BX11" s="26">
        <v>0.41098133622138799</v>
      </c>
      <c r="BY11" s="26">
        <v>864.81748307566795</v>
      </c>
      <c r="BZ11" s="26">
        <v>79284.152191049099</v>
      </c>
      <c r="CA11" s="26">
        <v>2.7733340679839302E-2</v>
      </c>
      <c r="CB11" s="26">
        <v>1744.7430572098699</v>
      </c>
      <c r="CC11" s="26">
        <v>7681.1151429961101</v>
      </c>
      <c r="CD11" s="97">
        <v>0</v>
      </c>
      <c r="CE11" s="26">
        <v>13182.2695159337</v>
      </c>
      <c r="CF11" s="26">
        <v>214615.069069814</v>
      </c>
      <c r="CG11" s="26">
        <v>7151.95514528477</v>
      </c>
      <c r="CH11" s="28"/>
      <c r="CI11" s="55">
        <f t="shared" si="0"/>
        <v>1.8709569353667558E-3</v>
      </c>
      <c r="CJ11" s="55">
        <f t="shared" si="1"/>
        <v>-8.2530006574485772E-5</v>
      </c>
      <c r="CK11" s="55">
        <f t="shared" si="2"/>
        <v>-8.8103601367785971E-4</v>
      </c>
      <c r="CL11" s="55">
        <f t="shared" si="3"/>
        <v>1.3704417788404847E-3</v>
      </c>
      <c r="CM11" s="55">
        <f t="shared" si="4"/>
        <v>1.1975358737864315E-3</v>
      </c>
      <c r="CN11" s="55">
        <f t="shared" si="5"/>
        <v>-1.5395056984213824E-4</v>
      </c>
      <c r="CO11" s="55">
        <f t="shared" si="6"/>
        <v>4.109288430547419E-5</v>
      </c>
      <c r="CP11" s="55">
        <f t="shared" si="7"/>
        <v>4.999339252586818E-3</v>
      </c>
      <c r="CQ11" s="55">
        <f t="shared" si="8"/>
        <v>4.5106611520329208E-2</v>
      </c>
      <c r="CR11" s="55" t="str">
        <f t="shared" si="9"/>
        <v/>
      </c>
      <c r="CS11" s="55">
        <f t="shared" si="10"/>
        <v>5.5961051850454864E-3</v>
      </c>
      <c r="CT11" s="55">
        <f t="shared" si="11"/>
        <v>-3.2468816680192173E-6</v>
      </c>
      <c r="CU11" s="55">
        <f t="shared" si="12"/>
        <v>2.590043118293577E-3</v>
      </c>
      <c r="CV11" s="55">
        <f t="shared" si="13"/>
        <v>-6.4467428472416433E-5</v>
      </c>
      <c r="CW11" s="55">
        <f t="shared" si="14"/>
        <v>4.4807375123166859E-3</v>
      </c>
      <c r="CX11" s="55">
        <f t="shared" si="15"/>
        <v>0.69393491421445763</v>
      </c>
    </row>
    <row r="12" spans="1:102" x14ac:dyDescent="0.25">
      <c r="A12" s="28" t="s">
        <v>10</v>
      </c>
      <c r="B12" s="26">
        <v>196084.03146999999</v>
      </c>
      <c r="C12" s="26">
        <v>1424.167162</v>
      </c>
      <c r="D12" s="26">
        <v>18881.692873</v>
      </c>
      <c r="E12" s="26">
        <v>28417.615922000001</v>
      </c>
      <c r="F12" s="26">
        <v>27296.214070999999</v>
      </c>
      <c r="G12" s="26">
        <v>418.99837927999999</v>
      </c>
      <c r="H12" s="26">
        <v>141628.84169</v>
      </c>
      <c r="I12" s="26">
        <v>160.24284754999999</v>
      </c>
      <c r="J12" s="26">
        <v>369.36411908000002</v>
      </c>
      <c r="K12" s="26"/>
      <c r="L12" s="26">
        <v>182.20581573999999</v>
      </c>
      <c r="M12" s="26">
        <v>59.883402013000001</v>
      </c>
      <c r="N12" s="26">
        <v>5314.2962153999997</v>
      </c>
      <c r="O12" s="26">
        <v>5.5721052659000003</v>
      </c>
      <c r="P12" s="26">
        <v>30.437654958</v>
      </c>
      <c r="Q12" s="26">
        <v>51.680526317999998</v>
      </c>
      <c r="R12" s="26"/>
      <c r="S12" s="26" t="s">
        <v>10</v>
      </c>
      <c r="T12" s="97">
        <v>209.54127018539</v>
      </c>
      <c r="U12" s="26">
        <v>8339.3165261201393</v>
      </c>
      <c r="V12" s="26">
        <v>5.5718929811670401</v>
      </c>
      <c r="W12" s="26">
        <v>163.20395617694501</v>
      </c>
      <c r="X12" s="26">
        <v>163.050712794205</v>
      </c>
      <c r="Y12" s="26">
        <v>173.39682026791101</v>
      </c>
      <c r="Z12" s="97">
        <v>22.706467574321501</v>
      </c>
      <c r="AA12" s="26">
        <v>402.548462217105</v>
      </c>
      <c r="AB12" s="26">
        <v>30.494140563222501</v>
      </c>
      <c r="AC12" s="26">
        <v>1453.2433699145899</v>
      </c>
      <c r="AD12" s="26">
        <v>0</v>
      </c>
      <c r="AE12" s="26">
        <v>196171.598429868</v>
      </c>
      <c r="AF12" s="26">
        <v>2562.6193216499</v>
      </c>
      <c r="AG12" s="26">
        <v>52.5231807713172</v>
      </c>
      <c r="AH12" s="26">
        <v>264.60969791464402</v>
      </c>
      <c r="AI12" s="26">
        <v>17342.083637553402</v>
      </c>
      <c r="AJ12" s="97">
        <v>1.1234450050831699</v>
      </c>
      <c r="AK12" s="26">
        <v>190.34623704638</v>
      </c>
      <c r="AL12" s="26">
        <v>190.34623704638</v>
      </c>
      <c r="AM12" s="26">
        <v>59.883376538933</v>
      </c>
      <c r="AN12" s="26">
        <v>0</v>
      </c>
      <c r="AO12" s="26">
        <v>2370.8786762801601</v>
      </c>
      <c r="AP12" s="26">
        <v>6.6764334628560498</v>
      </c>
      <c r="AQ12" s="97">
        <v>26398.360706325599</v>
      </c>
      <c r="AR12" s="26">
        <v>638.511098755342</v>
      </c>
      <c r="AS12" s="26">
        <v>5332.9693514518704</v>
      </c>
      <c r="AT12" s="26">
        <v>88.716762297047197</v>
      </c>
      <c r="AU12" s="26">
        <v>1423.9795902352801</v>
      </c>
      <c r="AV12" s="26">
        <v>0</v>
      </c>
      <c r="AW12" s="26">
        <v>16975.699571928501</v>
      </c>
      <c r="AX12" s="26">
        <v>1886.1890803154799</v>
      </c>
      <c r="AY12" s="26">
        <v>18861.888652244001</v>
      </c>
      <c r="AZ12" s="26">
        <v>3.4569094669599298</v>
      </c>
      <c r="BA12" s="26">
        <v>1744.8715689764999</v>
      </c>
      <c r="BB12" s="26">
        <v>8.8043530708730806</v>
      </c>
      <c r="BC12" s="26">
        <v>59144.414032430999</v>
      </c>
      <c r="BD12" s="26">
        <v>10.062848441497501</v>
      </c>
      <c r="BE12" s="26">
        <v>1988.68315856192</v>
      </c>
      <c r="BF12" s="26">
        <v>2549.2892393502898</v>
      </c>
      <c r="BG12" s="26">
        <v>6.27656125376852</v>
      </c>
      <c r="BH12" s="26">
        <v>13.3911290205415</v>
      </c>
      <c r="BI12" s="26">
        <v>1527.0232446524101</v>
      </c>
      <c r="BJ12" s="26">
        <v>28434.7295361783</v>
      </c>
      <c r="BK12" s="26">
        <v>27309.648250145099</v>
      </c>
      <c r="BL12" s="26">
        <v>1125.08128603316</v>
      </c>
      <c r="BM12" s="26">
        <v>21.343894486791498</v>
      </c>
      <c r="BN12" s="26">
        <v>0.30647951680451002</v>
      </c>
      <c r="BO12" s="26">
        <v>1168.3146704916801</v>
      </c>
      <c r="BP12" s="26">
        <v>157.27779590711901</v>
      </c>
      <c r="BQ12" s="26">
        <v>7185.17833473878</v>
      </c>
      <c r="BR12" s="26">
        <v>387.81042042141303</v>
      </c>
      <c r="BS12" s="26">
        <v>99.408086612984107</v>
      </c>
      <c r="BT12" s="26">
        <v>11704.2344442423</v>
      </c>
      <c r="BU12" s="26">
        <v>3998.1076785529499</v>
      </c>
      <c r="BV12" s="26">
        <v>9.56462603834939</v>
      </c>
      <c r="BW12" s="26">
        <v>472.29749511951798</v>
      </c>
      <c r="BX12" s="26">
        <v>0.38146821805915998</v>
      </c>
      <c r="BY12" s="26">
        <v>418.25843138764401</v>
      </c>
      <c r="BZ12" s="26">
        <v>49081.560002315797</v>
      </c>
      <c r="CA12" s="26">
        <v>3.2354027594592098E-2</v>
      </c>
      <c r="CB12" s="26">
        <v>1009.37829570982</v>
      </c>
      <c r="CC12" s="26">
        <v>5354.9162739953999</v>
      </c>
      <c r="CD12" s="97">
        <v>0</v>
      </c>
      <c r="CE12" s="26">
        <v>8390.6694132746798</v>
      </c>
      <c r="CF12" s="26">
        <v>141633.321511819</v>
      </c>
      <c r="CG12" s="26">
        <v>5021.5641698569798</v>
      </c>
      <c r="CH12" s="28"/>
      <c r="CI12" s="55">
        <f t="shared" si="0"/>
        <v>4.4657874081606674E-4</v>
      </c>
      <c r="CJ12" s="55">
        <f t="shared" si="1"/>
        <v>-1.3170628401268063E-4</v>
      </c>
      <c r="CK12" s="55">
        <f t="shared" si="2"/>
        <v>-1.0488583247913348E-3</v>
      </c>
      <c r="CL12" s="55">
        <f t="shared" si="3"/>
        <v>6.022185050734753E-4</v>
      </c>
      <c r="CM12" s="55">
        <f t="shared" si="4"/>
        <v>4.9216272667546826E-4</v>
      </c>
      <c r="CN12" s="55">
        <f t="shared" si="5"/>
        <v>-1.765992254260028E-3</v>
      </c>
      <c r="CO12" s="55">
        <f t="shared" si="6"/>
        <v>3.1630717059754497E-5</v>
      </c>
      <c r="CP12" s="55">
        <f t="shared" si="7"/>
        <v>1.752256208083719E-2</v>
      </c>
      <c r="CQ12" s="55">
        <f t="shared" si="8"/>
        <v>8.9841815766402655E-2</v>
      </c>
      <c r="CR12" s="55" t="str">
        <f t="shared" si="9"/>
        <v/>
      </c>
      <c r="CS12" s="55">
        <f t="shared" si="10"/>
        <v>4.4677066279794508E-2</v>
      </c>
      <c r="CT12" s="55">
        <f t="shared" si="11"/>
        <v>-4.2539445230693708E-7</v>
      </c>
      <c r="CU12" s="55">
        <f t="shared" si="12"/>
        <v>3.5137552170612569E-3</v>
      </c>
      <c r="CV12" s="55">
        <f t="shared" si="13"/>
        <v>-3.8097760690081215E-5</v>
      </c>
      <c r="CW12" s="55">
        <f t="shared" si="14"/>
        <v>1.8557804568204931E-3</v>
      </c>
      <c r="CX12" s="55">
        <f t="shared" si="15"/>
        <v>0.7166381346651981</v>
      </c>
    </row>
    <row r="13" spans="1:102" x14ac:dyDescent="0.25">
      <c r="A13" s="28" t="s">
        <v>12</v>
      </c>
      <c r="B13" s="26">
        <v>12307.057387999999</v>
      </c>
      <c r="C13" s="26">
        <v>996.24271390000001</v>
      </c>
      <c r="D13" s="26">
        <v>4832.4931210000004</v>
      </c>
      <c r="E13" s="26">
        <v>4740.6062392000003</v>
      </c>
      <c r="F13" s="26">
        <v>4019.7769520000002</v>
      </c>
      <c r="G13" s="26">
        <v>245.158987</v>
      </c>
      <c r="H13" s="26">
        <v>40880.204057000003</v>
      </c>
      <c r="I13" s="26">
        <v>25.901453282999999</v>
      </c>
      <c r="J13" s="26">
        <v>215.44954419999999</v>
      </c>
      <c r="K13" s="26">
        <v>4.2337037874999996</v>
      </c>
      <c r="L13" s="26">
        <v>27.055757079999999</v>
      </c>
      <c r="M13" s="26">
        <v>118.27301781</v>
      </c>
      <c r="N13" s="26">
        <v>842.2349461</v>
      </c>
      <c r="O13" s="26">
        <v>4.0504880552999998</v>
      </c>
      <c r="P13" s="26">
        <v>2.9251895325000001</v>
      </c>
      <c r="Q13" s="26">
        <v>136.05697989000001</v>
      </c>
      <c r="R13" s="26"/>
      <c r="S13" s="26" t="s">
        <v>12</v>
      </c>
      <c r="T13" s="97">
        <v>122.82918413335901</v>
      </c>
      <c r="U13" s="26">
        <v>1418.1028842378701</v>
      </c>
      <c r="V13" s="26">
        <v>4.0491984455071801</v>
      </c>
      <c r="W13" s="26">
        <v>25.907074843650399</v>
      </c>
      <c r="X13" s="26">
        <v>25.900094299494601</v>
      </c>
      <c r="Y13" s="26">
        <v>40.280836585690899</v>
      </c>
      <c r="Z13" s="97">
        <v>3.1921218522021602</v>
      </c>
      <c r="AA13" s="26">
        <v>217.97833445354101</v>
      </c>
      <c r="AB13" s="26">
        <v>2.92414921621755</v>
      </c>
      <c r="AC13" s="26">
        <v>50972.345781335702</v>
      </c>
      <c r="AD13" s="26">
        <v>4.2208369583968004</v>
      </c>
      <c r="AE13" s="26">
        <v>12311.7615502019</v>
      </c>
      <c r="AF13" s="26">
        <v>105.184454530612</v>
      </c>
      <c r="AG13" s="26">
        <v>335.20742088945201</v>
      </c>
      <c r="AH13" s="26">
        <v>16.8608721753107</v>
      </c>
      <c r="AI13" s="26">
        <v>2801.9129772783099</v>
      </c>
      <c r="AJ13" s="97">
        <v>5.2998354199792597E-2</v>
      </c>
      <c r="AK13" s="26">
        <v>27.276863126036801</v>
      </c>
      <c r="AL13" s="26">
        <v>27.276863126036801</v>
      </c>
      <c r="AM13" s="26">
        <v>117.96356073442099</v>
      </c>
      <c r="AN13" s="26">
        <v>0</v>
      </c>
      <c r="AO13" s="26">
        <v>1100.3468996527699</v>
      </c>
      <c r="AP13" s="26">
        <v>3.9503507257736801</v>
      </c>
      <c r="AQ13" s="97">
        <v>10666.750384000299</v>
      </c>
      <c r="AR13" s="26">
        <v>305.38192534911798</v>
      </c>
      <c r="AS13" s="26">
        <v>852.65012319151003</v>
      </c>
      <c r="AT13" s="26">
        <v>176.954648178936</v>
      </c>
      <c r="AU13" s="26">
        <v>996.032866342587</v>
      </c>
      <c r="AV13" s="26">
        <v>0</v>
      </c>
      <c r="AW13" s="26">
        <v>4340.64481658977</v>
      </c>
      <c r="AX13" s="26">
        <v>482.29361393784001</v>
      </c>
      <c r="AY13" s="26">
        <v>4822.9384305276099</v>
      </c>
      <c r="AZ13" s="26">
        <v>2.9688433611515301</v>
      </c>
      <c r="BA13" s="26">
        <v>345.262497142038</v>
      </c>
      <c r="BB13" s="26">
        <v>0.74651068602324699</v>
      </c>
      <c r="BC13" s="26">
        <v>17829.851292332802</v>
      </c>
      <c r="BD13" s="26">
        <v>16.318260894304899</v>
      </c>
      <c r="BE13" s="26">
        <v>92.361257725822298</v>
      </c>
      <c r="BF13" s="26">
        <v>206.51429175967399</v>
      </c>
      <c r="BG13" s="26">
        <v>0.83550179566461102</v>
      </c>
      <c r="BH13" s="26">
        <v>0.23349658151314201</v>
      </c>
      <c r="BI13" s="26">
        <v>271.02659491724398</v>
      </c>
      <c r="BJ13" s="26">
        <v>4735.5037433778098</v>
      </c>
      <c r="BK13" s="26">
        <v>4015.1170214633098</v>
      </c>
      <c r="BL13" s="26">
        <v>720.38672191449302</v>
      </c>
      <c r="BM13" s="26">
        <v>4.7427936750497404</v>
      </c>
      <c r="BN13" s="26">
        <v>5.1694641402800903E-2</v>
      </c>
      <c r="BO13" s="26">
        <v>487.29724425558101</v>
      </c>
      <c r="BP13" s="26">
        <v>11.3712346155414</v>
      </c>
      <c r="BQ13" s="26">
        <v>751.55300439270798</v>
      </c>
      <c r="BR13" s="26">
        <v>14.961721677496801</v>
      </c>
      <c r="BS13" s="26">
        <v>6.2954430463466498</v>
      </c>
      <c r="BT13" s="26">
        <v>1643.8516915844</v>
      </c>
      <c r="BU13" s="26">
        <v>705.71764240856703</v>
      </c>
      <c r="BV13" s="26">
        <v>327.81340641985901</v>
      </c>
      <c r="BW13" s="26">
        <v>179.106612427454</v>
      </c>
      <c r="BX13" s="26">
        <v>3.6260367223884801E-2</v>
      </c>
      <c r="BY13" s="26">
        <v>244.701833643192</v>
      </c>
      <c r="BZ13" s="26">
        <v>18488.297898975099</v>
      </c>
      <c r="CA13" s="26">
        <v>0.394185714702734</v>
      </c>
      <c r="CB13" s="26">
        <v>221.86229700612401</v>
      </c>
      <c r="CC13" s="26">
        <v>2011.28431528906</v>
      </c>
      <c r="CD13" s="97">
        <v>0</v>
      </c>
      <c r="CE13" s="26">
        <v>1610.1885950989899</v>
      </c>
      <c r="CF13" s="26">
        <v>40880.570079531703</v>
      </c>
      <c r="CG13" s="26">
        <v>1957.4347125628699</v>
      </c>
      <c r="CH13" s="28"/>
      <c r="CI13" s="55">
        <f t="shared" si="0"/>
        <v>3.8223289723889151E-4</v>
      </c>
      <c r="CJ13" s="55">
        <f t="shared" si="1"/>
        <v>-2.1063898835608179E-4</v>
      </c>
      <c r="CK13" s="55">
        <f t="shared" si="2"/>
        <v>-1.977176217979468E-3</v>
      </c>
      <c r="CL13" s="55">
        <f t="shared" si="3"/>
        <v>-1.0763382497365245E-3</v>
      </c>
      <c r="CM13" s="55">
        <f t="shared" si="4"/>
        <v>-1.1592510212219242E-3</v>
      </c>
      <c r="CN13" s="55">
        <f t="shared" si="5"/>
        <v>-1.8647220010253708E-3</v>
      </c>
      <c r="CO13" s="55">
        <f t="shared" si="6"/>
        <v>8.9535397423531224E-6</v>
      </c>
      <c r="CP13" s="55">
        <f t="shared" si="7"/>
        <v>-5.2467461595666771E-5</v>
      </c>
      <c r="CQ13" s="55">
        <f t="shared" si="8"/>
        <v>1.1737273629103451E-2</v>
      </c>
      <c r="CR13" s="55">
        <f t="shared" si="9"/>
        <v>-3.039142497684541E-3</v>
      </c>
      <c r="CS13" s="55">
        <f t="shared" si="10"/>
        <v>8.1722365182028654E-3</v>
      </c>
      <c r="CT13" s="55">
        <f t="shared" si="11"/>
        <v>-2.616463850412041E-3</v>
      </c>
      <c r="CU13" s="55">
        <f t="shared" si="12"/>
        <v>1.2366118432556014E-2</v>
      </c>
      <c r="CV13" s="55">
        <f t="shared" si="13"/>
        <v>-3.1838380343628814E-4</v>
      </c>
      <c r="CW13" s="55">
        <f t="shared" si="14"/>
        <v>-3.5564064170606351E-4</v>
      </c>
      <c r="CX13" s="55">
        <f t="shared" si="15"/>
        <v>0.30059221013138121</v>
      </c>
    </row>
    <row r="14" spans="1:102" x14ac:dyDescent="0.25">
      <c r="A14" s="28" t="s">
        <v>13</v>
      </c>
      <c r="B14" s="26">
        <v>52623.247396999999</v>
      </c>
      <c r="C14" s="26">
        <v>4435.8513258000003</v>
      </c>
      <c r="D14" s="26">
        <v>41493.52637</v>
      </c>
      <c r="E14" s="26">
        <v>13684.417599</v>
      </c>
      <c r="F14" s="26">
        <v>12119.357597</v>
      </c>
      <c r="G14" s="26">
        <v>4614.4035880000001</v>
      </c>
      <c r="H14" s="26">
        <v>134719.34507000001</v>
      </c>
      <c r="I14" s="26">
        <v>183.21979324</v>
      </c>
      <c r="J14" s="26">
        <v>517.08940523000001</v>
      </c>
      <c r="K14" s="26"/>
      <c r="L14" s="26">
        <v>244.39586507000001</v>
      </c>
      <c r="M14" s="26">
        <v>217.78213324999999</v>
      </c>
      <c r="N14" s="26">
        <v>8194.3442809000007</v>
      </c>
      <c r="O14" s="26">
        <v>50.689083748000002</v>
      </c>
      <c r="P14" s="26">
        <v>43.652679266</v>
      </c>
      <c r="Q14" s="26">
        <v>582.01992410000003</v>
      </c>
      <c r="R14" s="26"/>
      <c r="S14" s="26" t="s">
        <v>13</v>
      </c>
      <c r="T14" s="97">
        <v>451.64811655690102</v>
      </c>
      <c r="U14" s="26">
        <v>9677.6216930031696</v>
      </c>
      <c r="V14" s="26">
        <v>50.688808581144798</v>
      </c>
      <c r="W14" s="26">
        <v>184.05456071079701</v>
      </c>
      <c r="X14" s="26">
        <v>183.98294749001801</v>
      </c>
      <c r="Y14" s="26">
        <v>122.556629078109</v>
      </c>
      <c r="Z14" s="97">
        <v>26.854566631738599</v>
      </c>
      <c r="AA14" s="26">
        <v>995.16481378300296</v>
      </c>
      <c r="AB14" s="26">
        <v>43.726706268510902</v>
      </c>
      <c r="AC14" s="26">
        <v>7438.2668446000298</v>
      </c>
      <c r="AD14" s="26">
        <v>0</v>
      </c>
      <c r="AE14" s="26">
        <v>52812.144343215499</v>
      </c>
      <c r="AF14" s="26">
        <v>816.40059127577501</v>
      </c>
      <c r="AG14" s="26">
        <v>250.37561777205099</v>
      </c>
      <c r="AH14" s="26">
        <v>34.153213917994002</v>
      </c>
      <c r="AI14" s="26">
        <v>15675.0786296446</v>
      </c>
      <c r="AJ14" s="97">
        <v>0.53314847207474103</v>
      </c>
      <c r="AK14" s="26">
        <v>245.69618814829099</v>
      </c>
      <c r="AL14" s="26">
        <v>245.69618814829099</v>
      </c>
      <c r="AM14" s="26">
        <v>217.781047281865</v>
      </c>
      <c r="AN14" s="26">
        <v>0</v>
      </c>
      <c r="AO14" s="26">
        <v>1239.7436247785699</v>
      </c>
      <c r="AP14" s="26">
        <v>4.5317319844537201</v>
      </c>
      <c r="AQ14" s="97">
        <v>38975.878770447402</v>
      </c>
      <c r="AR14" s="26">
        <v>947.63946439416395</v>
      </c>
      <c r="AS14" s="26">
        <v>8229.1896146050603</v>
      </c>
      <c r="AT14" s="26">
        <v>209.393556681284</v>
      </c>
      <c r="AU14" s="26">
        <v>4434.8367228214702</v>
      </c>
      <c r="AV14" s="26">
        <v>0</v>
      </c>
      <c r="AW14" s="26">
        <v>37291.9001127663</v>
      </c>
      <c r="AX14" s="26">
        <v>4143.5439581761102</v>
      </c>
      <c r="AY14" s="26">
        <v>41435.444070942402</v>
      </c>
      <c r="AZ14" s="26">
        <v>9.4035221119417791</v>
      </c>
      <c r="BA14" s="26">
        <v>616.31593821805905</v>
      </c>
      <c r="BB14" s="26">
        <v>48.887930493780203</v>
      </c>
      <c r="BC14" s="26">
        <v>47692.020015182097</v>
      </c>
      <c r="BD14" s="26">
        <v>57.350788195351498</v>
      </c>
      <c r="BE14" s="26">
        <v>758.08807056994999</v>
      </c>
      <c r="BF14" s="26">
        <v>799.07062539614196</v>
      </c>
      <c r="BG14" s="26">
        <v>66.551887080363997</v>
      </c>
      <c r="BH14" s="26">
        <v>1.2557779163015199</v>
      </c>
      <c r="BI14" s="26">
        <v>392.78517479896601</v>
      </c>
      <c r="BJ14" s="26">
        <v>13705.737461291499</v>
      </c>
      <c r="BK14" s="26">
        <v>12135.550378392199</v>
      </c>
      <c r="BL14" s="26">
        <v>1570.1870828992901</v>
      </c>
      <c r="BM14" s="26">
        <v>6.8871326609236299</v>
      </c>
      <c r="BN14" s="26">
        <v>1.37915278691777</v>
      </c>
      <c r="BO14" s="26">
        <v>1126.20533342151</v>
      </c>
      <c r="BP14" s="26">
        <v>60.401236814982603</v>
      </c>
      <c r="BQ14" s="26">
        <v>2647.3336295242898</v>
      </c>
      <c r="BR14" s="26">
        <v>291.40247978086001</v>
      </c>
      <c r="BS14" s="26">
        <v>95.350673721456999</v>
      </c>
      <c r="BT14" s="26">
        <v>5216.9661791145099</v>
      </c>
      <c r="BU14" s="26">
        <v>3447.8408755828</v>
      </c>
      <c r="BV14" s="26">
        <v>159.919262035858</v>
      </c>
      <c r="BW14" s="26">
        <v>401.17835659760601</v>
      </c>
      <c r="BX14" s="26">
        <v>4.5366874824870198</v>
      </c>
      <c r="BY14" s="26">
        <v>4605.5590795703101</v>
      </c>
      <c r="BZ14" s="26">
        <v>51118.665739266296</v>
      </c>
      <c r="CA14" s="26">
        <v>41.141458216571003</v>
      </c>
      <c r="CB14" s="26">
        <v>1759.79952133505</v>
      </c>
      <c r="CC14" s="26">
        <v>4803.9938819459103</v>
      </c>
      <c r="CD14" s="97">
        <v>0</v>
      </c>
      <c r="CE14" s="26">
        <v>7487.7739663545999</v>
      </c>
      <c r="CF14" s="26">
        <v>134723.16159272901</v>
      </c>
      <c r="CG14" s="26">
        <v>4410.6323991536201</v>
      </c>
      <c r="CH14" s="28"/>
      <c r="CI14" s="55">
        <f t="shared" si="0"/>
        <v>3.5896102114418142E-3</v>
      </c>
      <c r="CJ14" s="55">
        <f t="shared" si="1"/>
        <v>-2.2872790452396646E-4</v>
      </c>
      <c r="CK14" s="55">
        <f t="shared" si="2"/>
        <v>-1.3997918263122546E-3</v>
      </c>
      <c r="CL14" s="55">
        <f t="shared" si="3"/>
        <v>1.5579663611739502E-3</v>
      </c>
      <c r="CM14" s="55">
        <f t="shared" si="4"/>
        <v>1.3361088871746509E-3</v>
      </c>
      <c r="CN14" s="55">
        <f t="shared" si="5"/>
        <v>-1.916717569458078E-3</v>
      </c>
      <c r="CO14" s="55">
        <f t="shared" si="6"/>
        <v>2.8329433512447283E-5</v>
      </c>
      <c r="CP14" s="55">
        <f t="shared" si="7"/>
        <v>4.1652391181249025E-3</v>
      </c>
      <c r="CQ14" s="55">
        <f t="shared" si="8"/>
        <v>0.92455077152539267</v>
      </c>
      <c r="CR14" s="55" t="str">
        <f t="shared" si="9"/>
        <v/>
      </c>
      <c r="CS14" s="55">
        <f t="shared" si="10"/>
        <v>5.3205608774049146E-3</v>
      </c>
      <c r="CT14" s="55">
        <f t="shared" si="11"/>
        <v>-4.9864886470757803E-6</v>
      </c>
      <c r="CU14" s="55">
        <f t="shared" si="12"/>
        <v>4.252363887892744E-3</v>
      </c>
      <c r="CV14" s="55">
        <f t="shared" si="13"/>
        <v>-5.4285229650562785E-6</v>
      </c>
      <c r="CW14" s="55">
        <f t="shared" si="14"/>
        <v>1.6958180747581393E-3</v>
      </c>
      <c r="CX14" s="55">
        <f t="shared" si="15"/>
        <v>-0.64022957288777116</v>
      </c>
    </row>
    <row r="15" spans="1:102" x14ac:dyDescent="0.25">
      <c r="A15" s="28" t="s">
        <v>14</v>
      </c>
      <c r="B15" s="26">
        <v>48205.339384999999</v>
      </c>
      <c r="C15" s="26">
        <v>1784.2026625000001</v>
      </c>
      <c r="D15" s="26">
        <v>23177.178753</v>
      </c>
      <c r="E15" s="26">
        <v>10395.514101000001</v>
      </c>
      <c r="F15" s="26">
        <v>9399.0681547999993</v>
      </c>
      <c r="G15" s="26">
        <v>610.65256238999996</v>
      </c>
      <c r="H15" s="26">
        <v>107595.55283</v>
      </c>
      <c r="I15" s="26">
        <v>115.14873539</v>
      </c>
      <c r="J15" s="26">
        <v>270.72240665999999</v>
      </c>
      <c r="K15" s="26"/>
      <c r="L15" s="26">
        <v>138.07385402</v>
      </c>
      <c r="M15" s="26">
        <v>44.554072701999999</v>
      </c>
      <c r="N15" s="26">
        <v>3830.0985838000001</v>
      </c>
      <c r="O15" s="26">
        <v>4.3264315206999999</v>
      </c>
      <c r="P15" s="26">
        <v>22.897283356999999</v>
      </c>
      <c r="Q15" s="26">
        <v>68.823511358000005</v>
      </c>
      <c r="R15" s="26"/>
      <c r="S15" s="26" t="s">
        <v>14</v>
      </c>
      <c r="T15" s="97">
        <v>139.25271547098399</v>
      </c>
      <c r="U15" s="26">
        <v>9457.9950017088395</v>
      </c>
      <c r="V15" s="26">
        <v>4.3257244426261297</v>
      </c>
      <c r="W15" s="26">
        <v>115.579236661739</v>
      </c>
      <c r="X15" s="26">
        <v>115.579117399201</v>
      </c>
      <c r="Y15" s="26">
        <v>111.041740048281</v>
      </c>
      <c r="Z15" s="97">
        <v>14.1925253228495</v>
      </c>
      <c r="AA15" s="26">
        <v>291.64521953563798</v>
      </c>
      <c r="AB15" s="26">
        <v>22.9388607475938</v>
      </c>
      <c r="AC15" s="26">
        <v>1975.2544230092201</v>
      </c>
      <c r="AD15" s="26">
        <v>0</v>
      </c>
      <c r="AE15" s="26">
        <v>48239.925562261204</v>
      </c>
      <c r="AF15" s="26">
        <v>425.775185881575</v>
      </c>
      <c r="AG15" s="26">
        <v>43.624976187911201</v>
      </c>
      <c r="AH15" s="26">
        <v>51.107219298718498</v>
      </c>
      <c r="AI15" s="26">
        <v>9260.5867729223191</v>
      </c>
      <c r="AJ15" s="97">
        <v>9.8724434712462103E-3</v>
      </c>
      <c r="AK15" s="26">
        <v>139.04723067813899</v>
      </c>
      <c r="AL15" s="26">
        <v>139.04723067813899</v>
      </c>
      <c r="AM15" s="26">
        <v>44.554057343386397</v>
      </c>
      <c r="AN15" s="26">
        <v>0</v>
      </c>
      <c r="AO15" s="26">
        <v>1404.48401693083</v>
      </c>
      <c r="AP15" s="26">
        <v>4.4070742628114399</v>
      </c>
      <c r="AQ15" s="97">
        <v>19787.9257425084</v>
      </c>
      <c r="AR15" s="26">
        <v>512.75501958056998</v>
      </c>
      <c r="AS15" s="26">
        <v>3840.4337369360601</v>
      </c>
      <c r="AT15" s="26">
        <v>94.363222875012198</v>
      </c>
      <c r="AU15" s="26">
        <v>1783.0796828970899</v>
      </c>
      <c r="AV15" s="26">
        <v>0</v>
      </c>
      <c r="AW15" s="26">
        <v>20818.030297061701</v>
      </c>
      <c r="AX15" s="26">
        <v>2313.11613886032</v>
      </c>
      <c r="AY15" s="26">
        <v>23131.146435922099</v>
      </c>
      <c r="AZ15" s="26">
        <v>2.44822082189736</v>
      </c>
      <c r="BA15" s="26">
        <v>613.53387506363003</v>
      </c>
      <c r="BB15" s="26">
        <v>3.3633167931568502</v>
      </c>
      <c r="BC15" s="26">
        <v>43082.191261750297</v>
      </c>
      <c r="BD15" s="26">
        <v>11.2898272568439</v>
      </c>
      <c r="BE15" s="26">
        <v>502.04707970259602</v>
      </c>
      <c r="BF15" s="26">
        <v>726.130305946416</v>
      </c>
      <c r="BG15" s="26">
        <v>3.68701900229832</v>
      </c>
      <c r="BH15" s="26">
        <v>3.1335414055567501E-2</v>
      </c>
      <c r="BI15" s="26">
        <v>473.17846613425002</v>
      </c>
      <c r="BJ15" s="26">
        <v>10404.9348643145</v>
      </c>
      <c r="BK15" s="26">
        <v>9406.2733539279998</v>
      </c>
      <c r="BL15" s="26">
        <v>998.66151038652504</v>
      </c>
      <c r="BM15" s="26">
        <v>8.1513208893445093</v>
      </c>
      <c r="BN15" s="26">
        <v>0.179166692763879</v>
      </c>
      <c r="BO15" s="26">
        <v>417.87530294261899</v>
      </c>
      <c r="BP15" s="26">
        <v>45.603905520924499</v>
      </c>
      <c r="BQ15" s="26">
        <v>2354.4566727844899</v>
      </c>
      <c r="BR15" s="26">
        <v>96.072716215545796</v>
      </c>
      <c r="BS15" s="26">
        <v>32.852403071038403</v>
      </c>
      <c r="BT15" s="26">
        <v>4376.9364091117004</v>
      </c>
      <c r="BU15" s="26">
        <v>5147.3193425136396</v>
      </c>
      <c r="BV15" s="26">
        <v>158.51134600770499</v>
      </c>
      <c r="BW15" s="26">
        <v>195.74285722316799</v>
      </c>
      <c r="BX15" s="26">
        <v>0.16390321907879801</v>
      </c>
      <c r="BY15" s="26">
        <v>609.92368111906603</v>
      </c>
      <c r="BZ15" s="26">
        <v>34445.310458868502</v>
      </c>
      <c r="CA15" s="26">
        <v>0.36514241044214701</v>
      </c>
      <c r="CB15" s="26">
        <v>1189.9995238776901</v>
      </c>
      <c r="CC15" s="26">
        <v>5911.2508892461701</v>
      </c>
      <c r="CD15" s="97">
        <v>0</v>
      </c>
      <c r="CE15" s="26">
        <v>7551.4465845228897</v>
      </c>
      <c r="CF15" s="26">
        <v>107596.973186726</v>
      </c>
      <c r="CG15" s="26">
        <v>4990.94665945408</v>
      </c>
      <c r="CH15" s="28"/>
      <c r="CI15" s="55">
        <f t="shared" si="0"/>
        <v>7.1747606598049232E-4</v>
      </c>
      <c r="CJ15" s="55">
        <f t="shared" si="1"/>
        <v>-6.2940137155532549E-4</v>
      </c>
      <c r="CK15" s="55">
        <f t="shared" si="2"/>
        <v>-1.9861052791829885E-3</v>
      </c>
      <c r="CL15" s="55">
        <f t="shared" si="3"/>
        <v>9.0623351793572913E-4</v>
      </c>
      <c r="CM15" s="55">
        <f t="shared" si="4"/>
        <v>7.6658653914759027E-4</v>
      </c>
      <c r="CN15" s="55">
        <f t="shared" si="5"/>
        <v>-1.1936104355006658E-3</v>
      </c>
      <c r="CO15" s="55">
        <f t="shared" si="6"/>
        <v>1.3200886919941372E-5</v>
      </c>
      <c r="CP15" s="55">
        <f t="shared" si="7"/>
        <v>3.7376182008714729E-3</v>
      </c>
      <c r="CQ15" s="55">
        <f t="shared" si="8"/>
        <v>7.7285117008858928E-2</v>
      </c>
      <c r="CR15" s="55" t="str">
        <f t="shared" si="9"/>
        <v/>
      </c>
      <c r="CS15" s="55">
        <f t="shared" si="10"/>
        <v>7.0496812379698985E-3</v>
      </c>
      <c r="CT15" s="55">
        <f t="shared" si="11"/>
        <v>-3.4471851103201179E-7</v>
      </c>
      <c r="CU15" s="55">
        <f t="shared" si="12"/>
        <v>2.6984039470352244E-3</v>
      </c>
      <c r="CV15" s="55">
        <f t="shared" si="13"/>
        <v>-1.6343216585937512E-4</v>
      </c>
      <c r="CW15" s="55">
        <f t="shared" si="14"/>
        <v>1.8158219883796958E-3</v>
      </c>
      <c r="CX15" s="55">
        <f t="shared" si="15"/>
        <v>0.3710899228050426</v>
      </c>
    </row>
    <row r="16" spans="1:102" x14ac:dyDescent="0.25">
      <c r="A16" s="28" t="s">
        <v>15</v>
      </c>
      <c r="B16" s="26">
        <v>25330.056492</v>
      </c>
      <c r="C16" s="26">
        <v>902.19191173000002</v>
      </c>
      <c r="D16" s="26">
        <v>19825.554057000001</v>
      </c>
      <c r="E16" s="26">
        <v>11839.700783</v>
      </c>
      <c r="F16" s="26">
        <v>5766.5015677000001</v>
      </c>
      <c r="G16" s="26">
        <v>29678.998549</v>
      </c>
      <c r="H16" s="26">
        <v>58781.244359999997</v>
      </c>
      <c r="I16" s="26">
        <v>63.351642253000001</v>
      </c>
      <c r="J16" s="26">
        <v>160.12288813000001</v>
      </c>
      <c r="K16" s="26"/>
      <c r="L16" s="26">
        <v>76.151828601999995</v>
      </c>
      <c r="M16" s="26">
        <v>26.915364097000001</v>
      </c>
      <c r="N16" s="26">
        <v>1765.2518488999999</v>
      </c>
      <c r="O16" s="26">
        <v>2.5997843331000001</v>
      </c>
      <c r="P16" s="26">
        <v>13.829448338000001</v>
      </c>
      <c r="Q16" s="26">
        <v>77.039155201</v>
      </c>
      <c r="R16" s="26"/>
      <c r="S16" s="26" t="s">
        <v>15</v>
      </c>
      <c r="T16" s="97">
        <v>178.62406211746</v>
      </c>
      <c r="U16" s="26">
        <v>2911.08333437482</v>
      </c>
      <c r="V16" s="26">
        <v>2.59947014786973</v>
      </c>
      <c r="W16" s="26">
        <v>63.566656851579801</v>
      </c>
      <c r="X16" s="26">
        <v>63.5665746594903</v>
      </c>
      <c r="Y16" s="26">
        <v>52.113616533904299</v>
      </c>
      <c r="Z16" s="97">
        <v>6.6603209456986603</v>
      </c>
      <c r="AA16" s="26">
        <v>176.81452658863901</v>
      </c>
      <c r="AB16" s="26">
        <v>13.850177385492101</v>
      </c>
      <c r="AC16" s="26">
        <v>1042.9676299443199</v>
      </c>
      <c r="AD16" s="26">
        <v>0</v>
      </c>
      <c r="AE16" s="26">
        <v>25336.696167595299</v>
      </c>
      <c r="AF16" s="26">
        <v>174.780059642742</v>
      </c>
      <c r="AG16" s="26">
        <v>22.594263764555301</v>
      </c>
      <c r="AH16" s="26">
        <v>26.587607848807</v>
      </c>
      <c r="AI16" s="26">
        <v>4367.9559009238701</v>
      </c>
      <c r="AJ16" s="97">
        <v>4.7380667431532603E-3</v>
      </c>
      <c r="AK16" s="26">
        <v>81.664694113756298</v>
      </c>
      <c r="AL16" s="26">
        <v>81.664694113756298</v>
      </c>
      <c r="AM16" s="26">
        <v>26.915314849826601</v>
      </c>
      <c r="AN16" s="26">
        <v>0</v>
      </c>
      <c r="AO16" s="26">
        <v>717.23088187943995</v>
      </c>
      <c r="AP16" s="26">
        <v>2.1975780079959901</v>
      </c>
      <c r="AQ16" s="97">
        <v>16391.064847413501</v>
      </c>
      <c r="AR16" s="26">
        <v>432.90659923389302</v>
      </c>
      <c r="AS16" s="26">
        <v>1781.33049125461</v>
      </c>
      <c r="AT16" s="26">
        <v>132.65052452615299</v>
      </c>
      <c r="AU16" s="26">
        <v>901.54273206236905</v>
      </c>
      <c r="AV16" s="26">
        <v>0</v>
      </c>
      <c r="AW16" s="26">
        <v>17801.357239262099</v>
      </c>
      <c r="AX16" s="26">
        <v>1977.9288742648901</v>
      </c>
      <c r="AY16" s="26">
        <v>19779.286113527</v>
      </c>
      <c r="AZ16" s="26">
        <v>4.1642455632947</v>
      </c>
      <c r="BA16" s="26">
        <v>301.689524799021</v>
      </c>
      <c r="BB16" s="26">
        <v>78.666445206876205</v>
      </c>
      <c r="BC16" s="26">
        <v>22524.807517862399</v>
      </c>
      <c r="BD16" s="26">
        <v>49.2071706498674</v>
      </c>
      <c r="BE16" s="26">
        <v>245.412503293154</v>
      </c>
      <c r="BF16" s="26">
        <v>408.56052657396202</v>
      </c>
      <c r="BG16" s="26">
        <v>39.547462548432797</v>
      </c>
      <c r="BH16" s="26">
        <v>1.6123972618594901E-2</v>
      </c>
      <c r="BI16" s="26">
        <v>225.21486411261199</v>
      </c>
      <c r="BJ16" s="26">
        <v>11823.807541939599</v>
      </c>
      <c r="BK16" s="26">
        <v>5766.4597994174201</v>
      </c>
      <c r="BL16" s="26">
        <v>6057.3477425222</v>
      </c>
      <c r="BM16" s="26">
        <v>3.7590398375193499</v>
      </c>
      <c r="BN16" s="26">
        <v>0.45052953631287901</v>
      </c>
      <c r="BO16" s="26">
        <v>951.03745586622301</v>
      </c>
      <c r="BP16" s="26">
        <v>22.003946482801101</v>
      </c>
      <c r="BQ16" s="26">
        <v>1143.7198923042099</v>
      </c>
      <c r="BR16" s="26">
        <v>51.679637240474598</v>
      </c>
      <c r="BS16" s="26">
        <v>16.773280402563898</v>
      </c>
      <c r="BT16" s="26">
        <v>2120.97122295893</v>
      </c>
      <c r="BU16" s="26">
        <v>1541.0517351328599</v>
      </c>
      <c r="BV16" s="26">
        <v>175.713897716562</v>
      </c>
      <c r="BW16" s="26">
        <v>228.079134476429</v>
      </c>
      <c r="BX16" s="26">
        <v>5.6466662378676897</v>
      </c>
      <c r="BY16" s="26">
        <v>29589.5273901574</v>
      </c>
      <c r="BZ16" s="26">
        <v>21894.488004730101</v>
      </c>
      <c r="CA16" s="26">
        <v>661.07115969796598</v>
      </c>
      <c r="CB16" s="26">
        <v>492.96284889751303</v>
      </c>
      <c r="CC16" s="26">
        <v>2165.1342026419502</v>
      </c>
      <c r="CD16" s="97">
        <v>0</v>
      </c>
      <c r="CE16" s="26">
        <v>3450.3229236786301</v>
      </c>
      <c r="CF16" s="26">
        <v>58781.361124908297</v>
      </c>
      <c r="CG16" s="26">
        <v>2589.2846453551902</v>
      </c>
      <c r="CH16" s="28"/>
      <c r="CI16" s="55">
        <f t="shared" si="0"/>
        <v>2.6212636349217012E-4</v>
      </c>
      <c r="CJ16" s="55">
        <f t="shared" si="1"/>
        <v>-7.1955828819848832E-4</v>
      </c>
      <c r="CK16" s="55">
        <f t="shared" si="2"/>
        <v>-2.3337528595658782E-3</v>
      </c>
      <c r="CL16" s="55">
        <f t="shared" si="3"/>
        <v>-1.3423684729618663E-3</v>
      </c>
      <c r="CM16" s="55">
        <f t="shared" si="4"/>
        <v>-7.2432621563841287E-6</v>
      </c>
      <c r="CN16" s="55">
        <f t="shared" si="5"/>
        <v>-3.0146286336071291E-3</v>
      </c>
      <c r="CO16" s="55">
        <f t="shared" si="6"/>
        <v>1.9864313791120296E-6</v>
      </c>
      <c r="CP16" s="55">
        <f t="shared" si="7"/>
        <v>3.3926887898493327E-3</v>
      </c>
      <c r="CQ16" s="55">
        <f t="shared" si="8"/>
        <v>0.10424267669396181</v>
      </c>
      <c r="CR16" s="55" t="str">
        <f t="shared" si="9"/>
        <v/>
      </c>
      <c r="CS16" s="55">
        <f t="shared" si="10"/>
        <v>7.2393081203194071E-2</v>
      </c>
      <c r="CT16" s="55">
        <f t="shared" si="11"/>
        <v>-1.8297048935738086E-6</v>
      </c>
      <c r="CU16" s="55">
        <f t="shared" si="12"/>
        <v>9.1084126973889675E-3</v>
      </c>
      <c r="CV16" s="55">
        <f t="shared" si="13"/>
        <v>-1.2085049758551398E-4</v>
      </c>
      <c r="CW16" s="55">
        <f t="shared" si="14"/>
        <v>1.4989063182760376E-3</v>
      </c>
      <c r="CX16" s="55">
        <f t="shared" si="15"/>
        <v>0.72185850403031337</v>
      </c>
    </row>
    <row r="17" spans="1:102" x14ac:dyDescent="0.25">
      <c r="A17" s="28" t="s">
        <v>16</v>
      </c>
      <c r="B17" s="26">
        <v>16377.555571000001</v>
      </c>
      <c r="C17" s="26">
        <v>701.26996483000005</v>
      </c>
      <c r="D17" s="26">
        <v>8647.8892025999994</v>
      </c>
      <c r="E17" s="26">
        <v>4103.0922640999997</v>
      </c>
      <c r="F17" s="26">
        <v>3438.6761459999998</v>
      </c>
      <c r="G17" s="26">
        <v>2577.7279133000002</v>
      </c>
      <c r="H17" s="26">
        <v>54816.919562000003</v>
      </c>
      <c r="I17" s="26">
        <v>47.049317950000002</v>
      </c>
      <c r="J17" s="26">
        <v>127.54048259</v>
      </c>
      <c r="K17" s="26"/>
      <c r="L17" s="26">
        <v>56.496936839</v>
      </c>
      <c r="M17" s="26">
        <v>18.704155704000001</v>
      </c>
      <c r="N17" s="26">
        <v>1592.5814369</v>
      </c>
      <c r="O17" s="26">
        <v>1.725659394</v>
      </c>
      <c r="P17" s="26">
        <v>9.3622792763000007</v>
      </c>
      <c r="Q17" s="26">
        <v>38.822034995999999</v>
      </c>
      <c r="R17" s="26"/>
      <c r="S17" s="26" t="s">
        <v>16</v>
      </c>
      <c r="T17" s="97">
        <v>179.43941729104901</v>
      </c>
      <c r="U17" s="26">
        <v>2705.5826355336499</v>
      </c>
      <c r="V17" s="26">
        <v>1.72553200433998</v>
      </c>
      <c r="W17" s="26">
        <v>47.244970374729697</v>
      </c>
      <c r="X17" s="26">
        <v>47.244878553258403</v>
      </c>
      <c r="Y17" s="26">
        <v>46.649691917128202</v>
      </c>
      <c r="Z17" s="97">
        <v>4.4863353878530701</v>
      </c>
      <c r="AA17" s="26">
        <v>136.50543472016699</v>
      </c>
      <c r="AB17" s="26">
        <v>9.3810215929765999</v>
      </c>
      <c r="AC17" s="26">
        <v>692.40193934514298</v>
      </c>
      <c r="AD17" s="26">
        <v>0</v>
      </c>
      <c r="AE17" s="26">
        <v>16398.574658046498</v>
      </c>
      <c r="AF17" s="26">
        <v>142.29349077607799</v>
      </c>
      <c r="AG17" s="26">
        <v>15.5014414391838</v>
      </c>
      <c r="AH17" s="26">
        <v>17.789738701183499</v>
      </c>
      <c r="AI17" s="26">
        <v>4145.2198230395197</v>
      </c>
      <c r="AJ17" s="97">
        <v>4.4210706052100601E-3</v>
      </c>
      <c r="AK17" s="26">
        <v>56.864661536956199</v>
      </c>
      <c r="AL17" s="26">
        <v>56.864661536956199</v>
      </c>
      <c r="AM17" s="26">
        <v>18.704134370784299</v>
      </c>
      <c r="AN17" s="26">
        <v>0</v>
      </c>
      <c r="AO17" s="26">
        <v>845.36337351229395</v>
      </c>
      <c r="AP17" s="26">
        <v>2.7289819419991299</v>
      </c>
      <c r="AQ17" s="97">
        <v>14925.2990345993</v>
      </c>
      <c r="AR17" s="26">
        <v>439.497256784272</v>
      </c>
      <c r="AS17" s="26">
        <v>1610.1691103856999</v>
      </c>
      <c r="AT17" s="26">
        <v>98.651727315659102</v>
      </c>
      <c r="AU17" s="26">
        <v>700.96740426373697</v>
      </c>
      <c r="AV17" s="26">
        <v>0</v>
      </c>
      <c r="AW17" s="26">
        <v>7769.1050355880998</v>
      </c>
      <c r="AX17" s="26">
        <v>863.23341300484401</v>
      </c>
      <c r="AY17" s="26">
        <v>8632.3384485929491</v>
      </c>
      <c r="AZ17" s="26">
        <v>4.42717464771202</v>
      </c>
      <c r="BA17" s="26">
        <v>304.38951742208002</v>
      </c>
      <c r="BB17" s="26">
        <v>5.8333634911291501</v>
      </c>
      <c r="BC17" s="26">
        <v>22061.537434431699</v>
      </c>
      <c r="BD17" s="26">
        <v>5.07808547815495</v>
      </c>
      <c r="BE17" s="26">
        <v>181.47166937284001</v>
      </c>
      <c r="BF17" s="26">
        <v>264.09997817424198</v>
      </c>
      <c r="BG17" s="26">
        <v>3.6783808857068898</v>
      </c>
      <c r="BH17" s="26">
        <v>1.5486821431130299E-2</v>
      </c>
      <c r="BI17" s="26">
        <v>147.51191705109699</v>
      </c>
      <c r="BJ17" s="26">
        <v>4107.3690610497697</v>
      </c>
      <c r="BK17" s="26">
        <v>3442.7977241559702</v>
      </c>
      <c r="BL17" s="26">
        <v>664.57133689379805</v>
      </c>
      <c r="BM17" s="26">
        <v>2.7462443833396599</v>
      </c>
      <c r="BN17" s="26">
        <v>9.9858417341556496E-2</v>
      </c>
      <c r="BO17" s="26">
        <v>159.61738332313601</v>
      </c>
      <c r="BP17" s="26">
        <v>16.838745836846901</v>
      </c>
      <c r="BQ17" s="26">
        <v>874.48631117137097</v>
      </c>
      <c r="BR17" s="26">
        <v>34.759820839189302</v>
      </c>
      <c r="BS17" s="26">
        <v>12.8522355704734</v>
      </c>
      <c r="BT17" s="26">
        <v>1642.04296830304</v>
      </c>
      <c r="BU17" s="26">
        <v>1483.7652625399201</v>
      </c>
      <c r="BV17" s="26">
        <v>27.496550845748001</v>
      </c>
      <c r="BW17" s="26">
        <v>63.772347550940502</v>
      </c>
      <c r="BX17" s="26">
        <v>0.396376639935625</v>
      </c>
      <c r="BY17" s="26">
        <v>2570.2888635239701</v>
      </c>
      <c r="BZ17" s="26">
        <v>21869.652693699099</v>
      </c>
      <c r="CA17" s="26">
        <v>53.489512344317802</v>
      </c>
      <c r="CB17" s="26">
        <v>451.48581275777701</v>
      </c>
      <c r="CC17" s="26">
        <v>2224.9870141287201</v>
      </c>
      <c r="CD17" s="97">
        <v>0</v>
      </c>
      <c r="CE17" s="26">
        <v>3071.0938871681001</v>
      </c>
      <c r="CF17" s="26">
        <v>54817.700084767697</v>
      </c>
      <c r="CG17" s="26">
        <v>2234.7703734800998</v>
      </c>
      <c r="CH17" s="28"/>
      <c r="CI17" s="55">
        <f t="shared" si="0"/>
        <v>1.2834080736515052E-3</v>
      </c>
      <c r="CJ17" s="55">
        <f t="shared" si="1"/>
        <v>-4.3144663458733509E-4</v>
      </c>
      <c r="CK17" s="55">
        <f t="shared" si="2"/>
        <v>-1.7982138349292123E-3</v>
      </c>
      <c r="CL17" s="55">
        <f t="shared" si="3"/>
        <v>1.0423350669420204E-3</v>
      </c>
      <c r="CM17" s="55">
        <f t="shared" si="4"/>
        <v>1.1985944534976813E-3</v>
      </c>
      <c r="CN17" s="55">
        <f t="shared" si="5"/>
        <v>-2.8858940998573467E-3</v>
      </c>
      <c r="CO17" s="55">
        <f t="shared" si="6"/>
        <v>1.4238719977901926E-5</v>
      </c>
      <c r="CP17" s="55">
        <f t="shared" si="7"/>
        <v>4.156502405969523E-3</v>
      </c>
      <c r="CQ17" s="55">
        <f t="shared" si="8"/>
        <v>7.0291031899152492E-2</v>
      </c>
      <c r="CR17" s="55" t="str">
        <f t="shared" si="9"/>
        <v/>
      </c>
      <c r="CS17" s="55">
        <f t="shared" si="10"/>
        <v>6.5087546074242579E-3</v>
      </c>
      <c r="CT17" s="55">
        <f t="shared" si="11"/>
        <v>-1.1405602070480199E-6</v>
      </c>
      <c r="CU17" s="55">
        <f t="shared" si="12"/>
        <v>1.1043500243186812E-2</v>
      </c>
      <c r="CV17" s="55">
        <f t="shared" si="13"/>
        <v>-7.382085970321928E-5</v>
      </c>
      <c r="CW17" s="55">
        <f t="shared" si="14"/>
        <v>2.0018967735820651E-3</v>
      </c>
      <c r="CX17" s="55">
        <f t="shared" si="15"/>
        <v>1.5411271543550875</v>
      </c>
    </row>
    <row r="18" spans="1:102" x14ac:dyDescent="0.25">
      <c r="A18" s="28" t="s">
        <v>17</v>
      </c>
      <c r="B18" s="26">
        <v>30913.824881</v>
      </c>
      <c r="C18" s="26">
        <v>594.26688799999999</v>
      </c>
      <c r="D18" s="26">
        <v>5782.2759881000002</v>
      </c>
      <c r="E18" s="26">
        <v>8705.1295281000002</v>
      </c>
      <c r="F18" s="26">
        <v>7837.1378648999998</v>
      </c>
      <c r="G18" s="26">
        <v>455.48970467999999</v>
      </c>
      <c r="H18" s="26">
        <v>69834.297349999993</v>
      </c>
      <c r="I18" s="26">
        <v>100.38193419</v>
      </c>
      <c r="J18" s="26">
        <v>236.82866175000001</v>
      </c>
      <c r="K18" s="26"/>
      <c r="L18" s="26">
        <v>108.49050722</v>
      </c>
      <c r="M18" s="26">
        <v>42.840881836000001</v>
      </c>
      <c r="N18" s="26">
        <v>2486.3440460000002</v>
      </c>
      <c r="O18" s="26">
        <v>4.3155922541000002</v>
      </c>
      <c r="P18" s="26">
        <v>22.708799420999998</v>
      </c>
      <c r="Q18" s="26">
        <v>61.536762582999998</v>
      </c>
      <c r="R18" s="26"/>
      <c r="S18" s="26" t="s">
        <v>17</v>
      </c>
      <c r="T18" s="97">
        <v>78.918076106050606</v>
      </c>
      <c r="U18" s="26">
        <v>4955.5392291642502</v>
      </c>
      <c r="V18" s="26">
        <v>4.3149744546369204</v>
      </c>
      <c r="W18" s="26">
        <v>100.649811264702</v>
      </c>
      <c r="X18" s="26">
        <v>100.64972749928</v>
      </c>
      <c r="Y18" s="26">
        <v>75.537124021842203</v>
      </c>
      <c r="Z18" s="97">
        <v>9.2028521909919601</v>
      </c>
      <c r="AA18" s="26">
        <v>264.81999181945901</v>
      </c>
      <c r="AB18" s="26">
        <v>22.734825946603099</v>
      </c>
      <c r="AC18" s="26">
        <v>606.04287411212499</v>
      </c>
      <c r="AD18" s="26">
        <v>0</v>
      </c>
      <c r="AE18" s="26">
        <v>30952.9283011072</v>
      </c>
      <c r="AF18" s="26">
        <v>356.10347033048703</v>
      </c>
      <c r="AG18" s="26">
        <v>26.1909092755015</v>
      </c>
      <c r="AH18" s="26">
        <v>41.677054203624998</v>
      </c>
      <c r="AI18" s="26">
        <v>5969.28193411751</v>
      </c>
      <c r="AJ18" s="97">
        <v>6.2640513313436501E-3</v>
      </c>
      <c r="AK18" s="26">
        <v>108.866691148783</v>
      </c>
      <c r="AL18" s="26">
        <v>108.866691148783</v>
      </c>
      <c r="AM18" s="26">
        <v>42.8408422602446</v>
      </c>
      <c r="AN18" s="26">
        <v>0</v>
      </c>
      <c r="AO18" s="26">
        <v>1119.44018127195</v>
      </c>
      <c r="AP18" s="26">
        <v>3.5332534940836902</v>
      </c>
      <c r="AQ18" s="97">
        <v>12613.2879866486</v>
      </c>
      <c r="AR18" s="26">
        <v>247.52400234021499</v>
      </c>
      <c r="AS18" s="26">
        <v>2492.1885280910601</v>
      </c>
      <c r="AT18" s="26">
        <v>73.492487937980897</v>
      </c>
      <c r="AU18" s="26">
        <v>594.11496119887295</v>
      </c>
      <c r="AV18" s="26">
        <v>0</v>
      </c>
      <c r="AW18" s="26">
        <v>5198.5958940657101</v>
      </c>
      <c r="AX18" s="26">
        <v>577.62198662367598</v>
      </c>
      <c r="AY18" s="26">
        <v>5776.2178806893799</v>
      </c>
      <c r="AZ18" s="26">
        <v>1.2490320365558401</v>
      </c>
      <c r="BA18" s="26">
        <v>473.64692919872999</v>
      </c>
      <c r="BB18" s="26">
        <v>2.63035428220264</v>
      </c>
      <c r="BC18" s="26">
        <v>29331.701530911501</v>
      </c>
      <c r="BD18" s="26">
        <v>10.007930051202299</v>
      </c>
      <c r="BE18" s="26">
        <v>452.95629414066502</v>
      </c>
      <c r="BF18" s="26">
        <v>631.78835494414</v>
      </c>
      <c r="BG18" s="26">
        <v>2.1480938631039899</v>
      </c>
      <c r="BH18" s="26">
        <v>1.5377790362494899E-2</v>
      </c>
      <c r="BI18" s="26">
        <v>439.59209655141899</v>
      </c>
      <c r="BJ18" s="26">
        <v>8709.7891736589299</v>
      </c>
      <c r="BK18" s="26">
        <v>7840.6181413557097</v>
      </c>
      <c r="BL18" s="26">
        <v>869.171032303223</v>
      </c>
      <c r="BM18" s="26">
        <v>6.9934248884185601</v>
      </c>
      <c r="BN18" s="26">
        <v>0.117397325493036</v>
      </c>
      <c r="BO18" s="26">
        <v>356.730921708361</v>
      </c>
      <c r="BP18" s="26">
        <v>39.228485971439099</v>
      </c>
      <c r="BQ18" s="26">
        <v>1957.94527025909</v>
      </c>
      <c r="BR18" s="26">
        <v>85.973462281673505</v>
      </c>
      <c r="BS18" s="26">
        <v>25.265513287807799</v>
      </c>
      <c r="BT18" s="26">
        <v>3510.1563683261902</v>
      </c>
      <c r="BU18" s="26">
        <v>2655.9908240354398</v>
      </c>
      <c r="BV18" s="26">
        <v>155.12015826562299</v>
      </c>
      <c r="BW18" s="26">
        <v>163.815253140208</v>
      </c>
      <c r="BX18" s="26">
        <v>0.133384278289433</v>
      </c>
      <c r="BY18" s="26">
        <v>454.97541587041201</v>
      </c>
      <c r="BZ18" s="26">
        <v>22978.140166845398</v>
      </c>
      <c r="CA18" s="26">
        <v>1.75222799102057</v>
      </c>
      <c r="CB18" s="26">
        <v>570.44152487032704</v>
      </c>
      <c r="CC18" s="26">
        <v>3233.4018016198502</v>
      </c>
      <c r="CD18" s="97">
        <v>0</v>
      </c>
      <c r="CE18" s="26">
        <v>4996.0143473912603</v>
      </c>
      <c r="CF18" s="26">
        <v>69836.618504163896</v>
      </c>
      <c r="CG18" s="26">
        <v>2891.9007389840399</v>
      </c>
      <c r="CH18" s="28"/>
      <c r="CI18" s="55">
        <f t="shared" si="0"/>
        <v>1.2649169184895397E-3</v>
      </c>
      <c r="CJ18" s="55">
        <f t="shared" si="1"/>
        <v>-2.5565415841753399E-4</v>
      </c>
      <c r="CK18" s="55">
        <f t="shared" si="2"/>
        <v>-1.047702915441599E-3</v>
      </c>
      <c r="CL18" s="55">
        <f t="shared" si="3"/>
        <v>5.3527584441890783E-4</v>
      </c>
      <c r="CM18" s="55">
        <f t="shared" si="4"/>
        <v>4.4407493088731502E-4</v>
      </c>
      <c r="CN18" s="55">
        <f t="shared" si="5"/>
        <v>-1.129089865926366E-3</v>
      </c>
      <c r="CO18" s="55">
        <f t="shared" si="6"/>
        <v>3.3238025611823171E-5</v>
      </c>
      <c r="CP18" s="55">
        <f t="shared" si="7"/>
        <v>2.6677440661099189E-3</v>
      </c>
      <c r="CQ18" s="55">
        <f t="shared" si="8"/>
        <v>0.11819232462246093</v>
      </c>
      <c r="CR18" s="55" t="str">
        <f t="shared" si="9"/>
        <v/>
      </c>
      <c r="CS18" s="55">
        <f t="shared" si="10"/>
        <v>3.4674363538569428E-3</v>
      </c>
      <c r="CT18" s="55">
        <f t="shared" si="11"/>
        <v>-9.2378479866965055E-7</v>
      </c>
      <c r="CU18" s="55">
        <f t="shared" si="12"/>
        <v>2.3506328902721551E-3</v>
      </c>
      <c r="CV18" s="55">
        <f t="shared" si="13"/>
        <v>-1.4315519787414817E-4</v>
      </c>
      <c r="CW18" s="55">
        <f t="shared" si="14"/>
        <v>1.1460987047616621E-3</v>
      </c>
      <c r="CX18" s="55">
        <f t="shared" si="15"/>
        <v>0.1942859008686908</v>
      </c>
    </row>
    <row r="19" spans="1:102" x14ac:dyDescent="0.25">
      <c r="A19" s="28" t="s">
        <v>18</v>
      </c>
      <c r="B19" s="26">
        <v>51913.048531</v>
      </c>
      <c r="C19" s="26">
        <v>606.01884512000004</v>
      </c>
      <c r="D19" s="26">
        <v>9842.8264154999997</v>
      </c>
      <c r="E19" s="26">
        <v>23221.437015</v>
      </c>
      <c r="F19" s="26">
        <v>19710.016043</v>
      </c>
      <c r="G19" s="26">
        <v>5085.1560662000002</v>
      </c>
      <c r="H19" s="26">
        <v>74281.356452000007</v>
      </c>
      <c r="I19" s="26">
        <v>134.54647774</v>
      </c>
      <c r="J19" s="26">
        <v>246.41363423000001</v>
      </c>
      <c r="K19" s="26"/>
      <c r="L19" s="26">
        <v>123.41285904</v>
      </c>
      <c r="M19" s="26">
        <v>29.501530571</v>
      </c>
      <c r="N19" s="26">
        <v>2294.2730898</v>
      </c>
      <c r="O19" s="26">
        <v>4.9688555652000002</v>
      </c>
      <c r="P19" s="26">
        <v>19.326599010999999</v>
      </c>
      <c r="Q19" s="26">
        <v>37.753055439000001</v>
      </c>
      <c r="R19" s="26"/>
      <c r="S19" s="26" t="s">
        <v>18</v>
      </c>
      <c r="T19" s="97">
        <v>88.778441549194497</v>
      </c>
      <c r="U19" s="26">
        <v>3380.55919666312</v>
      </c>
      <c r="V19" s="26">
        <v>4.9622356338562001</v>
      </c>
      <c r="W19" s="26">
        <v>134.650816759875</v>
      </c>
      <c r="X19" s="26">
        <v>134.65076664630101</v>
      </c>
      <c r="Y19" s="26">
        <v>145.64273643104201</v>
      </c>
      <c r="Z19" s="97">
        <v>9.6684860860397599</v>
      </c>
      <c r="AA19" s="26">
        <v>253.94386193495001</v>
      </c>
      <c r="AB19" s="26">
        <v>19.3413799747795</v>
      </c>
      <c r="AC19" s="26">
        <v>638.29415403195799</v>
      </c>
      <c r="AD19" s="26">
        <v>0</v>
      </c>
      <c r="AE19" s="26">
        <v>51908.035354200001</v>
      </c>
      <c r="AF19" s="26">
        <v>487.67678517869899</v>
      </c>
      <c r="AG19" s="26">
        <v>35.771137228812897</v>
      </c>
      <c r="AH19" s="26">
        <v>74.279549507908499</v>
      </c>
      <c r="AI19" s="26">
        <v>6178.5611550175799</v>
      </c>
      <c r="AJ19" s="97">
        <v>6.5359287536582798E-3</v>
      </c>
      <c r="AK19" s="26">
        <v>123.648966666192</v>
      </c>
      <c r="AL19" s="26">
        <v>123.648966666192</v>
      </c>
      <c r="AM19" s="26">
        <v>29.5014704340348</v>
      </c>
      <c r="AN19" s="26">
        <v>0</v>
      </c>
      <c r="AO19" s="26">
        <v>2457.0512783926101</v>
      </c>
      <c r="AP19" s="26">
        <v>9.3401009754397304</v>
      </c>
      <c r="AQ19" s="97">
        <v>11170.489663397</v>
      </c>
      <c r="AR19" s="26">
        <v>254.24880480495099</v>
      </c>
      <c r="AS19" s="26">
        <v>2300.50695668038</v>
      </c>
      <c r="AT19" s="26">
        <v>52.573999870042101</v>
      </c>
      <c r="AU19" s="26">
        <v>605.40867695122802</v>
      </c>
      <c r="AV19" s="26">
        <v>0</v>
      </c>
      <c r="AW19" s="26">
        <v>8839.5193146491602</v>
      </c>
      <c r="AX19" s="26">
        <v>982.16904667515405</v>
      </c>
      <c r="AY19" s="26">
        <v>9821.6883613243208</v>
      </c>
      <c r="AZ19" s="26">
        <v>1.4449668678600101</v>
      </c>
      <c r="BA19" s="26">
        <v>782.70132818697402</v>
      </c>
      <c r="BB19" s="26">
        <v>14.155668672872601</v>
      </c>
      <c r="BC19" s="26">
        <v>38656.789742641202</v>
      </c>
      <c r="BD19" s="26">
        <v>89.029642849032996</v>
      </c>
      <c r="BE19" s="26">
        <v>526.39587724664705</v>
      </c>
      <c r="BF19" s="26">
        <v>1077.1771022448499</v>
      </c>
      <c r="BG19" s="26">
        <v>7.7668953887024097</v>
      </c>
      <c r="BH19" s="26">
        <v>1.53016669698021E-2</v>
      </c>
      <c r="BI19" s="26">
        <v>1459.39584031922</v>
      </c>
      <c r="BJ19" s="26">
        <v>23182.2604559061</v>
      </c>
      <c r="BK19" s="26">
        <v>19677.641811528199</v>
      </c>
      <c r="BL19" s="26">
        <v>3504.6186443779302</v>
      </c>
      <c r="BM19" s="26">
        <v>23.4045989461906</v>
      </c>
      <c r="BN19" s="26">
        <v>0.17973488648952499</v>
      </c>
      <c r="BO19" s="26">
        <v>2384.50344075353</v>
      </c>
      <c r="BP19" s="26">
        <v>57.574411955664999</v>
      </c>
      <c r="BQ19" s="26">
        <v>3626.3844186136198</v>
      </c>
      <c r="BR19" s="26">
        <v>88.652963871757095</v>
      </c>
      <c r="BS19" s="26">
        <v>26.105942988475299</v>
      </c>
      <c r="BT19" s="26">
        <v>7645.3150850157299</v>
      </c>
      <c r="BU19" s="26">
        <v>1436.6654229061301</v>
      </c>
      <c r="BV19" s="26">
        <v>1714.5669991677501</v>
      </c>
      <c r="BW19" s="26">
        <v>936.03488091182999</v>
      </c>
      <c r="BX19" s="26">
        <v>0.98300602886952404</v>
      </c>
      <c r="BY19" s="26">
        <v>5070.7871718337501</v>
      </c>
      <c r="BZ19" s="26">
        <v>33905.313001906303</v>
      </c>
      <c r="CA19" s="26">
        <v>86.871714188836705</v>
      </c>
      <c r="CB19" s="26">
        <v>415.67582180133201</v>
      </c>
      <c r="CC19" s="26">
        <v>3597.8023278245701</v>
      </c>
      <c r="CD19" s="97">
        <v>0</v>
      </c>
      <c r="CE19" s="26">
        <v>3752.0915843489502</v>
      </c>
      <c r="CF19" s="26">
        <v>74282.388317487595</v>
      </c>
      <c r="CG19" s="26">
        <v>2648.3878558516499</v>
      </c>
      <c r="CH19" s="28"/>
      <c r="CI19" s="55">
        <f t="shared" si="0"/>
        <v>-9.656872292917975E-5</v>
      </c>
      <c r="CJ19" s="55">
        <f t="shared" si="1"/>
        <v>-1.0068468558122124E-3</v>
      </c>
      <c r="CK19" s="55">
        <f t="shared" si="2"/>
        <v>-2.1475593781062467E-3</v>
      </c>
      <c r="CL19" s="55">
        <f t="shared" si="3"/>
        <v>-1.6870859055188154E-3</v>
      </c>
      <c r="CM19" s="55">
        <f t="shared" si="4"/>
        <v>-1.6425268960294859E-3</v>
      </c>
      <c r="CN19" s="55">
        <f t="shared" si="5"/>
        <v>-2.825654548098766E-3</v>
      </c>
      <c r="CO19" s="55">
        <f t="shared" si="6"/>
        <v>1.3891311856360663E-5</v>
      </c>
      <c r="CP19" s="55">
        <f t="shared" si="7"/>
        <v>7.7511435492601808E-4</v>
      </c>
      <c r="CQ19" s="55">
        <f t="shared" si="8"/>
        <v>3.0559298102479811E-2</v>
      </c>
      <c r="CR19" s="55" t="str">
        <f t="shared" si="9"/>
        <v/>
      </c>
      <c r="CS19" s="55">
        <f t="shared" si="10"/>
        <v>1.9131525517569338E-3</v>
      </c>
      <c r="CT19" s="55">
        <f t="shared" si="11"/>
        <v>-2.0384354315057123E-6</v>
      </c>
      <c r="CU19" s="55">
        <f t="shared" si="12"/>
        <v>2.7171424832095384E-3</v>
      </c>
      <c r="CV19" s="55">
        <f t="shared" si="13"/>
        <v>-1.332284920930994E-3</v>
      </c>
      <c r="CW19" s="55">
        <f t="shared" si="14"/>
        <v>7.6479900944226547E-4</v>
      </c>
      <c r="CX19" s="55">
        <f t="shared" si="15"/>
        <v>0.39257602487272159</v>
      </c>
    </row>
    <row r="20" spans="1:102" x14ac:dyDescent="0.25">
      <c r="A20" s="28" t="s">
        <v>19</v>
      </c>
      <c r="B20" s="26">
        <v>27234.587153</v>
      </c>
      <c r="C20" s="26">
        <v>290.01225763999997</v>
      </c>
      <c r="D20" s="26">
        <v>12649.723835000001</v>
      </c>
      <c r="E20" s="26">
        <v>11570.186820999999</v>
      </c>
      <c r="F20" s="26">
        <v>10212.110064</v>
      </c>
      <c r="G20" s="26">
        <v>1763.1629828</v>
      </c>
      <c r="H20" s="26">
        <v>13292.49799</v>
      </c>
      <c r="I20" s="26">
        <v>69.911035408000004</v>
      </c>
      <c r="J20" s="26">
        <v>94.586476575999995</v>
      </c>
      <c r="K20" s="26"/>
      <c r="L20" s="26">
        <v>68.544220766999999</v>
      </c>
      <c r="M20" s="26">
        <v>20.07451923</v>
      </c>
      <c r="N20" s="26">
        <v>442.39326903</v>
      </c>
      <c r="O20" s="26">
        <v>3.0649103415000001</v>
      </c>
      <c r="P20" s="26">
        <v>12.113952723000001</v>
      </c>
      <c r="Q20" s="26">
        <v>6.7731650775999999</v>
      </c>
      <c r="R20" s="26"/>
      <c r="S20" s="26" t="s">
        <v>19</v>
      </c>
      <c r="T20" s="97">
        <v>8.5005208240594392</v>
      </c>
      <c r="U20" s="26">
        <v>726.10806201286402</v>
      </c>
      <c r="V20" s="26">
        <v>3.0611942208551799</v>
      </c>
      <c r="W20" s="26">
        <v>69.914424888558401</v>
      </c>
      <c r="X20" s="26">
        <v>69.9144223148961</v>
      </c>
      <c r="Y20" s="26">
        <v>56.893075883364403</v>
      </c>
      <c r="Z20" s="97">
        <v>1.24930556175163</v>
      </c>
      <c r="AA20" s="26">
        <v>95.309222493381995</v>
      </c>
      <c r="AB20" s="26">
        <v>12.116907853846699</v>
      </c>
      <c r="AC20" s="26">
        <v>284.38564733997998</v>
      </c>
      <c r="AD20" s="26">
        <v>0</v>
      </c>
      <c r="AE20" s="26">
        <v>27218.902921454799</v>
      </c>
      <c r="AF20" s="26">
        <v>227.717644258999</v>
      </c>
      <c r="AG20" s="26">
        <v>13.2490966908315</v>
      </c>
      <c r="AH20" s="26">
        <v>34.230110894095397</v>
      </c>
      <c r="AI20" s="26">
        <v>1059.75289613721</v>
      </c>
      <c r="AJ20" s="97">
        <v>1.6864770814387299E-3</v>
      </c>
      <c r="AK20" s="26">
        <v>68.5969068371258</v>
      </c>
      <c r="AL20" s="26">
        <v>68.5969068371258</v>
      </c>
      <c r="AM20" s="26">
        <v>20.074401312852299</v>
      </c>
      <c r="AN20" s="26">
        <v>0</v>
      </c>
      <c r="AO20" s="26">
        <v>212.90670502158801</v>
      </c>
      <c r="AP20" s="26">
        <v>1.2282994607320401</v>
      </c>
      <c r="AQ20" s="97">
        <v>2196.9359556163299</v>
      </c>
      <c r="AR20" s="26">
        <v>74.329443034904699</v>
      </c>
      <c r="AS20" s="26">
        <v>443.17437432457501</v>
      </c>
      <c r="AT20" s="26">
        <v>7.4020824106992498</v>
      </c>
      <c r="AU20" s="26">
        <v>289.621802895771</v>
      </c>
      <c r="AV20" s="26">
        <v>0</v>
      </c>
      <c r="AW20" s="26">
        <v>11357.6976815092</v>
      </c>
      <c r="AX20" s="26">
        <v>1261.96730503701</v>
      </c>
      <c r="AY20" s="26">
        <v>12619.6649865463</v>
      </c>
      <c r="AZ20" s="26">
        <v>0.128575864176799</v>
      </c>
      <c r="BA20" s="26">
        <v>151.73395514035099</v>
      </c>
      <c r="BB20" s="26">
        <v>1.06811688685328</v>
      </c>
      <c r="BC20" s="26">
        <v>5864.0803577572296</v>
      </c>
      <c r="BD20" s="26">
        <v>41.791904848514797</v>
      </c>
      <c r="BE20" s="26">
        <v>275.03896470951298</v>
      </c>
      <c r="BF20" s="26">
        <v>615.28331244454</v>
      </c>
      <c r="BG20" s="26">
        <v>1.2952627214956101</v>
      </c>
      <c r="BH20" s="26">
        <v>1.2477396561892E-2</v>
      </c>
      <c r="BI20" s="26">
        <v>749.79414683884795</v>
      </c>
      <c r="BJ20" s="26">
        <v>11548.958901067101</v>
      </c>
      <c r="BK20" s="26">
        <v>10193.328969796201</v>
      </c>
      <c r="BL20" s="26">
        <v>1355.6299312709</v>
      </c>
      <c r="BM20" s="26">
        <v>11.621060808986</v>
      </c>
      <c r="BN20" s="26">
        <v>3.3702363795697597E-2</v>
      </c>
      <c r="BO20" s="26">
        <v>1361.6302570037999</v>
      </c>
      <c r="BP20" s="26">
        <v>28.547773232582099</v>
      </c>
      <c r="BQ20" s="26">
        <v>1815.9735240331299</v>
      </c>
      <c r="BR20" s="26">
        <v>47.1233592927572</v>
      </c>
      <c r="BS20" s="26">
        <v>11.6706788031107</v>
      </c>
      <c r="BT20" s="26">
        <v>3782.14356531468</v>
      </c>
      <c r="BU20" s="26">
        <v>309.555508007208</v>
      </c>
      <c r="BV20" s="26">
        <v>868.007339076373</v>
      </c>
      <c r="BW20" s="26">
        <v>582.24365349956099</v>
      </c>
      <c r="BX20" s="26">
        <v>4.9870521117522902E-2</v>
      </c>
      <c r="BY20" s="26">
        <v>1760.5944690884401</v>
      </c>
      <c r="BZ20" s="26">
        <v>4479.3580340873305</v>
      </c>
      <c r="CA20" s="26">
        <v>13.9830573386905</v>
      </c>
      <c r="CB20" s="26">
        <v>123.99663747919899</v>
      </c>
      <c r="CC20" s="26">
        <v>630.00005203677301</v>
      </c>
      <c r="CD20" s="97">
        <v>0</v>
      </c>
      <c r="CE20" s="26">
        <v>856.66671260569797</v>
      </c>
      <c r="CF20" s="26">
        <v>13291.294421755199</v>
      </c>
      <c r="CG20" s="26">
        <v>556.55678700347801</v>
      </c>
      <c r="CH20" s="28"/>
      <c r="CI20" s="55">
        <f t="shared" si="0"/>
        <v>-5.7589386088687769E-4</v>
      </c>
      <c r="CJ20" s="55">
        <f t="shared" si="1"/>
        <v>-1.3463387630796538E-3</v>
      </c>
      <c r="CK20" s="55">
        <f t="shared" si="2"/>
        <v>-2.3762454300015313E-3</v>
      </c>
      <c r="CL20" s="55">
        <f t="shared" si="3"/>
        <v>-1.8347084849459632E-3</v>
      </c>
      <c r="CM20" s="55">
        <f t="shared" si="4"/>
        <v>-1.8391002531403496E-3</v>
      </c>
      <c r="CN20" s="55">
        <f t="shared" si="5"/>
        <v>-1.4567647668515609E-3</v>
      </c>
      <c r="CO20" s="55">
        <f t="shared" si="6"/>
        <v>-9.0544925845078737E-5</v>
      </c>
      <c r="CP20" s="55">
        <f t="shared" si="7"/>
        <v>4.8445955296339484E-5</v>
      </c>
      <c r="CQ20" s="55">
        <f t="shared" si="8"/>
        <v>7.6411125939475598E-3</v>
      </c>
      <c r="CR20" s="55" t="str">
        <f t="shared" si="9"/>
        <v/>
      </c>
      <c r="CS20" s="55">
        <f t="shared" si="10"/>
        <v>7.6864350540792575E-4</v>
      </c>
      <c r="CT20" s="55">
        <f t="shared" si="11"/>
        <v>-5.8739711945401863E-6</v>
      </c>
      <c r="CU20" s="55">
        <f t="shared" si="12"/>
        <v>1.7656355764355998E-3</v>
      </c>
      <c r="CV20" s="55">
        <f t="shared" si="13"/>
        <v>-1.212472872208548E-3</v>
      </c>
      <c r="CW20" s="55">
        <f t="shared" si="14"/>
        <v>2.4394439323575443E-4</v>
      </c>
      <c r="CX20" s="55">
        <f t="shared" si="15"/>
        <v>9.2854275053650431E-2</v>
      </c>
    </row>
    <row r="21" spans="1:102" x14ac:dyDescent="0.25">
      <c r="A21" s="28" t="s">
        <v>20</v>
      </c>
      <c r="B21" s="26">
        <v>31224.721753999998</v>
      </c>
      <c r="C21" s="26">
        <v>1041.7103881999999</v>
      </c>
      <c r="D21" s="26">
        <v>10675.609691</v>
      </c>
      <c r="E21" s="26">
        <v>9053.3017242000005</v>
      </c>
      <c r="F21" s="26">
        <v>8287.4680202</v>
      </c>
      <c r="G21" s="26">
        <v>659.90256497999997</v>
      </c>
      <c r="H21" s="26">
        <v>44046.721011000001</v>
      </c>
      <c r="I21" s="26">
        <v>85.312566021999999</v>
      </c>
      <c r="J21" s="26">
        <v>56.154505896000003</v>
      </c>
      <c r="K21" s="26"/>
      <c r="L21" s="26">
        <v>96.803122986000005</v>
      </c>
      <c r="M21" s="26">
        <v>8.0708822663999999</v>
      </c>
      <c r="N21" s="26">
        <v>1266.6930738000001</v>
      </c>
      <c r="O21" s="26">
        <v>0.88659277489999999</v>
      </c>
      <c r="P21" s="26">
        <v>8.1051986891999999</v>
      </c>
      <c r="Q21" s="26">
        <v>16.405299914</v>
      </c>
      <c r="R21" s="26"/>
      <c r="S21" s="26" t="s">
        <v>20</v>
      </c>
      <c r="T21" s="97">
        <v>64.418509489141897</v>
      </c>
      <c r="U21" s="26">
        <v>3884.8445872577299</v>
      </c>
      <c r="V21" s="26">
        <v>0.88534702214429195</v>
      </c>
      <c r="W21" s="26">
        <v>91.7989937933352</v>
      </c>
      <c r="X21" s="26">
        <v>91.772683195461497</v>
      </c>
      <c r="Y21" s="26">
        <v>136.41036910382101</v>
      </c>
      <c r="Z21" s="97">
        <v>0.15949392986425001</v>
      </c>
      <c r="AA21" s="26">
        <v>81.020073182082598</v>
      </c>
      <c r="AB21" s="26">
        <v>8.1371587402667291</v>
      </c>
      <c r="AC21" s="26">
        <v>18146.732732205401</v>
      </c>
      <c r="AD21" s="26">
        <v>0</v>
      </c>
      <c r="AE21" s="26">
        <v>31265.337854572099</v>
      </c>
      <c r="AF21" s="26">
        <v>377.65927749999099</v>
      </c>
      <c r="AG21" s="26">
        <v>155.15724152036199</v>
      </c>
      <c r="AH21" s="26">
        <v>50.595328925398803</v>
      </c>
      <c r="AI21" s="26">
        <v>6527.7088107821801</v>
      </c>
      <c r="AJ21" s="97">
        <v>33.636392690166602</v>
      </c>
      <c r="AK21" s="26">
        <v>123.319920516895</v>
      </c>
      <c r="AL21" s="26">
        <v>123.319920516895</v>
      </c>
      <c r="AM21" s="26">
        <v>8.0709026945201607</v>
      </c>
      <c r="AN21" s="26">
        <v>0</v>
      </c>
      <c r="AO21" s="26">
        <v>521.46134880386001</v>
      </c>
      <c r="AP21" s="26">
        <v>3.09409349658526</v>
      </c>
      <c r="AQ21" s="97">
        <v>8444.2395893389603</v>
      </c>
      <c r="AR21" s="26">
        <v>397.73561272820803</v>
      </c>
      <c r="AS21" s="26">
        <v>1327.5232795316199</v>
      </c>
      <c r="AT21" s="26">
        <v>58.708640271038199</v>
      </c>
      <c r="AU21" s="26">
        <v>1041.50200697983</v>
      </c>
      <c r="AV21" s="26">
        <v>0</v>
      </c>
      <c r="AW21" s="26">
        <v>9594.3769162408898</v>
      </c>
      <c r="AX21" s="26">
        <v>1066.0419977336401</v>
      </c>
      <c r="AY21" s="26">
        <v>10660.418913974499</v>
      </c>
      <c r="AZ21" s="26">
        <v>0.702810102022287</v>
      </c>
      <c r="BA21" s="26">
        <v>347.521072801027</v>
      </c>
      <c r="BB21" s="26">
        <v>3.52098246333437</v>
      </c>
      <c r="BC21" s="26">
        <v>17820.647790502499</v>
      </c>
      <c r="BD21" s="26">
        <v>18.542507834675298</v>
      </c>
      <c r="BE21" s="26">
        <v>241.18220660614901</v>
      </c>
      <c r="BF21" s="26">
        <v>462.03106907631798</v>
      </c>
      <c r="BG21" s="26">
        <v>4.4041076660218099</v>
      </c>
      <c r="BH21" s="26">
        <v>0.39663256888065801</v>
      </c>
      <c r="BI21" s="26">
        <v>361.75972001300698</v>
      </c>
      <c r="BJ21" s="26">
        <v>9056.3726739642898</v>
      </c>
      <c r="BK21" s="26">
        <v>8289.3873426371592</v>
      </c>
      <c r="BL21" s="26">
        <v>766.98533132712703</v>
      </c>
      <c r="BM21" s="26">
        <v>7.7426490539415802</v>
      </c>
      <c r="BN21" s="26">
        <v>0.27948509477118699</v>
      </c>
      <c r="BO21" s="26">
        <v>594.23535034199097</v>
      </c>
      <c r="BP21" s="26">
        <v>32.842109757105703</v>
      </c>
      <c r="BQ21" s="26">
        <v>1901.0964145130199</v>
      </c>
      <c r="BR21" s="26">
        <v>42.794435989351598</v>
      </c>
      <c r="BS21" s="26">
        <v>24.2827533964957</v>
      </c>
      <c r="BT21" s="26">
        <v>4055.46460082562</v>
      </c>
      <c r="BU21" s="26">
        <v>1577.01026696799</v>
      </c>
      <c r="BV21" s="26">
        <v>313.57791453782801</v>
      </c>
      <c r="BW21" s="26">
        <v>224.95534174396599</v>
      </c>
      <c r="BX21" s="26">
        <v>0.27906115467076598</v>
      </c>
      <c r="BY21" s="26">
        <v>659.36556697035405</v>
      </c>
      <c r="BZ21" s="26">
        <v>14625.750194845001</v>
      </c>
      <c r="CA21" s="26">
        <v>4.7012648560106198</v>
      </c>
      <c r="CB21" s="26">
        <v>467.646138477948</v>
      </c>
      <c r="CC21" s="26">
        <v>2335.4673164117498</v>
      </c>
      <c r="CD21" s="97">
        <v>0</v>
      </c>
      <c r="CE21" s="26">
        <v>2746.0118348239898</v>
      </c>
      <c r="CF21" s="26">
        <v>44036.233292657998</v>
      </c>
      <c r="CG21" s="26">
        <v>1980.81744658702</v>
      </c>
      <c r="CH21" s="28"/>
      <c r="CI21" s="55">
        <f t="shared" si="0"/>
        <v>1.3007674141050586E-3</v>
      </c>
      <c r="CJ21" s="55">
        <f t="shared" si="1"/>
        <v>-2.000375752516089E-4</v>
      </c>
      <c r="CK21" s="55">
        <f t="shared" si="2"/>
        <v>-1.4229423391440297E-3</v>
      </c>
      <c r="CL21" s="55">
        <f t="shared" si="3"/>
        <v>3.3920771204172133E-4</v>
      </c>
      <c r="CM21" s="55">
        <f t="shared" si="4"/>
        <v>2.3159334461153816E-4</v>
      </c>
      <c r="CN21" s="55">
        <f t="shared" si="5"/>
        <v>-8.1375348141310552E-4</v>
      </c>
      <c r="CO21" s="55">
        <f t="shared" si="6"/>
        <v>-2.3810440598708618E-4</v>
      </c>
      <c r="CP21" s="55">
        <f t="shared" si="7"/>
        <v>7.5722926582651298E-2</v>
      </c>
      <c r="CQ21" s="55">
        <f t="shared" si="8"/>
        <v>0.44280626976104903</v>
      </c>
      <c r="CR21" s="55" t="str">
        <f t="shared" si="9"/>
        <v/>
      </c>
      <c r="CS21" s="55">
        <f t="shared" si="10"/>
        <v>0.27392502135215141</v>
      </c>
      <c r="CT21" s="55">
        <f t="shared" si="11"/>
        <v>2.5310888557787017E-6</v>
      </c>
      <c r="CU21" s="55">
        <f t="shared" si="12"/>
        <v>4.8022845462581537E-2</v>
      </c>
      <c r="CV21" s="55">
        <f t="shared" si="13"/>
        <v>-1.4051014072932759E-3</v>
      </c>
      <c r="CW21" s="55">
        <f t="shared" si="14"/>
        <v>3.9431545471322431E-3</v>
      </c>
      <c r="CX21" s="55">
        <f t="shared" si="15"/>
        <v>2.5786386459742352</v>
      </c>
    </row>
    <row r="22" spans="1:102" x14ac:dyDescent="0.25">
      <c r="A22" s="28" t="s">
        <v>129</v>
      </c>
      <c r="B22" s="26">
        <v>36771.821772000003</v>
      </c>
      <c r="C22" s="26">
        <v>10428.736403999999</v>
      </c>
      <c r="D22" s="26">
        <v>24889.406245999999</v>
      </c>
      <c r="E22" s="26">
        <v>10060.894509</v>
      </c>
      <c r="F22" s="26">
        <v>9062.9045110000006</v>
      </c>
      <c r="G22" s="26">
        <v>2622.2743418</v>
      </c>
      <c r="H22" s="26">
        <v>60382.230581999997</v>
      </c>
      <c r="I22" s="26">
        <v>107.31453497</v>
      </c>
      <c r="J22" s="26">
        <v>147.25972272999999</v>
      </c>
      <c r="K22" s="26"/>
      <c r="L22" s="26">
        <v>142.33171498999999</v>
      </c>
      <c r="M22" s="26">
        <v>16.150175467</v>
      </c>
      <c r="N22" s="26">
        <v>2063.7003134000001</v>
      </c>
      <c r="O22" s="26">
        <v>1.712262519</v>
      </c>
      <c r="P22" s="26">
        <v>11.214628268</v>
      </c>
      <c r="Q22" s="26">
        <v>12.510984698</v>
      </c>
      <c r="R22" s="26"/>
      <c r="S22" s="26" t="s">
        <v>129</v>
      </c>
      <c r="T22" s="97">
        <v>68.422117318735701</v>
      </c>
      <c r="U22" s="26">
        <v>6853.5859065815803</v>
      </c>
      <c r="V22" s="26">
        <v>1.7107745179668301</v>
      </c>
      <c r="W22" s="26">
        <v>113.70347075267</v>
      </c>
      <c r="X22" s="26">
        <v>113.592770109112</v>
      </c>
      <c r="Y22" s="26">
        <v>178.13075146712001</v>
      </c>
      <c r="Z22" s="97">
        <v>14.1080243596518</v>
      </c>
      <c r="AA22" s="26">
        <v>202.287452947026</v>
      </c>
      <c r="AB22" s="26">
        <v>11.3731603551826</v>
      </c>
      <c r="AC22" s="26">
        <v>121793.754651036</v>
      </c>
      <c r="AD22" s="26">
        <v>0</v>
      </c>
      <c r="AE22" s="26">
        <v>36812.146441133802</v>
      </c>
      <c r="AF22" s="26">
        <v>373.91877703074101</v>
      </c>
      <c r="AG22" s="26">
        <v>822.01269460463902</v>
      </c>
      <c r="AH22" s="26">
        <v>55.690522576002103</v>
      </c>
      <c r="AI22" s="26">
        <v>6533.8010237446397</v>
      </c>
      <c r="AJ22" s="97">
        <v>0.80607819513246903</v>
      </c>
      <c r="AK22" s="26">
        <v>152.62381905572201</v>
      </c>
      <c r="AL22" s="26">
        <v>152.62381905572201</v>
      </c>
      <c r="AM22" s="26">
        <v>16.150181151121298</v>
      </c>
      <c r="AN22" s="26">
        <v>0</v>
      </c>
      <c r="AO22" s="26">
        <v>781.187213952722</v>
      </c>
      <c r="AP22" s="26">
        <v>3.4660595607707299</v>
      </c>
      <c r="AQ22" s="97">
        <v>11516.7603713549</v>
      </c>
      <c r="AR22" s="26">
        <v>251.65991613565001</v>
      </c>
      <c r="AS22" s="26">
        <v>2202.4138420405302</v>
      </c>
      <c r="AT22" s="26">
        <v>40.139077588203698</v>
      </c>
      <c r="AU22" s="26">
        <v>10428.194188395901</v>
      </c>
      <c r="AV22" s="26">
        <v>0</v>
      </c>
      <c r="AW22" s="26">
        <v>22362.2731301112</v>
      </c>
      <c r="AX22" s="26">
        <v>2484.6971881259001</v>
      </c>
      <c r="AY22" s="26">
        <v>24846.970318237101</v>
      </c>
      <c r="AZ22" s="26">
        <v>0.60312401972638396</v>
      </c>
      <c r="BA22" s="26">
        <v>406.48110395784698</v>
      </c>
      <c r="BB22" s="26">
        <v>2.4540928399389301</v>
      </c>
      <c r="BC22" s="26">
        <v>25971.2517203393</v>
      </c>
      <c r="BD22" s="26">
        <v>16.8507042698016</v>
      </c>
      <c r="BE22" s="26">
        <v>286.72487948985003</v>
      </c>
      <c r="BF22" s="26">
        <v>592.84993766431296</v>
      </c>
      <c r="BG22" s="26">
        <v>3.8647437093867198</v>
      </c>
      <c r="BH22" s="26">
        <v>1.8510425356459801</v>
      </c>
      <c r="BI22" s="26">
        <v>391.61392417202597</v>
      </c>
      <c r="BJ22" s="26">
        <v>10065.155168188399</v>
      </c>
      <c r="BK22" s="26">
        <v>9065.5910189795904</v>
      </c>
      <c r="BL22" s="26">
        <v>999.56414920881502</v>
      </c>
      <c r="BM22" s="26">
        <v>7.7161017333840398</v>
      </c>
      <c r="BN22" s="26">
        <v>0.188575392670734</v>
      </c>
      <c r="BO22" s="26">
        <v>937.69726968589703</v>
      </c>
      <c r="BP22" s="26">
        <v>31.497065912685901</v>
      </c>
      <c r="BQ22" s="26">
        <v>1949.39952402211</v>
      </c>
      <c r="BR22" s="26">
        <v>50.813933651901301</v>
      </c>
      <c r="BS22" s="26">
        <v>24.4249243980003</v>
      </c>
      <c r="BT22" s="26">
        <v>4075.5815141343801</v>
      </c>
      <c r="BU22" s="26">
        <v>2558.5291293329501</v>
      </c>
      <c r="BV22" s="26">
        <v>301.654078605797</v>
      </c>
      <c r="BW22" s="26">
        <v>390.265597645463</v>
      </c>
      <c r="BX22" s="26">
        <v>0.14310911633239001</v>
      </c>
      <c r="BY22" s="26">
        <v>2620.5550252263802</v>
      </c>
      <c r="BZ22" s="26">
        <v>22586.7848802603</v>
      </c>
      <c r="CA22" s="26">
        <v>28.909732485391601</v>
      </c>
      <c r="CB22" s="26">
        <v>801.45024661252705</v>
      </c>
      <c r="CC22" s="26">
        <v>3483.6466916714899</v>
      </c>
      <c r="CD22" s="97">
        <v>0</v>
      </c>
      <c r="CE22" s="26">
        <v>3325.9773693725101</v>
      </c>
      <c r="CF22" s="26">
        <v>60394.865564906802</v>
      </c>
      <c r="CG22" s="26">
        <v>2625.4449579860202</v>
      </c>
      <c r="CH22" s="28"/>
      <c r="CI22" s="55">
        <f t="shared" si="0"/>
        <v>1.0966187474699541E-3</v>
      </c>
      <c r="CJ22" s="55">
        <f t="shared" si="1"/>
        <v>-5.1992454607504628E-5</v>
      </c>
      <c r="CK22" s="55">
        <f t="shared" si="2"/>
        <v>-1.7049795139133645E-3</v>
      </c>
      <c r="CL22" s="55">
        <f t="shared" si="3"/>
        <v>4.2348711484731325E-4</v>
      </c>
      <c r="CM22" s="55">
        <f t="shared" si="4"/>
        <v>2.9642902850064083E-4</v>
      </c>
      <c r="CN22" s="55">
        <f t="shared" si="5"/>
        <v>-6.5565854274410122E-4</v>
      </c>
      <c r="CO22" s="55">
        <f t="shared" si="6"/>
        <v>2.0925001916991649E-4</v>
      </c>
      <c r="CP22" s="55">
        <f t="shared" si="7"/>
        <v>5.850312020517158E-2</v>
      </c>
      <c r="CQ22" s="55">
        <f t="shared" si="8"/>
        <v>0.37367807841061257</v>
      </c>
      <c r="CR22" s="55" t="str">
        <f t="shared" si="9"/>
        <v/>
      </c>
      <c r="CS22" s="55">
        <f t="shared" si="10"/>
        <v>7.2310686809648306E-2</v>
      </c>
      <c r="CT22" s="55">
        <f t="shared" si="11"/>
        <v>3.5195415119191564E-7</v>
      </c>
      <c r="CU22" s="55">
        <f t="shared" si="12"/>
        <v>6.7215926527624495E-2</v>
      </c>
      <c r="CV22" s="55">
        <f t="shared" si="13"/>
        <v>-8.6902622504343198E-4</v>
      </c>
      <c r="CW22" s="55">
        <f t="shared" si="14"/>
        <v>1.4136187432530235E-2</v>
      </c>
      <c r="CX22" s="55">
        <f t="shared" si="15"/>
        <v>2.2083068245315904</v>
      </c>
    </row>
    <row r="23" spans="1:102" x14ac:dyDescent="0.25">
      <c r="A23" s="28" t="s">
        <v>22</v>
      </c>
      <c r="B23" s="26">
        <v>72125.579553000003</v>
      </c>
      <c r="C23" s="26">
        <v>3452.8370252999998</v>
      </c>
      <c r="D23" s="26">
        <v>30808.80934</v>
      </c>
      <c r="E23" s="26">
        <v>22671.308486999998</v>
      </c>
      <c r="F23" s="26">
        <v>20186.45289</v>
      </c>
      <c r="G23" s="26">
        <v>1143.6503293000001</v>
      </c>
      <c r="H23" s="26">
        <v>131674.06280000001</v>
      </c>
      <c r="I23" s="26">
        <v>196.37394520999999</v>
      </c>
      <c r="J23" s="26">
        <v>377.24179106999998</v>
      </c>
      <c r="K23" s="26"/>
      <c r="L23" s="26">
        <v>216.34429999</v>
      </c>
      <c r="M23" s="26">
        <v>65.616753662999997</v>
      </c>
      <c r="N23" s="26">
        <v>5292.0660844000004</v>
      </c>
      <c r="O23" s="26">
        <v>7.239574953</v>
      </c>
      <c r="P23" s="26">
        <v>34.532547217999998</v>
      </c>
      <c r="Q23" s="26">
        <v>118.16669872999999</v>
      </c>
      <c r="R23" s="26"/>
      <c r="S23" s="26" t="s">
        <v>22</v>
      </c>
      <c r="T23" s="97">
        <v>133.87465984492701</v>
      </c>
      <c r="U23" s="26">
        <v>11294.480547090499</v>
      </c>
      <c r="V23" s="26">
        <v>7.2350725609542099</v>
      </c>
      <c r="W23" s="26">
        <v>196.930891226874</v>
      </c>
      <c r="X23" s="26">
        <v>196.93056592567601</v>
      </c>
      <c r="Y23" s="26">
        <v>202.63895130982601</v>
      </c>
      <c r="Z23" s="97">
        <v>18.115559258587201</v>
      </c>
      <c r="AA23" s="26">
        <v>405.55973012794601</v>
      </c>
      <c r="AB23" s="26">
        <v>34.5890203853114</v>
      </c>
      <c r="AC23" s="26">
        <v>1903.85221295525</v>
      </c>
      <c r="AD23" s="26">
        <v>0</v>
      </c>
      <c r="AE23" s="26">
        <v>72181.948111134901</v>
      </c>
      <c r="AF23" s="26">
        <v>638.89453502126003</v>
      </c>
      <c r="AG23" s="26">
        <v>65.249062647417105</v>
      </c>
      <c r="AH23" s="26">
        <v>87.4934645195234</v>
      </c>
      <c r="AI23" s="26">
        <v>13171.071961313701</v>
      </c>
      <c r="AJ23" s="97">
        <v>1.58884795963888E-2</v>
      </c>
      <c r="AK23" s="26">
        <v>217.64719398658301</v>
      </c>
      <c r="AL23" s="26">
        <v>217.64719398658301</v>
      </c>
      <c r="AM23" s="26">
        <v>65.6166569826662</v>
      </c>
      <c r="AN23" s="26">
        <v>0</v>
      </c>
      <c r="AO23" s="26">
        <v>1566.2991178807399</v>
      </c>
      <c r="AP23" s="26">
        <v>5.5634768583265801</v>
      </c>
      <c r="AQ23" s="97">
        <v>23911.399620313601</v>
      </c>
      <c r="AR23" s="26">
        <v>599.06107693672197</v>
      </c>
      <c r="AS23" s="26">
        <v>5301.0338524217896</v>
      </c>
      <c r="AT23" s="26">
        <v>132.53979978615899</v>
      </c>
      <c r="AU23" s="26">
        <v>3452.1632267816399</v>
      </c>
      <c r="AV23" s="26">
        <v>0</v>
      </c>
      <c r="AW23" s="26">
        <v>27694.026629781099</v>
      </c>
      <c r="AX23" s="26">
        <v>3077.1149979574102</v>
      </c>
      <c r="AY23" s="26">
        <v>30771.1416277385</v>
      </c>
      <c r="AZ23" s="26">
        <v>1.9785447858682499</v>
      </c>
      <c r="BA23" s="26">
        <v>772.05026016137799</v>
      </c>
      <c r="BB23" s="26">
        <v>4.5361520650143001</v>
      </c>
      <c r="BC23" s="26">
        <v>51792.9856989533</v>
      </c>
      <c r="BD23" s="26">
        <v>59.159989025391702</v>
      </c>
      <c r="BE23" s="26">
        <v>755.82548873713699</v>
      </c>
      <c r="BF23" s="26">
        <v>1278.95680605389</v>
      </c>
      <c r="BG23" s="26">
        <v>4.4793997343430396</v>
      </c>
      <c r="BH23" s="26">
        <v>6.5870493063708097E-2</v>
      </c>
      <c r="BI23" s="26">
        <v>1280.21912715708</v>
      </c>
      <c r="BJ23" s="26">
        <v>22662.216200102201</v>
      </c>
      <c r="BK23" s="26">
        <v>20177.128752007298</v>
      </c>
      <c r="BL23" s="26">
        <v>2485.0874480949301</v>
      </c>
      <c r="BM23" s="26">
        <v>21.3837229385406</v>
      </c>
      <c r="BN23" s="26">
        <v>0.26451287488219</v>
      </c>
      <c r="BO23" s="26">
        <v>1690.7255618644399</v>
      </c>
      <c r="BP23" s="26">
        <v>76.375943988271402</v>
      </c>
      <c r="BQ23" s="26">
        <v>4325.4765254055101</v>
      </c>
      <c r="BR23" s="26">
        <v>135.63753103280999</v>
      </c>
      <c r="BS23" s="26">
        <v>47.114086086079404</v>
      </c>
      <c r="BT23" s="26">
        <v>8651.9991773453003</v>
      </c>
      <c r="BU23" s="26">
        <v>5793.25866454472</v>
      </c>
      <c r="BV23" s="26">
        <v>1145.1941312301201</v>
      </c>
      <c r="BW23" s="26">
        <v>699.44792357677795</v>
      </c>
      <c r="BX23" s="26">
        <v>0.26680239862872501</v>
      </c>
      <c r="BY23" s="26">
        <v>1142.03602445102</v>
      </c>
      <c r="BZ23" s="26">
        <v>41431.735957516103</v>
      </c>
      <c r="CA23" s="26">
        <v>1.06539192863197</v>
      </c>
      <c r="CB23" s="26">
        <v>1456.6660594658099</v>
      </c>
      <c r="CC23" s="26">
        <v>6838.2016831251303</v>
      </c>
      <c r="CD23" s="97">
        <v>0</v>
      </c>
      <c r="CE23" s="26">
        <v>9081.1612155313305</v>
      </c>
      <c r="CF23" s="26">
        <v>131677.35966346401</v>
      </c>
      <c r="CG23" s="26">
        <v>6385.7860053367003</v>
      </c>
      <c r="CH23" s="28"/>
      <c r="CI23" s="55">
        <f t="shared" si="0"/>
        <v>7.8153352089846179E-4</v>
      </c>
      <c r="CJ23" s="55">
        <f t="shared" si="1"/>
        <v>-1.9514344680122915E-4</v>
      </c>
      <c r="CK23" s="55">
        <f t="shared" si="2"/>
        <v>-1.2226279777905929E-3</v>
      </c>
      <c r="CL23" s="55">
        <f t="shared" si="3"/>
        <v>-4.010481751863319E-4</v>
      </c>
      <c r="CM23" s="55">
        <f t="shared" si="4"/>
        <v>-4.6190076302712749E-4</v>
      </c>
      <c r="CN23" s="55">
        <f t="shared" si="5"/>
        <v>-1.4115370822899433E-3</v>
      </c>
      <c r="CO23" s="55">
        <f t="shared" si="6"/>
        <v>2.5038062879596254E-5</v>
      </c>
      <c r="CP23" s="55">
        <f t="shared" si="7"/>
        <v>2.8344937261446518E-3</v>
      </c>
      <c r="CQ23" s="55">
        <f t="shared" si="8"/>
        <v>7.5065752862708238E-2</v>
      </c>
      <c r="CR23" s="55" t="str">
        <f t="shared" si="9"/>
        <v/>
      </c>
      <c r="CS23" s="55">
        <f t="shared" si="10"/>
        <v>6.0223171890511204E-3</v>
      </c>
      <c r="CT23" s="55">
        <f t="shared" si="11"/>
        <v>-1.4734092804092869E-6</v>
      </c>
      <c r="CU23" s="55">
        <f t="shared" si="12"/>
        <v>1.6945684121792174E-3</v>
      </c>
      <c r="CV23" s="55">
        <f t="shared" si="13"/>
        <v>-6.2191386580289756E-4</v>
      </c>
      <c r="CW23" s="55">
        <f t="shared" si="14"/>
        <v>1.6353606050226732E-3</v>
      </c>
      <c r="CX23" s="55">
        <f t="shared" si="15"/>
        <v>0.12163410851478733</v>
      </c>
    </row>
    <row r="24" spans="1:102" x14ac:dyDescent="0.25">
      <c r="A24" s="28" t="s">
        <v>23</v>
      </c>
      <c r="B24" s="26">
        <v>32672.427126999999</v>
      </c>
      <c r="C24" s="26">
        <v>1503.8966183</v>
      </c>
      <c r="D24" s="26">
        <v>21053.804851000001</v>
      </c>
      <c r="E24" s="26">
        <v>11227.449559000001</v>
      </c>
      <c r="F24" s="26">
        <v>7124.6079725</v>
      </c>
      <c r="G24" s="26">
        <v>6284.5821901999998</v>
      </c>
      <c r="H24" s="26">
        <v>73524.435379999995</v>
      </c>
      <c r="I24" s="26">
        <v>83.120963142999997</v>
      </c>
      <c r="J24" s="26">
        <v>166.24397583999999</v>
      </c>
      <c r="K24" s="26"/>
      <c r="L24" s="26">
        <v>103.06703406</v>
      </c>
      <c r="M24" s="26">
        <v>55.105583043999999</v>
      </c>
      <c r="N24" s="26">
        <v>2661.2108072999999</v>
      </c>
      <c r="O24" s="26">
        <v>15.010627829000001</v>
      </c>
      <c r="P24" s="26">
        <v>10.298553502000001</v>
      </c>
      <c r="Q24" s="26">
        <v>218.46392392999999</v>
      </c>
      <c r="R24" s="26"/>
      <c r="S24" s="26" t="s">
        <v>23</v>
      </c>
      <c r="T24" s="97">
        <v>111.787570023854</v>
      </c>
      <c r="U24" s="26">
        <v>4407.8409760622098</v>
      </c>
      <c r="V24" s="26">
        <v>15.009922173849599</v>
      </c>
      <c r="W24" s="26">
        <v>85.681167421197699</v>
      </c>
      <c r="X24" s="26">
        <v>85.519814166445798</v>
      </c>
      <c r="Y24" s="26">
        <v>91.044540172820305</v>
      </c>
      <c r="Z24" s="97">
        <v>0.97450167924768605</v>
      </c>
      <c r="AA24" s="26">
        <v>203.742396827226</v>
      </c>
      <c r="AB24" s="26">
        <v>10.3319673294453</v>
      </c>
      <c r="AC24" s="26">
        <v>1233.1598420870901</v>
      </c>
      <c r="AD24" s="26">
        <v>0</v>
      </c>
      <c r="AE24" s="26">
        <v>32704.501233287599</v>
      </c>
      <c r="AF24" s="26">
        <v>399.46433839391199</v>
      </c>
      <c r="AG24" s="26">
        <v>31.0646441439782</v>
      </c>
      <c r="AH24" s="26">
        <v>51.549407840795901</v>
      </c>
      <c r="AI24" s="26">
        <v>7322.8212002723903</v>
      </c>
      <c r="AJ24" s="97">
        <v>1.17607978202323</v>
      </c>
      <c r="AK24" s="26">
        <v>107.47889065671799</v>
      </c>
      <c r="AL24" s="26">
        <v>107.47889065671799</v>
      </c>
      <c r="AM24" s="26">
        <v>55.105576018177203</v>
      </c>
      <c r="AN24" s="26">
        <v>0</v>
      </c>
      <c r="AO24" s="26">
        <v>1113.8572570475901</v>
      </c>
      <c r="AP24" s="26">
        <v>4.4811757255334204</v>
      </c>
      <c r="AQ24" s="97">
        <v>19292.996603395099</v>
      </c>
      <c r="AR24" s="26">
        <v>463.999499334424</v>
      </c>
      <c r="AS24" s="26">
        <v>2675.70820921512</v>
      </c>
      <c r="AT24" s="26">
        <v>257.554489022832</v>
      </c>
      <c r="AU24" s="26">
        <v>1503.1494721173699</v>
      </c>
      <c r="AV24" s="26">
        <v>0</v>
      </c>
      <c r="AW24" s="26">
        <v>18914.202918809198</v>
      </c>
      <c r="AX24" s="26">
        <v>2101.5787722526202</v>
      </c>
      <c r="AY24" s="26">
        <v>21015.7816910619</v>
      </c>
      <c r="AZ24" s="26">
        <v>3.2186205130476</v>
      </c>
      <c r="BA24" s="26">
        <v>515.81505340718797</v>
      </c>
      <c r="BB24" s="26">
        <v>49.288549072129697</v>
      </c>
      <c r="BC24" s="26">
        <v>28995.2130360257</v>
      </c>
      <c r="BD24" s="26">
        <v>37.175059438813399</v>
      </c>
      <c r="BE24" s="26">
        <v>273.78201287499201</v>
      </c>
      <c r="BF24" s="26">
        <v>469.93720384485999</v>
      </c>
      <c r="BG24" s="26">
        <v>25.606911195621599</v>
      </c>
      <c r="BH24" s="26">
        <v>0.373256370530818</v>
      </c>
      <c r="BI24" s="26">
        <v>302.411321748045</v>
      </c>
      <c r="BJ24" s="26">
        <v>11221.4889580695</v>
      </c>
      <c r="BK24" s="26">
        <v>7127.3059320053899</v>
      </c>
      <c r="BL24" s="26">
        <v>4094.18302606413</v>
      </c>
      <c r="BM24" s="26">
        <v>5.6068027322982603</v>
      </c>
      <c r="BN24" s="26">
        <v>0.36223657832746298</v>
      </c>
      <c r="BO24" s="26">
        <v>864.50302578856497</v>
      </c>
      <c r="BP24" s="26">
        <v>27.2942516774417</v>
      </c>
      <c r="BQ24" s="26">
        <v>1512.86962057353</v>
      </c>
      <c r="BR24" s="26">
        <v>53.360511047911899</v>
      </c>
      <c r="BS24" s="26">
        <v>21.095585155177801</v>
      </c>
      <c r="BT24" s="26">
        <v>2987.8569396539801</v>
      </c>
      <c r="BU24" s="26">
        <v>1655.3330572555301</v>
      </c>
      <c r="BV24" s="26">
        <v>229.092294728197</v>
      </c>
      <c r="BW24" s="26">
        <v>263.123915320469</v>
      </c>
      <c r="BX24" s="26">
        <v>3.5664342044897102</v>
      </c>
      <c r="BY24" s="26">
        <v>6266.49662780579</v>
      </c>
      <c r="BZ24" s="26">
        <v>28769.718711981401</v>
      </c>
      <c r="CA24" s="26">
        <v>122.917531053313</v>
      </c>
      <c r="CB24" s="26">
        <v>722.144805099064</v>
      </c>
      <c r="CC24" s="26">
        <v>3109.4478715135401</v>
      </c>
      <c r="CD24" s="97">
        <v>0</v>
      </c>
      <c r="CE24" s="26">
        <v>3546.0216818968502</v>
      </c>
      <c r="CF24" s="26">
        <v>73525.619805221606</v>
      </c>
      <c r="CG24" s="26">
        <v>3496.3034482606399</v>
      </c>
      <c r="CH24" s="28"/>
      <c r="CI24" s="55">
        <f t="shared" si="0"/>
        <v>9.816872852122726E-4</v>
      </c>
      <c r="CJ24" s="55">
        <f t="shared" si="1"/>
        <v>-4.9680687724045522E-4</v>
      </c>
      <c r="CK24" s="55">
        <f t="shared" si="2"/>
        <v>-1.8059994479475018E-3</v>
      </c>
      <c r="CL24" s="55">
        <f t="shared" si="3"/>
        <v>-5.3089536489813697E-4</v>
      </c>
      <c r="CM24" s="55">
        <f t="shared" si="4"/>
        <v>3.7868181881777461E-4</v>
      </c>
      <c r="CN24" s="55">
        <f t="shared" si="5"/>
        <v>-2.8777668660952336E-3</v>
      </c>
      <c r="CO24" s="55">
        <f t="shared" si="6"/>
        <v>1.6109273270703241E-5</v>
      </c>
      <c r="CP24" s="55">
        <f t="shared" si="7"/>
        <v>2.8859759713309084E-2</v>
      </c>
      <c r="CQ24" s="55">
        <f t="shared" si="8"/>
        <v>0.2255625853373239</v>
      </c>
      <c r="CR24" s="55" t="str">
        <f t="shared" si="9"/>
        <v/>
      </c>
      <c r="CS24" s="55">
        <f t="shared" si="10"/>
        <v>4.2805700551639569E-2</v>
      </c>
      <c r="CT24" s="55">
        <f t="shared" si="11"/>
        <v>-1.2749747681330298E-7</v>
      </c>
      <c r="CU24" s="55">
        <f t="shared" si="12"/>
        <v>5.4476713664892715E-3</v>
      </c>
      <c r="CV24" s="55">
        <f t="shared" si="13"/>
        <v>-4.7010368816029135E-5</v>
      </c>
      <c r="CW24" s="55">
        <f t="shared" si="14"/>
        <v>3.2445165662158544E-3</v>
      </c>
      <c r="CX24" s="55">
        <f t="shared" si="15"/>
        <v>0.17893373143548119</v>
      </c>
    </row>
    <row r="25" spans="1:102" x14ac:dyDescent="0.25">
      <c r="A25" s="28" t="s">
        <v>24</v>
      </c>
      <c r="B25" s="26">
        <v>55893.725713</v>
      </c>
      <c r="C25" s="26">
        <v>614.54920592999997</v>
      </c>
      <c r="D25" s="26">
        <v>14405.92978</v>
      </c>
      <c r="E25" s="26">
        <v>20271.909272000001</v>
      </c>
      <c r="F25" s="26">
        <v>17862.094278</v>
      </c>
      <c r="G25" s="26">
        <v>1052.1516056</v>
      </c>
      <c r="H25" s="26">
        <v>64645.872432999997</v>
      </c>
      <c r="I25" s="26">
        <v>126.41947498</v>
      </c>
      <c r="J25" s="26">
        <v>237.93272110000001</v>
      </c>
      <c r="K25" s="26"/>
      <c r="L25" s="26">
        <v>120.20306384</v>
      </c>
      <c r="M25" s="26">
        <v>35.063584698</v>
      </c>
      <c r="N25" s="26">
        <v>1481.8220834000001</v>
      </c>
      <c r="O25" s="26">
        <v>5.3594464612000001</v>
      </c>
      <c r="P25" s="26">
        <v>22.043617830999999</v>
      </c>
      <c r="Q25" s="26">
        <v>150.21309196999999</v>
      </c>
      <c r="R25" s="26"/>
      <c r="S25" s="26" t="s">
        <v>24</v>
      </c>
      <c r="T25" s="97">
        <v>77.439800894859104</v>
      </c>
      <c r="U25" s="26">
        <v>2497.9378075939799</v>
      </c>
      <c r="V25" s="26">
        <v>5.3535619235779404</v>
      </c>
      <c r="W25" s="26">
        <v>126.439536660849</v>
      </c>
      <c r="X25" s="26">
        <v>126.43951717385499</v>
      </c>
      <c r="Y25" s="26">
        <v>109.61404903106801</v>
      </c>
      <c r="Z25" s="97">
        <v>6.1669509763850998</v>
      </c>
      <c r="AA25" s="26">
        <v>241.37608642230299</v>
      </c>
      <c r="AB25" s="26">
        <v>22.049807885961702</v>
      </c>
      <c r="AC25" s="26">
        <v>995.71591060665901</v>
      </c>
      <c r="AD25" s="26">
        <v>0</v>
      </c>
      <c r="AE25" s="26">
        <v>55862.835845345697</v>
      </c>
      <c r="AF25" s="26">
        <v>495.00438295524299</v>
      </c>
      <c r="AG25" s="26">
        <v>26.600884416875601</v>
      </c>
      <c r="AH25" s="26">
        <v>69.8484761518027</v>
      </c>
      <c r="AI25" s="26">
        <v>4545.0067013728603</v>
      </c>
      <c r="AJ25" s="97">
        <v>4.0840362907510501E-3</v>
      </c>
      <c r="AK25" s="26">
        <v>120.319010069987</v>
      </c>
      <c r="AL25" s="26">
        <v>120.319010069987</v>
      </c>
      <c r="AM25" s="26">
        <v>35.063537007005102</v>
      </c>
      <c r="AN25" s="26">
        <v>0</v>
      </c>
      <c r="AO25" s="26">
        <v>2070.10117030935</v>
      </c>
      <c r="AP25" s="26">
        <v>7.7356143462377798</v>
      </c>
      <c r="AQ25" s="97">
        <v>10772.7219554613</v>
      </c>
      <c r="AR25" s="26">
        <v>347.50106250994003</v>
      </c>
      <c r="AS25" s="26">
        <v>1488.4520615019201</v>
      </c>
      <c r="AT25" s="26">
        <v>167.70142105871901</v>
      </c>
      <c r="AU25" s="26">
        <v>613.46706881782598</v>
      </c>
      <c r="AV25" s="26">
        <v>0</v>
      </c>
      <c r="AW25" s="26">
        <v>12933.0943242095</v>
      </c>
      <c r="AX25" s="26">
        <v>1437.01093950627</v>
      </c>
      <c r="AY25" s="26">
        <v>14370.105263715701</v>
      </c>
      <c r="AZ25" s="26">
        <v>1.49184319564864</v>
      </c>
      <c r="BA25" s="26">
        <v>712.02722439871695</v>
      </c>
      <c r="BB25" s="26">
        <v>2.4148242833600602</v>
      </c>
      <c r="BC25" s="26">
        <v>31992.945112095</v>
      </c>
      <c r="BD25" s="26">
        <v>73.051447782976993</v>
      </c>
      <c r="BE25" s="26">
        <v>562.86412971995799</v>
      </c>
      <c r="BF25" s="26">
        <v>1053.26187971582</v>
      </c>
      <c r="BG25" s="26">
        <v>1.92447055606078</v>
      </c>
      <c r="BH25" s="26">
        <v>8.4109146976636493E-3</v>
      </c>
      <c r="BI25" s="26">
        <v>1366.8681233816601</v>
      </c>
      <c r="BJ25" s="26">
        <v>20237.621264483601</v>
      </c>
      <c r="BK25" s="26">
        <v>17831.965356713899</v>
      </c>
      <c r="BL25" s="26">
        <v>2405.6559077696302</v>
      </c>
      <c r="BM25" s="26">
        <v>21.1462624404063</v>
      </c>
      <c r="BN25" s="26">
        <v>7.6023150226800507E-2</v>
      </c>
      <c r="BO25" s="26">
        <v>2020.60136550979</v>
      </c>
      <c r="BP25" s="26">
        <v>56.472487127763301</v>
      </c>
      <c r="BQ25" s="26">
        <v>3373.0606438598502</v>
      </c>
      <c r="BR25" s="26">
        <v>99.1145253834664</v>
      </c>
      <c r="BS25" s="26">
        <v>25.194477805519199</v>
      </c>
      <c r="BT25" s="26">
        <v>6850.3505915551896</v>
      </c>
      <c r="BU25" s="26">
        <v>1221.2664184524001</v>
      </c>
      <c r="BV25" s="26">
        <v>1500.52300131175</v>
      </c>
      <c r="BW25" s="26">
        <v>824.93668125024203</v>
      </c>
      <c r="BX25" s="26">
        <v>9.6010965227599596E-2</v>
      </c>
      <c r="BY25" s="26">
        <v>1050.05469716893</v>
      </c>
      <c r="BZ25" s="26">
        <v>28806.415854602499</v>
      </c>
      <c r="CA25" s="26">
        <v>0</v>
      </c>
      <c r="CB25" s="26">
        <v>344.98763342951401</v>
      </c>
      <c r="CC25" s="26">
        <v>3747.9809262243698</v>
      </c>
      <c r="CD25" s="97">
        <v>0</v>
      </c>
      <c r="CE25" s="26">
        <v>2742.1134339708001</v>
      </c>
      <c r="CF25" s="26">
        <v>64644.937476479397</v>
      </c>
      <c r="CG25" s="26">
        <v>3094.1282865471799</v>
      </c>
      <c r="CH25" s="28"/>
      <c r="CI25" s="55">
        <f t="shared" si="0"/>
        <v>-5.5265358070626146E-4</v>
      </c>
      <c r="CJ25" s="55">
        <f t="shared" si="1"/>
        <v>-1.7608632502199607E-3</v>
      </c>
      <c r="CK25" s="55">
        <f t="shared" si="2"/>
        <v>-2.4867895950760029E-3</v>
      </c>
      <c r="CL25" s="55">
        <f t="shared" si="3"/>
        <v>-1.6914049415048789E-3</v>
      </c>
      <c r="CM25" s="55">
        <f t="shared" si="4"/>
        <v>-1.6867518901862277E-3</v>
      </c>
      <c r="CN25" s="55">
        <f t="shared" si="5"/>
        <v>-1.9929717541743637E-3</v>
      </c>
      <c r="CO25" s="55">
        <f t="shared" si="6"/>
        <v>-1.4462741168330197E-5</v>
      </c>
      <c r="CP25" s="55">
        <f t="shared" si="7"/>
        <v>1.5853723374631627E-4</v>
      </c>
      <c r="CQ25" s="55">
        <f t="shared" si="8"/>
        <v>1.4472012535240076E-2</v>
      </c>
      <c r="CR25" s="55" t="str">
        <f t="shared" si="9"/>
        <v/>
      </c>
      <c r="CS25" s="55">
        <f t="shared" si="10"/>
        <v>9.6458631155472616E-4</v>
      </c>
      <c r="CT25" s="55">
        <f t="shared" si="11"/>
        <v>-1.3601289003382917E-6</v>
      </c>
      <c r="CU25" s="55">
        <f t="shared" si="12"/>
        <v>4.4742065705402753E-3</v>
      </c>
      <c r="CV25" s="55">
        <f t="shared" si="13"/>
        <v>-1.0979748868957242E-3</v>
      </c>
      <c r="CW25" s="55">
        <f t="shared" si="14"/>
        <v>2.8080939386445876E-4</v>
      </c>
      <c r="CX25" s="55">
        <f t="shared" si="15"/>
        <v>0.11642346788395593</v>
      </c>
    </row>
    <row r="26" spans="1:102" x14ac:dyDescent="0.25">
      <c r="A26" s="28" t="s">
        <v>25</v>
      </c>
      <c r="B26" s="26">
        <v>47114.250009000003</v>
      </c>
      <c r="C26" s="26">
        <v>1104.2784446000001</v>
      </c>
      <c r="D26" s="26">
        <v>11897.704696999999</v>
      </c>
      <c r="E26" s="26">
        <v>11071.542981000001</v>
      </c>
      <c r="F26" s="26">
        <v>9904.4976184000006</v>
      </c>
      <c r="G26" s="26">
        <v>1430.2699534000001</v>
      </c>
      <c r="H26" s="26">
        <v>89610.283710000003</v>
      </c>
      <c r="I26" s="26">
        <v>110.99624218</v>
      </c>
      <c r="J26" s="26">
        <v>266.27808185999999</v>
      </c>
      <c r="K26" s="26"/>
      <c r="L26" s="26">
        <v>125.27743651999999</v>
      </c>
      <c r="M26" s="26">
        <v>44.232283774000003</v>
      </c>
      <c r="N26" s="26">
        <v>3266.3727094000001</v>
      </c>
      <c r="O26" s="26">
        <v>4.2371792279999996</v>
      </c>
      <c r="P26" s="26">
        <v>22.607414886000001</v>
      </c>
      <c r="Q26" s="26">
        <v>168.28974665999999</v>
      </c>
      <c r="R26" s="26"/>
      <c r="S26" s="26" t="s">
        <v>25</v>
      </c>
      <c r="T26" s="97">
        <v>148.381699326003</v>
      </c>
      <c r="U26" s="26">
        <v>5121.2316684002099</v>
      </c>
      <c r="V26" s="26">
        <v>4.2365177786392696</v>
      </c>
      <c r="W26" s="26">
        <v>111.39710966907199</v>
      </c>
      <c r="X26" s="26">
        <v>111.396949125962</v>
      </c>
      <c r="Y26" s="26">
        <v>102.875646362208</v>
      </c>
      <c r="Z26" s="97">
        <v>13.129554357647001</v>
      </c>
      <c r="AA26" s="26">
        <v>278.24798039097902</v>
      </c>
      <c r="AB26" s="26">
        <v>22.646169528093601</v>
      </c>
      <c r="AC26" s="26">
        <v>1080.21421468373</v>
      </c>
      <c r="AD26" s="26">
        <v>0</v>
      </c>
      <c r="AE26" s="26">
        <v>47166.9621973908</v>
      </c>
      <c r="AF26" s="26">
        <v>523.90679634641901</v>
      </c>
      <c r="AG26" s="26">
        <v>30.4523340872544</v>
      </c>
      <c r="AH26" s="26">
        <v>60.098530583019198</v>
      </c>
      <c r="AI26" s="26">
        <v>8175.9712739210199</v>
      </c>
      <c r="AJ26" s="97">
        <v>9.2268608666644693E-3</v>
      </c>
      <c r="AK26" s="26">
        <v>126.070652164547</v>
      </c>
      <c r="AL26" s="26">
        <v>126.070652164547</v>
      </c>
      <c r="AM26" s="26">
        <v>44.232277210712198</v>
      </c>
      <c r="AN26" s="26">
        <v>0</v>
      </c>
      <c r="AO26" s="26">
        <v>1201.24849789975</v>
      </c>
      <c r="AP26" s="26">
        <v>3.5195910260256098</v>
      </c>
      <c r="AQ26" s="97">
        <v>20809.617435517699</v>
      </c>
      <c r="AR26" s="26">
        <v>439.92056877937699</v>
      </c>
      <c r="AS26" s="26">
        <v>3278.2623446034399</v>
      </c>
      <c r="AT26" s="26">
        <v>199.366165414894</v>
      </c>
      <c r="AU26" s="26">
        <v>1104.02366235111</v>
      </c>
      <c r="AV26" s="26">
        <v>0</v>
      </c>
      <c r="AW26" s="26">
        <v>10693.2504250114</v>
      </c>
      <c r="AX26" s="26">
        <v>1188.1403705069999</v>
      </c>
      <c r="AY26" s="26">
        <v>11881.3907955184</v>
      </c>
      <c r="AZ26" s="26">
        <v>2.7173917816730202</v>
      </c>
      <c r="BA26" s="26">
        <v>586.07946885668298</v>
      </c>
      <c r="BB26" s="26">
        <v>4.9598681390234596</v>
      </c>
      <c r="BC26" s="26">
        <v>35472.020022447403</v>
      </c>
      <c r="BD26" s="26">
        <v>11.7265371547148</v>
      </c>
      <c r="BE26" s="26">
        <v>574.97282611595199</v>
      </c>
      <c r="BF26" s="26">
        <v>798.22218142936697</v>
      </c>
      <c r="BG26" s="26">
        <v>3.7876567428914698</v>
      </c>
      <c r="BH26" s="26">
        <v>3.1652247501887699E-2</v>
      </c>
      <c r="BI26" s="26">
        <v>528.44049814536095</v>
      </c>
      <c r="BJ26" s="26">
        <v>11079.6698912541</v>
      </c>
      <c r="BK26" s="26">
        <v>9911.0038961484006</v>
      </c>
      <c r="BL26" s="26">
        <v>1168.66599510573</v>
      </c>
      <c r="BM26" s="26">
        <v>8.6126716746859699</v>
      </c>
      <c r="BN26" s="26">
        <v>0.173282568217067</v>
      </c>
      <c r="BO26" s="26">
        <v>414.92769727233099</v>
      </c>
      <c r="BP26" s="26">
        <v>50.255723197583698</v>
      </c>
      <c r="BQ26" s="26">
        <v>2509.02892265634</v>
      </c>
      <c r="BR26" s="26">
        <v>109.552116503249</v>
      </c>
      <c r="BS26" s="26">
        <v>33.739985700821698</v>
      </c>
      <c r="BT26" s="26">
        <v>4518.1945851176897</v>
      </c>
      <c r="BU26" s="26">
        <v>2450.8560109198902</v>
      </c>
      <c r="BV26" s="26">
        <v>154.27190845968499</v>
      </c>
      <c r="BW26" s="26">
        <v>189.81969957616101</v>
      </c>
      <c r="BX26" s="26">
        <v>0.28608344681624998</v>
      </c>
      <c r="BY26" s="26">
        <v>1426.8759424796399</v>
      </c>
      <c r="BZ26" s="26">
        <v>30542.757026096198</v>
      </c>
      <c r="CA26" s="26">
        <v>20.3170635213324</v>
      </c>
      <c r="CB26" s="26">
        <v>727.68699807640405</v>
      </c>
      <c r="CC26" s="26">
        <v>3396.3708471990099</v>
      </c>
      <c r="CD26" s="97">
        <v>0</v>
      </c>
      <c r="CE26" s="26">
        <v>5651.3932591153898</v>
      </c>
      <c r="CF26" s="26">
        <v>89613.192314908199</v>
      </c>
      <c r="CG26" s="26">
        <v>3598.1993932663099</v>
      </c>
      <c r="CH26" s="28"/>
      <c r="CI26" s="55">
        <f t="shared" si="0"/>
        <v>1.118816247329148E-3</v>
      </c>
      <c r="CJ26" s="55">
        <f t="shared" si="1"/>
        <v>-2.3072283094533543E-4</v>
      </c>
      <c r="CK26" s="55">
        <f t="shared" si="2"/>
        <v>-1.3711805677705505E-3</v>
      </c>
      <c r="CL26" s="55">
        <f t="shared" si="3"/>
        <v>7.3403592146513018E-4</v>
      </c>
      <c r="CM26" s="55">
        <f t="shared" si="4"/>
        <v>6.5690133907579196E-4</v>
      </c>
      <c r="CN26" s="55">
        <f t="shared" si="5"/>
        <v>-2.3729862410183716E-3</v>
      </c>
      <c r="CO26" s="55">
        <f t="shared" si="6"/>
        <v>3.2458382986589687E-5</v>
      </c>
      <c r="CP26" s="55">
        <f t="shared" si="7"/>
        <v>3.6100947031358307E-3</v>
      </c>
      <c r="CQ26" s="55">
        <f t="shared" si="8"/>
        <v>4.4952624141525871E-2</v>
      </c>
      <c r="CR26" s="55" t="str">
        <f t="shared" si="9"/>
        <v/>
      </c>
      <c r="CS26" s="55">
        <f t="shared" si="10"/>
        <v>6.3316720598794408E-3</v>
      </c>
      <c r="CT26" s="55">
        <f t="shared" si="11"/>
        <v>-1.483822955723783E-7</v>
      </c>
      <c r="CU26" s="55">
        <f t="shared" si="12"/>
        <v>3.6400117993956277E-3</v>
      </c>
      <c r="CV26" s="55">
        <f t="shared" si="13"/>
        <v>-1.5610606140023826E-4</v>
      </c>
      <c r="CW26" s="55">
        <f t="shared" si="14"/>
        <v>1.7142447417815953E-3</v>
      </c>
      <c r="CX26" s="55">
        <f t="shared" si="15"/>
        <v>0.18466020284455284</v>
      </c>
    </row>
    <row r="27" spans="1:102" x14ac:dyDescent="0.25">
      <c r="A27" s="28" t="s">
        <v>26</v>
      </c>
      <c r="B27" s="26">
        <v>9186.6254019000007</v>
      </c>
      <c r="C27" s="26">
        <v>297.38678081</v>
      </c>
      <c r="D27" s="26">
        <v>5573.2866663000004</v>
      </c>
      <c r="E27" s="26">
        <v>3792.2871098000001</v>
      </c>
      <c r="F27" s="26">
        <v>2253.0683153999998</v>
      </c>
      <c r="G27" s="26">
        <v>3041.8208958999999</v>
      </c>
      <c r="H27" s="26">
        <v>22881.377747999999</v>
      </c>
      <c r="I27" s="26">
        <v>24.973489347000001</v>
      </c>
      <c r="J27" s="26">
        <v>79.261178610000002</v>
      </c>
      <c r="K27" s="26"/>
      <c r="L27" s="26">
        <v>28.750735792</v>
      </c>
      <c r="M27" s="26">
        <v>10.981282113000001</v>
      </c>
      <c r="N27" s="26">
        <v>508.29035178999999</v>
      </c>
      <c r="O27" s="26">
        <v>1.0599526731</v>
      </c>
      <c r="P27" s="26">
        <v>5.5185366934999998</v>
      </c>
      <c r="Q27" s="26">
        <v>65.816460566000003</v>
      </c>
      <c r="R27" s="26"/>
      <c r="S27" s="26" t="s">
        <v>26</v>
      </c>
      <c r="T27" s="97">
        <v>50.600790697057299</v>
      </c>
      <c r="U27" s="26">
        <v>802.97233336510806</v>
      </c>
      <c r="V27" s="26">
        <v>1.05974128107135</v>
      </c>
      <c r="W27" s="26">
        <v>25.0403422683003</v>
      </c>
      <c r="X27" s="26">
        <v>25.040304984189302</v>
      </c>
      <c r="Y27" s="26">
        <v>19.454629658534301</v>
      </c>
      <c r="Z27" s="97">
        <v>2.1684864689410999</v>
      </c>
      <c r="AA27" s="26">
        <v>80.491413361774804</v>
      </c>
      <c r="AB27" s="26">
        <v>5.5250705009727401</v>
      </c>
      <c r="AC27" s="26">
        <v>286.11108693820103</v>
      </c>
      <c r="AD27" s="26">
        <v>0</v>
      </c>
      <c r="AE27" s="26">
        <v>9190.4678103363603</v>
      </c>
      <c r="AF27" s="26">
        <v>76.949474100995005</v>
      </c>
      <c r="AG27" s="26">
        <v>7.3862601304319497</v>
      </c>
      <c r="AH27" s="26">
        <v>10.5631987911023</v>
      </c>
      <c r="AI27" s="26">
        <v>1456.1053626947701</v>
      </c>
      <c r="AJ27" s="97">
        <v>1.76152385791073E-3</v>
      </c>
      <c r="AK27" s="26">
        <v>28.941189698239</v>
      </c>
      <c r="AL27" s="26">
        <v>28.941189698239</v>
      </c>
      <c r="AM27" s="26">
        <v>10.9812829716408</v>
      </c>
      <c r="AN27" s="26">
        <v>0</v>
      </c>
      <c r="AO27" s="26">
        <v>663.29494740051905</v>
      </c>
      <c r="AP27" s="26">
        <v>2.1540351213784401</v>
      </c>
      <c r="AQ27" s="97">
        <v>5277.1213699838299</v>
      </c>
      <c r="AR27" s="26">
        <v>115.880839967415</v>
      </c>
      <c r="AS27" s="26">
        <v>513.574438187282</v>
      </c>
      <c r="AT27" s="26">
        <v>81.002403321107593</v>
      </c>
      <c r="AU27" s="26">
        <v>297.21897583590999</v>
      </c>
      <c r="AV27" s="26">
        <v>0</v>
      </c>
      <c r="AW27" s="26">
        <v>5005.54325419621</v>
      </c>
      <c r="AX27" s="26">
        <v>556.17187437931602</v>
      </c>
      <c r="AY27" s="26">
        <v>5561.7151285755299</v>
      </c>
      <c r="AZ27" s="26">
        <v>1.1442233791888501</v>
      </c>
      <c r="BA27" s="26">
        <v>197.43785324625</v>
      </c>
      <c r="BB27" s="26">
        <v>18.793093830365301</v>
      </c>
      <c r="BC27" s="26">
        <v>10777.954270202799</v>
      </c>
      <c r="BD27" s="26">
        <v>13.354008196343599</v>
      </c>
      <c r="BE27" s="26">
        <v>103.576339192116</v>
      </c>
      <c r="BF27" s="26">
        <v>164.34058340911699</v>
      </c>
      <c r="BG27" s="26">
        <v>9.5234239128733496</v>
      </c>
      <c r="BH27" s="26">
        <v>8.3883834609258193E-3</v>
      </c>
      <c r="BI27" s="26">
        <v>107.536566367389</v>
      </c>
      <c r="BJ27" s="26">
        <v>3788.2341806709501</v>
      </c>
      <c r="BK27" s="26">
        <v>2252.7630387098302</v>
      </c>
      <c r="BL27" s="26">
        <v>1535.4711419611201</v>
      </c>
      <c r="BM27" s="26">
        <v>1.7337625219773201</v>
      </c>
      <c r="BN27" s="26">
        <v>0.117007883409337</v>
      </c>
      <c r="BO27" s="26">
        <v>284.763968728539</v>
      </c>
      <c r="BP27" s="26">
        <v>9.2302553238865297</v>
      </c>
      <c r="BQ27" s="26">
        <v>477.04921183661497</v>
      </c>
      <c r="BR27" s="26">
        <v>20.739746455243399</v>
      </c>
      <c r="BS27" s="26">
        <v>6.4066944741149801</v>
      </c>
      <c r="BT27" s="26">
        <v>880.26644988618602</v>
      </c>
      <c r="BU27" s="26">
        <v>536.53141058845495</v>
      </c>
      <c r="BV27" s="26">
        <v>73.188670857763299</v>
      </c>
      <c r="BW27" s="26">
        <v>80.790048788284594</v>
      </c>
      <c r="BX27" s="26">
        <v>1.34481866214719</v>
      </c>
      <c r="BY27" s="26">
        <v>3032.8233572468698</v>
      </c>
      <c r="BZ27" s="26">
        <v>10606.237625509601</v>
      </c>
      <c r="CA27" s="26">
        <v>65.492364134755306</v>
      </c>
      <c r="CB27" s="26">
        <v>103.165012074825</v>
      </c>
      <c r="CC27" s="26">
        <v>1014.53585054827</v>
      </c>
      <c r="CD27" s="97">
        <v>0</v>
      </c>
      <c r="CE27" s="26">
        <v>850.63949834335801</v>
      </c>
      <c r="CF27" s="26">
        <v>22881.0892339489</v>
      </c>
      <c r="CG27" s="26">
        <v>1001.81649879669</v>
      </c>
      <c r="CH27" s="28"/>
      <c r="CI27" s="55">
        <f t="shared" si="0"/>
        <v>4.1826114250450691E-4</v>
      </c>
      <c r="CJ27" s="55">
        <f t="shared" si="1"/>
        <v>-5.6426507470494524E-4</v>
      </c>
      <c r="CK27" s="55">
        <f t="shared" si="2"/>
        <v>-2.0762502303066839E-3</v>
      </c>
      <c r="CL27" s="55">
        <f t="shared" si="3"/>
        <v>-1.0687295058901059E-3</v>
      </c>
      <c r="CM27" s="55">
        <f t="shared" si="4"/>
        <v>-1.3549375670637452E-4</v>
      </c>
      <c r="CN27" s="55">
        <f t="shared" si="5"/>
        <v>-2.9579449155792258E-3</v>
      </c>
      <c r="CO27" s="55">
        <f t="shared" si="6"/>
        <v>-1.2609120581653726E-5</v>
      </c>
      <c r="CP27" s="55">
        <f t="shared" si="7"/>
        <v>2.675462618015247E-3</v>
      </c>
      <c r="CQ27" s="55">
        <f t="shared" si="8"/>
        <v>1.5521277545317614E-2</v>
      </c>
      <c r="CR27" s="55" t="str">
        <f t="shared" si="9"/>
        <v/>
      </c>
      <c r="CS27" s="55">
        <f t="shared" si="10"/>
        <v>6.6243141607525242E-3</v>
      </c>
      <c r="CT27" s="55">
        <f t="shared" si="11"/>
        <v>7.8191306854234196E-8</v>
      </c>
      <c r="CU27" s="55">
        <f t="shared" si="12"/>
        <v>1.0395803065459581E-2</v>
      </c>
      <c r="CV27" s="55">
        <f t="shared" si="13"/>
        <v>-1.9943534651570684E-4</v>
      </c>
      <c r="CW27" s="55">
        <f t="shared" si="14"/>
        <v>1.1839746359639477E-3</v>
      </c>
      <c r="CX27" s="55">
        <f t="shared" si="15"/>
        <v>0.23073168360184451</v>
      </c>
    </row>
    <row r="28" spans="1:102" x14ac:dyDescent="0.25">
      <c r="A28" s="28" t="s">
        <v>27</v>
      </c>
      <c r="B28" s="26">
        <v>13517.429908</v>
      </c>
      <c r="C28" s="26">
        <v>544.84697725000001</v>
      </c>
      <c r="D28" s="26">
        <v>12228.817279000001</v>
      </c>
      <c r="E28" s="26">
        <v>6648.9622683999996</v>
      </c>
      <c r="F28" s="26">
        <v>2954.0474933</v>
      </c>
      <c r="G28" s="26">
        <v>3272.4141663</v>
      </c>
      <c r="H28" s="26">
        <v>38820.726850999999</v>
      </c>
      <c r="I28" s="26">
        <v>31.867165436000001</v>
      </c>
      <c r="J28" s="26">
        <v>85.721253169999997</v>
      </c>
      <c r="K28" s="26"/>
      <c r="L28" s="26">
        <v>40.329216209000002</v>
      </c>
      <c r="M28" s="26">
        <v>12.339736323</v>
      </c>
      <c r="N28" s="26">
        <v>994.71825762000003</v>
      </c>
      <c r="O28" s="26">
        <v>1.1518344264</v>
      </c>
      <c r="P28" s="26">
        <v>6.2455146126000001</v>
      </c>
      <c r="Q28" s="26">
        <v>127.88920238999999</v>
      </c>
      <c r="R28" s="26"/>
      <c r="S28" s="26" t="s">
        <v>27</v>
      </c>
      <c r="T28" s="97">
        <v>149.274803869039</v>
      </c>
      <c r="U28" s="26">
        <v>1734.8757907981999</v>
      </c>
      <c r="V28" s="26">
        <v>1.1517220947195801</v>
      </c>
      <c r="W28" s="26">
        <v>31.994284152553401</v>
      </c>
      <c r="X28" s="26">
        <v>31.994196745155801</v>
      </c>
      <c r="Y28" s="26">
        <v>31.9691767297045</v>
      </c>
      <c r="Z28" s="97">
        <v>3.9632363601348199</v>
      </c>
      <c r="AA28" s="26">
        <v>88.678703463269699</v>
      </c>
      <c r="AB28" s="26">
        <v>6.2577165544732702</v>
      </c>
      <c r="AC28" s="26">
        <v>743.35732153441404</v>
      </c>
      <c r="AD28" s="26">
        <v>0</v>
      </c>
      <c r="AE28" s="26">
        <v>13518.459160545999</v>
      </c>
      <c r="AF28" s="26">
        <v>74.961148667687297</v>
      </c>
      <c r="AG28" s="26">
        <v>14.0801778539083</v>
      </c>
      <c r="AH28" s="26">
        <v>13.007887123806199</v>
      </c>
      <c r="AI28" s="26">
        <v>2724.3986182303202</v>
      </c>
      <c r="AJ28" s="97">
        <v>2.8645464964326302E-3</v>
      </c>
      <c r="AK28" s="26">
        <v>40.750011113617603</v>
      </c>
      <c r="AL28" s="26">
        <v>40.750011113617603</v>
      </c>
      <c r="AM28" s="26">
        <v>12.3397416016909</v>
      </c>
      <c r="AN28" s="26">
        <v>0</v>
      </c>
      <c r="AO28" s="26">
        <v>485.901219136554</v>
      </c>
      <c r="AP28" s="26">
        <v>1.46657753449618</v>
      </c>
      <c r="AQ28" s="97">
        <v>13059.907261021801</v>
      </c>
      <c r="AR28" s="26">
        <v>328.03561523109602</v>
      </c>
      <c r="AS28" s="26">
        <v>1008.71528209321</v>
      </c>
      <c r="AT28" s="26">
        <v>177.60515526170201</v>
      </c>
      <c r="AU28" s="26">
        <v>544.36409335978794</v>
      </c>
      <c r="AV28" s="26">
        <v>0</v>
      </c>
      <c r="AW28" s="26">
        <v>10978.720621269</v>
      </c>
      <c r="AX28" s="26">
        <v>1219.8578044211499</v>
      </c>
      <c r="AY28" s="26">
        <v>12198.578425690201</v>
      </c>
      <c r="AZ28" s="26">
        <v>3.6212445085862801</v>
      </c>
      <c r="BA28" s="26">
        <v>191.777746948996</v>
      </c>
      <c r="BB28" s="26">
        <v>48.5991526365626</v>
      </c>
      <c r="BC28" s="26">
        <v>14061.077475250901</v>
      </c>
      <c r="BD28" s="26">
        <v>29.502852758478099</v>
      </c>
      <c r="BE28" s="26">
        <v>106.853635465753</v>
      </c>
      <c r="BF28" s="26">
        <v>193.532123580085</v>
      </c>
      <c r="BG28" s="26">
        <v>24.5039258154621</v>
      </c>
      <c r="BH28" s="26">
        <v>9.3811902202968409E-3</v>
      </c>
      <c r="BI28" s="26">
        <v>93.100050430727904</v>
      </c>
      <c r="BJ28" s="26">
        <v>6639.3961901767398</v>
      </c>
      <c r="BK28" s="26">
        <v>2954.3006285988799</v>
      </c>
      <c r="BL28" s="26">
        <v>3685.0955615778498</v>
      </c>
      <c r="BM28" s="26">
        <v>1.7609408390791199</v>
      </c>
      <c r="BN28" s="26">
        <v>0.28006271385880399</v>
      </c>
      <c r="BO28" s="26">
        <v>549.94754758290696</v>
      </c>
      <c r="BP28" s="26">
        <v>10.234296280251501</v>
      </c>
      <c r="BQ28" s="26">
        <v>560.43473643192897</v>
      </c>
      <c r="BR28" s="26">
        <v>23.2997853216267</v>
      </c>
      <c r="BS28" s="26">
        <v>8.8046425037891805</v>
      </c>
      <c r="BT28" s="26">
        <v>1087.4723607753599</v>
      </c>
      <c r="BU28" s="26">
        <v>1030.6216391108701</v>
      </c>
      <c r="BV28" s="26">
        <v>90.856601034739299</v>
      </c>
      <c r="BW28" s="26">
        <v>121.618270535778</v>
      </c>
      <c r="BX28" s="26">
        <v>3.4902627022713002</v>
      </c>
      <c r="BY28" s="26">
        <v>3262.7106013049101</v>
      </c>
      <c r="BZ28" s="26">
        <v>15659.506254342899</v>
      </c>
      <c r="CA28" s="26">
        <v>70.299154190470702</v>
      </c>
      <c r="CB28" s="26">
        <v>258.17431762227199</v>
      </c>
      <c r="CC28" s="26">
        <v>1297.7088764633299</v>
      </c>
      <c r="CD28" s="97">
        <v>0</v>
      </c>
      <c r="CE28" s="26">
        <v>1670.63855872762</v>
      </c>
      <c r="CF28" s="26">
        <v>38820.655405788202</v>
      </c>
      <c r="CG28" s="26">
        <v>1810.0633687342799</v>
      </c>
      <c r="CH28" s="28"/>
      <c r="CI28" s="55">
        <f t="shared" si="0"/>
        <v>7.6142621267812305E-5</v>
      </c>
      <c r="CJ28" s="55">
        <f t="shared" si="1"/>
        <v>-8.8627433091272619E-4</v>
      </c>
      <c r="CK28" s="55">
        <f t="shared" si="2"/>
        <v>-2.4727537111645238E-3</v>
      </c>
      <c r="CL28" s="55">
        <f t="shared" si="3"/>
        <v>-1.4387325175123662E-3</v>
      </c>
      <c r="CM28" s="55">
        <f t="shared" si="4"/>
        <v>8.5691005122303179E-5</v>
      </c>
      <c r="CN28" s="55">
        <f t="shared" si="5"/>
        <v>-2.9652618837246267E-3</v>
      </c>
      <c r="CO28" s="55">
        <f t="shared" si="6"/>
        <v>-1.840388307809692E-6</v>
      </c>
      <c r="CP28" s="55">
        <f t="shared" si="7"/>
        <v>3.9862757612038587E-3</v>
      </c>
      <c r="CQ28" s="55">
        <f t="shared" si="8"/>
        <v>3.4500782290298168E-2</v>
      </c>
      <c r="CR28" s="55" t="str">
        <f t="shared" si="9"/>
        <v/>
      </c>
      <c r="CS28" s="55">
        <f t="shared" si="10"/>
        <v>1.0433996595344077E-2</v>
      </c>
      <c r="CT28" s="55">
        <f t="shared" si="11"/>
        <v>4.2777987805645312E-7</v>
      </c>
      <c r="CU28" s="55">
        <f t="shared" si="12"/>
        <v>1.40713456961168E-2</v>
      </c>
      <c r="CV28" s="55">
        <f t="shared" si="13"/>
        <v>-9.7524156115905573E-5</v>
      </c>
      <c r="CW28" s="55">
        <f t="shared" si="14"/>
        <v>1.9537128051311243E-3</v>
      </c>
      <c r="CX28" s="55">
        <f t="shared" si="15"/>
        <v>0.38874237967402825</v>
      </c>
    </row>
    <row r="29" spans="1:102" x14ac:dyDescent="0.25">
      <c r="A29" s="28" t="s">
        <v>28</v>
      </c>
      <c r="B29" s="26">
        <v>13030.382099</v>
      </c>
      <c r="C29" s="26">
        <v>560.70493819000001</v>
      </c>
      <c r="D29" s="26">
        <v>9677.2202863000002</v>
      </c>
      <c r="E29" s="26">
        <v>2742.1838385000001</v>
      </c>
      <c r="F29" s="26">
        <v>2393.8398050000001</v>
      </c>
      <c r="G29" s="26">
        <v>246.73166132</v>
      </c>
      <c r="H29" s="26">
        <v>32960.238469999997</v>
      </c>
      <c r="I29" s="26">
        <v>79.226545197999997</v>
      </c>
      <c r="J29" s="26">
        <v>59.703492107000002</v>
      </c>
      <c r="K29" s="26"/>
      <c r="L29" s="26">
        <v>122.72879992</v>
      </c>
      <c r="M29" s="26">
        <v>5.5346594381000003</v>
      </c>
      <c r="N29" s="26">
        <v>1439.4752616999999</v>
      </c>
      <c r="O29" s="26">
        <v>0.39348388210000002</v>
      </c>
      <c r="P29" s="26">
        <v>6.9906315546000002</v>
      </c>
      <c r="Q29" s="26">
        <v>51.267092898000001</v>
      </c>
      <c r="R29" s="26"/>
      <c r="S29" s="26" t="s">
        <v>28</v>
      </c>
      <c r="T29" s="97">
        <v>43.795079389429397</v>
      </c>
      <c r="U29" s="26">
        <v>1977.9654444339101</v>
      </c>
      <c r="V29" s="26">
        <v>0.39334369406317599</v>
      </c>
      <c r="W29" s="26">
        <v>80.888805769529696</v>
      </c>
      <c r="X29" s="26">
        <v>80.849199972323404</v>
      </c>
      <c r="Y29" s="26">
        <v>131.70880322110099</v>
      </c>
      <c r="Z29" s="97">
        <v>7.5687554462348796</v>
      </c>
      <c r="AA29" s="26">
        <v>67.280676748642506</v>
      </c>
      <c r="AB29" s="26">
        <v>7.0058938093665999</v>
      </c>
      <c r="AC29" s="26">
        <v>1332.3892884448001</v>
      </c>
      <c r="AD29" s="26">
        <v>0</v>
      </c>
      <c r="AE29" s="26">
        <v>13036.568630125001</v>
      </c>
      <c r="AF29" s="26">
        <v>153.03625364483901</v>
      </c>
      <c r="AG29" s="26">
        <v>43.746872167156297</v>
      </c>
      <c r="AH29" s="26">
        <v>26.928297197173901</v>
      </c>
      <c r="AI29" s="26">
        <v>3850.6056442173699</v>
      </c>
      <c r="AJ29" s="97">
        <v>0.28756656659521601</v>
      </c>
      <c r="AK29" s="26">
        <v>125.238675706669</v>
      </c>
      <c r="AL29" s="26">
        <v>125.238675706669</v>
      </c>
      <c r="AM29" s="26">
        <v>5.53457310010638</v>
      </c>
      <c r="AN29" s="26">
        <v>0</v>
      </c>
      <c r="AO29" s="26">
        <v>543.00449033270002</v>
      </c>
      <c r="AP29" s="26">
        <v>2.1557764397877501</v>
      </c>
      <c r="AQ29" s="97">
        <v>6679.7942178249004</v>
      </c>
      <c r="AR29" s="26">
        <v>108.272004257546</v>
      </c>
      <c r="AS29" s="26">
        <v>1443.01480031094</v>
      </c>
      <c r="AT29" s="26">
        <v>58.078588546493798</v>
      </c>
      <c r="AU29" s="26">
        <v>560.58160676796899</v>
      </c>
      <c r="AV29" s="26">
        <v>0</v>
      </c>
      <c r="AW29" s="26">
        <v>8689.2388082034104</v>
      </c>
      <c r="AX29" s="26">
        <v>965.47360404768597</v>
      </c>
      <c r="AY29" s="26">
        <v>9654.7124122510904</v>
      </c>
      <c r="AZ29" s="26">
        <v>0.41738366985167302</v>
      </c>
      <c r="BA29" s="26">
        <v>216.306239031399</v>
      </c>
      <c r="BB29" s="26">
        <v>2.5869886881948001</v>
      </c>
      <c r="BC29" s="26">
        <v>14001.416134945999</v>
      </c>
      <c r="BD29" s="26">
        <v>2.9611176172445499</v>
      </c>
      <c r="BE29" s="26">
        <v>66.054378743034803</v>
      </c>
      <c r="BF29" s="26">
        <v>146.61121901266</v>
      </c>
      <c r="BG29" s="26">
        <v>2.8148081020960398</v>
      </c>
      <c r="BH29" s="26">
        <v>0.37575541698771397</v>
      </c>
      <c r="BI29" s="26">
        <v>54.153296185452703</v>
      </c>
      <c r="BJ29" s="26">
        <v>2745.70794826365</v>
      </c>
      <c r="BK29" s="26">
        <v>2396.7259071584799</v>
      </c>
      <c r="BL29" s="26">
        <v>348.98204110517599</v>
      </c>
      <c r="BM29" s="26">
        <v>1.7393383679183401</v>
      </c>
      <c r="BN29" s="26">
        <v>0.15971032612973099</v>
      </c>
      <c r="BO29" s="26">
        <v>191.675607676493</v>
      </c>
      <c r="BP29" s="26">
        <v>8.6052939411475897</v>
      </c>
      <c r="BQ29" s="26">
        <v>564.77154517545898</v>
      </c>
      <c r="BR29" s="26">
        <v>11.3698569707391</v>
      </c>
      <c r="BS29" s="26">
        <v>8.0481005384789093</v>
      </c>
      <c r="BT29" s="26">
        <v>1237.1503207173801</v>
      </c>
      <c r="BU29" s="26">
        <v>917.15574328150296</v>
      </c>
      <c r="BV29" s="26">
        <v>18.961480168874001</v>
      </c>
      <c r="BW29" s="26">
        <v>76.253710114254602</v>
      </c>
      <c r="BX29" s="26">
        <v>2.4333793959335699</v>
      </c>
      <c r="BY29" s="26">
        <v>246.157555758527</v>
      </c>
      <c r="BZ29" s="26">
        <v>12011.324715152499</v>
      </c>
      <c r="CA29" s="26">
        <v>1.72227622169678</v>
      </c>
      <c r="CB29" s="26">
        <v>212.92690712091499</v>
      </c>
      <c r="CC29" s="26">
        <v>1213.16146624969</v>
      </c>
      <c r="CD29" s="97">
        <v>0</v>
      </c>
      <c r="CE29" s="26">
        <v>1914.0381135126499</v>
      </c>
      <c r="CF29" s="26">
        <v>32957.483199126902</v>
      </c>
      <c r="CG29" s="26">
        <v>1194.08786191688</v>
      </c>
      <c r="CH29" s="28"/>
      <c r="CI29" s="55">
        <f t="shared" si="0"/>
        <v>4.7477741466039631E-4</v>
      </c>
      <c r="CJ29" s="55">
        <f t="shared" si="1"/>
        <v>-2.1995779532304189E-4</v>
      </c>
      <c r="CK29" s="55">
        <f t="shared" si="2"/>
        <v>-2.3258614956584277E-3</v>
      </c>
      <c r="CL29" s="55">
        <f t="shared" si="3"/>
        <v>1.2851471568651736E-3</v>
      </c>
      <c r="CM29" s="55">
        <f t="shared" si="4"/>
        <v>1.2056371326317065E-3</v>
      </c>
      <c r="CN29" s="55">
        <f t="shared" si="5"/>
        <v>-2.3268418751025838E-3</v>
      </c>
      <c r="CO29" s="55">
        <f t="shared" si="6"/>
        <v>-8.3593778473489296E-5</v>
      </c>
      <c r="CP29" s="55">
        <f t="shared" si="7"/>
        <v>2.0481200717109779E-2</v>
      </c>
      <c r="CQ29" s="55">
        <f t="shared" si="8"/>
        <v>0.12691359205693947</v>
      </c>
      <c r="CR29" s="55" t="str">
        <f t="shared" si="9"/>
        <v/>
      </c>
      <c r="CS29" s="55">
        <f t="shared" si="10"/>
        <v>2.0450585260387507E-2</v>
      </c>
      <c r="CT29" s="55">
        <f t="shared" si="11"/>
        <v>-1.5599513318903071E-5</v>
      </c>
      <c r="CU29" s="55">
        <f t="shared" si="12"/>
        <v>2.4589089546144432E-3</v>
      </c>
      <c r="CV29" s="55">
        <f t="shared" si="13"/>
        <v>-3.5627389888463583E-4</v>
      </c>
      <c r="CW29" s="55">
        <f t="shared" si="14"/>
        <v>2.1832440527575479E-3</v>
      </c>
      <c r="CX29" s="55">
        <f t="shared" si="15"/>
        <v>0.13286291972992917</v>
      </c>
    </row>
    <row r="30" spans="1:102" x14ac:dyDescent="0.25">
      <c r="A30" s="28" t="s">
        <v>29</v>
      </c>
      <c r="B30" s="26">
        <v>16173.227777</v>
      </c>
      <c r="C30" s="26">
        <v>131.81954807</v>
      </c>
      <c r="D30" s="26">
        <v>9508.1888724</v>
      </c>
      <c r="E30" s="26">
        <v>3006.1968271999999</v>
      </c>
      <c r="F30" s="26">
        <v>2748.2824052999999</v>
      </c>
      <c r="G30" s="26">
        <v>4474.6951195000001</v>
      </c>
      <c r="H30" s="26">
        <v>12376.30874</v>
      </c>
      <c r="I30" s="26">
        <v>17.480494877999998</v>
      </c>
      <c r="J30" s="26">
        <v>17.440062346000001</v>
      </c>
      <c r="K30" s="26"/>
      <c r="L30" s="26">
        <v>68.010422195000004</v>
      </c>
      <c r="M30" s="26">
        <v>1.3911301186</v>
      </c>
      <c r="N30" s="26">
        <v>435.67274053</v>
      </c>
      <c r="O30" s="26">
        <v>4.6439779100000002E-2</v>
      </c>
      <c r="P30" s="26">
        <v>0.28138057</v>
      </c>
      <c r="Q30" s="26">
        <v>3.7062056378000001</v>
      </c>
      <c r="R30" s="26"/>
      <c r="S30" s="26" t="s">
        <v>29</v>
      </c>
      <c r="T30" s="97">
        <v>17.919934119315901</v>
      </c>
      <c r="U30" s="26">
        <v>1173.8163317506201</v>
      </c>
      <c r="V30" s="26">
        <v>4.6307345216297598E-2</v>
      </c>
      <c r="W30" s="26">
        <v>17.690854619334299</v>
      </c>
      <c r="X30" s="26">
        <v>17.681282878020401</v>
      </c>
      <c r="Y30" s="26">
        <v>20.532436691744198</v>
      </c>
      <c r="Z30" s="97">
        <v>2.8330139507730001</v>
      </c>
      <c r="AA30" s="26">
        <v>22.472921783621398</v>
      </c>
      <c r="AB30" s="26">
        <v>0.28977924519572001</v>
      </c>
      <c r="AC30" s="26">
        <v>8626.9443563844197</v>
      </c>
      <c r="AD30" s="26">
        <v>0</v>
      </c>
      <c r="AE30" s="26">
        <v>16182.0420756516</v>
      </c>
      <c r="AF30" s="26">
        <v>190.88561919631599</v>
      </c>
      <c r="AG30" s="26">
        <v>60.3044558136543</v>
      </c>
      <c r="AH30" s="26">
        <v>20.4954670672101</v>
      </c>
      <c r="AI30" s="26">
        <v>1163.7697253573101</v>
      </c>
      <c r="AJ30" s="97">
        <v>7.0736374154665202E-2</v>
      </c>
      <c r="AK30" s="26">
        <v>68.275400906406105</v>
      </c>
      <c r="AL30" s="26">
        <v>68.275400906406105</v>
      </c>
      <c r="AM30" s="26">
        <v>1.39111809046667</v>
      </c>
      <c r="AN30" s="26">
        <v>0</v>
      </c>
      <c r="AO30" s="26">
        <v>166.440703251266</v>
      </c>
      <c r="AP30" s="26">
        <v>0.44242280769269698</v>
      </c>
      <c r="AQ30" s="97">
        <v>2375.7511673054801</v>
      </c>
      <c r="AR30" s="26">
        <v>67.1272577013508</v>
      </c>
      <c r="AS30" s="26">
        <v>437.84145259227103</v>
      </c>
      <c r="AT30" s="26">
        <v>59.850982187483197</v>
      </c>
      <c r="AU30" s="26">
        <v>131.74155113014399</v>
      </c>
      <c r="AV30" s="26">
        <v>0</v>
      </c>
      <c r="AW30" s="26">
        <v>8538.0895795234701</v>
      </c>
      <c r="AX30" s="26">
        <v>948.67679961639499</v>
      </c>
      <c r="AY30" s="26">
        <v>9486.7663791398609</v>
      </c>
      <c r="AZ30" s="26">
        <v>0.20094417845500101</v>
      </c>
      <c r="BA30" s="26">
        <v>132.31336546404501</v>
      </c>
      <c r="BB30" s="26">
        <v>0.72840863329971295</v>
      </c>
      <c r="BC30" s="26">
        <v>5102.5691904628002</v>
      </c>
      <c r="BD30" s="26">
        <v>1.7232301074202001</v>
      </c>
      <c r="BE30" s="26">
        <v>139.726256386514</v>
      </c>
      <c r="BF30" s="26">
        <v>242.32658564680801</v>
      </c>
      <c r="BG30" s="26">
        <v>1.12009919917106</v>
      </c>
      <c r="BH30" s="26">
        <v>0.23684071606122201</v>
      </c>
      <c r="BI30" s="26">
        <v>116.70979425365201</v>
      </c>
      <c r="BJ30" s="26">
        <v>3007.1515492068302</v>
      </c>
      <c r="BK30" s="26">
        <v>2748.7656262693899</v>
      </c>
      <c r="BL30" s="26">
        <v>258.38592293743801</v>
      </c>
      <c r="BM30" s="26">
        <v>1.81674269305599</v>
      </c>
      <c r="BN30" s="26">
        <v>3.4184274100651897E-2</v>
      </c>
      <c r="BO30" s="26">
        <v>283.00634269746502</v>
      </c>
      <c r="BP30" s="26">
        <v>11.758094137358899</v>
      </c>
      <c r="BQ30" s="26">
        <v>622.45604325468298</v>
      </c>
      <c r="BR30" s="26">
        <v>26.879892193984698</v>
      </c>
      <c r="BS30" s="26">
        <v>7.7880437948158301</v>
      </c>
      <c r="BT30" s="26">
        <v>1124.4241721368801</v>
      </c>
      <c r="BU30" s="26">
        <v>578.69862840642202</v>
      </c>
      <c r="BV30" s="26">
        <v>21.4074739220776</v>
      </c>
      <c r="BW30" s="26">
        <v>146.58073182426901</v>
      </c>
      <c r="BX30" s="26">
        <v>4.26903977689225E-2</v>
      </c>
      <c r="BY30" s="26">
        <v>4470.7079521817504</v>
      </c>
      <c r="BZ30" s="26">
        <v>4512.6942817170202</v>
      </c>
      <c r="CA30" s="26">
        <v>51.927750629254199</v>
      </c>
      <c r="CB30" s="26">
        <v>159.74325301887899</v>
      </c>
      <c r="CC30" s="26">
        <v>737.44447646155902</v>
      </c>
      <c r="CD30" s="97">
        <v>0</v>
      </c>
      <c r="CE30" s="26">
        <v>575.24043658790697</v>
      </c>
      <c r="CF30" s="26">
        <v>12375.705786140599</v>
      </c>
      <c r="CG30" s="26">
        <v>580.40804151953603</v>
      </c>
      <c r="CH30" s="28"/>
      <c r="CI30" s="55">
        <f t="shared" si="0"/>
        <v>5.4499316853339396E-4</v>
      </c>
      <c r="CJ30" s="55">
        <f t="shared" si="1"/>
        <v>-5.9169479032493985E-4</v>
      </c>
      <c r="CK30" s="55">
        <f t="shared" si="2"/>
        <v>-2.2530571855091711E-3</v>
      </c>
      <c r="CL30" s="55">
        <f t="shared" si="3"/>
        <v>3.1758466318371084E-4</v>
      </c>
      <c r="CM30" s="55">
        <f t="shared" si="4"/>
        <v>1.7582653385915634E-4</v>
      </c>
      <c r="CN30" s="55">
        <f t="shared" si="5"/>
        <v>-8.9104781706227782E-4</v>
      </c>
      <c r="CO30" s="55">
        <f t="shared" si="6"/>
        <v>-4.8718391894380639E-5</v>
      </c>
      <c r="CP30" s="55">
        <f t="shared" si="7"/>
        <v>1.1486402497283037E-2</v>
      </c>
      <c r="CQ30" s="55">
        <f t="shared" si="8"/>
        <v>0.28858035813018285</v>
      </c>
      <c r="CR30" s="55" t="str">
        <f t="shared" si="9"/>
        <v/>
      </c>
      <c r="CS30" s="55">
        <f t="shared" si="10"/>
        <v>3.8961486027296274E-3</v>
      </c>
      <c r="CT30" s="55">
        <f t="shared" si="11"/>
        <v>-8.6463035838198835E-6</v>
      </c>
      <c r="CU30" s="55">
        <f t="shared" si="12"/>
        <v>4.9778465818925647E-3</v>
      </c>
      <c r="CV30" s="55">
        <f t="shared" si="13"/>
        <v>-2.8517337134018402E-3</v>
      </c>
      <c r="CW30" s="55">
        <f t="shared" si="14"/>
        <v>2.9848099304511388E-2</v>
      </c>
      <c r="CX30" s="55">
        <f t="shared" si="15"/>
        <v>15.148856279602089</v>
      </c>
    </row>
    <row r="31" spans="1:102" x14ac:dyDescent="0.25">
      <c r="A31" s="28" t="s">
        <v>30</v>
      </c>
      <c r="B31" s="26">
        <v>19492.151926999999</v>
      </c>
      <c r="C31" s="26">
        <v>403.83581191000002</v>
      </c>
      <c r="D31" s="26">
        <v>22301.614017</v>
      </c>
      <c r="E31" s="26">
        <v>6320.2279546999998</v>
      </c>
      <c r="F31" s="26">
        <v>5758.8822570000002</v>
      </c>
      <c r="G31" s="26">
        <v>366.60246341999999</v>
      </c>
      <c r="H31" s="26">
        <v>74435.533395999999</v>
      </c>
      <c r="I31" s="26">
        <v>66.208243570999997</v>
      </c>
      <c r="J31" s="26">
        <v>94.166181863999995</v>
      </c>
      <c r="K31" s="26"/>
      <c r="L31" s="26">
        <v>95.101417068999993</v>
      </c>
      <c r="M31" s="26">
        <v>5.4766005248000003</v>
      </c>
      <c r="N31" s="26">
        <v>3040.8605839000002</v>
      </c>
      <c r="O31" s="26">
        <v>0.25372164050000001</v>
      </c>
      <c r="P31" s="26">
        <v>1.8181593723</v>
      </c>
      <c r="Q31" s="26">
        <v>15.969777603000001</v>
      </c>
      <c r="R31" s="26"/>
      <c r="S31" s="26" t="s">
        <v>30</v>
      </c>
      <c r="T31" s="97">
        <v>122.673246296673</v>
      </c>
      <c r="U31" s="26">
        <v>4331.9593210306502</v>
      </c>
      <c r="V31" s="26">
        <v>0.25317703257515201</v>
      </c>
      <c r="W31" s="26">
        <v>72.493634850459003</v>
      </c>
      <c r="X31" s="26">
        <v>72.3665144844623</v>
      </c>
      <c r="Y31" s="26">
        <v>149.29872984936901</v>
      </c>
      <c r="Z31" s="97">
        <v>20.267901385950999</v>
      </c>
      <c r="AA31" s="26">
        <v>159.11331124872899</v>
      </c>
      <c r="AB31" s="26">
        <v>1.8685786183061599</v>
      </c>
      <c r="AC31" s="26">
        <v>52488.711468430098</v>
      </c>
      <c r="AD31" s="26">
        <v>0</v>
      </c>
      <c r="AE31" s="26">
        <v>19551.198004817099</v>
      </c>
      <c r="AF31" s="26">
        <v>105.103603084095</v>
      </c>
      <c r="AG31" s="26">
        <v>472.53359718363401</v>
      </c>
      <c r="AH31" s="26">
        <v>22.739268644663401</v>
      </c>
      <c r="AI31" s="26">
        <v>10104.0749895967</v>
      </c>
      <c r="AJ31" s="97">
        <v>0.93539741559053702</v>
      </c>
      <c r="AK31" s="26">
        <v>100.31872200288301</v>
      </c>
      <c r="AL31" s="26">
        <v>100.31872200288301</v>
      </c>
      <c r="AM31" s="26">
        <v>5.47657745131366</v>
      </c>
      <c r="AN31" s="26">
        <v>0</v>
      </c>
      <c r="AO31" s="26">
        <v>708.609936345508</v>
      </c>
      <c r="AP31" s="26">
        <v>10.094765523076401</v>
      </c>
      <c r="AQ31" s="97">
        <v>15482.239155781701</v>
      </c>
      <c r="AR31" s="26">
        <v>340.666726369152</v>
      </c>
      <c r="AS31" s="26">
        <v>3107.3643243669098</v>
      </c>
      <c r="AT31" s="26">
        <v>160.28232479244099</v>
      </c>
      <c r="AU31" s="26">
        <v>403.59916167044202</v>
      </c>
      <c r="AV31" s="26">
        <v>0</v>
      </c>
      <c r="AW31" s="26">
        <v>20042.121957924799</v>
      </c>
      <c r="AX31" s="26">
        <v>2226.9026475525902</v>
      </c>
      <c r="AY31" s="26">
        <v>22269.024605477302</v>
      </c>
      <c r="AZ31" s="26">
        <v>1.11330939737738</v>
      </c>
      <c r="BA31" s="26">
        <v>328.236258695304</v>
      </c>
      <c r="BB31" s="26">
        <v>3.55382513269068</v>
      </c>
      <c r="BC31" s="26">
        <v>29435.6620709171</v>
      </c>
      <c r="BD31" s="26">
        <v>10.7450549777608</v>
      </c>
      <c r="BE31" s="26">
        <v>54.601534130304202</v>
      </c>
      <c r="BF31" s="26">
        <v>214.388017548791</v>
      </c>
      <c r="BG31" s="26">
        <v>5.4452665465147598</v>
      </c>
      <c r="BH31" s="26">
        <v>2.81651805309831</v>
      </c>
      <c r="BI31" s="26">
        <v>102.753765549474</v>
      </c>
      <c r="BJ31" s="26">
        <v>6333.6387681855404</v>
      </c>
      <c r="BK31" s="26">
        <v>5769.4068418419602</v>
      </c>
      <c r="BL31" s="26">
        <v>564.23192634357895</v>
      </c>
      <c r="BM31" s="26">
        <v>4.7824410511637598</v>
      </c>
      <c r="BN31" s="26">
        <v>0.300553219464607</v>
      </c>
      <c r="BO31" s="26">
        <v>517.20393073077696</v>
      </c>
      <c r="BP31" s="26">
        <v>16.524270760649699</v>
      </c>
      <c r="BQ31" s="26">
        <v>1297.82394726544</v>
      </c>
      <c r="BR31" s="26">
        <v>7.9910619179109101</v>
      </c>
      <c r="BS31" s="26">
        <v>21.867551910580499</v>
      </c>
      <c r="BT31" s="26">
        <v>3235.1475584362602</v>
      </c>
      <c r="BU31" s="26">
        <v>2719.2772433653499</v>
      </c>
      <c r="BV31" s="26">
        <v>143.533909731752</v>
      </c>
      <c r="BW31" s="26">
        <v>129.60594851105299</v>
      </c>
      <c r="BX31" s="26">
        <v>0.32168636827107999</v>
      </c>
      <c r="BY31" s="26">
        <v>366.22196679177802</v>
      </c>
      <c r="BZ31" s="26">
        <v>25261.283623388299</v>
      </c>
      <c r="CA31" s="26">
        <v>0.22553296806274301</v>
      </c>
      <c r="CB31" s="26">
        <v>778.71424980950997</v>
      </c>
      <c r="CC31" s="26">
        <v>3442.8215508159601</v>
      </c>
      <c r="CD31" s="97">
        <v>0</v>
      </c>
      <c r="CE31" s="26">
        <v>5016.9297837001204</v>
      </c>
      <c r="CF31" s="26">
        <v>74437.955685665002</v>
      </c>
      <c r="CG31" s="26">
        <v>2832.7836330708701</v>
      </c>
      <c r="CH31" s="28"/>
      <c r="CI31" s="55">
        <f t="shared" si="0"/>
        <v>3.0292231477690766E-3</v>
      </c>
      <c r="CJ31" s="55">
        <f t="shared" si="1"/>
        <v>-5.86006076179156E-4</v>
      </c>
      <c r="CK31" s="55">
        <f t="shared" si="2"/>
        <v>-1.4613028230986425E-3</v>
      </c>
      <c r="CL31" s="55">
        <f t="shared" si="3"/>
        <v>2.1218876252030844E-3</v>
      </c>
      <c r="CM31" s="55">
        <f t="shared" si="4"/>
        <v>1.8275395071964135E-3</v>
      </c>
      <c r="CN31" s="55">
        <f t="shared" si="5"/>
        <v>-1.0378998129809583E-3</v>
      </c>
      <c r="CO31" s="55">
        <f t="shared" si="6"/>
        <v>3.2542114692937461E-5</v>
      </c>
      <c r="CP31" s="55">
        <f t="shared" si="7"/>
        <v>9.3013657836404223E-2</v>
      </c>
      <c r="CQ31" s="55">
        <f t="shared" si="8"/>
        <v>0.68970757971826058</v>
      </c>
      <c r="CR31" s="55" t="str">
        <f t="shared" si="9"/>
        <v/>
      </c>
      <c r="CS31" s="55">
        <f t="shared" si="10"/>
        <v>5.4860433153142651E-2</v>
      </c>
      <c r="CT31" s="55">
        <f t="shared" si="11"/>
        <v>-4.2131037740922418E-6</v>
      </c>
      <c r="CU31" s="55">
        <f t="shared" si="12"/>
        <v>2.1870039297104675E-2</v>
      </c>
      <c r="CV31" s="55">
        <f t="shared" si="13"/>
        <v>-2.1464780212470929E-3</v>
      </c>
      <c r="CW31" s="55">
        <f t="shared" si="14"/>
        <v>2.7730927648206519E-2</v>
      </c>
      <c r="CX31" s="55">
        <f t="shared" si="15"/>
        <v>9.0366034378795081</v>
      </c>
    </row>
    <row r="32" spans="1:102" x14ac:dyDescent="0.25">
      <c r="A32" s="28" t="s">
        <v>31</v>
      </c>
      <c r="B32" s="26">
        <v>12865.06227</v>
      </c>
      <c r="C32" s="26">
        <v>522.03488770000001</v>
      </c>
      <c r="D32" s="26">
        <v>10959.77478</v>
      </c>
      <c r="E32" s="26">
        <v>3110.3590690999999</v>
      </c>
      <c r="F32" s="26">
        <v>2501.6117528</v>
      </c>
      <c r="G32" s="26">
        <v>1127.6429945</v>
      </c>
      <c r="H32" s="26">
        <v>30825.721502</v>
      </c>
      <c r="I32" s="26">
        <v>32.132308172000002</v>
      </c>
      <c r="J32" s="26">
        <v>88.081698001000007</v>
      </c>
      <c r="K32" s="26"/>
      <c r="L32" s="26">
        <v>40.773617932999997</v>
      </c>
      <c r="M32" s="26">
        <v>12.240005519</v>
      </c>
      <c r="N32" s="26">
        <v>979.64022075000003</v>
      </c>
      <c r="O32" s="26">
        <v>1.1474741379</v>
      </c>
      <c r="P32" s="26">
        <v>5.9705993811000004</v>
      </c>
      <c r="Q32" s="26">
        <v>179.95393836</v>
      </c>
      <c r="R32" s="26"/>
      <c r="S32" s="26" t="s">
        <v>31</v>
      </c>
      <c r="T32" s="97">
        <v>30.271049507771799</v>
      </c>
      <c r="U32" s="26">
        <v>1462.5531468349</v>
      </c>
      <c r="V32" s="26">
        <v>1.14718608099372</v>
      </c>
      <c r="W32" s="26">
        <v>32.249073152304497</v>
      </c>
      <c r="X32" s="26">
        <v>32.248985759474699</v>
      </c>
      <c r="Y32" s="26">
        <v>33.714813423573403</v>
      </c>
      <c r="Z32" s="97">
        <v>4.3101242526765002</v>
      </c>
      <c r="AA32" s="26">
        <v>89.787589523268295</v>
      </c>
      <c r="AB32" s="26">
        <v>5.9819018665149803</v>
      </c>
      <c r="AC32" s="26">
        <v>787.07179052801803</v>
      </c>
      <c r="AD32" s="26">
        <v>0</v>
      </c>
      <c r="AE32" s="26">
        <v>12866.6319789679</v>
      </c>
      <c r="AF32" s="26">
        <v>78.050853475073296</v>
      </c>
      <c r="AG32" s="26">
        <v>10.1365410060467</v>
      </c>
      <c r="AH32" s="26">
        <v>10.6920563786712</v>
      </c>
      <c r="AI32" s="26">
        <v>2832.4115736291201</v>
      </c>
      <c r="AJ32" s="97">
        <v>3.2805611512260399E-3</v>
      </c>
      <c r="AK32" s="26">
        <v>41.293738282615898</v>
      </c>
      <c r="AL32" s="26">
        <v>41.293738282615898</v>
      </c>
      <c r="AM32" s="26">
        <v>12.2400040486009</v>
      </c>
      <c r="AN32" s="26">
        <v>0</v>
      </c>
      <c r="AO32" s="26">
        <v>662.75954418910101</v>
      </c>
      <c r="AP32" s="26">
        <v>2.0941658974480801</v>
      </c>
      <c r="AQ32" s="97">
        <v>7283.0256305373196</v>
      </c>
      <c r="AR32" s="26">
        <v>73.799653233311801</v>
      </c>
      <c r="AS32" s="26">
        <v>982.56185738960403</v>
      </c>
      <c r="AT32" s="26">
        <v>182.973519416622</v>
      </c>
      <c r="AU32" s="26">
        <v>521.515372481908</v>
      </c>
      <c r="AV32" s="26">
        <v>0</v>
      </c>
      <c r="AW32" s="26">
        <v>9839.3744059921592</v>
      </c>
      <c r="AX32" s="26">
        <v>1093.26481816828</v>
      </c>
      <c r="AY32" s="26">
        <v>10932.639224160401</v>
      </c>
      <c r="AZ32" s="26">
        <v>0.387291473280995</v>
      </c>
      <c r="BA32" s="26">
        <v>222.37876258039901</v>
      </c>
      <c r="BB32" s="26">
        <v>5.9016057356547904</v>
      </c>
      <c r="BC32" s="26">
        <v>13059.173795896</v>
      </c>
      <c r="BD32" s="26">
        <v>5.6230322363134304</v>
      </c>
      <c r="BE32" s="26">
        <v>106.070730468427</v>
      </c>
      <c r="BF32" s="26">
        <v>178.730037412435</v>
      </c>
      <c r="BG32" s="26">
        <v>3.7746283457067702</v>
      </c>
      <c r="BH32" s="26">
        <v>1.29708306464502E-2</v>
      </c>
      <c r="BI32" s="26">
        <v>99.424062501033404</v>
      </c>
      <c r="BJ32" s="26">
        <v>3111.2774839164999</v>
      </c>
      <c r="BK32" s="26">
        <v>2503.0448419526201</v>
      </c>
      <c r="BL32" s="26">
        <v>608.23264196387595</v>
      </c>
      <c r="BM32" s="26">
        <v>1.9503726352397801</v>
      </c>
      <c r="BN32" s="26">
        <v>8.0575327954055601E-2</v>
      </c>
      <c r="BO32" s="26">
        <v>194.335922474467</v>
      </c>
      <c r="BP32" s="26">
        <v>10.430692371456701</v>
      </c>
      <c r="BQ32" s="26">
        <v>586.77626184295298</v>
      </c>
      <c r="BR32" s="26">
        <v>20.604022799098299</v>
      </c>
      <c r="BS32" s="26">
        <v>8.57868375138478</v>
      </c>
      <c r="BT32" s="26">
        <v>1157.9773886252499</v>
      </c>
      <c r="BU32" s="26">
        <v>827.29063526671098</v>
      </c>
      <c r="BV32" s="26">
        <v>43.5483576789739</v>
      </c>
      <c r="BW32" s="26">
        <v>78.823126264212902</v>
      </c>
      <c r="BX32" s="26">
        <v>0.40237065141068201</v>
      </c>
      <c r="BY32" s="26">
        <v>1124.4268398264901</v>
      </c>
      <c r="BZ32" s="26">
        <v>11995.950220069701</v>
      </c>
      <c r="CA32" s="26">
        <v>19.2785600648158</v>
      </c>
      <c r="CB32" s="26">
        <v>160.69778828297299</v>
      </c>
      <c r="CC32" s="26">
        <v>1113.98280839582</v>
      </c>
      <c r="CD32" s="97">
        <v>0</v>
      </c>
      <c r="CE32" s="26">
        <v>1282.89681076479</v>
      </c>
      <c r="CF32" s="26">
        <v>30824.964414645299</v>
      </c>
      <c r="CG32" s="26">
        <v>1446.8910942469099</v>
      </c>
      <c r="CH32" s="28"/>
      <c r="CI32" s="55">
        <f t="shared" si="0"/>
        <v>1.2201332064751167E-4</v>
      </c>
      <c r="CJ32" s="55">
        <f t="shared" si="1"/>
        <v>-9.9517336931427927E-4</v>
      </c>
      <c r="CK32" s="55">
        <f t="shared" si="2"/>
        <v>-2.4759227615805957E-3</v>
      </c>
      <c r="CL32" s="55">
        <f t="shared" si="3"/>
        <v>2.9527613889470913E-4</v>
      </c>
      <c r="CM32" s="55">
        <f t="shared" si="4"/>
        <v>5.7286633348125086E-4</v>
      </c>
      <c r="CN32" s="55">
        <f t="shared" si="5"/>
        <v>-2.8521036260558182E-3</v>
      </c>
      <c r="CO32" s="55">
        <f t="shared" si="6"/>
        <v>-2.4560247670178622E-5</v>
      </c>
      <c r="CP32" s="55">
        <f t="shared" si="7"/>
        <v>3.6311610996053491E-3</v>
      </c>
      <c r="CQ32" s="55">
        <f t="shared" si="8"/>
        <v>1.9367150736001038E-2</v>
      </c>
      <c r="CR32" s="55" t="str">
        <f t="shared" si="9"/>
        <v/>
      </c>
      <c r="CS32" s="55">
        <f t="shared" si="10"/>
        <v>1.2756296251918898E-2</v>
      </c>
      <c r="CT32" s="55">
        <f t="shared" si="11"/>
        <v>-1.2013059127904619E-7</v>
      </c>
      <c r="CU32" s="55">
        <f t="shared" si="12"/>
        <v>2.9823567649838174E-3</v>
      </c>
      <c r="CV32" s="55">
        <f t="shared" si="13"/>
        <v>-2.510356414717558E-4</v>
      </c>
      <c r="CW32" s="55">
        <f t="shared" si="14"/>
        <v>1.8930235799705566E-3</v>
      </c>
      <c r="CX32" s="55">
        <f t="shared" si="15"/>
        <v>1.6779744217552461E-2</v>
      </c>
    </row>
    <row r="33" spans="1:102" x14ac:dyDescent="0.25">
      <c r="A33" s="28" t="s">
        <v>32</v>
      </c>
      <c r="B33" s="26">
        <v>82278.189620000005</v>
      </c>
      <c r="C33" s="26">
        <v>1634.3289778999999</v>
      </c>
      <c r="D33" s="26">
        <v>51496.608029000003</v>
      </c>
      <c r="E33" s="26">
        <v>23691.631474000002</v>
      </c>
      <c r="F33" s="26">
        <v>21211.077240999999</v>
      </c>
      <c r="G33" s="26">
        <v>5160.7122215999998</v>
      </c>
      <c r="H33" s="26">
        <v>144080.99513</v>
      </c>
      <c r="I33" s="26">
        <v>155.39602919999999</v>
      </c>
      <c r="J33" s="26">
        <v>240.89704427000001</v>
      </c>
      <c r="K33" s="26"/>
      <c r="L33" s="26">
        <v>209.29451082</v>
      </c>
      <c r="M33" s="26">
        <v>10.490583874</v>
      </c>
      <c r="N33" s="26">
        <v>8012.2059597999996</v>
      </c>
      <c r="O33" s="26">
        <v>0.81602745070000005</v>
      </c>
      <c r="P33" s="26">
        <v>3.8497814065</v>
      </c>
      <c r="Q33" s="26">
        <v>135.20240515</v>
      </c>
      <c r="R33" s="26"/>
      <c r="S33" s="26" t="s">
        <v>32</v>
      </c>
      <c r="T33" s="97">
        <v>224.236972233817</v>
      </c>
      <c r="U33" s="26">
        <v>8333.7701391441096</v>
      </c>
      <c r="V33" s="26">
        <v>0.81370359897851896</v>
      </c>
      <c r="W33" s="26">
        <v>156.33758167497399</v>
      </c>
      <c r="X33" s="26">
        <v>156.337173487283</v>
      </c>
      <c r="Y33" s="26">
        <v>337.674299963392</v>
      </c>
      <c r="Z33" s="97">
        <v>42.386871857979301</v>
      </c>
      <c r="AA33" s="26">
        <v>265.499949379307</v>
      </c>
      <c r="AB33" s="26">
        <v>3.9413407964136802</v>
      </c>
      <c r="AC33" s="26">
        <v>12671.8206788484</v>
      </c>
      <c r="AD33" s="26">
        <v>0</v>
      </c>
      <c r="AE33" s="26">
        <v>82381.627407860593</v>
      </c>
      <c r="AF33" s="26">
        <v>800.83257019772202</v>
      </c>
      <c r="AG33" s="26">
        <v>145.15560447617199</v>
      </c>
      <c r="AH33" s="26">
        <v>108.166531611594</v>
      </c>
      <c r="AI33" s="26">
        <v>15624.5121188585</v>
      </c>
      <c r="AJ33" s="97">
        <v>1.8644896418398501E-2</v>
      </c>
      <c r="AK33" s="26">
        <v>210.616393890404</v>
      </c>
      <c r="AL33" s="26">
        <v>210.616393890404</v>
      </c>
      <c r="AM33" s="26">
        <v>10.490570107012299</v>
      </c>
      <c r="AN33" s="26">
        <v>0</v>
      </c>
      <c r="AO33" s="26">
        <v>2188.8046044392299</v>
      </c>
      <c r="AP33" s="26">
        <v>7.4733770580833996</v>
      </c>
      <c r="AQ33" s="97">
        <v>29168.185012162299</v>
      </c>
      <c r="AR33" s="26">
        <v>522.52683270520095</v>
      </c>
      <c r="AS33" s="26">
        <v>8016.8400051636299</v>
      </c>
      <c r="AT33" s="26">
        <v>142.39621110964299</v>
      </c>
      <c r="AU33" s="26">
        <v>1633.6090558363501</v>
      </c>
      <c r="AV33" s="26">
        <v>0</v>
      </c>
      <c r="AW33" s="26">
        <v>46288.708116778798</v>
      </c>
      <c r="AX33" s="26">
        <v>5143.1922557163098</v>
      </c>
      <c r="AY33" s="26">
        <v>51431.900372495104</v>
      </c>
      <c r="AZ33" s="26">
        <v>1.52452077206834</v>
      </c>
      <c r="BA33" s="26">
        <v>974.44624276305296</v>
      </c>
      <c r="BB33" s="26">
        <v>12.8637072140742</v>
      </c>
      <c r="BC33" s="26">
        <v>59841.9624084194</v>
      </c>
      <c r="BD33" s="26">
        <v>53.041112703583003</v>
      </c>
      <c r="BE33" s="26">
        <v>626.21736382325503</v>
      </c>
      <c r="BF33" s="26">
        <v>1233.5260482701899</v>
      </c>
      <c r="BG33" s="26">
        <v>12.268467594812501</v>
      </c>
      <c r="BH33" s="26">
        <v>7.7884977319951199E-2</v>
      </c>
      <c r="BI33" s="26">
        <v>751.30475977887602</v>
      </c>
      <c r="BJ33" s="26">
        <v>23706.827948080299</v>
      </c>
      <c r="BK33" s="26">
        <v>21222.8311634112</v>
      </c>
      <c r="BL33" s="26">
        <v>2483.9967846690502</v>
      </c>
      <c r="BM33" s="26">
        <v>17.6073459603057</v>
      </c>
      <c r="BN33" s="26">
        <v>0.94446127052365203</v>
      </c>
      <c r="BO33" s="26">
        <v>1362.1176445818601</v>
      </c>
      <c r="BP33" s="26">
        <v>105.67687715295099</v>
      </c>
      <c r="BQ33" s="26">
        <v>4836.49907604292</v>
      </c>
      <c r="BR33" s="26">
        <v>101.542099505613</v>
      </c>
      <c r="BS33" s="26">
        <v>118.251357187343</v>
      </c>
      <c r="BT33" s="26">
        <v>10625.370711376399</v>
      </c>
      <c r="BU33" s="26">
        <v>3251.51414345173</v>
      </c>
      <c r="BV33" s="26">
        <v>586.487281017653</v>
      </c>
      <c r="BW33" s="26">
        <v>776.74491861086801</v>
      </c>
      <c r="BX33" s="26">
        <v>2.29004634269746</v>
      </c>
      <c r="BY33" s="26">
        <v>5148.0897148167096</v>
      </c>
      <c r="BZ33" s="26">
        <v>50151.885566953497</v>
      </c>
      <c r="CA33" s="26">
        <v>64.000736131439595</v>
      </c>
      <c r="CB33" s="26">
        <v>1045.4323327685199</v>
      </c>
      <c r="CC33" s="26">
        <v>5372.4153399789202</v>
      </c>
      <c r="CD33" s="97">
        <v>0</v>
      </c>
      <c r="CE33" s="26">
        <v>9179.9193348057906</v>
      </c>
      <c r="CF33" s="26">
        <v>144086.51100712601</v>
      </c>
      <c r="CG33" s="26">
        <v>5015.0729474227601</v>
      </c>
      <c r="CH33" s="28"/>
      <c r="CI33" s="55">
        <f t="shared" si="0"/>
        <v>1.2571714124765434E-3</v>
      </c>
      <c r="CJ33" s="55">
        <f t="shared" si="1"/>
        <v>-4.4050009109848675E-4</v>
      </c>
      <c r="CK33" s="55">
        <f t="shared" si="2"/>
        <v>-1.256542109889247E-3</v>
      </c>
      <c r="CL33" s="55">
        <f t="shared" si="3"/>
        <v>6.414279277041305E-4</v>
      </c>
      <c r="CM33" s="55">
        <f t="shared" si="4"/>
        <v>5.5414075756986302E-4</v>
      </c>
      <c r="CN33" s="55">
        <f t="shared" si="5"/>
        <v>-2.4458846456229593E-3</v>
      </c>
      <c r="CO33" s="55">
        <f t="shared" si="6"/>
        <v>3.8283169276008771E-5</v>
      </c>
      <c r="CP33" s="55">
        <f t="shared" si="7"/>
        <v>6.0564242994376937E-3</v>
      </c>
      <c r="CQ33" s="55">
        <f t="shared" si="8"/>
        <v>0.1021303735123117</v>
      </c>
      <c r="CR33" s="55" t="str">
        <f t="shared" si="9"/>
        <v/>
      </c>
      <c r="CS33" s="55">
        <f t="shared" si="10"/>
        <v>6.3158993765529796E-3</v>
      </c>
      <c r="CT33" s="55">
        <f t="shared" si="11"/>
        <v>-1.3123185388248483E-6</v>
      </c>
      <c r="CU33" s="55">
        <f t="shared" si="12"/>
        <v>5.7837322041906123E-4</v>
      </c>
      <c r="CV33" s="55">
        <f t="shared" si="13"/>
        <v>-2.8477617015060606E-3</v>
      </c>
      <c r="CW33" s="55">
        <f t="shared" si="14"/>
        <v>2.3783010058464778E-2</v>
      </c>
      <c r="CX33" s="55">
        <f t="shared" si="15"/>
        <v>5.3207677420100886E-2</v>
      </c>
    </row>
    <row r="34" spans="1:102" x14ac:dyDescent="0.25">
      <c r="A34" s="28" t="s">
        <v>33</v>
      </c>
      <c r="B34" s="26">
        <v>25505.639996000002</v>
      </c>
      <c r="C34" s="26">
        <v>1195.9739623999999</v>
      </c>
      <c r="D34" s="26">
        <v>9462.7612329000003</v>
      </c>
      <c r="E34" s="26">
        <v>9325.7091543999995</v>
      </c>
      <c r="F34" s="26">
        <v>8506.1592154000009</v>
      </c>
      <c r="G34" s="26">
        <v>418.09618697000002</v>
      </c>
      <c r="H34" s="26">
        <v>113666.0163</v>
      </c>
      <c r="I34" s="26">
        <v>132.20025547</v>
      </c>
      <c r="J34" s="26">
        <v>293.23446238999998</v>
      </c>
      <c r="K34" s="26"/>
      <c r="L34" s="26">
        <v>154.20866534999999</v>
      </c>
      <c r="M34" s="26">
        <v>52.805607858999998</v>
      </c>
      <c r="N34" s="26">
        <v>4981.4556495999996</v>
      </c>
      <c r="O34" s="26">
        <v>4.0490875105999997</v>
      </c>
      <c r="P34" s="26">
        <v>22.774443913999999</v>
      </c>
      <c r="Q34" s="26">
        <v>13.028915826</v>
      </c>
      <c r="R34" s="26"/>
      <c r="S34" s="26" t="s">
        <v>33</v>
      </c>
      <c r="T34" s="97">
        <v>130.205243564906</v>
      </c>
      <c r="U34" s="26">
        <v>8050.5178864802101</v>
      </c>
      <c r="V34" s="26">
        <v>4.0490977375438799</v>
      </c>
      <c r="W34" s="26">
        <v>142.95851233179701</v>
      </c>
      <c r="X34" s="26">
        <v>142.30326361084701</v>
      </c>
      <c r="Y34" s="26">
        <v>182.10991310969001</v>
      </c>
      <c r="Z34" s="97">
        <v>3.9562132510652401</v>
      </c>
      <c r="AA34" s="26">
        <v>347.24337110839099</v>
      </c>
      <c r="AB34" s="26">
        <v>22.8330423335982</v>
      </c>
      <c r="AC34" s="26">
        <v>1572.8863105502701</v>
      </c>
      <c r="AD34" s="26">
        <v>0</v>
      </c>
      <c r="AE34" s="26">
        <v>25597.3940660394</v>
      </c>
      <c r="AF34" s="26">
        <v>339.94758813207301</v>
      </c>
      <c r="AG34" s="26">
        <v>63.108446200342897</v>
      </c>
      <c r="AH34" s="26">
        <v>51.624752820147798</v>
      </c>
      <c r="AI34" s="26">
        <v>12923.787050049101</v>
      </c>
      <c r="AJ34" s="97">
        <v>4.7597224103141498</v>
      </c>
      <c r="AK34" s="26">
        <v>172.48637702328199</v>
      </c>
      <c r="AL34" s="26">
        <v>172.48637702328199</v>
      </c>
      <c r="AM34" s="26">
        <v>52.805636005610701</v>
      </c>
      <c r="AN34" s="26">
        <v>0</v>
      </c>
      <c r="AO34" s="26">
        <v>1149.7261553099199</v>
      </c>
      <c r="AP34" s="26">
        <v>8.1673184941958503</v>
      </c>
      <c r="AQ34" s="97">
        <v>25527.494742157902</v>
      </c>
      <c r="AR34" s="26">
        <v>672.80779639945501</v>
      </c>
      <c r="AS34" s="26">
        <v>5013.30274362809</v>
      </c>
      <c r="AT34" s="26">
        <v>55.269327554209802</v>
      </c>
      <c r="AU34" s="26">
        <v>1195.75617362445</v>
      </c>
      <c r="AV34" s="26">
        <v>0</v>
      </c>
      <c r="AW34" s="26">
        <v>8506.1217289637698</v>
      </c>
      <c r="AX34" s="26">
        <v>945.12475025027902</v>
      </c>
      <c r="AY34" s="26">
        <v>9451.2464792140509</v>
      </c>
      <c r="AZ34" s="26">
        <v>3.7229868196771299</v>
      </c>
      <c r="BA34" s="26">
        <v>538.12806262008303</v>
      </c>
      <c r="BB34" s="26">
        <v>3.37387953835215</v>
      </c>
      <c r="BC34" s="26">
        <v>44724.358049504699</v>
      </c>
      <c r="BD34" s="26">
        <v>3.97029585376742</v>
      </c>
      <c r="BE34" s="26">
        <v>379.00166476518001</v>
      </c>
      <c r="BF34" s="26">
        <v>586.34420116073295</v>
      </c>
      <c r="BG34" s="26">
        <v>4.1818224341231396</v>
      </c>
      <c r="BH34" s="26">
        <v>4.8691994190821E-2</v>
      </c>
      <c r="BI34" s="26">
        <v>276.18885139194299</v>
      </c>
      <c r="BJ34" s="26">
        <v>9345.2804911130097</v>
      </c>
      <c r="BK34" s="26">
        <v>8521.8534336440207</v>
      </c>
      <c r="BL34" s="26">
        <v>823.42705746898298</v>
      </c>
      <c r="BM34" s="26">
        <v>6.8287314357049498</v>
      </c>
      <c r="BN34" s="26">
        <v>0.28524561834686402</v>
      </c>
      <c r="BO34" s="26">
        <v>218.40714241306799</v>
      </c>
      <c r="BP34" s="26">
        <v>39.918483118658202</v>
      </c>
      <c r="BQ34" s="26">
        <v>2256.2835611259002</v>
      </c>
      <c r="BR34" s="26">
        <v>68.310523052078594</v>
      </c>
      <c r="BS34" s="26">
        <v>34.077889262939699</v>
      </c>
      <c r="BT34" s="26">
        <v>4550.6601774720602</v>
      </c>
      <c r="BU34" s="26">
        <v>3619.53239297542</v>
      </c>
      <c r="BV34" s="26">
        <v>5.3357466040553998</v>
      </c>
      <c r="BW34" s="26">
        <v>88.449293940045195</v>
      </c>
      <c r="BX34" s="26">
        <v>0.18723246287140899</v>
      </c>
      <c r="BY34" s="26">
        <v>418.01481743370903</v>
      </c>
      <c r="BZ34" s="26">
        <v>38338.806866140199</v>
      </c>
      <c r="CA34" s="26">
        <v>3.01130228600781</v>
      </c>
      <c r="CB34" s="26">
        <v>902.10225762694097</v>
      </c>
      <c r="CC34" s="26">
        <v>4919.7304178170498</v>
      </c>
      <c r="CD34" s="97">
        <v>0</v>
      </c>
      <c r="CE34" s="26">
        <v>7830.3904262134001</v>
      </c>
      <c r="CF34" s="26">
        <v>113671.124562244</v>
      </c>
      <c r="CG34" s="26">
        <v>4295.1597958687598</v>
      </c>
      <c r="CH34" s="28"/>
      <c r="CI34" s="55">
        <f t="shared" si="0"/>
        <v>3.5974031647034916E-3</v>
      </c>
      <c r="CJ34" s="55">
        <f t="shared" si="1"/>
        <v>-1.8210160287510801E-4</v>
      </c>
      <c r="CK34" s="55">
        <f t="shared" si="2"/>
        <v>-1.2168492264092146E-3</v>
      </c>
      <c r="CL34" s="55">
        <f t="shared" si="3"/>
        <v>2.0986432655125363E-3</v>
      </c>
      <c r="CM34" s="55">
        <f t="shared" si="4"/>
        <v>1.8450416746968656E-3</v>
      </c>
      <c r="CN34" s="55">
        <f t="shared" si="5"/>
        <v>-1.9461917813862076E-4</v>
      </c>
      <c r="CO34" s="55">
        <f t="shared" si="6"/>
        <v>4.4940980693107986E-5</v>
      </c>
      <c r="CP34" s="55">
        <f t="shared" si="7"/>
        <v>7.6422001643859677E-2</v>
      </c>
      <c r="CQ34" s="55">
        <f t="shared" si="8"/>
        <v>0.1841833605715808</v>
      </c>
      <c r="CR34" s="55" t="str">
        <f t="shared" si="9"/>
        <v/>
      </c>
      <c r="CS34" s="55">
        <f t="shared" si="10"/>
        <v>0.11852584050188072</v>
      </c>
      <c r="CT34" s="55">
        <f t="shared" si="11"/>
        <v>5.3302313606089964E-7</v>
      </c>
      <c r="CU34" s="55">
        <f t="shared" si="12"/>
        <v>6.3931300945432789E-3</v>
      </c>
      <c r="CV34" s="55">
        <f t="shared" si="13"/>
        <v>2.5257403929713657E-6</v>
      </c>
      <c r="CW34" s="55">
        <f t="shared" si="14"/>
        <v>2.5729901383971703E-3</v>
      </c>
      <c r="CX34" s="55">
        <f t="shared" si="15"/>
        <v>3.2420511646806767</v>
      </c>
    </row>
    <row r="35" spans="1:102" x14ac:dyDescent="0.25">
      <c r="A35" s="28" t="s">
        <v>34</v>
      </c>
      <c r="B35" s="26">
        <v>14361.728136</v>
      </c>
      <c r="C35" s="26">
        <v>279.50406566999999</v>
      </c>
      <c r="D35" s="26">
        <v>26385.756998000001</v>
      </c>
      <c r="E35" s="26">
        <v>22441.068026000001</v>
      </c>
      <c r="F35" s="26">
        <v>5126.4038013999998</v>
      </c>
      <c r="G35" s="26">
        <v>56288.503123000002</v>
      </c>
      <c r="H35" s="26">
        <v>28863.022912</v>
      </c>
      <c r="I35" s="26">
        <v>15.622987108</v>
      </c>
      <c r="J35" s="26">
        <v>57.810066628999998</v>
      </c>
      <c r="K35" s="26"/>
      <c r="L35" s="26">
        <v>20.962416885</v>
      </c>
      <c r="M35" s="26">
        <v>6.5118291058000004</v>
      </c>
      <c r="N35" s="26">
        <v>380.89582741999999</v>
      </c>
      <c r="O35" s="26">
        <v>0.70847389859999998</v>
      </c>
      <c r="P35" s="26">
        <v>3.4026985609999998</v>
      </c>
      <c r="Q35" s="26">
        <v>113.58389106</v>
      </c>
      <c r="R35" s="26"/>
      <c r="S35" s="26" t="s">
        <v>34</v>
      </c>
      <c r="T35" s="97">
        <v>175.32369016617901</v>
      </c>
      <c r="U35" s="26">
        <v>708.36045835850996</v>
      </c>
      <c r="V35" s="26">
        <v>0.70818642806369403</v>
      </c>
      <c r="W35" s="26">
        <v>15.665982436197799</v>
      </c>
      <c r="X35" s="26">
        <v>15.665971432577701</v>
      </c>
      <c r="Y35" s="26">
        <v>11.747952930967701</v>
      </c>
      <c r="Z35" s="97">
        <v>1.5591800536868401</v>
      </c>
      <c r="AA35" s="26">
        <v>60.394528923974498</v>
      </c>
      <c r="AB35" s="26">
        <v>3.4069296817808898</v>
      </c>
      <c r="AC35" s="26">
        <v>383.93945250986201</v>
      </c>
      <c r="AD35" s="26">
        <v>0</v>
      </c>
      <c r="AE35" s="26">
        <v>14333.301572667</v>
      </c>
      <c r="AF35" s="26">
        <v>24.998764499333301</v>
      </c>
      <c r="AG35" s="26">
        <v>22.374104763635899</v>
      </c>
      <c r="AH35" s="26">
        <v>18.954316236253501</v>
      </c>
      <c r="AI35" s="26">
        <v>1242.87548819427</v>
      </c>
      <c r="AJ35" s="97">
        <v>1.0940770306194401E-3</v>
      </c>
      <c r="AK35" s="26">
        <v>21.224069695989201</v>
      </c>
      <c r="AL35" s="26">
        <v>21.224069695989201</v>
      </c>
      <c r="AM35" s="26">
        <v>6.5118148184438596</v>
      </c>
      <c r="AN35" s="26">
        <v>0</v>
      </c>
      <c r="AO35" s="26">
        <v>306.097847715824</v>
      </c>
      <c r="AP35" s="26">
        <v>0.86129294351841101</v>
      </c>
      <c r="AQ35" s="97">
        <v>12929.798731422299</v>
      </c>
      <c r="AR35" s="26">
        <v>362.04733161286799</v>
      </c>
      <c r="AS35" s="26">
        <v>397.76376144903003</v>
      </c>
      <c r="AT35" s="26">
        <v>178.180209813554</v>
      </c>
      <c r="AU35" s="26">
        <v>279.05650527069997</v>
      </c>
      <c r="AV35" s="26">
        <v>0</v>
      </c>
      <c r="AW35" s="26">
        <v>23677.823952093499</v>
      </c>
      <c r="AX35" s="26">
        <v>2630.8689352844199</v>
      </c>
      <c r="AY35" s="26">
        <v>26308.6928873779</v>
      </c>
      <c r="AZ35" s="26">
        <v>4.5464414227590897</v>
      </c>
      <c r="BA35" s="26">
        <v>125.992652819491</v>
      </c>
      <c r="BB35" s="26">
        <v>236.04588718949199</v>
      </c>
      <c r="BC35" s="26">
        <v>9364.7610096529406</v>
      </c>
      <c r="BD35" s="26">
        <v>137.16854868411599</v>
      </c>
      <c r="BE35" s="26">
        <v>49.651725502516001</v>
      </c>
      <c r="BF35" s="26">
        <v>264.92937498966501</v>
      </c>
      <c r="BG35" s="26">
        <v>116.018207299503</v>
      </c>
      <c r="BH35" s="26">
        <v>3.1414659633922501E-3</v>
      </c>
      <c r="BI35" s="26">
        <v>59.346820383934897</v>
      </c>
      <c r="BJ35" s="26">
        <v>22376.982118001099</v>
      </c>
      <c r="BK35" s="26">
        <v>5114.4964646890103</v>
      </c>
      <c r="BL35" s="26">
        <v>17262.485653312098</v>
      </c>
      <c r="BM35" s="26">
        <v>0.74040771452349796</v>
      </c>
      <c r="BN35" s="26">
        <v>1.13841821304364</v>
      </c>
      <c r="BO35" s="26">
        <v>2435.4028390019598</v>
      </c>
      <c r="BP35" s="26">
        <v>4.34288555256094</v>
      </c>
      <c r="BQ35" s="26">
        <v>304.63376213230998</v>
      </c>
      <c r="BR35" s="26">
        <v>23.062556159989398</v>
      </c>
      <c r="BS35" s="26">
        <v>5.7305494932125196</v>
      </c>
      <c r="BT35" s="26">
        <v>620.47357529059695</v>
      </c>
      <c r="BU35" s="26">
        <v>569.02689742787197</v>
      </c>
      <c r="BV35" s="26">
        <v>367.82905032600797</v>
      </c>
      <c r="BW35" s="26">
        <v>470.92960601200298</v>
      </c>
      <c r="BX35" s="26">
        <v>17.049109277600401</v>
      </c>
      <c r="BY35" s="26">
        <v>56116.873371583497</v>
      </c>
      <c r="BZ35" s="26">
        <v>13265.533873660201</v>
      </c>
      <c r="CA35" s="26">
        <v>1261.04156205801</v>
      </c>
      <c r="CB35" s="26">
        <v>135.89065573533301</v>
      </c>
      <c r="CC35" s="26">
        <v>777.72445582919795</v>
      </c>
      <c r="CD35" s="97">
        <v>0</v>
      </c>
      <c r="CE35" s="26">
        <v>695.71848713497195</v>
      </c>
      <c r="CF35" s="26">
        <v>28861.233661601502</v>
      </c>
      <c r="CG35" s="26">
        <v>1526.30162098099</v>
      </c>
      <c r="CH35" s="28"/>
      <c r="CI35" s="55">
        <f t="shared" ref="CI35:CI51" si="16">IF(AE35=0,"",(AE35-B35)/B35)</f>
        <v>-1.9793274920546547E-3</v>
      </c>
      <c r="CJ35" s="55">
        <f t="shared" ref="CJ35:CJ61" si="17">IF(AU35=0,"",(AU35-C35)/C35)</f>
        <v>-1.6012661505555134E-3</v>
      </c>
      <c r="CK35" s="55">
        <f t="shared" ref="CK35:CK61" si="18">IF(AY35=0,"",(AY35-D35)/D35)</f>
        <v>-2.9206708235788854E-3</v>
      </c>
      <c r="CL35" s="55">
        <f t="shared" ref="CL35:CL61" si="19">IF(BJ35=0,"",(BJ35-E35)/E35)</f>
        <v>-2.855742334752203E-3</v>
      </c>
      <c r="CM35" s="55">
        <f t="shared" ref="CM35:CM61" si="20">IF(BK35=0,"",(BK35-F35)/F35)</f>
        <v>-2.3227465436370166E-3</v>
      </c>
      <c r="CN35" s="55">
        <f t="shared" ref="CN35:CN61" si="21">IF(BY35=0,"",(BY35-G35)/G35)</f>
        <v>-3.0491084661012388E-3</v>
      </c>
      <c r="CO35" s="55">
        <f t="shared" ref="CO35:CO61" si="22">IF(CF35=0,"",(CF35-H35)/H35)</f>
        <v>-6.1991095109953276E-5</v>
      </c>
      <c r="CP35" s="55">
        <f t="shared" ref="CP35:CP61" si="23">IF(X35=0,"",(X35-I35)/I35)</f>
        <v>2.7513512160353506E-3</v>
      </c>
      <c r="CQ35" s="55">
        <f t="shared" ref="CQ35:CQ51" si="24">IF(AA35=0,"",AA35-J35)/J35</f>
        <v>4.4706094382496758E-2</v>
      </c>
      <c r="CR35" s="55" t="str">
        <f t="shared" ref="CR35:CR61" si="25">IF(AD35=0,"",(AD35-K35)/K35)</f>
        <v/>
      </c>
      <c r="CS35" s="55">
        <f t="shared" ref="CS35:CS61" si="26">IF(AL35=0,"",(AL35-L35)/L35)</f>
        <v>1.2481996347302435E-2</v>
      </c>
      <c r="CT35" s="55">
        <f t="shared" ref="CT35:CT61" si="27">IF(AM35=0,"",(AM35-M35)/M35)</f>
        <v>-2.1940619000758477E-6</v>
      </c>
      <c r="CU35" s="55">
        <f t="shared" ref="CU35:CU61" si="28">IF(AS35=0,"",(AS35-N35)/N35)</f>
        <v>4.4284901053616377E-2</v>
      </c>
      <c r="CV35" s="55">
        <f t="shared" ref="CV35:CV51" si="29">IF(V35=0,"",(V35-O35)/O35)</f>
        <v>-4.0576023601436882E-4</v>
      </c>
      <c r="CW35" s="55">
        <f t="shared" ref="CW35:CW51" si="30">IF(AB35=0,"",(AB35-P35)/P35)</f>
        <v>1.2434603609573314E-3</v>
      </c>
      <c r="CX35" s="55">
        <f t="shared" ref="CX35:CX61" si="31">IF(AT35=0,"",(AT35-Q35)/Q35)</f>
        <v>0.56871021190347659</v>
      </c>
    </row>
    <row r="36" spans="1:102" x14ac:dyDescent="0.25">
      <c r="A36" s="28" t="s">
        <v>35</v>
      </c>
      <c r="B36" s="26">
        <v>62179.596584999999</v>
      </c>
      <c r="C36" s="26">
        <v>3014.5601639000001</v>
      </c>
      <c r="D36" s="26">
        <v>19511.944889999999</v>
      </c>
      <c r="E36" s="26">
        <v>19380.123938000001</v>
      </c>
      <c r="F36" s="26">
        <v>17045.706964000001</v>
      </c>
      <c r="G36" s="26">
        <v>2889.9448754999999</v>
      </c>
      <c r="H36" s="26">
        <v>172549.51243999999</v>
      </c>
      <c r="I36" s="26">
        <v>191.31959972000001</v>
      </c>
      <c r="J36" s="26">
        <v>438.26128059000001</v>
      </c>
      <c r="K36" s="26"/>
      <c r="L36" s="26">
        <v>212.94000790999999</v>
      </c>
      <c r="M36" s="26">
        <v>66.464896895999999</v>
      </c>
      <c r="N36" s="26">
        <v>6505.4667401999995</v>
      </c>
      <c r="O36" s="26">
        <v>6.5656563762999998</v>
      </c>
      <c r="P36" s="26">
        <v>33.818917747999997</v>
      </c>
      <c r="Q36" s="26">
        <v>115.50513672</v>
      </c>
      <c r="R36" s="26"/>
      <c r="S36" s="26" t="s">
        <v>35</v>
      </c>
      <c r="T36" s="97">
        <v>189.758306360012</v>
      </c>
      <c r="U36" s="26">
        <v>12124.804284936499</v>
      </c>
      <c r="V36" s="26">
        <v>6.5635066926867696</v>
      </c>
      <c r="W36" s="26">
        <v>192.07396830071499</v>
      </c>
      <c r="X36" s="26">
        <v>192.07366038387701</v>
      </c>
      <c r="Y36" s="26">
        <v>210.05849461707299</v>
      </c>
      <c r="Z36" s="97">
        <v>26.664018273024698</v>
      </c>
      <c r="AA36" s="26">
        <v>477.96325779062897</v>
      </c>
      <c r="AB36" s="26">
        <v>33.892456307737099</v>
      </c>
      <c r="AC36" s="26">
        <v>1436.7279789038701</v>
      </c>
      <c r="AD36" s="26">
        <v>0</v>
      </c>
      <c r="AE36" s="26">
        <v>62294.6552326151</v>
      </c>
      <c r="AF36" s="26">
        <v>671.375043606855</v>
      </c>
      <c r="AG36" s="26">
        <v>67.570296898861102</v>
      </c>
      <c r="AH36" s="26">
        <v>86.323574961166997</v>
      </c>
      <c r="AI36" s="26">
        <v>15760.7226434928</v>
      </c>
      <c r="AJ36" s="97">
        <v>1.7969398210673601E-2</v>
      </c>
      <c r="AK36" s="26">
        <v>214.491718428882</v>
      </c>
      <c r="AL36" s="26">
        <v>214.491718428882</v>
      </c>
      <c r="AM36" s="26">
        <v>66.464903021257996</v>
      </c>
      <c r="AN36" s="26">
        <v>0</v>
      </c>
      <c r="AO36" s="26">
        <v>2747.9637373441201</v>
      </c>
      <c r="AP36" s="26">
        <v>9.0635181285243895</v>
      </c>
      <c r="AQ36" s="97">
        <v>30787.0518584893</v>
      </c>
      <c r="AR36" s="26">
        <v>686.04428797213302</v>
      </c>
      <c r="AS36" s="26">
        <v>6516.6698853287598</v>
      </c>
      <c r="AT36" s="26">
        <v>136.00504656251999</v>
      </c>
      <c r="AU36" s="26">
        <v>3014.33540946223</v>
      </c>
      <c r="AV36" s="26">
        <v>0</v>
      </c>
      <c r="AW36" s="26">
        <v>17552.021734794998</v>
      </c>
      <c r="AX36" s="26">
        <v>1950.22352126633</v>
      </c>
      <c r="AY36" s="26">
        <v>19502.245256061298</v>
      </c>
      <c r="AZ36" s="26">
        <v>2.5480408338202798</v>
      </c>
      <c r="BA36" s="26">
        <v>1065.1425015186501</v>
      </c>
      <c r="BB36" s="26">
        <v>12.440481094815199</v>
      </c>
      <c r="BC36" s="26">
        <v>72755.0229856644</v>
      </c>
      <c r="BD36" s="26">
        <v>35.467674376229802</v>
      </c>
      <c r="BE36" s="26">
        <v>761.23536158556396</v>
      </c>
      <c r="BF36" s="26">
        <v>1182.11851386431</v>
      </c>
      <c r="BG36" s="26">
        <v>8.5154612851843794</v>
      </c>
      <c r="BH36" s="26">
        <v>6.6615009617663395E-2</v>
      </c>
      <c r="BI36" s="26">
        <v>906.688950214123</v>
      </c>
      <c r="BJ36" s="26">
        <v>19389.642152762899</v>
      </c>
      <c r="BK36" s="26">
        <v>17053.321407821099</v>
      </c>
      <c r="BL36" s="26">
        <v>2336.32074494177</v>
      </c>
      <c r="BM36" s="26">
        <v>16.032151929319799</v>
      </c>
      <c r="BN36" s="26">
        <v>0.35559239262113002</v>
      </c>
      <c r="BO36" s="26">
        <v>1063.2313610785</v>
      </c>
      <c r="BP36" s="26">
        <v>74.0788245396474</v>
      </c>
      <c r="BQ36" s="26">
        <v>4014.1791620231802</v>
      </c>
      <c r="BR36" s="26">
        <v>139.19364514404401</v>
      </c>
      <c r="BS36" s="26">
        <v>50.959024917740003</v>
      </c>
      <c r="BT36" s="26">
        <v>7800.7408089860401</v>
      </c>
      <c r="BU36" s="26">
        <v>5852.1189358868096</v>
      </c>
      <c r="BV36" s="26">
        <v>555.16126942134201</v>
      </c>
      <c r="BW36" s="26">
        <v>432.01845136328302</v>
      </c>
      <c r="BX36" s="26">
        <v>0.83805859554555995</v>
      </c>
      <c r="BY36" s="26">
        <v>2883.4095460396702</v>
      </c>
      <c r="BZ36" s="26">
        <v>57433.996312689102</v>
      </c>
      <c r="CA36" s="26">
        <v>42.0162578521469</v>
      </c>
      <c r="CB36" s="26">
        <v>1631.9100400110699</v>
      </c>
      <c r="CC36" s="26">
        <v>8052.7003346703696</v>
      </c>
      <c r="CD36" s="97">
        <v>0</v>
      </c>
      <c r="CE36" s="26">
        <v>12403.3782031111</v>
      </c>
      <c r="CF36" s="26">
        <v>172555.60334330899</v>
      </c>
      <c r="CG36" s="26">
        <v>7005.1956450550097</v>
      </c>
      <c r="CH36" s="28"/>
      <c r="CI36" s="55">
        <f t="shared" si="16"/>
        <v>1.8504244789979316E-3</v>
      </c>
      <c r="CJ36" s="55">
        <f t="shared" si="17"/>
        <v>-7.4556295296938604E-5</v>
      </c>
      <c r="CK36" s="55">
        <f t="shared" si="18"/>
        <v>-4.971126145232041E-4</v>
      </c>
      <c r="CL36" s="55">
        <f t="shared" si="19"/>
        <v>4.9113281181011319E-4</v>
      </c>
      <c r="CM36" s="55">
        <f t="shared" si="20"/>
        <v>4.4670742241311156E-4</v>
      </c>
      <c r="CN36" s="55">
        <f t="shared" si="21"/>
        <v>-2.2614028093525308E-3</v>
      </c>
      <c r="CO36" s="55">
        <f t="shared" si="22"/>
        <v>3.5299452446249169E-5</v>
      </c>
      <c r="CP36" s="55">
        <f t="shared" si="23"/>
        <v>3.9413665143591204E-3</v>
      </c>
      <c r="CQ36" s="55">
        <f t="shared" si="24"/>
        <v>9.0589743970037717E-2</v>
      </c>
      <c r="CR36" s="55" t="str">
        <f t="shared" si="25"/>
        <v/>
      </c>
      <c r="CS36" s="55">
        <f t="shared" si="26"/>
        <v>7.2870783377534248E-3</v>
      </c>
      <c r="CT36" s="55">
        <f t="shared" si="27"/>
        <v>9.2157789793888961E-8</v>
      </c>
      <c r="CU36" s="55">
        <f t="shared" si="28"/>
        <v>1.7221124288487064E-3</v>
      </c>
      <c r="CV36" s="55">
        <f t="shared" si="29"/>
        <v>-3.2741335976550632E-4</v>
      </c>
      <c r="CW36" s="55">
        <f t="shared" si="30"/>
        <v>2.1744799844001829E-3</v>
      </c>
      <c r="CX36" s="55">
        <f t="shared" si="31"/>
        <v>0.1774805036785034</v>
      </c>
    </row>
    <row r="37" spans="1:102" x14ac:dyDescent="0.25">
      <c r="A37" s="28" t="s">
        <v>36</v>
      </c>
      <c r="B37" s="26">
        <v>31232.462113000001</v>
      </c>
      <c r="C37" s="26">
        <v>889.98368947999995</v>
      </c>
      <c r="D37" s="26">
        <v>17261.654493999999</v>
      </c>
      <c r="E37" s="26">
        <v>9144.8235113999999</v>
      </c>
      <c r="F37" s="26">
        <v>8168.1916180999997</v>
      </c>
      <c r="G37" s="26">
        <v>998.59980718999998</v>
      </c>
      <c r="H37" s="26">
        <v>56966.381157999997</v>
      </c>
      <c r="I37" s="26">
        <v>86.607503566999995</v>
      </c>
      <c r="J37" s="26">
        <v>205.65808963999999</v>
      </c>
      <c r="K37" s="26"/>
      <c r="L37" s="26">
        <v>97.011542392999999</v>
      </c>
      <c r="M37" s="26">
        <v>31.471497442</v>
      </c>
      <c r="N37" s="26">
        <v>1937.1580074999999</v>
      </c>
      <c r="O37" s="26">
        <v>3.4779014369999999</v>
      </c>
      <c r="P37" s="26">
        <v>16.767569363</v>
      </c>
      <c r="Q37" s="26">
        <v>89.904981303</v>
      </c>
      <c r="R37" s="26"/>
      <c r="S37" s="26" t="s">
        <v>36</v>
      </c>
      <c r="T37" s="97">
        <v>92.599486704787196</v>
      </c>
      <c r="U37" s="26">
        <v>3096.5031221500299</v>
      </c>
      <c r="V37" s="26">
        <v>3.4761006349984198</v>
      </c>
      <c r="W37" s="26">
        <v>86.8128497080816</v>
      </c>
      <c r="X37" s="26">
        <v>86.812746912126002</v>
      </c>
      <c r="Y37" s="26">
        <v>78.151046521966293</v>
      </c>
      <c r="Z37" s="97">
        <v>8.1138042230830596</v>
      </c>
      <c r="AA37" s="26">
        <v>208.924238314045</v>
      </c>
      <c r="AB37" s="26">
        <v>16.788403789519201</v>
      </c>
      <c r="AC37" s="26">
        <v>1211.6035019998201</v>
      </c>
      <c r="AD37" s="26">
        <v>0</v>
      </c>
      <c r="AE37" s="26">
        <v>31238.624752393302</v>
      </c>
      <c r="AF37" s="26">
        <v>244.777529189646</v>
      </c>
      <c r="AG37" s="26">
        <v>21.803231554566999</v>
      </c>
      <c r="AH37" s="26">
        <v>33.145394535291899</v>
      </c>
      <c r="AI37" s="26">
        <v>5350.6747403564004</v>
      </c>
      <c r="AJ37" s="97">
        <v>5.99647385763377E-3</v>
      </c>
      <c r="AK37" s="26">
        <v>97.281981793652406</v>
      </c>
      <c r="AL37" s="26">
        <v>97.281981793652406</v>
      </c>
      <c r="AM37" s="26">
        <v>31.471523978901701</v>
      </c>
      <c r="AN37" s="26">
        <v>0</v>
      </c>
      <c r="AO37" s="26">
        <v>1180.6997163553201</v>
      </c>
      <c r="AP37" s="26">
        <v>4.0652023881143897</v>
      </c>
      <c r="AQ37" s="97">
        <v>12444.886648420799</v>
      </c>
      <c r="AR37" s="26">
        <v>233.150818675463</v>
      </c>
      <c r="AS37" s="26">
        <v>1945.2162201448</v>
      </c>
      <c r="AT37" s="26">
        <v>109.360276567157</v>
      </c>
      <c r="AU37" s="26">
        <v>889.12515679932903</v>
      </c>
      <c r="AV37" s="26">
        <v>0</v>
      </c>
      <c r="AW37" s="26">
        <v>15498.4944824264</v>
      </c>
      <c r="AX37" s="26">
        <v>1722.05438257025</v>
      </c>
      <c r="AY37" s="26">
        <v>17220.548864996599</v>
      </c>
      <c r="AZ37" s="26">
        <v>1.69944310500478</v>
      </c>
      <c r="BA37" s="26">
        <v>429.26657505745698</v>
      </c>
      <c r="BB37" s="26">
        <v>2.0298791762429902</v>
      </c>
      <c r="BC37" s="26">
        <v>24773.538293470399</v>
      </c>
      <c r="BD37" s="26">
        <v>20.963821835678502</v>
      </c>
      <c r="BE37" s="26">
        <v>321.16338987086402</v>
      </c>
      <c r="BF37" s="26">
        <v>547.65899028312799</v>
      </c>
      <c r="BG37" s="26">
        <v>2.3998990720746001</v>
      </c>
      <c r="BH37" s="26">
        <v>2.14208531335945E-2</v>
      </c>
      <c r="BI37" s="26">
        <v>488.15904515617001</v>
      </c>
      <c r="BJ37" s="26">
        <v>9141.1221263320494</v>
      </c>
      <c r="BK37" s="26">
        <v>8164.4221463941103</v>
      </c>
      <c r="BL37" s="26">
        <v>976.69997993793902</v>
      </c>
      <c r="BM37" s="26">
        <v>8.1190477190429693</v>
      </c>
      <c r="BN37" s="26">
        <v>0.104831258227594</v>
      </c>
      <c r="BO37" s="26">
        <v>707.73372238297497</v>
      </c>
      <c r="BP37" s="26">
        <v>31.141604054299801</v>
      </c>
      <c r="BQ37" s="26">
        <v>1765.21311805199</v>
      </c>
      <c r="BR37" s="26">
        <v>59.314463389495998</v>
      </c>
      <c r="BS37" s="26">
        <v>19.737113769517801</v>
      </c>
      <c r="BT37" s="26">
        <v>3480.6550646229698</v>
      </c>
      <c r="BU37" s="26">
        <v>1614.7199439808701</v>
      </c>
      <c r="BV37" s="26">
        <v>398.83009749940697</v>
      </c>
      <c r="BW37" s="26">
        <v>311.07303676758301</v>
      </c>
      <c r="BX37" s="26">
        <v>0.103600631293506</v>
      </c>
      <c r="BY37" s="26">
        <v>996.163883379906</v>
      </c>
      <c r="BZ37" s="26">
        <v>22490.109910358598</v>
      </c>
      <c r="CA37" s="26">
        <v>5.1084704469319799</v>
      </c>
      <c r="CB37" s="26">
        <v>395.21733519367803</v>
      </c>
      <c r="CC37" s="26">
        <v>2307.6890884068798</v>
      </c>
      <c r="CD37" s="97">
        <v>0</v>
      </c>
      <c r="CE37" s="26">
        <v>2870.1640363398801</v>
      </c>
      <c r="CF37" s="26">
        <v>56966.062521867003</v>
      </c>
      <c r="CG37" s="26">
        <v>2383.94158567159</v>
      </c>
      <c r="CH37" s="28"/>
      <c r="CI37" s="55">
        <f t="shared" si="16"/>
        <v>1.9731519631733095E-4</v>
      </c>
      <c r="CJ37" s="55">
        <f t="shared" si="17"/>
        <v>-9.6466114021993247E-4</v>
      </c>
      <c r="CK37" s="55">
        <f t="shared" si="18"/>
        <v>-2.381326136361224E-3</v>
      </c>
      <c r="CL37" s="55">
        <f t="shared" si="19"/>
        <v>-4.0475194117593375E-4</v>
      </c>
      <c r="CM37" s="55">
        <f t="shared" si="20"/>
        <v>-4.6148179206968563E-4</v>
      </c>
      <c r="CN37" s="55">
        <f t="shared" si="21"/>
        <v>-2.4393393555207322E-3</v>
      </c>
      <c r="CO37" s="55">
        <f t="shared" si="22"/>
        <v>-5.5934066113450762E-6</v>
      </c>
      <c r="CP37" s="55">
        <f t="shared" si="23"/>
        <v>2.3698101974181708E-3</v>
      </c>
      <c r="CQ37" s="55">
        <f t="shared" si="24"/>
        <v>1.5881450030788166E-2</v>
      </c>
      <c r="CR37" s="55" t="str">
        <f t="shared" si="25"/>
        <v/>
      </c>
      <c r="CS37" s="55">
        <f t="shared" si="26"/>
        <v>2.7877033390195931E-3</v>
      </c>
      <c r="CT37" s="55">
        <f t="shared" si="27"/>
        <v>8.4320429140606488E-7</v>
      </c>
      <c r="CU37" s="55">
        <f t="shared" si="28"/>
        <v>4.1598117518557923E-3</v>
      </c>
      <c r="CV37" s="55">
        <f t="shared" si="29"/>
        <v>-5.1778408163671592E-4</v>
      </c>
      <c r="CW37" s="55">
        <f t="shared" si="30"/>
        <v>1.2425430346019728E-3</v>
      </c>
      <c r="CX37" s="55">
        <f t="shared" si="31"/>
        <v>0.21639841288202133</v>
      </c>
    </row>
    <row r="38" spans="1:102" x14ac:dyDescent="0.25">
      <c r="A38" s="28" t="s">
        <v>37</v>
      </c>
      <c r="B38" s="26">
        <v>29501.450004999999</v>
      </c>
      <c r="C38" s="26">
        <v>683.67132133999996</v>
      </c>
      <c r="D38" s="26">
        <v>8065.6100286000001</v>
      </c>
      <c r="E38" s="26">
        <v>7110.6504891000004</v>
      </c>
      <c r="F38" s="26">
        <v>6080.0305914</v>
      </c>
      <c r="G38" s="26">
        <v>1645.2502532999999</v>
      </c>
      <c r="H38" s="26">
        <v>55107.538009000004</v>
      </c>
      <c r="I38" s="26">
        <v>60.514496186999999</v>
      </c>
      <c r="J38" s="26">
        <v>141.78357285000001</v>
      </c>
      <c r="K38" s="26"/>
      <c r="L38" s="26">
        <v>71.282389272000003</v>
      </c>
      <c r="M38" s="26">
        <v>20.665486161</v>
      </c>
      <c r="N38" s="26">
        <v>2903.3300856000001</v>
      </c>
      <c r="O38" s="26">
        <v>1.725680227</v>
      </c>
      <c r="P38" s="26">
        <v>9.4145387023999998</v>
      </c>
      <c r="Q38" s="26">
        <v>118.99585236</v>
      </c>
      <c r="R38" s="26"/>
      <c r="S38" s="26" t="s">
        <v>37</v>
      </c>
      <c r="T38" s="97">
        <v>121.10667700756299</v>
      </c>
      <c r="U38" s="26">
        <v>3247.26086720179</v>
      </c>
      <c r="V38" s="26">
        <v>1.7255045284192201</v>
      </c>
      <c r="W38" s="26">
        <v>60.762580724762898</v>
      </c>
      <c r="X38" s="26">
        <v>60.762416476550897</v>
      </c>
      <c r="Y38" s="26">
        <v>78.684385027447505</v>
      </c>
      <c r="Z38" s="97">
        <v>10.151686599186201</v>
      </c>
      <c r="AA38" s="26">
        <v>146.03865378887099</v>
      </c>
      <c r="AB38" s="26">
        <v>9.4383787148275093</v>
      </c>
      <c r="AC38" s="26">
        <v>849.12997135972</v>
      </c>
      <c r="AD38" s="26">
        <v>0</v>
      </c>
      <c r="AE38" s="26">
        <v>29532.153352667799</v>
      </c>
      <c r="AF38" s="26">
        <v>339.87831127199797</v>
      </c>
      <c r="AG38" s="26">
        <v>22.8043098818078</v>
      </c>
      <c r="AH38" s="26">
        <v>39.6277447268264</v>
      </c>
      <c r="AI38" s="26">
        <v>5065.99333788279</v>
      </c>
      <c r="AJ38" s="97">
        <v>6.7543450628592804E-3</v>
      </c>
      <c r="AK38" s="26">
        <v>72.419671009641405</v>
      </c>
      <c r="AL38" s="26">
        <v>72.419671009641405</v>
      </c>
      <c r="AM38" s="26">
        <v>20.6653848222027</v>
      </c>
      <c r="AN38" s="26">
        <v>0</v>
      </c>
      <c r="AO38" s="26">
        <v>617.33546488801005</v>
      </c>
      <c r="AP38" s="26">
        <v>1.71161208467308</v>
      </c>
      <c r="AQ38" s="97">
        <v>13976.2716482136</v>
      </c>
      <c r="AR38" s="26">
        <v>332.37767056645902</v>
      </c>
      <c r="AS38" s="26">
        <v>2913.1667281295299</v>
      </c>
      <c r="AT38" s="26">
        <v>145.995748247107</v>
      </c>
      <c r="AU38" s="26">
        <v>683.42412744842397</v>
      </c>
      <c r="AV38" s="26">
        <v>0</v>
      </c>
      <c r="AW38" s="26">
        <v>7246.2357707303299</v>
      </c>
      <c r="AX38" s="26">
        <v>805.13783394698896</v>
      </c>
      <c r="AY38" s="26">
        <v>8051.3736046773101</v>
      </c>
      <c r="AZ38" s="26">
        <v>2.1708240686429399</v>
      </c>
      <c r="BA38" s="26">
        <v>355.90283385207999</v>
      </c>
      <c r="BB38" s="26">
        <v>8.0875547310636708</v>
      </c>
      <c r="BC38" s="26">
        <v>20230.0831705649</v>
      </c>
      <c r="BD38" s="26">
        <v>7.4676465281061697</v>
      </c>
      <c r="BE38" s="26">
        <v>325.10676470620598</v>
      </c>
      <c r="BF38" s="26">
        <v>466.81236924111403</v>
      </c>
      <c r="BG38" s="26">
        <v>5.2461846015972498</v>
      </c>
      <c r="BH38" s="26">
        <v>3.1634258723413598E-2</v>
      </c>
      <c r="BI38" s="26">
        <v>263.45144531710702</v>
      </c>
      <c r="BJ38" s="26">
        <v>7115.7575038028599</v>
      </c>
      <c r="BK38" s="26">
        <v>6085.0300989846601</v>
      </c>
      <c r="BL38" s="26">
        <v>1030.7274048182001</v>
      </c>
      <c r="BM38" s="26">
        <v>4.8961493358025097</v>
      </c>
      <c r="BN38" s="26">
        <v>0.172184389512613</v>
      </c>
      <c r="BO38" s="26">
        <v>263.52392115169403</v>
      </c>
      <c r="BP38" s="26">
        <v>29.935444047244999</v>
      </c>
      <c r="BQ38" s="26">
        <v>1556.7045892513599</v>
      </c>
      <c r="BR38" s="26">
        <v>61.465262211125498</v>
      </c>
      <c r="BS38" s="26">
        <v>22.454623566306701</v>
      </c>
      <c r="BT38" s="26">
        <v>2915.2343861505601</v>
      </c>
      <c r="BU38" s="26">
        <v>1502.6878194677699</v>
      </c>
      <c r="BV38" s="26">
        <v>43.692350232863198</v>
      </c>
      <c r="BW38" s="26">
        <v>110.19466906970401</v>
      </c>
      <c r="BX38" s="26">
        <v>0.55292019455789099</v>
      </c>
      <c r="BY38" s="26">
        <v>1641.16308318149</v>
      </c>
      <c r="BZ38" s="26">
        <v>18457.355533945702</v>
      </c>
      <c r="CA38" s="26">
        <v>26.2313359410924</v>
      </c>
      <c r="CB38" s="26">
        <v>490.00345946871198</v>
      </c>
      <c r="CC38" s="26">
        <v>2149.8468490266</v>
      </c>
      <c r="CD38" s="97">
        <v>0</v>
      </c>
      <c r="CE38" s="26">
        <v>3389.39582319284</v>
      </c>
      <c r="CF38" s="26">
        <v>55108.100541014202</v>
      </c>
      <c r="CG38" s="26">
        <v>2142.4423129246302</v>
      </c>
      <c r="CH38" s="28"/>
      <c r="CI38" s="55">
        <f t="shared" si="16"/>
        <v>1.0407402911584685E-3</v>
      </c>
      <c r="CJ38" s="55">
        <f t="shared" si="17"/>
        <v>-3.6156832071219209E-4</v>
      </c>
      <c r="CK38" s="55">
        <f t="shared" si="18"/>
        <v>-1.7650771450899226E-3</v>
      </c>
      <c r="CL38" s="55">
        <f t="shared" si="19"/>
        <v>7.1822046529893295E-4</v>
      </c>
      <c r="CM38" s="55">
        <f t="shared" si="20"/>
        <v>8.2228329438533733E-4</v>
      </c>
      <c r="CN38" s="55">
        <f t="shared" si="21"/>
        <v>-2.4842239715884948E-3</v>
      </c>
      <c r="CO38" s="55">
        <f t="shared" si="22"/>
        <v>1.0207895952584188E-5</v>
      </c>
      <c r="CP38" s="55">
        <f t="shared" si="23"/>
        <v>4.0968743883247763E-3</v>
      </c>
      <c r="CQ38" s="55">
        <f t="shared" si="24"/>
        <v>3.0011099687638987E-2</v>
      </c>
      <c r="CR38" s="55" t="str">
        <f t="shared" si="25"/>
        <v/>
      </c>
      <c r="CS38" s="55">
        <f t="shared" si="26"/>
        <v>1.5954596208914262E-2</v>
      </c>
      <c r="CT38" s="55">
        <f t="shared" si="27"/>
        <v>-4.9037703014018741E-6</v>
      </c>
      <c r="CU38" s="55">
        <f t="shared" si="28"/>
        <v>3.3880551778517533E-3</v>
      </c>
      <c r="CV38" s="55">
        <f t="shared" si="29"/>
        <v>-1.0181410091565363E-4</v>
      </c>
      <c r="CW38" s="55">
        <f t="shared" si="30"/>
        <v>2.5322549708603499E-3</v>
      </c>
      <c r="CX38" s="55">
        <f t="shared" si="31"/>
        <v>0.2268977897265175</v>
      </c>
    </row>
    <row r="39" spans="1:102" x14ac:dyDescent="0.25">
      <c r="A39" s="28" t="s">
        <v>130</v>
      </c>
      <c r="B39" s="26">
        <v>106097.93386</v>
      </c>
      <c r="C39" s="26">
        <v>2986.6872586999998</v>
      </c>
      <c r="D39" s="26">
        <v>33508.935612000001</v>
      </c>
      <c r="E39" s="26">
        <v>29788.979708999999</v>
      </c>
      <c r="F39" s="26">
        <v>26659.288085</v>
      </c>
      <c r="G39" s="26">
        <v>3655.9207299999998</v>
      </c>
      <c r="H39" s="26">
        <v>145274.42726999999</v>
      </c>
      <c r="I39" s="26">
        <v>225.78817622</v>
      </c>
      <c r="J39" s="26">
        <v>440.72229389</v>
      </c>
      <c r="K39" s="26"/>
      <c r="L39" s="26">
        <v>252.56905484000001</v>
      </c>
      <c r="M39" s="26">
        <v>71.096217483000004</v>
      </c>
      <c r="N39" s="26">
        <v>4846.1864394000004</v>
      </c>
      <c r="O39" s="26">
        <v>7.7947675924000004</v>
      </c>
      <c r="P39" s="26">
        <v>37.479317346000002</v>
      </c>
      <c r="Q39" s="26">
        <v>399.44405819999997</v>
      </c>
      <c r="R39" s="26"/>
      <c r="S39" s="26" t="s">
        <v>130</v>
      </c>
      <c r="T39" s="97">
        <v>160.949899750393</v>
      </c>
      <c r="U39" s="26">
        <v>6800.3743055945597</v>
      </c>
      <c r="V39" s="26">
        <v>7.7899499673657697</v>
      </c>
      <c r="W39" s="26">
        <v>226.56554144879701</v>
      </c>
      <c r="X39" s="26">
        <v>226.56523218199999</v>
      </c>
      <c r="Y39" s="26">
        <v>243.923187454719</v>
      </c>
      <c r="Z39" s="97">
        <v>28.246390909221901</v>
      </c>
      <c r="AA39" s="26">
        <v>490.797997270054</v>
      </c>
      <c r="AB39" s="26">
        <v>37.556930955245001</v>
      </c>
      <c r="AC39" s="26">
        <v>1866.3580537292901</v>
      </c>
      <c r="AD39" s="26">
        <v>0</v>
      </c>
      <c r="AE39" s="26">
        <v>106197.764869128</v>
      </c>
      <c r="AF39" s="26">
        <v>1140.40144817949</v>
      </c>
      <c r="AG39" s="26">
        <v>65.422666101863499</v>
      </c>
      <c r="AH39" s="26">
        <v>139.93211078371701</v>
      </c>
      <c r="AI39" s="26">
        <v>10277.4515981856</v>
      </c>
      <c r="AJ39" s="97">
        <v>1.34140268244073E-2</v>
      </c>
      <c r="AK39" s="26">
        <v>254.374219171992</v>
      </c>
      <c r="AL39" s="26">
        <v>254.374219171992</v>
      </c>
      <c r="AM39" s="26">
        <v>71.096081371252794</v>
      </c>
      <c r="AN39" s="26">
        <v>0</v>
      </c>
      <c r="AO39" s="26">
        <v>1468.59164347409</v>
      </c>
      <c r="AP39" s="26">
        <v>4.1614471052090503</v>
      </c>
      <c r="AQ39" s="97">
        <v>33524.742769475299</v>
      </c>
      <c r="AR39" s="26">
        <v>562.312293111548</v>
      </c>
      <c r="AS39" s="26">
        <v>4852.6251226055701</v>
      </c>
      <c r="AT39" s="26">
        <v>408.80059330968498</v>
      </c>
      <c r="AU39" s="26">
        <v>2986.0956801787902</v>
      </c>
      <c r="AV39" s="26">
        <v>0</v>
      </c>
      <c r="AW39" s="26">
        <v>30119.238244261101</v>
      </c>
      <c r="AX39" s="26">
        <v>3346.58154775707</v>
      </c>
      <c r="AY39" s="26">
        <v>33465.819792018199</v>
      </c>
      <c r="AZ39" s="26">
        <v>1.44198950406435</v>
      </c>
      <c r="BA39" s="26">
        <v>957.34060013999294</v>
      </c>
      <c r="BB39" s="26">
        <v>6.2315753228944502</v>
      </c>
      <c r="BC39" s="26">
        <v>55298.592042487398</v>
      </c>
      <c r="BD39" s="26">
        <v>60.748708081593001</v>
      </c>
      <c r="BE39" s="26">
        <v>1147.5741682236801</v>
      </c>
      <c r="BF39" s="26">
        <v>1886.90867750238</v>
      </c>
      <c r="BG39" s="26">
        <v>6.5168113581022604</v>
      </c>
      <c r="BH39" s="26">
        <v>7.3466267850548606E-2</v>
      </c>
      <c r="BI39" s="26">
        <v>1576.79852136003</v>
      </c>
      <c r="BJ39" s="26">
        <v>29785.542936543701</v>
      </c>
      <c r="BK39" s="26">
        <v>26654.293287354099</v>
      </c>
      <c r="BL39" s="26">
        <v>3131.2496491895199</v>
      </c>
      <c r="BM39" s="26">
        <v>25.827311549463399</v>
      </c>
      <c r="BN39" s="26">
        <v>0.34521576668485399</v>
      </c>
      <c r="BO39" s="26">
        <v>2152.6314835452499</v>
      </c>
      <c r="BP39" s="26">
        <v>107.89656793267</v>
      </c>
      <c r="BQ39" s="26">
        <v>5913.5135988800503</v>
      </c>
      <c r="BR39" s="26">
        <v>210.73231243902799</v>
      </c>
      <c r="BS39" s="26">
        <v>66.730434750354107</v>
      </c>
      <c r="BT39" s="26">
        <v>11395.1477199248</v>
      </c>
      <c r="BU39" s="26">
        <v>2755.55939381403</v>
      </c>
      <c r="BV39" s="26">
        <v>1147.64286748568</v>
      </c>
      <c r="BW39" s="26">
        <v>948.64558695304697</v>
      </c>
      <c r="BX39" s="26">
        <v>0.32826001058218501</v>
      </c>
      <c r="BY39" s="26">
        <v>3653.1719607885898</v>
      </c>
      <c r="BZ39" s="26">
        <v>42755.071608995997</v>
      </c>
      <c r="CA39" s="26">
        <v>29.807301994397999</v>
      </c>
      <c r="CB39" s="26">
        <v>1358.7970405559299</v>
      </c>
      <c r="CC39" s="26">
        <v>5002.6490495306998</v>
      </c>
      <c r="CD39" s="97">
        <v>0</v>
      </c>
      <c r="CE39" s="26">
        <v>10677.732574477001</v>
      </c>
      <c r="CF39" s="26">
        <v>145279.40753021699</v>
      </c>
      <c r="CG39" s="26">
        <v>6034.0221391400801</v>
      </c>
      <c r="CH39" s="28"/>
      <c r="CI39" s="55">
        <f t="shared" si="16"/>
        <v>9.4093264115520446E-4</v>
      </c>
      <c r="CJ39" s="55">
        <f t="shared" si="17"/>
        <v>-1.9807179994704431E-4</v>
      </c>
      <c r="CK39" s="55">
        <f t="shared" si="18"/>
        <v>-1.2866961959353178E-3</v>
      </c>
      <c r="CL39" s="55">
        <f t="shared" si="19"/>
        <v>-1.1537059979465236E-4</v>
      </c>
      <c r="CM39" s="55">
        <f t="shared" si="20"/>
        <v>-1.8735675273755869E-4</v>
      </c>
      <c r="CN39" s="55">
        <f t="shared" si="21"/>
        <v>-7.5186783697305047E-4</v>
      </c>
      <c r="CO39" s="55">
        <f t="shared" si="22"/>
        <v>3.4281740500365391E-5</v>
      </c>
      <c r="CP39" s="55">
        <f t="shared" si="23"/>
        <v>3.44152636780615E-3</v>
      </c>
      <c r="CQ39" s="55">
        <f t="shared" si="24"/>
        <v>0.11362189767634583</v>
      </c>
      <c r="CR39" s="55" t="str">
        <f t="shared" si="25"/>
        <v/>
      </c>
      <c r="CS39" s="55">
        <f t="shared" si="26"/>
        <v>7.147211019717133E-3</v>
      </c>
      <c r="CT39" s="55">
        <f t="shared" si="27"/>
        <v>-1.9144724153941372E-6</v>
      </c>
      <c r="CU39" s="55">
        <f t="shared" si="28"/>
        <v>1.3286082337284004E-3</v>
      </c>
      <c r="CV39" s="55">
        <f t="shared" si="29"/>
        <v>-6.1805884230954015E-4</v>
      </c>
      <c r="CW39" s="55">
        <f t="shared" si="30"/>
        <v>2.0708383914383698E-3</v>
      </c>
      <c r="CX39" s="55">
        <f t="shared" si="31"/>
        <v>2.3423893578109589E-2</v>
      </c>
    </row>
    <row r="40" spans="1:102" x14ac:dyDescent="0.25">
      <c r="A40" s="28" t="s">
        <v>39</v>
      </c>
      <c r="B40" s="26">
        <v>6725.886708</v>
      </c>
      <c r="C40" s="26">
        <v>261.49238482999999</v>
      </c>
      <c r="D40" s="26">
        <v>2544.9263731999999</v>
      </c>
      <c r="E40" s="26">
        <v>1495.6680263000001</v>
      </c>
      <c r="F40" s="26">
        <v>1358.5961703</v>
      </c>
      <c r="G40" s="26">
        <v>412.11009094999997</v>
      </c>
      <c r="H40" s="26">
        <v>9521.6876811000002</v>
      </c>
      <c r="I40" s="26">
        <v>11.719882667</v>
      </c>
      <c r="J40" s="26">
        <v>19.532090090000001</v>
      </c>
      <c r="K40" s="26"/>
      <c r="L40" s="26">
        <v>15.429534045</v>
      </c>
      <c r="M40" s="26">
        <v>2.8513697542999998</v>
      </c>
      <c r="N40" s="26">
        <v>404.32306295000001</v>
      </c>
      <c r="O40" s="26">
        <v>0.23792148739999999</v>
      </c>
      <c r="P40" s="26">
        <v>1.3669499388999999</v>
      </c>
      <c r="Q40" s="26">
        <v>2.01845199</v>
      </c>
      <c r="R40" s="26"/>
      <c r="S40" s="26" t="s">
        <v>39</v>
      </c>
      <c r="T40" s="97">
        <v>10.767714235716401</v>
      </c>
      <c r="U40" s="26">
        <v>547.20855363239002</v>
      </c>
      <c r="V40" s="26">
        <v>0.23788142541167301</v>
      </c>
      <c r="W40" s="26">
        <v>11.7909944527217</v>
      </c>
      <c r="X40" s="26">
        <v>11.7909728436706</v>
      </c>
      <c r="Y40" s="26">
        <v>18.0584288768002</v>
      </c>
      <c r="Z40" s="97">
        <v>2.1919207253935702</v>
      </c>
      <c r="AA40" s="26">
        <v>28.165225710987698</v>
      </c>
      <c r="AB40" s="26">
        <v>1.3737694640218201</v>
      </c>
      <c r="AC40" s="26">
        <v>169.09205301884299</v>
      </c>
      <c r="AD40" s="26">
        <v>0</v>
      </c>
      <c r="AE40" s="26">
        <v>6736.2288701863399</v>
      </c>
      <c r="AF40" s="26">
        <v>76.676813808836101</v>
      </c>
      <c r="AG40" s="26">
        <v>4.8850165646356496</v>
      </c>
      <c r="AH40" s="26">
        <v>8.9106040522674093</v>
      </c>
      <c r="AI40" s="26">
        <v>824.09270095162606</v>
      </c>
      <c r="AJ40" s="97">
        <v>9.8694639475409708E-4</v>
      </c>
      <c r="AK40" s="26">
        <v>15.518403790873901</v>
      </c>
      <c r="AL40" s="26">
        <v>15.518403790873901</v>
      </c>
      <c r="AM40" s="26">
        <v>2.8513688719831101</v>
      </c>
      <c r="AN40" s="26">
        <v>0</v>
      </c>
      <c r="AO40" s="26">
        <v>55.645897374967603</v>
      </c>
      <c r="AP40" s="26">
        <v>0.115850882119523</v>
      </c>
      <c r="AQ40" s="97">
        <v>1822.7133525577401</v>
      </c>
      <c r="AR40" s="26">
        <v>36.778893090384003</v>
      </c>
      <c r="AS40" s="26">
        <v>404.65188852218699</v>
      </c>
      <c r="AT40" s="26">
        <v>2.0773897414940699</v>
      </c>
      <c r="AU40" s="26">
        <v>261.45788246057799</v>
      </c>
      <c r="AV40" s="26">
        <v>0</v>
      </c>
      <c r="AW40" s="26">
        <v>2288.5227138896598</v>
      </c>
      <c r="AX40" s="26">
        <v>254.28040115301701</v>
      </c>
      <c r="AY40" s="26">
        <v>2542.80311504268</v>
      </c>
      <c r="AZ40" s="26">
        <v>6.6777459774191597E-2</v>
      </c>
      <c r="BA40" s="26">
        <v>54.605769437986602</v>
      </c>
      <c r="BB40" s="26">
        <v>0.45831337048121401</v>
      </c>
      <c r="BC40" s="26">
        <v>3700.3003983498302</v>
      </c>
      <c r="BD40" s="26">
        <v>0.93704763857426998</v>
      </c>
      <c r="BE40" s="26">
        <v>66.143286892971204</v>
      </c>
      <c r="BF40" s="26">
        <v>104.352064683609</v>
      </c>
      <c r="BG40" s="26">
        <v>0.57605407276355003</v>
      </c>
      <c r="BH40" s="26">
        <v>5.14636070867575E-3</v>
      </c>
      <c r="BI40" s="26">
        <v>54.213074334341897</v>
      </c>
      <c r="BJ40" s="26">
        <v>1497.6592737665801</v>
      </c>
      <c r="BK40" s="26">
        <v>1360.1700526044101</v>
      </c>
      <c r="BL40" s="26">
        <v>137.48922116216599</v>
      </c>
      <c r="BM40" s="26">
        <v>1.04858094545213</v>
      </c>
      <c r="BN40" s="26">
        <v>3.2065049245743597E-2</v>
      </c>
      <c r="BO40" s="26">
        <v>74.539284379701897</v>
      </c>
      <c r="BP40" s="26">
        <v>6.2740944680522697</v>
      </c>
      <c r="BQ40" s="26">
        <v>338.562131869464</v>
      </c>
      <c r="BR40" s="26">
        <v>12.310067978416701</v>
      </c>
      <c r="BS40" s="26">
        <v>4.7681833143184598</v>
      </c>
      <c r="BT40" s="26">
        <v>649.18697696721097</v>
      </c>
      <c r="BU40" s="26">
        <v>205.93189216558901</v>
      </c>
      <c r="BV40" s="26">
        <v>9.1635147627000002</v>
      </c>
      <c r="BW40" s="26">
        <v>37.571613320326001</v>
      </c>
      <c r="BX40" s="26">
        <v>2.85521960790798E-2</v>
      </c>
      <c r="BY40" s="26">
        <v>411.88854859813603</v>
      </c>
      <c r="BZ40" s="26">
        <v>2521.34867942439</v>
      </c>
      <c r="CA40" s="26">
        <v>5.2805799593247196</v>
      </c>
      <c r="CB40" s="26">
        <v>106.610421616601</v>
      </c>
      <c r="CC40" s="26">
        <v>344.86572967088199</v>
      </c>
      <c r="CD40" s="97">
        <v>0</v>
      </c>
      <c r="CE40" s="26">
        <v>882.25971040526395</v>
      </c>
      <c r="CF40" s="26">
        <v>9522.2749037958001</v>
      </c>
      <c r="CG40" s="26">
        <v>341.209324656327</v>
      </c>
      <c r="CH40" s="28"/>
      <c r="CI40" s="55">
        <f t="shared" si="16"/>
        <v>1.5376652381073558E-3</v>
      </c>
      <c r="CJ40" s="55">
        <f t="shared" si="17"/>
        <v>-1.3194406959281377E-4</v>
      </c>
      <c r="CK40" s="55">
        <f t="shared" si="18"/>
        <v>-8.3431024947497063E-4</v>
      </c>
      <c r="CL40" s="55">
        <f t="shared" si="19"/>
        <v>1.3313432068919762E-3</v>
      </c>
      <c r="CM40" s="55">
        <f t="shared" si="20"/>
        <v>1.1584621970946113E-3</v>
      </c>
      <c r="CN40" s="55">
        <f t="shared" si="21"/>
        <v>-5.3758050756108394E-4</v>
      </c>
      <c r="CO40" s="55">
        <f t="shared" si="22"/>
        <v>6.1672123206219046E-5</v>
      </c>
      <c r="CP40" s="55">
        <f t="shared" si="23"/>
        <v>6.0657754595760923E-3</v>
      </c>
      <c r="CQ40" s="55">
        <f t="shared" si="24"/>
        <v>0.44199753232797512</v>
      </c>
      <c r="CR40" s="55" t="str">
        <f t="shared" si="25"/>
        <v/>
      </c>
      <c r="CS40" s="55">
        <f t="shared" si="26"/>
        <v>5.7597167623282099E-3</v>
      </c>
      <c r="CT40" s="55">
        <f t="shared" si="27"/>
        <v>-3.0943615377888207E-7</v>
      </c>
      <c r="CU40" s="55">
        <f t="shared" si="28"/>
        <v>8.1327434004834311E-4</v>
      </c>
      <c r="CV40" s="55">
        <f t="shared" si="29"/>
        <v>-1.6838322912646566E-4</v>
      </c>
      <c r="CW40" s="55">
        <f t="shared" si="30"/>
        <v>4.9888623772922558E-3</v>
      </c>
      <c r="CX40" s="55">
        <f t="shared" si="31"/>
        <v>2.9199481476926227E-2</v>
      </c>
    </row>
    <row r="41" spans="1:102" x14ac:dyDescent="0.25">
      <c r="A41" s="28" t="s">
        <v>40</v>
      </c>
      <c r="B41" s="26">
        <v>61040.121582</v>
      </c>
      <c r="C41" s="26">
        <v>505.97198686000002</v>
      </c>
      <c r="D41" s="26">
        <v>8786.1158496999997</v>
      </c>
      <c r="E41" s="26">
        <v>20542.149193000001</v>
      </c>
      <c r="F41" s="26">
        <v>18223.296393000001</v>
      </c>
      <c r="G41" s="26">
        <v>1058.5210353</v>
      </c>
      <c r="H41" s="26">
        <v>67089.239388000002</v>
      </c>
      <c r="I41" s="26">
        <v>134.17719147</v>
      </c>
      <c r="J41" s="26">
        <v>235.632261</v>
      </c>
      <c r="K41" s="26"/>
      <c r="L41" s="26">
        <v>129.97862047999999</v>
      </c>
      <c r="M41" s="26">
        <v>38.420840929999997</v>
      </c>
      <c r="N41" s="26">
        <v>2592.2582249000002</v>
      </c>
      <c r="O41" s="26">
        <v>5.1122752057999996</v>
      </c>
      <c r="P41" s="26">
        <v>22.314014253</v>
      </c>
      <c r="Q41" s="26">
        <v>16.489638068000001</v>
      </c>
      <c r="R41" s="26"/>
      <c r="S41" s="26" t="s">
        <v>40</v>
      </c>
      <c r="T41" s="97">
        <v>85.496721149311696</v>
      </c>
      <c r="U41" s="26">
        <v>4327.3045297560202</v>
      </c>
      <c r="V41" s="26">
        <v>5.1074424019893101</v>
      </c>
      <c r="W41" s="26">
        <v>134.33114468558699</v>
      </c>
      <c r="X41" s="26">
        <v>134.33102493745201</v>
      </c>
      <c r="Y41" s="26">
        <v>134.37221195552101</v>
      </c>
      <c r="Z41" s="97">
        <v>10.507265927070801</v>
      </c>
      <c r="AA41" s="26">
        <v>248.594775583424</v>
      </c>
      <c r="AB41" s="26">
        <v>22.332259424292701</v>
      </c>
      <c r="AC41" s="26">
        <v>754.88295232640496</v>
      </c>
      <c r="AD41" s="26">
        <v>0</v>
      </c>
      <c r="AE41" s="26">
        <v>61047.127108583103</v>
      </c>
      <c r="AF41" s="26">
        <v>655.23584058423796</v>
      </c>
      <c r="AG41" s="26">
        <v>35.236441555895702</v>
      </c>
      <c r="AH41" s="26">
        <v>84.880791872298104</v>
      </c>
      <c r="AI41" s="26">
        <v>6765.5755121328903</v>
      </c>
      <c r="AJ41" s="97">
        <v>7.4750972173261198E-3</v>
      </c>
      <c r="AK41" s="26">
        <v>130.24684217779301</v>
      </c>
      <c r="AL41" s="26">
        <v>130.24684217779301</v>
      </c>
      <c r="AM41" s="26">
        <v>38.4207567341832</v>
      </c>
      <c r="AN41" s="26">
        <v>0</v>
      </c>
      <c r="AO41" s="26">
        <v>1321.8014067811901</v>
      </c>
      <c r="AP41" s="26">
        <v>4.9796621374010703</v>
      </c>
      <c r="AQ41" s="97">
        <v>11769.5369058591</v>
      </c>
      <c r="AR41" s="26">
        <v>268.88925374191501</v>
      </c>
      <c r="AS41" s="26">
        <v>2598.2948474143</v>
      </c>
      <c r="AT41" s="26">
        <v>28.4076186332641</v>
      </c>
      <c r="AU41" s="26">
        <v>505.51940370486699</v>
      </c>
      <c r="AV41" s="26">
        <v>0</v>
      </c>
      <c r="AW41" s="26">
        <v>7892.0207328383904</v>
      </c>
      <c r="AX41" s="26">
        <v>876.89191737297199</v>
      </c>
      <c r="AY41" s="26">
        <v>8768.9126502113704</v>
      </c>
      <c r="AZ41" s="26">
        <v>1.2900083876213999</v>
      </c>
      <c r="BA41" s="26">
        <v>635.44970703814499</v>
      </c>
      <c r="BB41" s="26">
        <v>3.11634645744804</v>
      </c>
      <c r="BC41" s="26">
        <v>29661.5198754675</v>
      </c>
      <c r="BD41" s="26">
        <v>61.265859841156903</v>
      </c>
      <c r="BE41" s="26">
        <v>678.64852185607106</v>
      </c>
      <c r="BF41" s="26">
        <v>1156.7268528469899</v>
      </c>
      <c r="BG41" s="26">
        <v>2.5151063924116901</v>
      </c>
      <c r="BH41" s="26">
        <v>2.42049052839277E-2</v>
      </c>
      <c r="BI41" s="26">
        <v>1286.16301592288</v>
      </c>
      <c r="BJ41" s="26">
        <v>20518.301711054301</v>
      </c>
      <c r="BK41" s="26">
        <v>18201.994818303599</v>
      </c>
      <c r="BL41" s="26">
        <v>2316.3068927506501</v>
      </c>
      <c r="BM41" s="26">
        <v>20.261359028202602</v>
      </c>
      <c r="BN41" s="26">
        <v>0.143903399637339</v>
      </c>
      <c r="BO41" s="26">
        <v>1740.8987754427101</v>
      </c>
      <c r="BP41" s="26">
        <v>65.523324580983996</v>
      </c>
      <c r="BQ41" s="26">
        <v>3726.6196596063601</v>
      </c>
      <c r="BR41" s="26">
        <v>121.586384849837</v>
      </c>
      <c r="BS41" s="26">
        <v>34.0032968909318</v>
      </c>
      <c r="BT41" s="26">
        <v>7355.4164892497101</v>
      </c>
      <c r="BU41" s="26">
        <v>2062.9990226416799</v>
      </c>
      <c r="BV41" s="26">
        <v>1233.4846885695799</v>
      </c>
      <c r="BW41" s="26">
        <v>715.45509570815102</v>
      </c>
      <c r="BX41" s="26">
        <v>0.141932755281447</v>
      </c>
      <c r="BY41" s="26">
        <v>1056.76581647183</v>
      </c>
      <c r="BZ41" s="26">
        <v>24348.6657490998</v>
      </c>
      <c r="CA41" s="26">
        <v>0.85832637468212203</v>
      </c>
      <c r="CB41" s="26">
        <v>549.29923313037796</v>
      </c>
      <c r="CC41" s="26">
        <v>2935.7902161633601</v>
      </c>
      <c r="CD41" s="97">
        <v>0</v>
      </c>
      <c r="CE41" s="26">
        <v>4239.9257447113796</v>
      </c>
      <c r="CF41" s="26">
        <v>67090.215233276496</v>
      </c>
      <c r="CG41" s="26">
        <v>2518.9320627994098</v>
      </c>
      <c r="CH41" s="28"/>
      <c r="CI41" s="55">
        <f t="shared" si="16"/>
        <v>1.1476921083278432E-4</v>
      </c>
      <c r="CJ41" s="55">
        <f t="shared" si="17"/>
        <v>-8.9448263320209193E-4</v>
      </c>
      <c r="CK41" s="55">
        <f t="shared" si="18"/>
        <v>-1.9579982534849746E-3</v>
      </c>
      <c r="CL41" s="55">
        <f t="shared" si="19"/>
        <v>-1.1609049141667659E-3</v>
      </c>
      <c r="CM41" s="55">
        <f t="shared" si="20"/>
        <v>-1.1689199493338381E-3</v>
      </c>
      <c r="CN41" s="55">
        <f t="shared" si="21"/>
        <v>-1.6581803947547614E-3</v>
      </c>
      <c r="CO41" s="55">
        <f t="shared" si="22"/>
        <v>1.4545481293219972E-5</v>
      </c>
      <c r="CP41" s="55">
        <f t="shared" si="23"/>
        <v>1.146494912933187E-3</v>
      </c>
      <c r="CQ41" s="55">
        <f t="shared" si="24"/>
        <v>5.5011629258287328E-2</v>
      </c>
      <c r="CR41" s="55" t="str">
        <f t="shared" si="25"/>
        <v/>
      </c>
      <c r="CS41" s="55">
        <f t="shared" si="26"/>
        <v>2.0635832016258054E-3</v>
      </c>
      <c r="CT41" s="55">
        <f t="shared" si="27"/>
        <v>-2.1914100461816853E-6</v>
      </c>
      <c r="CU41" s="55">
        <f t="shared" si="28"/>
        <v>2.3287118761220827E-3</v>
      </c>
      <c r="CV41" s="55">
        <f t="shared" si="29"/>
        <v>-9.453332647676282E-4</v>
      </c>
      <c r="CW41" s="55">
        <f t="shared" si="30"/>
        <v>8.1765526748501724E-4</v>
      </c>
      <c r="CX41" s="55">
        <f t="shared" si="31"/>
        <v>0.72275574006638033</v>
      </c>
    </row>
    <row r="42" spans="1:102" x14ac:dyDescent="0.25">
      <c r="A42" s="28" t="s">
        <v>41</v>
      </c>
      <c r="B42" s="26">
        <v>6739.5865121999996</v>
      </c>
      <c r="C42" s="26">
        <v>221.39181153000001</v>
      </c>
      <c r="D42" s="26">
        <v>4993.3020249000001</v>
      </c>
      <c r="E42" s="26">
        <v>2146.1663090000002</v>
      </c>
      <c r="F42" s="26">
        <v>1358.6860726</v>
      </c>
      <c r="G42" s="26">
        <v>1383.9292192</v>
      </c>
      <c r="H42" s="26">
        <v>31202.401602999998</v>
      </c>
      <c r="I42" s="26">
        <v>18.765049012999999</v>
      </c>
      <c r="J42" s="26">
        <v>86.045841476000007</v>
      </c>
      <c r="K42" s="26"/>
      <c r="L42" s="26">
        <v>22.718479256999998</v>
      </c>
      <c r="M42" s="26">
        <v>8.4373413215999999</v>
      </c>
      <c r="N42" s="26">
        <v>462.02777402999999</v>
      </c>
      <c r="O42" s="26">
        <v>0.82474205050000005</v>
      </c>
      <c r="P42" s="26">
        <v>4.4047037187999996</v>
      </c>
      <c r="Q42" s="26">
        <v>248.76392809000001</v>
      </c>
      <c r="R42" s="26"/>
      <c r="S42" s="26" t="s">
        <v>41</v>
      </c>
      <c r="T42" s="97">
        <v>78.463989775491399</v>
      </c>
      <c r="U42" s="26">
        <v>890.88510358326903</v>
      </c>
      <c r="V42" s="26">
        <v>0.82465970884098505</v>
      </c>
      <c r="W42" s="26">
        <v>18.818971349663101</v>
      </c>
      <c r="X42" s="26">
        <v>18.8189566263726</v>
      </c>
      <c r="Y42" s="26">
        <v>13.1488462081119</v>
      </c>
      <c r="Z42" s="97">
        <v>1.7950524606815501</v>
      </c>
      <c r="AA42" s="26">
        <v>87.534029475357698</v>
      </c>
      <c r="AB42" s="26">
        <v>4.4099028816985202</v>
      </c>
      <c r="AC42" s="26">
        <v>347.72455856289002</v>
      </c>
      <c r="AD42" s="26">
        <v>0</v>
      </c>
      <c r="AE42" s="26">
        <v>6740.0354547308398</v>
      </c>
      <c r="AF42" s="26">
        <v>40.718884231629502</v>
      </c>
      <c r="AG42" s="26">
        <v>5.62665545249987</v>
      </c>
      <c r="AH42" s="26">
        <v>5.6807621427679003</v>
      </c>
      <c r="AI42" s="26">
        <v>1296.4157445805099</v>
      </c>
      <c r="AJ42" s="97">
        <v>1.25208826504654E-3</v>
      </c>
      <c r="AK42" s="26">
        <v>22.949022895633799</v>
      </c>
      <c r="AL42" s="26">
        <v>22.949022895633799</v>
      </c>
      <c r="AM42" s="26">
        <v>8.4373481064170903</v>
      </c>
      <c r="AN42" s="26">
        <v>0</v>
      </c>
      <c r="AO42" s="26">
        <v>388.979032039</v>
      </c>
      <c r="AP42" s="26">
        <v>0.89444381378638205</v>
      </c>
      <c r="AQ42" s="97">
        <v>12166.234270250699</v>
      </c>
      <c r="AR42" s="26">
        <v>184.73639134229501</v>
      </c>
      <c r="AS42" s="26">
        <v>470.14504000687703</v>
      </c>
      <c r="AT42" s="26">
        <v>275.50217265274802</v>
      </c>
      <c r="AU42" s="26">
        <v>221.154072664891</v>
      </c>
      <c r="AV42" s="26">
        <v>0</v>
      </c>
      <c r="AW42" s="26">
        <v>4483.2496107188699</v>
      </c>
      <c r="AX42" s="26">
        <v>498.13896319405598</v>
      </c>
      <c r="AY42" s="26">
        <v>4981.38857391293</v>
      </c>
      <c r="AZ42" s="26">
        <v>1.9335989975154899</v>
      </c>
      <c r="BA42" s="26">
        <v>155.34633183755199</v>
      </c>
      <c r="BB42" s="26">
        <v>9.5746437304408705</v>
      </c>
      <c r="BC42" s="26">
        <v>9955.2387776881205</v>
      </c>
      <c r="BD42" s="26">
        <v>6.5301384363718498</v>
      </c>
      <c r="BE42" s="26">
        <v>68.296992190126602</v>
      </c>
      <c r="BF42" s="26">
        <v>104.197513450949</v>
      </c>
      <c r="BG42" s="26">
        <v>4.9956255912520602</v>
      </c>
      <c r="BH42" s="26">
        <v>3.4906800156528101E-3</v>
      </c>
      <c r="BI42" s="26">
        <v>61.356027756190798</v>
      </c>
      <c r="BJ42" s="26">
        <v>2144.9053999539401</v>
      </c>
      <c r="BK42" s="26">
        <v>1359.1555859468799</v>
      </c>
      <c r="BL42" s="26">
        <v>785.74981400706599</v>
      </c>
      <c r="BM42" s="26">
        <v>1.00713122670679</v>
      </c>
      <c r="BN42" s="26">
        <v>6.4095498900444706E-2</v>
      </c>
      <c r="BO42" s="26">
        <v>142.70326964180401</v>
      </c>
      <c r="BP42" s="26">
        <v>5.9938887051703897</v>
      </c>
      <c r="BQ42" s="26">
        <v>305.877864933833</v>
      </c>
      <c r="BR42" s="26">
        <v>13.886797157139901</v>
      </c>
      <c r="BS42" s="26">
        <v>4.4262106461195803</v>
      </c>
      <c r="BT42" s="26">
        <v>557.74931022889496</v>
      </c>
      <c r="BU42" s="26">
        <v>631.81441622220802</v>
      </c>
      <c r="BV42" s="26">
        <v>29.390330608420498</v>
      </c>
      <c r="BW42" s="26">
        <v>42.423603724708798</v>
      </c>
      <c r="BX42" s="26">
        <v>0.678651739832559</v>
      </c>
      <c r="BY42" s="26">
        <v>1379.8890315690801</v>
      </c>
      <c r="BZ42" s="26">
        <v>11622.275789785301</v>
      </c>
      <c r="CA42" s="26">
        <v>29.159234584985398</v>
      </c>
      <c r="CB42" s="26">
        <v>135.56400560756899</v>
      </c>
      <c r="CC42" s="26">
        <v>843.00947561239195</v>
      </c>
      <c r="CD42" s="97">
        <v>0</v>
      </c>
      <c r="CE42" s="26">
        <v>863.89631950018997</v>
      </c>
      <c r="CF42" s="26">
        <v>31201.943258872201</v>
      </c>
      <c r="CG42" s="26">
        <v>1883.56633399368</v>
      </c>
      <c r="CH42" s="28"/>
      <c r="CI42" s="55">
        <f t="shared" si="16"/>
        <v>6.6612770683711461E-5</v>
      </c>
      <c r="CJ42" s="55">
        <f t="shared" si="17"/>
        <v>-1.0738376612307249E-3</v>
      </c>
      <c r="CK42" s="55">
        <f t="shared" si="18"/>
        <v>-2.3858863188450236E-3</v>
      </c>
      <c r="CL42" s="55">
        <f t="shared" si="19"/>
        <v>-5.8751693229570597E-4</v>
      </c>
      <c r="CM42" s="55">
        <f t="shared" si="20"/>
        <v>3.4556425972738074E-4</v>
      </c>
      <c r="CN42" s="55">
        <f t="shared" si="21"/>
        <v>-2.9193600184664308E-3</v>
      </c>
      <c r="CO42" s="55">
        <f t="shared" si="22"/>
        <v>-1.4689386209081091E-5</v>
      </c>
      <c r="CP42" s="55">
        <f t="shared" si="23"/>
        <v>2.8727669901237847E-3</v>
      </c>
      <c r="CQ42" s="55">
        <f t="shared" si="24"/>
        <v>1.7295292530467944E-2</v>
      </c>
      <c r="CR42" s="55" t="str">
        <f t="shared" si="25"/>
        <v/>
      </c>
      <c r="CS42" s="55">
        <f t="shared" si="26"/>
        <v>1.0147846430467655E-2</v>
      </c>
      <c r="CT42" s="55">
        <f t="shared" si="27"/>
        <v>8.0414159292190796E-7</v>
      </c>
      <c r="CU42" s="55">
        <f t="shared" si="28"/>
        <v>1.7568783595139397E-2</v>
      </c>
      <c r="CV42" s="55">
        <f t="shared" si="29"/>
        <v>-9.9839287890165623E-5</v>
      </c>
      <c r="CW42" s="55">
        <f t="shared" si="30"/>
        <v>1.1803660882637223E-3</v>
      </c>
      <c r="CX42" s="55">
        <f t="shared" si="31"/>
        <v>0.10748441210123684</v>
      </c>
    </row>
    <row r="43" spans="1:102" x14ac:dyDescent="0.25">
      <c r="A43" s="28" t="s">
        <v>42</v>
      </c>
      <c r="B43" s="26">
        <v>70219.568922000006</v>
      </c>
      <c r="C43" s="26">
        <v>991.60745211000005</v>
      </c>
      <c r="D43" s="26">
        <v>14680.714588999999</v>
      </c>
      <c r="E43" s="26">
        <v>18457.24221</v>
      </c>
      <c r="F43" s="26">
        <v>16104.651155</v>
      </c>
      <c r="G43" s="26">
        <v>3022.9618796999998</v>
      </c>
      <c r="H43" s="26">
        <v>99868.319048000005</v>
      </c>
      <c r="I43" s="26">
        <v>204.01080680999999</v>
      </c>
      <c r="J43" s="26">
        <v>293.37420505</v>
      </c>
      <c r="K43" s="26"/>
      <c r="L43" s="26">
        <v>153.98668004999999</v>
      </c>
      <c r="M43" s="26">
        <v>54.388214394000002</v>
      </c>
      <c r="N43" s="26">
        <v>8708.4920108000006</v>
      </c>
      <c r="O43" s="26">
        <v>5.4262812979000001</v>
      </c>
      <c r="P43" s="26">
        <v>27.775140970999999</v>
      </c>
      <c r="Q43" s="26">
        <v>324.24438377000001</v>
      </c>
      <c r="R43" s="26"/>
      <c r="S43" s="26" t="s">
        <v>42</v>
      </c>
      <c r="T43" s="97">
        <v>111.779517838949</v>
      </c>
      <c r="U43" s="26">
        <v>5246.3191805419701</v>
      </c>
      <c r="V43" s="26">
        <v>5.4238542150028897</v>
      </c>
      <c r="W43" s="26">
        <v>144.36851525834601</v>
      </c>
      <c r="X43" s="26">
        <v>144.36354872145401</v>
      </c>
      <c r="Y43" s="26">
        <v>135.404580023661</v>
      </c>
      <c r="Z43" s="97">
        <v>13.938923323372199</v>
      </c>
      <c r="AA43" s="26">
        <v>311.39868363247501</v>
      </c>
      <c r="AB43" s="26">
        <v>27.8112257483245</v>
      </c>
      <c r="AC43" s="26">
        <v>1374.13333266224</v>
      </c>
      <c r="AD43" s="26">
        <v>0</v>
      </c>
      <c r="AE43" s="26">
        <v>70254.569190628099</v>
      </c>
      <c r="AF43" s="26">
        <v>780.742708102498</v>
      </c>
      <c r="AG43" s="26">
        <v>37.361355513995498</v>
      </c>
      <c r="AH43" s="26">
        <v>91.472553430531903</v>
      </c>
      <c r="AI43" s="26">
        <v>9556.0629386669007</v>
      </c>
      <c r="AJ43" s="97">
        <v>4.4517978461656102E-2</v>
      </c>
      <c r="AK43" s="26">
        <v>154.55981865571201</v>
      </c>
      <c r="AL43" s="26">
        <v>154.55981865571201</v>
      </c>
      <c r="AM43" s="26">
        <v>54.388194747509999</v>
      </c>
      <c r="AN43" s="26">
        <v>0</v>
      </c>
      <c r="AO43" s="26">
        <v>1575.32009690994</v>
      </c>
      <c r="AP43" s="26">
        <v>5.0793805530628804</v>
      </c>
      <c r="AQ43" s="97">
        <v>18838.3144481405</v>
      </c>
      <c r="AR43" s="26">
        <v>506.55486951181899</v>
      </c>
      <c r="AS43" s="26">
        <v>3235.6514079988901</v>
      </c>
      <c r="AT43" s="26">
        <v>125.109095350172</v>
      </c>
      <c r="AU43" s="26">
        <v>990.91000543758901</v>
      </c>
      <c r="AV43" s="26">
        <v>0</v>
      </c>
      <c r="AW43" s="26">
        <v>13187.0668687202</v>
      </c>
      <c r="AX43" s="26">
        <v>1465.23043193174</v>
      </c>
      <c r="AY43" s="26">
        <v>14652.297300652001</v>
      </c>
      <c r="AZ43" s="26">
        <v>1.66517141492455</v>
      </c>
      <c r="BA43" s="26">
        <v>778.89976207537495</v>
      </c>
      <c r="BB43" s="26">
        <v>10.914697314109</v>
      </c>
      <c r="BC43" s="26">
        <v>42081.166108268902</v>
      </c>
      <c r="BD43" s="26">
        <v>37.303764292839901</v>
      </c>
      <c r="BE43" s="26">
        <v>797.95256006217005</v>
      </c>
      <c r="BF43" s="26">
        <v>1188.4915876034099</v>
      </c>
      <c r="BG43" s="26">
        <v>6.9315902736487001</v>
      </c>
      <c r="BH43" s="26">
        <v>0.50246174358041795</v>
      </c>
      <c r="BI43" s="26">
        <v>989.06524468548196</v>
      </c>
      <c r="BJ43" s="26">
        <v>18452.222508188999</v>
      </c>
      <c r="BK43" s="26">
        <v>16100.6186124015</v>
      </c>
      <c r="BL43" s="26">
        <v>2351.6038957875098</v>
      </c>
      <c r="BM43" s="26">
        <v>15.602669174424101</v>
      </c>
      <c r="BN43" s="26">
        <v>0.22375084660581801</v>
      </c>
      <c r="BO43" s="26">
        <v>1123.8819697746301</v>
      </c>
      <c r="BP43" s="26">
        <v>71.171099092246806</v>
      </c>
      <c r="BQ43" s="26">
        <v>3707.21215033317</v>
      </c>
      <c r="BR43" s="26">
        <v>150.107241488781</v>
      </c>
      <c r="BS43" s="26">
        <v>43.467251113058502</v>
      </c>
      <c r="BT43" s="26">
        <v>6867.5330469529299</v>
      </c>
      <c r="BU43" s="26">
        <v>2406.4925143865198</v>
      </c>
      <c r="BV43" s="26">
        <v>625.27254465186195</v>
      </c>
      <c r="BW43" s="26">
        <v>464.30593210866499</v>
      </c>
      <c r="BX43" s="26">
        <v>0.67905088995078</v>
      </c>
      <c r="BY43" s="26">
        <v>3015.5344936787901</v>
      </c>
      <c r="BZ43" s="26">
        <v>33627.729353961702</v>
      </c>
      <c r="CA43" s="26">
        <v>47.374754266205102</v>
      </c>
      <c r="CB43" s="26">
        <v>799.89872012506498</v>
      </c>
      <c r="CC43" s="26">
        <v>4506.48172856367</v>
      </c>
      <c r="CD43" s="97">
        <v>0</v>
      </c>
      <c r="CE43" s="26">
        <v>6773.7418066581704</v>
      </c>
      <c r="CF43" s="26">
        <v>99870.424248747498</v>
      </c>
      <c r="CG43" s="26">
        <v>4347.9395989079403</v>
      </c>
      <c r="CH43" s="28"/>
      <c r="CI43" s="55">
        <f t="shared" si="16"/>
        <v>4.9844038015914804E-4</v>
      </c>
      <c r="CJ43" s="55">
        <f t="shared" si="17"/>
        <v>-7.0334956733834485E-4</v>
      </c>
      <c r="CK43" s="55">
        <f t="shared" si="18"/>
        <v>-1.9356883601082515E-3</v>
      </c>
      <c r="CL43" s="55">
        <f t="shared" si="19"/>
        <v>-2.7196380444536309E-4</v>
      </c>
      <c r="CM43" s="55">
        <f t="shared" si="20"/>
        <v>-2.5039614703155464E-4</v>
      </c>
      <c r="CN43" s="55">
        <f t="shared" si="21"/>
        <v>-2.4569896402222612E-3</v>
      </c>
      <c r="CO43" s="55">
        <f t="shared" si="22"/>
        <v>2.1079765510840585E-5</v>
      </c>
      <c r="CP43" s="55">
        <f t="shared" si="23"/>
        <v>-0.29237303170952539</v>
      </c>
      <c r="CQ43" s="55">
        <f t="shared" si="24"/>
        <v>6.1438525515230921E-2</v>
      </c>
      <c r="CR43" s="55" t="str">
        <f t="shared" si="25"/>
        <v/>
      </c>
      <c r="CS43" s="55">
        <f t="shared" si="26"/>
        <v>3.7220011855955176E-3</v>
      </c>
      <c r="CT43" s="55">
        <f t="shared" si="27"/>
        <v>-3.6122697208870419E-7</v>
      </c>
      <c r="CU43" s="55">
        <f t="shared" si="28"/>
        <v>-0.62844871373986033</v>
      </c>
      <c r="CV43" s="55">
        <f t="shared" si="29"/>
        <v>-4.4728291142034237E-4</v>
      </c>
      <c r="CW43" s="55">
        <f t="shared" si="30"/>
        <v>1.2991753079552911E-3</v>
      </c>
      <c r="CX43" s="55">
        <f t="shared" si="31"/>
        <v>-0.61415185084927459</v>
      </c>
    </row>
    <row r="44" spans="1:102" x14ac:dyDescent="0.25">
      <c r="A44" s="28" t="s">
        <v>43</v>
      </c>
      <c r="B44" s="26">
        <v>141028.66701</v>
      </c>
      <c r="C44" s="26">
        <v>2826.9951959999999</v>
      </c>
      <c r="D44" s="26">
        <v>49587.820537</v>
      </c>
      <c r="E44" s="26">
        <v>27712.741556000001</v>
      </c>
      <c r="F44" s="26">
        <v>23752.709662000001</v>
      </c>
      <c r="G44" s="26">
        <v>3629.1249185000001</v>
      </c>
      <c r="H44" s="26">
        <v>280824.84619000001</v>
      </c>
      <c r="I44" s="26">
        <v>359.66549796999999</v>
      </c>
      <c r="J44" s="26">
        <v>556.90090557999997</v>
      </c>
      <c r="K44" s="26"/>
      <c r="L44" s="26">
        <v>470.63529362999998</v>
      </c>
      <c r="M44" s="26">
        <v>94.982971964000001</v>
      </c>
      <c r="N44" s="26">
        <v>12221.125268</v>
      </c>
      <c r="O44" s="26">
        <v>7.7678192667000001</v>
      </c>
      <c r="P44" s="26">
        <v>53.648248830999997</v>
      </c>
      <c r="Q44" s="26">
        <v>44.731624416999999</v>
      </c>
      <c r="R44" s="26"/>
      <c r="S44" s="26" t="s">
        <v>43</v>
      </c>
      <c r="T44" s="97">
        <v>446.10617735040302</v>
      </c>
      <c r="U44" s="26">
        <v>18415.686088233</v>
      </c>
      <c r="V44" s="26">
        <v>7.7678147630546501</v>
      </c>
      <c r="W44" s="26">
        <v>362.945877857428</v>
      </c>
      <c r="X44" s="26">
        <v>362.81576321991503</v>
      </c>
      <c r="Y44" s="26">
        <v>376.35862920823399</v>
      </c>
      <c r="Z44" s="97">
        <v>59.2113714649999</v>
      </c>
      <c r="AA44" s="26">
        <v>641.69866569924602</v>
      </c>
      <c r="AB44" s="26">
        <v>53.775132857598201</v>
      </c>
      <c r="AC44" s="26">
        <v>4338.84382950904</v>
      </c>
      <c r="AD44" s="26">
        <v>0</v>
      </c>
      <c r="AE44" s="26">
        <v>141663.652945915</v>
      </c>
      <c r="AF44" s="26">
        <v>1400.0130248958501</v>
      </c>
      <c r="AG44" s="26">
        <v>119.322615315229</v>
      </c>
      <c r="AH44" s="26">
        <v>161.59354683868301</v>
      </c>
      <c r="AI44" s="26">
        <v>33674.610892839599</v>
      </c>
      <c r="AJ44" s="97">
        <v>0.97661634603155101</v>
      </c>
      <c r="AK44" s="26">
        <v>482.07252261891102</v>
      </c>
      <c r="AL44" s="26">
        <v>482.07252261891102</v>
      </c>
      <c r="AM44" s="26">
        <v>94.9828632562498</v>
      </c>
      <c r="AN44" s="26">
        <v>0</v>
      </c>
      <c r="AO44" s="26">
        <v>5035.4198426558796</v>
      </c>
      <c r="AP44" s="26">
        <v>16.472896748784201</v>
      </c>
      <c r="AQ44" s="97">
        <v>60238.743732920098</v>
      </c>
      <c r="AR44" s="26">
        <v>1621.84970961309</v>
      </c>
      <c r="AS44" s="26">
        <v>12241.7608557359</v>
      </c>
      <c r="AT44" s="26">
        <v>1473.9865305123501</v>
      </c>
      <c r="AU44" s="26">
        <v>2826.8639342346301</v>
      </c>
      <c r="AV44" s="26">
        <v>0</v>
      </c>
      <c r="AW44" s="26">
        <v>44542.2646713336</v>
      </c>
      <c r="AX44" s="26">
        <v>4949.1414373868502</v>
      </c>
      <c r="AY44" s="26">
        <v>49491.406108720403</v>
      </c>
      <c r="AZ44" s="26">
        <v>5.8251475579613299</v>
      </c>
      <c r="BA44" s="26">
        <v>2119.5253477162801</v>
      </c>
      <c r="BB44" s="26">
        <v>8.7806793171183308</v>
      </c>
      <c r="BC44" s="26">
        <v>114778.604472381</v>
      </c>
      <c r="BD44" s="26">
        <v>10.6946386544089</v>
      </c>
      <c r="BE44" s="26">
        <v>1310.2982699096599</v>
      </c>
      <c r="BF44" s="26">
        <v>1897.7338105865899</v>
      </c>
      <c r="BG44" s="26">
        <v>10.302821379321699</v>
      </c>
      <c r="BH44" s="26">
        <v>3.7199131726880399</v>
      </c>
      <c r="BI44" s="26">
        <v>981.32239531705204</v>
      </c>
      <c r="BJ44" s="26">
        <v>27757.679010152598</v>
      </c>
      <c r="BK44" s="26">
        <v>23788.238978385001</v>
      </c>
      <c r="BL44" s="26">
        <v>3969.4400317674999</v>
      </c>
      <c r="BM44" s="26">
        <v>18.064294952076999</v>
      </c>
      <c r="BN44" s="26">
        <v>0.56839668134944799</v>
      </c>
      <c r="BO44" s="26">
        <v>1110.3253222451799</v>
      </c>
      <c r="BP44" s="26">
        <v>118.472913620485</v>
      </c>
      <c r="BQ44" s="26">
        <v>6122.5192029519803</v>
      </c>
      <c r="BR44" s="26">
        <v>249.126085057876</v>
      </c>
      <c r="BS44" s="26">
        <v>90.666228564515393</v>
      </c>
      <c r="BT44" s="26">
        <v>11348.1086913033</v>
      </c>
      <c r="BU44" s="26">
        <v>7590.5248764841299</v>
      </c>
      <c r="BV44" s="26">
        <v>18.7133561295656</v>
      </c>
      <c r="BW44" s="26">
        <v>488.32701952060398</v>
      </c>
      <c r="BX44" s="26">
        <v>0.494939021276806</v>
      </c>
      <c r="BY44" s="26">
        <v>3621.10492688559</v>
      </c>
      <c r="BZ44" s="26">
        <v>106176.442400224</v>
      </c>
      <c r="CA44" s="26">
        <v>34.081515096061501</v>
      </c>
      <c r="CB44" s="26">
        <v>2818.0765973832299</v>
      </c>
      <c r="CC44" s="26">
        <v>14774.590098632099</v>
      </c>
      <c r="CD44" s="97">
        <v>0</v>
      </c>
      <c r="CE44" s="26">
        <v>15156.433929217699</v>
      </c>
      <c r="CF44" s="26">
        <v>280827.18228784599</v>
      </c>
      <c r="CG44" s="26">
        <v>10671.423035636801</v>
      </c>
      <c r="CH44" s="28"/>
      <c r="CI44" s="55">
        <f t="shared" si="16"/>
        <v>4.5025309348628688E-3</v>
      </c>
      <c r="CJ44" s="55">
        <f t="shared" si="17"/>
        <v>-4.6431548789161734E-5</v>
      </c>
      <c r="CK44" s="55">
        <f t="shared" si="18"/>
        <v>-1.9443167139732867E-3</v>
      </c>
      <c r="CL44" s="55">
        <f t="shared" si="19"/>
        <v>1.6215448789789031E-3</v>
      </c>
      <c r="CM44" s="55">
        <f t="shared" si="20"/>
        <v>1.495800558781744E-3</v>
      </c>
      <c r="CN44" s="55">
        <f t="shared" si="21"/>
        <v>-2.2098968193481248E-3</v>
      </c>
      <c r="CO44" s="55">
        <f t="shared" si="22"/>
        <v>8.3187007050000881E-6</v>
      </c>
      <c r="CP44" s="55">
        <f t="shared" si="23"/>
        <v>8.7588753096851223E-3</v>
      </c>
      <c r="CQ44" s="55">
        <f t="shared" si="24"/>
        <v>0.15226723330774811</v>
      </c>
      <c r="CR44" s="55" t="str">
        <f t="shared" si="25"/>
        <v/>
      </c>
      <c r="CS44" s="55">
        <f t="shared" si="26"/>
        <v>2.4301681458472741E-2</v>
      </c>
      <c r="CT44" s="55">
        <f t="shared" si="27"/>
        <v>-1.1444972499056666E-6</v>
      </c>
      <c r="CU44" s="55">
        <f t="shared" si="28"/>
        <v>1.6885178151256404E-3</v>
      </c>
      <c r="CV44" s="55">
        <f t="shared" si="29"/>
        <v>-5.7978245828806345E-7</v>
      </c>
      <c r="CW44" s="55">
        <f t="shared" si="30"/>
        <v>2.3651103132538141E-3</v>
      </c>
      <c r="CX44" s="55">
        <f t="shared" si="31"/>
        <v>31.951777399619093</v>
      </c>
    </row>
    <row r="45" spans="1:102" x14ac:dyDescent="0.25">
      <c r="A45" s="28" t="s">
        <v>44</v>
      </c>
      <c r="B45" s="26">
        <v>4564.6903568999996</v>
      </c>
      <c r="C45" s="26">
        <v>5833.7359745000003</v>
      </c>
      <c r="D45" s="26">
        <v>6378.1793114000002</v>
      </c>
      <c r="E45" s="26">
        <v>1806.8551236999999</v>
      </c>
      <c r="F45" s="26">
        <v>1617.8022415999999</v>
      </c>
      <c r="G45" s="26">
        <v>252.86684704000001</v>
      </c>
      <c r="H45" s="26">
        <v>29937.14904</v>
      </c>
      <c r="I45" s="26">
        <v>24.844011826999999</v>
      </c>
      <c r="J45" s="26">
        <v>47.957257370999997</v>
      </c>
      <c r="K45" s="26"/>
      <c r="L45" s="26">
        <v>54.540745925000003</v>
      </c>
      <c r="M45" s="26">
        <v>2.6152432297999999</v>
      </c>
      <c r="N45" s="26">
        <v>1432.9521846</v>
      </c>
      <c r="O45" s="26">
        <v>0.211765758</v>
      </c>
      <c r="P45" s="26">
        <v>1.4091237645000001</v>
      </c>
      <c r="Q45" s="26">
        <v>29.971276197000002</v>
      </c>
      <c r="R45" s="26"/>
      <c r="S45" s="26" t="s">
        <v>44</v>
      </c>
      <c r="T45" s="97">
        <v>37.695032048514904</v>
      </c>
      <c r="U45" s="26">
        <v>2682.21390491888</v>
      </c>
      <c r="V45" s="26">
        <v>0.211645916398015</v>
      </c>
      <c r="W45" s="26">
        <v>25.839329429351601</v>
      </c>
      <c r="X45" s="26">
        <v>25.806188103601698</v>
      </c>
      <c r="Y45" s="26">
        <v>39.811157427669002</v>
      </c>
      <c r="Z45" s="97">
        <v>6.4798189002092101</v>
      </c>
      <c r="AA45" s="26">
        <v>83.193744839339999</v>
      </c>
      <c r="AB45" s="26">
        <v>1.42479845893915</v>
      </c>
      <c r="AC45" s="26">
        <v>95225.721161458801</v>
      </c>
      <c r="AD45" s="26">
        <v>0</v>
      </c>
      <c r="AE45" s="26">
        <v>4588.0580088956403</v>
      </c>
      <c r="AF45" s="26">
        <v>26.874752115700598</v>
      </c>
      <c r="AG45" s="26">
        <v>618.36419497086194</v>
      </c>
      <c r="AH45" s="26">
        <v>5.79393295624629</v>
      </c>
      <c r="AI45" s="26">
        <v>4331.90646144107</v>
      </c>
      <c r="AJ45" s="97">
        <v>0.24373916877059201</v>
      </c>
      <c r="AK45" s="26">
        <v>56.680226436848898</v>
      </c>
      <c r="AL45" s="26">
        <v>56.680226436848898</v>
      </c>
      <c r="AM45" s="26">
        <v>2.6152421587438099</v>
      </c>
      <c r="AN45" s="26">
        <v>0</v>
      </c>
      <c r="AO45" s="26">
        <v>320.832709279276</v>
      </c>
      <c r="AP45" s="26">
        <v>1.27042714897508</v>
      </c>
      <c r="AQ45" s="97">
        <v>5249.8655319299496</v>
      </c>
      <c r="AR45" s="26">
        <v>187.58470526279399</v>
      </c>
      <c r="AS45" s="26">
        <v>1446.53882781377</v>
      </c>
      <c r="AT45" s="26">
        <v>32.540905721167299</v>
      </c>
      <c r="AU45" s="26">
        <v>5833.6294268423699</v>
      </c>
      <c r="AV45" s="26">
        <v>0</v>
      </c>
      <c r="AW45" s="26">
        <v>5731.4407488858296</v>
      </c>
      <c r="AX45" s="26">
        <v>636.82678263529499</v>
      </c>
      <c r="AY45" s="26">
        <v>6368.26753152112</v>
      </c>
      <c r="AZ45" s="26">
        <v>0.36123224752495903</v>
      </c>
      <c r="BA45" s="26">
        <v>136.933886480067</v>
      </c>
      <c r="BB45" s="26">
        <v>1.2895193432431</v>
      </c>
      <c r="BC45" s="26">
        <v>11008.3126199408</v>
      </c>
      <c r="BD45" s="26">
        <v>4.57501486245914</v>
      </c>
      <c r="BE45" s="26">
        <v>20.177168703186201</v>
      </c>
      <c r="BF45" s="26">
        <v>75.640579099081293</v>
      </c>
      <c r="BG45" s="26">
        <v>1.72439809785214</v>
      </c>
      <c r="BH45" s="26">
        <v>0.86828908656999304</v>
      </c>
      <c r="BI45" s="26">
        <v>16.788213972894098</v>
      </c>
      <c r="BJ45" s="26">
        <v>1811.37824279336</v>
      </c>
      <c r="BK45" s="26">
        <v>1621.35144031096</v>
      </c>
      <c r="BL45" s="26">
        <v>190.02680248240401</v>
      </c>
      <c r="BM45" s="26">
        <v>1.2944316583717701</v>
      </c>
      <c r="BN45" s="26">
        <v>0.13442573223763599</v>
      </c>
      <c r="BO45" s="26">
        <v>154.78038155392699</v>
      </c>
      <c r="BP45" s="26">
        <v>4.9547878029288297</v>
      </c>
      <c r="BQ45" s="26">
        <v>371.36593411487098</v>
      </c>
      <c r="BR45" s="26">
        <v>2.0954626002414001</v>
      </c>
      <c r="BS45" s="26">
        <v>6.0825319267844904</v>
      </c>
      <c r="BT45" s="26">
        <v>898.76385268715899</v>
      </c>
      <c r="BU45" s="26">
        <v>1157.5423655285299</v>
      </c>
      <c r="BV45" s="26">
        <v>14.6167650049328</v>
      </c>
      <c r="BW45" s="26">
        <v>46.081616086024297</v>
      </c>
      <c r="BX45" s="26">
        <v>0.118067978196288</v>
      </c>
      <c r="BY45" s="26">
        <v>252.18335214625401</v>
      </c>
      <c r="BZ45" s="26">
        <v>9797.7683251404906</v>
      </c>
      <c r="CA45" s="26">
        <v>6.0088508258403603E-2</v>
      </c>
      <c r="CB45" s="26">
        <v>416.61097260793201</v>
      </c>
      <c r="CC45" s="26">
        <v>2203.3890523795799</v>
      </c>
      <c r="CD45" s="97">
        <v>0</v>
      </c>
      <c r="CE45" s="26">
        <v>1875.40485512128</v>
      </c>
      <c r="CF45" s="26">
        <v>29937.739793647299</v>
      </c>
      <c r="CG45" s="26">
        <v>1477.8643962229</v>
      </c>
      <c r="CH45" s="28"/>
      <c r="CI45" s="55">
        <f t="shared" si="16"/>
        <v>5.1192195239087987E-3</v>
      </c>
      <c r="CJ45" s="55">
        <f t="shared" si="17"/>
        <v>-1.826405207506907E-5</v>
      </c>
      <c r="CK45" s="55">
        <f t="shared" si="18"/>
        <v>-1.5540139897234411E-3</v>
      </c>
      <c r="CL45" s="55">
        <f t="shared" si="19"/>
        <v>2.5033103285546157E-3</v>
      </c>
      <c r="CM45" s="55">
        <f t="shared" si="20"/>
        <v>2.1938396546230419E-3</v>
      </c>
      <c r="CN45" s="55">
        <f t="shared" si="21"/>
        <v>-2.7029834149744506E-3</v>
      </c>
      <c r="CO45" s="55">
        <f t="shared" si="22"/>
        <v>1.9733129781642615E-5</v>
      </c>
      <c r="CP45" s="55">
        <f t="shared" si="23"/>
        <v>3.8728699829229045E-2</v>
      </c>
      <c r="CQ45" s="55">
        <f t="shared" si="24"/>
        <v>0.73474776081852611</v>
      </c>
      <c r="CR45" s="55" t="str">
        <f t="shared" si="25"/>
        <v/>
      </c>
      <c r="CS45" s="55">
        <f t="shared" si="26"/>
        <v>3.9227195660120492E-2</v>
      </c>
      <c r="CT45" s="55">
        <f t="shared" si="27"/>
        <v>-4.0954362399501835E-7</v>
      </c>
      <c r="CU45" s="55">
        <f t="shared" si="28"/>
        <v>9.4815747236971712E-3</v>
      </c>
      <c r="CV45" s="55">
        <f t="shared" si="29"/>
        <v>-5.6591586438162038E-4</v>
      </c>
      <c r="CW45" s="55">
        <f t="shared" si="30"/>
        <v>1.1123717329905216E-2</v>
      </c>
      <c r="CX45" s="55">
        <f t="shared" si="31"/>
        <v>8.5736406660738257E-2</v>
      </c>
    </row>
    <row r="46" spans="1:102" x14ac:dyDescent="0.25">
      <c r="A46" s="28" t="s">
        <v>45</v>
      </c>
      <c r="B46" s="26">
        <v>5766.9591836</v>
      </c>
      <c r="C46" s="26">
        <v>123.64181652000001</v>
      </c>
      <c r="D46" s="26">
        <v>3534.9405901999999</v>
      </c>
      <c r="E46" s="26">
        <v>1616.0354012</v>
      </c>
      <c r="F46" s="26">
        <v>1457.0847630000001</v>
      </c>
      <c r="G46" s="26">
        <v>459.44310515000001</v>
      </c>
      <c r="H46" s="26">
        <v>7207.5849193000004</v>
      </c>
      <c r="I46" s="26">
        <v>13.486179245000001</v>
      </c>
      <c r="J46" s="26">
        <v>26.266615496</v>
      </c>
      <c r="K46" s="26"/>
      <c r="L46" s="26">
        <v>16.234924830000001</v>
      </c>
      <c r="M46" s="26">
        <v>4.9295500364000002</v>
      </c>
      <c r="N46" s="26">
        <v>327.29999193999998</v>
      </c>
      <c r="O46" s="26">
        <v>0.51832395860000002</v>
      </c>
      <c r="P46" s="26">
        <v>2.5235841755999999</v>
      </c>
      <c r="Q46" s="26">
        <v>5.1042580863999998</v>
      </c>
      <c r="R46" s="26"/>
      <c r="S46" s="26" t="s">
        <v>45</v>
      </c>
      <c r="T46" s="97">
        <v>14.5156521605824</v>
      </c>
      <c r="U46" s="26">
        <v>459.86395152232501</v>
      </c>
      <c r="V46" s="26">
        <v>0.51804505089643205</v>
      </c>
      <c r="W46" s="26">
        <v>13.5255427219012</v>
      </c>
      <c r="X46" s="26">
        <v>13.5255288629728</v>
      </c>
      <c r="Y46" s="26">
        <v>12.2840168447064</v>
      </c>
      <c r="Z46" s="97">
        <v>2.8303409355785698</v>
      </c>
      <c r="AA46" s="26">
        <v>26.6174112716328</v>
      </c>
      <c r="AB46" s="26">
        <v>2.52751256533853</v>
      </c>
      <c r="AC46" s="26">
        <v>125.447350268302</v>
      </c>
      <c r="AD46" s="26">
        <v>0</v>
      </c>
      <c r="AE46" s="26">
        <v>5770.5424957423202</v>
      </c>
      <c r="AF46" s="26">
        <v>54.870835147330403</v>
      </c>
      <c r="AG46" s="26">
        <v>3.3547181894204599</v>
      </c>
      <c r="AH46" s="26">
        <v>6.6818558694647701</v>
      </c>
      <c r="AI46" s="26">
        <v>829.03378561849604</v>
      </c>
      <c r="AJ46" s="97">
        <v>1.0204581663469899E-3</v>
      </c>
      <c r="AK46" s="26">
        <v>16.284883665814501</v>
      </c>
      <c r="AL46" s="26">
        <v>16.284883665814501</v>
      </c>
      <c r="AM46" s="26">
        <v>4.9295142587675098</v>
      </c>
      <c r="AN46" s="26">
        <v>0</v>
      </c>
      <c r="AO46" s="26">
        <v>105.968577134322</v>
      </c>
      <c r="AP46" s="26">
        <v>0.34547436622988698</v>
      </c>
      <c r="AQ46" s="97">
        <v>1210.2852595285899</v>
      </c>
      <c r="AR46" s="26">
        <v>35.586107188919499</v>
      </c>
      <c r="AS46" s="26">
        <v>327.79098133051201</v>
      </c>
      <c r="AT46" s="26">
        <v>5.5338842296390398</v>
      </c>
      <c r="AU46" s="26">
        <v>123.581344304634</v>
      </c>
      <c r="AV46" s="26">
        <v>0</v>
      </c>
      <c r="AW46" s="26">
        <v>3175.1529158661101</v>
      </c>
      <c r="AX46" s="26">
        <v>352.79513469248201</v>
      </c>
      <c r="AY46" s="26">
        <v>3527.9480505585998</v>
      </c>
      <c r="AZ46" s="26">
        <v>8.6841662568968706E-2</v>
      </c>
      <c r="BA46" s="26">
        <v>52.959871280389301</v>
      </c>
      <c r="BB46" s="26">
        <v>0.34266920991859401</v>
      </c>
      <c r="BC46" s="26">
        <v>3100.4422324013199</v>
      </c>
      <c r="BD46" s="26">
        <v>2.6053569723926202</v>
      </c>
      <c r="BE46" s="26">
        <v>61.842088328179997</v>
      </c>
      <c r="BF46" s="26">
        <v>113.16436393899799</v>
      </c>
      <c r="BG46" s="26">
        <v>0.48078189432144502</v>
      </c>
      <c r="BH46" s="26">
        <v>4.5573972783941501E-3</v>
      </c>
      <c r="BI46" s="26">
        <v>75.699888335896205</v>
      </c>
      <c r="BJ46" s="26">
        <v>1615.7419123327099</v>
      </c>
      <c r="BK46" s="26">
        <v>1456.7004503376299</v>
      </c>
      <c r="BL46" s="26">
        <v>159.04146199507201</v>
      </c>
      <c r="BM46" s="26">
        <v>1.23312948296102</v>
      </c>
      <c r="BN46" s="26">
        <v>1.83452474412606E-2</v>
      </c>
      <c r="BO46" s="26">
        <v>143.245239658945</v>
      </c>
      <c r="BP46" s="26">
        <v>5.6517302644995198</v>
      </c>
      <c r="BQ46" s="26">
        <v>315.53827488329199</v>
      </c>
      <c r="BR46" s="26">
        <v>11.535531903635899</v>
      </c>
      <c r="BS46" s="26">
        <v>3.6068037103788102</v>
      </c>
      <c r="BT46" s="26">
        <v>604.45641319025299</v>
      </c>
      <c r="BU46" s="26">
        <v>215.31482276737799</v>
      </c>
      <c r="BV46" s="26">
        <v>47.911383830200002</v>
      </c>
      <c r="BW46" s="26">
        <v>69.344627181886807</v>
      </c>
      <c r="BX46" s="26">
        <v>1.9264907157856399E-2</v>
      </c>
      <c r="BY46" s="26">
        <v>458.92487552153102</v>
      </c>
      <c r="BZ46" s="26">
        <v>2612.4118878946101</v>
      </c>
      <c r="CA46" s="26">
        <v>4.8502927938623204</v>
      </c>
      <c r="CB46" s="26">
        <v>79.124499346607905</v>
      </c>
      <c r="CC46" s="26">
        <v>354.29770452470802</v>
      </c>
      <c r="CD46" s="97">
        <v>0</v>
      </c>
      <c r="CE46" s="26">
        <v>442.66928775343399</v>
      </c>
      <c r="CF46" s="26">
        <v>7207.6034579495799</v>
      </c>
      <c r="CG46" s="26">
        <v>270.69980125821002</v>
      </c>
      <c r="CH46" s="28"/>
      <c r="CI46" s="55">
        <f t="shared" si="16"/>
        <v>6.2135209011195786E-4</v>
      </c>
      <c r="CJ46" s="55">
        <f t="shared" si="17"/>
        <v>-4.8909193562538E-4</v>
      </c>
      <c r="CK46" s="55">
        <f t="shared" si="18"/>
        <v>-1.9781208376699897E-3</v>
      </c>
      <c r="CL46" s="55">
        <f t="shared" si="19"/>
        <v>-1.8161041959362229E-4</v>
      </c>
      <c r="CM46" s="55">
        <f t="shared" si="20"/>
        <v>-2.6375449948351493E-4</v>
      </c>
      <c r="CN46" s="55">
        <f t="shared" si="21"/>
        <v>-1.1279516933871369E-3</v>
      </c>
      <c r="CO46" s="55">
        <f t="shared" si="22"/>
        <v>2.572102831549957E-6</v>
      </c>
      <c r="CP46" s="55">
        <f t="shared" si="23"/>
        <v>2.9177736153394628E-3</v>
      </c>
      <c r="CQ46" s="55">
        <f t="shared" si="24"/>
        <v>1.3355195140623321E-2</v>
      </c>
      <c r="CR46" s="55" t="str">
        <f t="shared" si="25"/>
        <v/>
      </c>
      <c r="CS46" s="55">
        <f t="shared" si="26"/>
        <v>3.0772446646739689E-3</v>
      </c>
      <c r="CT46" s="55">
        <f t="shared" si="27"/>
        <v>-7.2577886878567996E-6</v>
      </c>
      <c r="CU46" s="55">
        <f t="shared" si="28"/>
        <v>1.5001203868102578E-3</v>
      </c>
      <c r="CV46" s="55">
        <f t="shared" si="29"/>
        <v>-5.3809533389371003E-4</v>
      </c>
      <c r="CW46" s="55">
        <f t="shared" si="30"/>
        <v>1.5566707766330183E-3</v>
      </c>
      <c r="CX46" s="55">
        <f t="shared" si="31"/>
        <v>8.4170144997909493E-2</v>
      </c>
    </row>
    <row r="47" spans="1:102" x14ac:dyDescent="0.25">
      <c r="A47" s="28" t="s">
        <v>46</v>
      </c>
      <c r="B47" s="26">
        <v>65979.522265000007</v>
      </c>
      <c r="C47" s="26">
        <v>1222.2663946</v>
      </c>
      <c r="D47" s="26">
        <v>17674.618662000001</v>
      </c>
      <c r="E47" s="26">
        <v>21336.970625999998</v>
      </c>
      <c r="F47" s="26">
        <v>18997.030463999999</v>
      </c>
      <c r="G47" s="26">
        <v>1844.8483862</v>
      </c>
      <c r="H47" s="26">
        <v>92363.175889999999</v>
      </c>
      <c r="I47" s="26">
        <v>167.94363791000001</v>
      </c>
      <c r="J47" s="26">
        <v>329.20625362999999</v>
      </c>
      <c r="K47" s="26"/>
      <c r="L47" s="26">
        <v>176.94635532000001</v>
      </c>
      <c r="M47" s="26">
        <v>47.856802965</v>
      </c>
      <c r="N47" s="26">
        <v>5353.6414054999996</v>
      </c>
      <c r="O47" s="26">
        <v>5.8852274991</v>
      </c>
      <c r="P47" s="26">
        <v>27.395093924000001</v>
      </c>
      <c r="Q47" s="26">
        <v>138.88969839000001</v>
      </c>
      <c r="R47" s="26"/>
      <c r="S47" s="26" t="s">
        <v>46</v>
      </c>
      <c r="T47" s="97">
        <v>118.85362008500699</v>
      </c>
      <c r="U47" s="26">
        <v>5863.1471233766797</v>
      </c>
      <c r="V47" s="26">
        <v>5.88093817475953</v>
      </c>
      <c r="W47" s="26">
        <v>169.23017581844601</v>
      </c>
      <c r="X47" s="26">
        <v>169.17275358685799</v>
      </c>
      <c r="Y47" s="26">
        <v>185.96718577023401</v>
      </c>
      <c r="Z47" s="97">
        <v>17.9060598458606</v>
      </c>
      <c r="AA47" s="26">
        <v>971.95384839258998</v>
      </c>
      <c r="AB47" s="26">
        <v>27.4361964558585</v>
      </c>
      <c r="AC47" s="26">
        <v>7953.8674201508602</v>
      </c>
      <c r="AD47" s="26">
        <v>0</v>
      </c>
      <c r="AE47" s="26">
        <v>66017.9442177725</v>
      </c>
      <c r="AF47" s="26">
        <v>1339.95997742841</v>
      </c>
      <c r="AG47" s="26">
        <v>267.55266881606298</v>
      </c>
      <c r="AH47" s="26">
        <v>86.643200209064204</v>
      </c>
      <c r="AI47" s="26">
        <v>11399.6038982437</v>
      </c>
      <c r="AJ47" s="97">
        <v>0.42582391162209199</v>
      </c>
      <c r="AK47" s="26">
        <v>179.03712946699</v>
      </c>
      <c r="AL47" s="26">
        <v>179.03712946699</v>
      </c>
      <c r="AM47" s="26">
        <v>47.856806489282803</v>
      </c>
      <c r="AN47" s="26">
        <v>0</v>
      </c>
      <c r="AO47" s="26">
        <v>1699.9591362824101</v>
      </c>
      <c r="AP47" s="26">
        <v>6.5478418834541703</v>
      </c>
      <c r="AQ47" s="97">
        <v>17387.151216083701</v>
      </c>
      <c r="AR47" s="26">
        <v>485.28256426129099</v>
      </c>
      <c r="AS47" s="26">
        <v>5362.7848254426099</v>
      </c>
      <c r="AT47" s="26">
        <v>149.82315642298499</v>
      </c>
      <c r="AU47" s="26">
        <v>1221.62291765637</v>
      </c>
      <c r="AV47" s="26">
        <v>0</v>
      </c>
      <c r="AW47" s="26">
        <v>15880.238307952601</v>
      </c>
      <c r="AX47" s="26">
        <v>1764.4704132145</v>
      </c>
      <c r="AY47" s="26">
        <v>17644.708721167099</v>
      </c>
      <c r="AZ47" s="26">
        <v>1.3113985338296701</v>
      </c>
      <c r="BA47" s="26">
        <v>811.10038580791002</v>
      </c>
      <c r="BB47" s="26">
        <v>4.1815861883739203</v>
      </c>
      <c r="BC47" s="26">
        <v>36783.059287339303</v>
      </c>
      <c r="BD47" s="26">
        <v>55.523441098563097</v>
      </c>
      <c r="BE47" s="26">
        <v>696.96780890336595</v>
      </c>
      <c r="BF47" s="26">
        <v>1200.6815704624701</v>
      </c>
      <c r="BG47" s="26">
        <v>4.1997302714440803</v>
      </c>
      <c r="BH47" s="26">
        <v>2.0295570749075401E-2</v>
      </c>
      <c r="BI47" s="26">
        <v>1200.0409684353201</v>
      </c>
      <c r="BJ47" s="26">
        <v>21324.103545284001</v>
      </c>
      <c r="BK47" s="26">
        <v>18984.8046181633</v>
      </c>
      <c r="BL47" s="26">
        <v>2339.2989271206998</v>
      </c>
      <c r="BM47" s="26">
        <v>20.103567773938</v>
      </c>
      <c r="BN47" s="26">
        <v>0.24627303822913699</v>
      </c>
      <c r="BO47" s="26">
        <v>1636.9387267095401</v>
      </c>
      <c r="BP47" s="26">
        <v>70.082077203657406</v>
      </c>
      <c r="BQ47" s="26">
        <v>4045.8980935531299</v>
      </c>
      <c r="BR47" s="26">
        <v>124.35845075613</v>
      </c>
      <c r="BS47" s="26">
        <v>42.247067607048102</v>
      </c>
      <c r="BT47" s="26">
        <v>8122.64053550268</v>
      </c>
      <c r="BU47" s="26">
        <v>2599.0658859033501</v>
      </c>
      <c r="BV47" s="26">
        <v>1086.6330204864501</v>
      </c>
      <c r="BW47" s="26">
        <v>673.82996639053704</v>
      </c>
      <c r="BX47" s="26">
        <v>0.21143821172087199</v>
      </c>
      <c r="BY47" s="26">
        <v>1843.1189606353701</v>
      </c>
      <c r="BZ47" s="26">
        <v>33071.317586005702</v>
      </c>
      <c r="CA47" s="26">
        <v>4.8417338691204002</v>
      </c>
      <c r="CB47" s="26">
        <v>744.17604466432101</v>
      </c>
      <c r="CC47" s="26">
        <v>4663.5074878570204</v>
      </c>
      <c r="CD47" s="97">
        <v>0</v>
      </c>
      <c r="CE47" s="26">
        <v>4666.9813128349897</v>
      </c>
      <c r="CF47" s="26">
        <v>92366.286656084398</v>
      </c>
      <c r="CG47" s="26">
        <v>3952.1437900380301</v>
      </c>
      <c r="CH47" s="28"/>
      <c r="CI47" s="55">
        <f t="shared" si="16"/>
        <v>5.823314788211835E-4</v>
      </c>
      <c r="CJ47" s="55">
        <f t="shared" si="17"/>
        <v>-5.2646210881109382E-4</v>
      </c>
      <c r="CK47" s="55">
        <f t="shared" si="18"/>
        <v>-1.6922538134985458E-3</v>
      </c>
      <c r="CL47" s="55">
        <f t="shared" si="19"/>
        <v>-6.0304159112066231E-4</v>
      </c>
      <c r="CM47" s="55">
        <f t="shared" si="20"/>
        <v>-6.435661541875175E-4</v>
      </c>
      <c r="CN47" s="55">
        <f t="shared" si="21"/>
        <v>-9.3743506380610756E-4</v>
      </c>
      <c r="CO47" s="55">
        <f t="shared" si="22"/>
        <v>3.3679721971707035E-5</v>
      </c>
      <c r="CP47" s="55">
        <f t="shared" si="23"/>
        <v>7.3186200570256937E-3</v>
      </c>
      <c r="CQ47" s="55">
        <f t="shared" si="24"/>
        <v>1.9524161150504267</v>
      </c>
      <c r="CR47" s="55" t="str">
        <f t="shared" si="25"/>
        <v/>
      </c>
      <c r="CS47" s="55">
        <f t="shared" si="26"/>
        <v>1.181586443647799E-2</v>
      </c>
      <c r="CT47" s="55">
        <f t="shared" si="27"/>
        <v>7.3642253243416288E-8</v>
      </c>
      <c r="CU47" s="55">
        <f t="shared" si="28"/>
        <v>1.70788800557634E-3</v>
      </c>
      <c r="CV47" s="55">
        <f t="shared" si="29"/>
        <v>-7.2882897749083962E-4</v>
      </c>
      <c r="CW47" s="55">
        <f t="shared" si="30"/>
        <v>1.5003610490450015E-3</v>
      </c>
      <c r="CX47" s="55">
        <f t="shared" si="31"/>
        <v>7.8720439022655339E-2</v>
      </c>
    </row>
    <row r="48" spans="1:102" x14ac:dyDescent="0.25">
      <c r="A48" s="28" t="s">
        <v>47</v>
      </c>
      <c r="B48" s="26">
        <v>13174.522312999999</v>
      </c>
      <c r="C48" s="26">
        <v>1252.0330942999999</v>
      </c>
      <c r="D48" s="26">
        <v>10455.069738</v>
      </c>
      <c r="E48" s="26">
        <v>7504.5454380000001</v>
      </c>
      <c r="F48" s="26">
        <v>6382.9292631999997</v>
      </c>
      <c r="G48" s="26">
        <v>1097.1411106999999</v>
      </c>
      <c r="H48" s="26">
        <v>97490.051957999996</v>
      </c>
      <c r="I48" s="26">
        <v>71.368033780999994</v>
      </c>
      <c r="J48" s="26">
        <v>163.03635584</v>
      </c>
      <c r="K48" s="26"/>
      <c r="L48" s="26">
        <v>87.159307751</v>
      </c>
      <c r="M48" s="26">
        <v>66.590384654000005</v>
      </c>
      <c r="N48" s="26">
        <v>3722.2924075000001</v>
      </c>
      <c r="O48" s="26">
        <v>16.642740916000001</v>
      </c>
      <c r="P48" s="26">
        <v>4.7029240796999998</v>
      </c>
      <c r="Q48" s="26">
        <v>123.27412108</v>
      </c>
      <c r="R48" s="26"/>
      <c r="S48" s="26" t="s">
        <v>47</v>
      </c>
      <c r="T48" s="97">
        <v>373.69534615389802</v>
      </c>
      <c r="U48" s="26">
        <v>5546.2391511387896</v>
      </c>
      <c r="V48" s="26">
        <v>16.6417045196402</v>
      </c>
      <c r="W48" s="26">
        <v>71.916172997908305</v>
      </c>
      <c r="X48" s="26">
        <v>71.882109577529306</v>
      </c>
      <c r="Y48" s="26">
        <v>137.214990387754</v>
      </c>
      <c r="Z48" s="97">
        <v>17.5732404481742</v>
      </c>
      <c r="AA48" s="26">
        <v>177.063854518786</v>
      </c>
      <c r="AB48" s="26">
        <v>4.7421686861768597</v>
      </c>
      <c r="AC48" s="26">
        <v>1140.2299900765299</v>
      </c>
      <c r="AD48" s="26">
        <v>0</v>
      </c>
      <c r="AE48" s="26">
        <v>13229.3451564564</v>
      </c>
      <c r="AF48" s="26">
        <v>110.681227928838</v>
      </c>
      <c r="AG48" s="26">
        <v>37.597915562856102</v>
      </c>
      <c r="AH48" s="26">
        <v>23.601199107374399</v>
      </c>
      <c r="AI48" s="26">
        <v>9696.9202415878008</v>
      </c>
      <c r="AJ48" s="97">
        <v>0.25801971608326801</v>
      </c>
      <c r="AK48" s="26">
        <v>88.003424957944702</v>
      </c>
      <c r="AL48" s="26">
        <v>88.003424957944702</v>
      </c>
      <c r="AM48" s="26">
        <v>66.590624079090702</v>
      </c>
      <c r="AN48" s="26">
        <v>0</v>
      </c>
      <c r="AO48" s="26">
        <v>836.631302797069</v>
      </c>
      <c r="AP48" s="26">
        <v>3.09284788171006</v>
      </c>
      <c r="AQ48" s="97">
        <v>31251.187484107199</v>
      </c>
      <c r="AR48" s="26">
        <v>832.757375612229</v>
      </c>
      <c r="AS48" s="26">
        <v>3751.9413223392298</v>
      </c>
      <c r="AT48" s="26">
        <v>233.20198519195799</v>
      </c>
      <c r="AU48" s="26">
        <v>1251.8770326507799</v>
      </c>
      <c r="AV48" s="26">
        <v>0</v>
      </c>
      <c r="AW48" s="26">
        <v>9395.5887457200006</v>
      </c>
      <c r="AX48" s="26">
        <v>1043.95453727938</v>
      </c>
      <c r="AY48" s="26">
        <v>10439.543282999301</v>
      </c>
      <c r="AZ48" s="26">
        <v>8.2961257887130699</v>
      </c>
      <c r="BA48" s="26">
        <v>346.91689010405798</v>
      </c>
      <c r="BB48" s="26">
        <v>7.4453190212580598</v>
      </c>
      <c r="BC48" s="26">
        <v>35126.049128603299</v>
      </c>
      <c r="BD48" s="26">
        <v>17.585057044153</v>
      </c>
      <c r="BE48" s="26">
        <v>94.654197677430702</v>
      </c>
      <c r="BF48" s="26">
        <v>277.863475123596</v>
      </c>
      <c r="BG48" s="26">
        <v>5.7542802073447001</v>
      </c>
      <c r="BH48" s="26">
        <v>0.93928424907819497</v>
      </c>
      <c r="BI48" s="26">
        <v>218.58782719070501</v>
      </c>
      <c r="BJ48" s="26">
        <v>7509.7057493018101</v>
      </c>
      <c r="BK48" s="26">
        <v>6387.5340770409202</v>
      </c>
      <c r="BL48" s="26">
        <v>1122.1716722608901</v>
      </c>
      <c r="BM48" s="26">
        <v>6.1095265713167599</v>
      </c>
      <c r="BN48" s="26">
        <v>0.252275311794176</v>
      </c>
      <c r="BO48" s="26">
        <v>551.24830121750199</v>
      </c>
      <c r="BP48" s="26">
        <v>18.822607632401301</v>
      </c>
      <c r="BQ48" s="26">
        <v>1395.3794534742001</v>
      </c>
      <c r="BR48" s="26">
        <v>11.516491431185401</v>
      </c>
      <c r="BS48" s="26">
        <v>18.893039976410499</v>
      </c>
      <c r="BT48" s="26">
        <v>3318.1528918577701</v>
      </c>
      <c r="BU48" s="26">
        <v>2224.39780666045</v>
      </c>
      <c r="BV48" s="26">
        <v>267.98217343099799</v>
      </c>
      <c r="BW48" s="26">
        <v>175.81868563964301</v>
      </c>
      <c r="BX48" s="26">
        <v>0.52918998411569695</v>
      </c>
      <c r="BY48" s="26">
        <v>1094.39217562371</v>
      </c>
      <c r="BZ48" s="26">
        <v>38312.287965461001</v>
      </c>
      <c r="CA48" s="26">
        <v>17.672251127697201</v>
      </c>
      <c r="CB48" s="26">
        <v>890.28689203440797</v>
      </c>
      <c r="CC48" s="26">
        <v>3254.7579200735099</v>
      </c>
      <c r="CD48" s="97">
        <v>0</v>
      </c>
      <c r="CE48" s="26">
        <v>5211.7752074558102</v>
      </c>
      <c r="CF48" s="26">
        <v>97490.231169606996</v>
      </c>
      <c r="CG48" s="26">
        <v>3791.9860486702401</v>
      </c>
      <c r="CH48" s="28"/>
      <c r="CI48" s="55">
        <f t="shared" si="16"/>
        <v>4.161277513819543E-3</v>
      </c>
      <c r="CJ48" s="55">
        <f t="shared" si="17"/>
        <v>-1.2464658476716772E-4</v>
      </c>
      <c r="CK48" s="55">
        <f t="shared" si="18"/>
        <v>-1.4850646996898654E-3</v>
      </c>
      <c r="CL48" s="55">
        <f t="shared" si="19"/>
        <v>6.8762476614243103E-4</v>
      </c>
      <c r="CM48" s="55">
        <f t="shared" si="20"/>
        <v>7.2142642524162615E-4</v>
      </c>
      <c r="CN48" s="55">
        <f t="shared" si="21"/>
        <v>-2.5055437714260596E-3</v>
      </c>
      <c r="CO48" s="55">
        <f t="shared" si="22"/>
        <v>1.8382553234905183E-6</v>
      </c>
      <c r="CP48" s="55">
        <f t="shared" si="23"/>
        <v>7.2031660295813291E-3</v>
      </c>
      <c r="CQ48" s="55">
        <f t="shared" si="24"/>
        <v>8.603908377682494E-2</v>
      </c>
      <c r="CR48" s="55" t="str">
        <f t="shared" si="25"/>
        <v/>
      </c>
      <c r="CS48" s="55">
        <f t="shared" si="26"/>
        <v>9.6847626343730033E-3</v>
      </c>
      <c r="CT48" s="55">
        <f t="shared" si="27"/>
        <v>3.595490429158039E-6</v>
      </c>
      <c r="CU48" s="55">
        <f t="shared" si="28"/>
        <v>7.9652299157074603E-3</v>
      </c>
      <c r="CV48" s="55">
        <f t="shared" si="29"/>
        <v>-6.2273177539202474E-5</v>
      </c>
      <c r="CW48" s="55">
        <f t="shared" si="30"/>
        <v>8.3447246461531913E-3</v>
      </c>
      <c r="CX48" s="55">
        <f t="shared" si="31"/>
        <v>0.8917351277695923</v>
      </c>
    </row>
    <row r="49" spans="1:102" x14ac:dyDescent="0.25">
      <c r="A49" s="28" t="s">
        <v>48</v>
      </c>
      <c r="B49" s="26">
        <v>18840.470549000001</v>
      </c>
      <c r="C49" s="26">
        <v>289.10897555000003</v>
      </c>
      <c r="D49" s="26">
        <v>4021.8447550999999</v>
      </c>
      <c r="E49" s="26">
        <v>4641.3225863999996</v>
      </c>
      <c r="F49" s="26">
        <v>4183.5563198</v>
      </c>
      <c r="G49" s="26">
        <v>368.092558</v>
      </c>
      <c r="H49" s="26">
        <v>21988.154085999999</v>
      </c>
      <c r="I49" s="26">
        <v>48.545905591</v>
      </c>
      <c r="J49" s="26">
        <v>114.42954172</v>
      </c>
      <c r="K49" s="26"/>
      <c r="L49" s="26">
        <v>52.408711318000002</v>
      </c>
      <c r="M49" s="26">
        <v>22.664962194000001</v>
      </c>
      <c r="N49" s="26">
        <v>878.7031313</v>
      </c>
      <c r="O49" s="26">
        <v>2.2857841176</v>
      </c>
      <c r="P49" s="26">
        <v>11.892965414000001</v>
      </c>
      <c r="Q49" s="26">
        <v>15.222390079</v>
      </c>
      <c r="R49" s="26"/>
      <c r="S49" s="26" t="s">
        <v>48</v>
      </c>
      <c r="T49" s="97">
        <v>21.372690507083298</v>
      </c>
      <c r="U49" s="26">
        <v>1377.30526471129</v>
      </c>
      <c r="V49" s="26">
        <v>2.2853673436289998</v>
      </c>
      <c r="W49" s="26">
        <v>48.6584425931526</v>
      </c>
      <c r="X49" s="26">
        <v>48.658406416201998</v>
      </c>
      <c r="Y49" s="26">
        <v>28.971437206584099</v>
      </c>
      <c r="Z49" s="97">
        <v>3.7480962182205002</v>
      </c>
      <c r="AA49" s="26">
        <v>115.68875242828101</v>
      </c>
      <c r="AB49" s="26">
        <v>11.9039903763019</v>
      </c>
      <c r="AC49" s="26">
        <v>248.88193564071901</v>
      </c>
      <c r="AD49" s="26">
        <v>0</v>
      </c>
      <c r="AE49" s="26">
        <v>18855.4895696026</v>
      </c>
      <c r="AF49" s="26">
        <v>216.56316153117601</v>
      </c>
      <c r="AG49" s="26">
        <v>8.4082803016428809</v>
      </c>
      <c r="AH49" s="26">
        <v>24.050433248420699</v>
      </c>
      <c r="AI49" s="26">
        <v>2379.0520972611398</v>
      </c>
      <c r="AJ49" s="97">
        <v>2.7180126317537098E-3</v>
      </c>
      <c r="AK49" s="26">
        <v>52.554434339011301</v>
      </c>
      <c r="AL49" s="26">
        <v>52.554434339011301</v>
      </c>
      <c r="AM49" s="26">
        <v>22.664984135407899</v>
      </c>
      <c r="AN49" s="26">
        <v>0</v>
      </c>
      <c r="AO49" s="26">
        <v>483.728267576966</v>
      </c>
      <c r="AP49" s="26">
        <v>1.5253407804542101</v>
      </c>
      <c r="AQ49" s="97">
        <v>3655.1878882802698</v>
      </c>
      <c r="AR49" s="26">
        <v>77.079654766337498</v>
      </c>
      <c r="AS49" s="26">
        <v>880.24719119226995</v>
      </c>
      <c r="AT49" s="26">
        <v>15.937157921372499</v>
      </c>
      <c r="AU49" s="26">
        <v>289.0609147056</v>
      </c>
      <c r="AV49" s="26">
        <v>0</v>
      </c>
      <c r="AW49" s="26">
        <v>3613.9969231854502</v>
      </c>
      <c r="AX49" s="26">
        <v>401.55533214283702</v>
      </c>
      <c r="AY49" s="26">
        <v>4015.5522553282899</v>
      </c>
      <c r="AZ49" s="26">
        <v>0.20618190417920201</v>
      </c>
      <c r="BA49" s="26">
        <v>219.029913118933</v>
      </c>
      <c r="BB49" s="26">
        <v>1.1815259126859401</v>
      </c>
      <c r="BC49" s="26">
        <v>10066.5980439623</v>
      </c>
      <c r="BD49" s="26">
        <v>5.2223271118900696</v>
      </c>
      <c r="BE49" s="26">
        <v>262.42185882703001</v>
      </c>
      <c r="BF49" s="26">
        <v>361.66741149820501</v>
      </c>
      <c r="BG49" s="26">
        <v>0.91126089099797603</v>
      </c>
      <c r="BH49" s="26">
        <v>9.0227866421953504E-3</v>
      </c>
      <c r="BI49" s="26">
        <v>252.58266682099</v>
      </c>
      <c r="BJ49" s="26">
        <v>4642.4446687535701</v>
      </c>
      <c r="BK49" s="26">
        <v>4184.2464772049898</v>
      </c>
      <c r="BL49" s="26">
        <v>458.19819154858101</v>
      </c>
      <c r="BM49" s="26">
        <v>3.6773937554082101</v>
      </c>
      <c r="BN49" s="26">
        <v>4.1244313794870903E-2</v>
      </c>
      <c r="BO49" s="26">
        <v>214.22045990619301</v>
      </c>
      <c r="BP49" s="26">
        <v>21.553756984517999</v>
      </c>
      <c r="BQ49" s="26">
        <v>1035.0465019814001</v>
      </c>
      <c r="BR49" s="26">
        <v>50.543669284655202</v>
      </c>
      <c r="BS49" s="26">
        <v>12.923420659512599</v>
      </c>
      <c r="BT49" s="26">
        <v>1773.1767509383401</v>
      </c>
      <c r="BU49" s="26">
        <v>691.90872830675096</v>
      </c>
      <c r="BV49" s="26">
        <v>83.770700693904701</v>
      </c>
      <c r="BW49" s="26">
        <v>105.242066304006</v>
      </c>
      <c r="BX49" s="26">
        <v>5.44385348082254E-2</v>
      </c>
      <c r="BY49" s="26">
        <v>367.61082566400398</v>
      </c>
      <c r="BZ49" s="26">
        <v>8426.5773314446196</v>
      </c>
      <c r="CA49" s="26">
        <v>1.3846898627512501</v>
      </c>
      <c r="CB49" s="26">
        <v>147.657379924889</v>
      </c>
      <c r="CC49" s="26">
        <v>974.29087089457096</v>
      </c>
      <c r="CD49" s="97">
        <v>0</v>
      </c>
      <c r="CE49" s="26">
        <v>1233.2219137075599</v>
      </c>
      <c r="CF49" s="26">
        <v>21988.980950963702</v>
      </c>
      <c r="CG49" s="26">
        <v>800.63684320636901</v>
      </c>
      <c r="CH49" s="28"/>
      <c r="CI49" s="55">
        <f t="shared" si="16"/>
        <v>7.9716801995666404E-4</v>
      </c>
      <c r="CJ49" s="55">
        <f t="shared" si="17"/>
        <v>-1.6623781502665553E-4</v>
      </c>
      <c r="CK49" s="55">
        <f t="shared" si="18"/>
        <v>-1.5645804736074576E-3</v>
      </c>
      <c r="CL49" s="55">
        <f t="shared" si="19"/>
        <v>2.4175918236288976E-4</v>
      </c>
      <c r="CM49" s="55">
        <f t="shared" si="20"/>
        <v>1.6496907229942545E-4</v>
      </c>
      <c r="CN49" s="55">
        <f t="shared" si="21"/>
        <v>-1.3087260949079394E-3</v>
      </c>
      <c r="CO49" s="55">
        <f t="shared" si="22"/>
        <v>3.760501952410113E-5</v>
      </c>
      <c r="CP49" s="55">
        <f t="shared" si="23"/>
        <v>2.3174111973483262E-3</v>
      </c>
      <c r="CQ49" s="55">
        <f t="shared" si="24"/>
        <v>1.1004244964662986E-2</v>
      </c>
      <c r="CR49" s="55" t="str">
        <f t="shared" si="25"/>
        <v/>
      </c>
      <c r="CS49" s="55">
        <f t="shared" si="26"/>
        <v>2.7805114330535052E-3</v>
      </c>
      <c r="CT49" s="55">
        <f t="shared" si="27"/>
        <v>9.680760863344325E-7</v>
      </c>
      <c r="CU49" s="55">
        <f t="shared" si="28"/>
        <v>1.7572031295547933E-3</v>
      </c>
      <c r="CV49" s="55">
        <f t="shared" si="29"/>
        <v>-1.8233304177375678E-4</v>
      </c>
      <c r="CW49" s="55">
        <f t="shared" si="30"/>
        <v>9.2701541777975784E-4</v>
      </c>
      <c r="CX49" s="55">
        <f t="shared" si="31"/>
        <v>4.6955033911432527E-2</v>
      </c>
    </row>
    <row r="50" spans="1:102" x14ac:dyDescent="0.25">
      <c r="A50" s="28" t="s">
        <v>49</v>
      </c>
      <c r="B50" s="26">
        <v>61624.853834000001</v>
      </c>
      <c r="C50" s="26">
        <v>1835.4947755000001</v>
      </c>
      <c r="D50" s="26">
        <v>24969.369061000001</v>
      </c>
      <c r="E50" s="26">
        <v>19289.613526000001</v>
      </c>
      <c r="F50" s="26">
        <v>17025.464727999999</v>
      </c>
      <c r="G50" s="26">
        <v>1471.6758447</v>
      </c>
      <c r="H50" s="26">
        <v>76742.249270999993</v>
      </c>
      <c r="I50" s="26">
        <v>140.67954847999999</v>
      </c>
      <c r="J50" s="26">
        <v>259.39304971000001</v>
      </c>
      <c r="K50" s="26"/>
      <c r="L50" s="26">
        <v>150.00998933</v>
      </c>
      <c r="M50" s="26">
        <v>43.002963753000003</v>
      </c>
      <c r="N50" s="26">
        <v>2896.9273635</v>
      </c>
      <c r="O50" s="26">
        <v>5.3915309752000002</v>
      </c>
      <c r="P50" s="26">
        <v>24.193593835000001</v>
      </c>
      <c r="Q50" s="26">
        <v>123.47240852</v>
      </c>
      <c r="R50" s="26"/>
      <c r="S50" s="26" t="s">
        <v>49</v>
      </c>
      <c r="T50" s="97">
        <v>112.927682787227</v>
      </c>
      <c r="U50" s="26">
        <v>5755.2954306299498</v>
      </c>
      <c r="V50" s="26">
        <v>5.3868292320242901</v>
      </c>
      <c r="W50" s="26">
        <v>140.95398319584501</v>
      </c>
      <c r="X50" s="26">
        <v>140.95384727734199</v>
      </c>
      <c r="Y50" s="26">
        <v>138.10213244211999</v>
      </c>
      <c r="Z50" s="97">
        <v>12.2396636862109</v>
      </c>
      <c r="AA50" s="26">
        <v>322.50158452682501</v>
      </c>
      <c r="AB50" s="26">
        <v>24.223233346965099</v>
      </c>
      <c r="AC50" s="26">
        <v>1739.41512968492</v>
      </c>
      <c r="AD50" s="26">
        <v>0</v>
      </c>
      <c r="AE50" s="26">
        <v>61626.2031709078</v>
      </c>
      <c r="AF50" s="26">
        <v>512.08439151805396</v>
      </c>
      <c r="AG50" s="26">
        <v>37.880653314009798</v>
      </c>
      <c r="AH50" s="26">
        <v>70.924697038328304</v>
      </c>
      <c r="AI50" s="26">
        <v>7984.0691823849002</v>
      </c>
      <c r="AJ50" s="97">
        <v>9.0328344311248407E-3</v>
      </c>
      <c r="AK50" s="26">
        <v>150.89477479889101</v>
      </c>
      <c r="AL50" s="26">
        <v>150.89477479889101</v>
      </c>
      <c r="AM50" s="26">
        <v>43.002948423529801</v>
      </c>
      <c r="AN50" s="26">
        <v>0</v>
      </c>
      <c r="AO50" s="26">
        <v>956.99955514272006</v>
      </c>
      <c r="AP50" s="26">
        <v>3.6275406597663</v>
      </c>
      <c r="AQ50" s="97">
        <v>16537.105044535801</v>
      </c>
      <c r="AR50" s="26">
        <v>509.36513193061398</v>
      </c>
      <c r="AS50" s="26">
        <v>2905.9327944155498</v>
      </c>
      <c r="AT50" s="26">
        <v>142.77676665047599</v>
      </c>
      <c r="AU50" s="26">
        <v>1834.3523268352001</v>
      </c>
      <c r="AV50" s="26">
        <v>0</v>
      </c>
      <c r="AW50" s="26">
        <v>22429.481976509702</v>
      </c>
      <c r="AX50" s="26">
        <v>2492.1652411845398</v>
      </c>
      <c r="AY50" s="26">
        <v>24921.647217694299</v>
      </c>
      <c r="AZ50" s="26">
        <v>1.9197244019736299</v>
      </c>
      <c r="BA50" s="26">
        <v>547.01629699173805</v>
      </c>
      <c r="BB50" s="26">
        <v>4.0684215750921799</v>
      </c>
      <c r="BC50" s="26">
        <v>29765.945451862601</v>
      </c>
      <c r="BD50" s="26">
        <v>60.481311086492802</v>
      </c>
      <c r="BE50" s="26">
        <v>583.73823751495001</v>
      </c>
      <c r="BF50" s="26">
        <v>1039.75096160099</v>
      </c>
      <c r="BG50" s="26">
        <v>3.5576886506059902</v>
      </c>
      <c r="BH50" s="26">
        <v>3.4794803816200599E-2</v>
      </c>
      <c r="BI50" s="26">
        <v>1188.5950269239399</v>
      </c>
      <c r="BJ50" s="26">
        <v>19270.0034363429</v>
      </c>
      <c r="BK50" s="26">
        <v>17007.772374982698</v>
      </c>
      <c r="BL50" s="26">
        <v>2262.2310613601398</v>
      </c>
      <c r="BM50" s="26">
        <v>19.0595628664495</v>
      </c>
      <c r="BN50" s="26">
        <v>0.15205059381493199</v>
      </c>
      <c r="BO50" s="26">
        <v>1687.82908811322</v>
      </c>
      <c r="BP50" s="26">
        <v>58.840788747609302</v>
      </c>
      <c r="BQ50" s="26">
        <v>3424.2078189123499</v>
      </c>
      <c r="BR50" s="26">
        <v>104.661698319526</v>
      </c>
      <c r="BS50" s="26">
        <v>32.253260446325697</v>
      </c>
      <c r="BT50" s="26">
        <v>6907.2621296648404</v>
      </c>
      <c r="BU50" s="26">
        <v>2664.3086609464099</v>
      </c>
      <c r="BV50" s="26">
        <v>1200.1733289792001</v>
      </c>
      <c r="BW50" s="26">
        <v>692.88646769953198</v>
      </c>
      <c r="BX50" s="26">
        <v>0.21973848399168799</v>
      </c>
      <c r="BY50" s="26">
        <v>1468.62328272182</v>
      </c>
      <c r="BZ50" s="26">
        <v>27530.259356162001</v>
      </c>
      <c r="CA50" s="26">
        <v>10.465013973842099</v>
      </c>
      <c r="CB50" s="26">
        <v>985.49007853298303</v>
      </c>
      <c r="CC50" s="26">
        <v>4409.4792510632697</v>
      </c>
      <c r="CD50" s="97">
        <v>0</v>
      </c>
      <c r="CE50" s="26">
        <v>4075.0212632153198</v>
      </c>
      <c r="CF50" s="26">
        <v>76742.861506748901</v>
      </c>
      <c r="CG50" s="26">
        <v>4426.3522041327897</v>
      </c>
      <c r="CH50" s="28"/>
      <c r="CI50" s="55">
        <f t="shared" si="16"/>
        <v>2.1895985529368539E-5</v>
      </c>
      <c r="CJ50" s="55">
        <f t="shared" si="17"/>
        <v>-6.2242000361388962E-4</v>
      </c>
      <c r="CK50" s="55">
        <f t="shared" si="18"/>
        <v>-1.9112154251522417E-3</v>
      </c>
      <c r="CL50" s="55">
        <f t="shared" si="19"/>
        <v>-1.0166139218221585E-3</v>
      </c>
      <c r="CM50" s="55">
        <f t="shared" si="20"/>
        <v>-1.0391700490973391E-3</v>
      </c>
      <c r="CN50" s="55">
        <f t="shared" si="21"/>
        <v>-2.0742081139493054E-3</v>
      </c>
      <c r="CO50" s="55">
        <f t="shared" si="22"/>
        <v>7.9778186686392579E-6</v>
      </c>
      <c r="CP50" s="55">
        <f t="shared" si="23"/>
        <v>1.9498128925328109E-3</v>
      </c>
      <c r="CQ50" s="55">
        <f t="shared" si="24"/>
        <v>0.24329308317003864</v>
      </c>
      <c r="CR50" s="55" t="str">
        <f t="shared" si="25"/>
        <v/>
      </c>
      <c r="CS50" s="55">
        <f t="shared" si="26"/>
        <v>5.8981770003637022E-3</v>
      </c>
      <c r="CT50" s="55">
        <f t="shared" si="27"/>
        <v>-3.5647473717655861E-7</v>
      </c>
      <c r="CU50" s="55">
        <f t="shared" si="28"/>
        <v>3.1086146753329957E-3</v>
      </c>
      <c r="CV50" s="55">
        <f t="shared" si="29"/>
        <v>-8.7206086681821142E-4</v>
      </c>
      <c r="CW50" s="55">
        <f t="shared" si="30"/>
        <v>1.2250975265286541E-3</v>
      </c>
      <c r="CX50" s="55">
        <f t="shared" si="31"/>
        <v>0.15634552173936964</v>
      </c>
    </row>
    <row r="51" spans="1:102" x14ac:dyDescent="0.25">
      <c r="A51" s="28" t="s">
        <v>50</v>
      </c>
      <c r="B51" s="26">
        <v>2506.8690606</v>
      </c>
      <c r="C51" s="26">
        <v>128.22280470000001</v>
      </c>
      <c r="D51" s="26">
        <v>879.27298753000002</v>
      </c>
      <c r="E51" s="26">
        <v>762.07675457000005</v>
      </c>
      <c r="F51" s="26">
        <v>694.69813389000001</v>
      </c>
      <c r="G51" s="26">
        <v>28.653825575999999</v>
      </c>
      <c r="H51" s="26">
        <v>13021.593729</v>
      </c>
      <c r="I51" s="26">
        <v>11.149762913</v>
      </c>
      <c r="J51" s="26">
        <v>47.107915536</v>
      </c>
      <c r="K51" s="26"/>
      <c r="L51" s="26">
        <v>12.755311398</v>
      </c>
      <c r="M51" s="26">
        <v>5.0143934283</v>
      </c>
      <c r="N51" s="26">
        <v>263.27858500999997</v>
      </c>
      <c r="O51" s="26">
        <v>0.45271792750000001</v>
      </c>
      <c r="P51" s="26">
        <v>2.4735682988000001</v>
      </c>
      <c r="Q51" s="26">
        <v>18.051559131000001</v>
      </c>
      <c r="R51" s="26"/>
      <c r="S51" s="26" t="s">
        <v>50</v>
      </c>
      <c r="T51" s="97">
        <v>5.3176003667670804</v>
      </c>
      <c r="U51" s="26">
        <v>418.98449027654101</v>
      </c>
      <c r="V51" s="26">
        <v>0.45272434935239197</v>
      </c>
      <c r="W51" s="26">
        <v>11.1875867193757</v>
      </c>
      <c r="X51" s="26">
        <v>11.1875691456328</v>
      </c>
      <c r="Y51" s="26">
        <v>9.4602234355065296</v>
      </c>
      <c r="Z51" s="97">
        <v>1.9581457937708401E-4</v>
      </c>
      <c r="AA51" s="26">
        <v>47.553366218464198</v>
      </c>
      <c r="AB51" s="26">
        <v>2.4771794771035198</v>
      </c>
      <c r="AC51" s="26">
        <v>64.428009364109798</v>
      </c>
      <c r="AD51" s="26">
        <v>0</v>
      </c>
      <c r="AE51" s="26">
        <v>2513.2003721401902</v>
      </c>
      <c r="AF51" s="26">
        <v>27.220383066777799</v>
      </c>
      <c r="AG51" s="26">
        <v>2.8805531402122999</v>
      </c>
      <c r="AH51" s="26">
        <v>3.3528803466052599</v>
      </c>
      <c r="AI51" s="26">
        <v>795.11103920470305</v>
      </c>
      <c r="AJ51" s="97">
        <v>9.3033544435534203E-4</v>
      </c>
      <c r="AK51" s="26">
        <v>12.803188636381099</v>
      </c>
      <c r="AL51" s="26">
        <v>12.803188636381099</v>
      </c>
      <c r="AM51" s="26">
        <v>5.0143989993110401</v>
      </c>
      <c r="AN51" s="26">
        <v>0</v>
      </c>
      <c r="AO51" s="26">
        <v>579.29883900460197</v>
      </c>
      <c r="AP51" s="26">
        <v>1.93467353538197</v>
      </c>
      <c r="AQ51" s="97">
        <v>1602.2941928391199</v>
      </c>
      <c r="AR51" s="26">
        <v>33.589112702613001</v>
      </c>
      <c r="AS51" s="26">
        <v>264.45177673476502</v>
      </c>
      <c r="AT51" s="26">
        <v>19.714967489725801</v>
      </c>
      <c r="AU51" s="26">
        <v>128.22242313706701</v>
      </c>
      <c r="AV51" s="26">
        <v>0</v>
      </c>
      <c r="AW51" s="26">
        <v>791.46303728787302</v>
      </c>
      <c r="AX51" s="26">
        <v>87.940185288777798</v>
      </c>
      <c r="AY51" s="26">
        <v>879.40322257665105</v>
      </c>
      <c r="AZ51" s="26">
        <v>0.16631161221954699</v>
      </c>
      <c r="BA51" s="26">
        <v>142.61688504252101</v>
      </c>
      <c r="BB51" s="26">
        <v>0.25344295143768902</v>
      </c>
      <c r="BC51" s="26">
        <v>7539.8421184510298</v>
      </c>
      <c r="BD51" s="26">
        <v>0.30946091833528899</v>
      </c>
      <c r="BE51" s="26">
        <v>40.563932505497696</v>
      </c>
      <c r="BF51" s="26">
        <v>55.663933695993599</v>
      </c>
      <c r="BG51" s="26">
        <v>0.24513316280582201</v>
      </c>
      <c r="BH51" s="26">
        <v>3.9378969008526301E-3</v>
      </c>
      <c r="BI51" s="26">
        <v>30.432954932014901</v>
      </c>
      <c r="BJ51" s="26">
        <v>763.27107053298903</v>
      </c>
      <c r="BK51" s="26">
        <v>695.653127809068</v>
      </c>
      <c r="BL51" s="26">
        <v>67.617942723920706</v>
      </c>
      <c r="BM51" s="26">
        <v>0.55978583861064701</v>
      </c>
      <c r="BN51" s="26">
        <v>1.6876305351168699E-2</v>
      </c>
      <c r="BO51" s="26">
        <v>16.6840633718591</v>
      </c>
      <c r="BP51" s="26">
        <v>3.7008975379883902</v>
      </c>
      <c r="BQ51" s="26">
        <v>186.05572567888501</v>
      </c>
      <c r="BR51" s="26">
        <v>7.6129753688608099</v>
      </c>
      <c r="BS51" s="26">
        <v>2.7389402150608699</v>
      </c>
      <c r="BT51" s="26">
        <v>342.26366838076001</v>
      </c>
      <c r="BU51" s="26">
        <v>244.26862354847501</v>
      </c>
      <c r="BV51" s="26">
        <v>0.30022409067610201</v>
      </c>
      <c r="BW51" s="26">
        <v>8.2319796513390298</v>
      </c>
      <c r="BX51" s="26">
        <v>1.5195306690476499E-2</v>
      </c>
      <c r="BY51" s="26">
        <v>28.653743578211699</v>
      </c>
      <c r="BZ51" s="26">
        <v>6753.7589423053896</v>
      </c>
      <c r="CA51" s="26">
        <v>4.6222405947629101E-2</v>
      </c>
      <c r="CB51" s="26">
        <v>50.337016390849797</v>
      </c>
      <c r="CC51" s="26">
        <v>742.93777411518897</v>
      </c>
      <c r="CD51" s="97">
        <v>0</v>
      </c>
      <c r="CE51" s="26">
        <v>499.99242151622798</v>
      </c>
      <c r="CF51" s="26">
        <v>13021.691605460799</v>
      </c>
      <c r="CG51" s="26">
        <v>532.82963430925201</v>
      </c>
      <c r="CH51" s="28"/>
      <c r="CI51" s="55">
        <f t="shared" si="16"/>
        <v>2.5255852568042978E-3</v>
      </c>
      <c r="CJ51" s="55">
        <f t="shared" si="17"/>
        <v>-2.9757805867166712E-6</v>
      </c>
      <c r="CK51" s="55">
        <f t="shared" si="18"/>
        <v>1.4811673791648223E-4</v>
      </c>
      <c r="CL51" s="55">
        <f t="shared" si="19"/>
        <v>1.5671859242877319E-3</v>
      </c>
      <c r="CM51" s="55">
        <f t="shared" si="20"/>
        <v>1.3746890519490062E-3</v>
      </c>
      <c r="CN51" s="55">
        <f t="shared" si="21"/>
        <v>-2.8616698347057433E-6</v>
      </c>
      <c r="CO51" s="55">
        <f t="shared" si="22"/>
        <v>7.5164732394442298E-6</v>
      </c>
      <c r="CP51" s="55">
        <f t="shared" si="23"/>
        <v>3.3907656089009718E-3</v>
      </c>
      <c r="CQ51" s="55">
        <f t="shared" si="24"/>
        <v>9.4559624936871485E-3</v>
      </c>
      <c r="CR51" s="55" t="str">
        <f t="shared" si="25"/>
        <v/>
      </c>
      <c r="CS51" s="55">
        <f t="shared" si="26"/>
        <v>3.7535138803907603E-3</v>
      </c>
      <c r="CT51" s="55">
        <f t="shared" si="27"/>
        <v>1.1110039767917594E-6</v>
      </c>
      <c r="CU51" s="55">
        <f t="shared" si="28"/>
        <v>4.4560848909169217E-3</v>
      </c>
      <c r="CV51" s="55">
        <f t="shared" si="29"/>
        <v>1.4185107330367469E-5</v>
      </c>
      <c r="CW51" s="55">
        <f t="shared" si="30"/>
        <v>1.4599064457899323E-3</v>
      </c>
      <c r="CX51" s="55">
        <f t="shared" si="31"/>
        <v>9.2147628171863727E-2</v>
      </c>
    </row>
    <row r="52" spans="1:102" x14ac:dyDescent="0.25">
      <c r="A52" s="28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97"/>
      <c r="U52" s="26"/>
      <c r="CI52" s="55"/>
      <c r="CJ52" s="55" t="str">
        <f t="shared" si="17"/>
        <v/>
      </c>
      <c r="CK52" s="55" t="str">
        <f t="shared" si="18"/>
        <v/>
      </c>
      <c r="CL52" s="55" t="str">
        <f t="shared" si="19"/>
        <v/>
      </c>
      <c r="CM52" s="55" t="str">
        <f t="shared" si="20"/>
        <v/>
      </c>
      <c r="CN52" s="55" t="str">
        <f t="shared" si="21"/>
        <v/>
      </c>
      <c r="CO52" s="55" t="str">
        <f t="shared" si="22"/>
        <v/>
      </c>
      <c r="CP52" s="55" t="str">
        <f t="shared" si="23"/>
        <v/>
      </c>
      <c r="CQ52" s="55"/>
      <c r="CR52" s="55" t="str">
        <f t="shared" si="25"/>
        <v/>
      </c>
      <c r="CS52" s="55" t="str">
        <f t="shared" si="26"/>
        <v/>
      </c>
      <c r="CT52" s="55" t="str">
        <f t="shared" si="27"/>
        <v/>
      </c>
      <c r="CU52" s="55" t="str">
        <f t="shared" si="28"/>
        <v/>
      </c>
      <c r="CX52" s="55" t="str">
        <f t="shared" si="31"/>
        <v/>
      </c>
    </row>
    <row r="53" spans="1:102" x14ac:dyDescent="0.25">
      <c r="A53" s="28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97"/>
      <c r="U53" s="26"/>
      <c r="CI53" s="55"/>
      <c r="CJ53" s="55" t="str">
        <f t="shared" si="17"/>
        <v/>
      </c>
      <c r="CK53" s="55" t="str">
        <f t="shared" si="18"/>
        <v/>
      </c>
      <c r="CL53" s="55" t="str">
        <f t="shared" si="19"/>
        <v/>
      </c>
      <c r="CM53" s="55" t="str">
        <f t="shared" si="20"/>
        <v/>
      </c>
      <c r="CN53" s="55" t="str">
        <f t="shared" si="21"/>
        <v/>
      </c>
      <c r="CO53" s="55" t="str">
        <f t="shared" si="22"/>
        <v/>
      </c>
      <c r="CP53" s="55" t="str">
        <f t="shared" si="23"/>
        <v/>
      </c>
      <c r="CQ53" s="55"/>
      <c r="CR53" s="55" t="str">
        <f t="shared" si="25"/>
        <v/>
      </c>
      <c r="CS53" s="55" t="str">
        <f t="shared" si="26"/>
        <v/>
      </c>
      <c r="CT53" s="55" t="str">
        <f t="shared" si="27"/>
        <v/>
      </c>
      <c r="CU53" s="55" t="str">
        <f t="shared" si="28"/>
        <v/>
      </c>
      <c r="CX53" s="55" t="str">
        <f t="shared" si="31"/>
        <v/>
      </c>
    </row>
    <row r="54" spans="1:102" x14ac:dyDescent="0.25">
      <c r="A54" s="28" t="s">
        <v>231</v>
      </c>
      <c r="B54" s="26">
        <v>341.52847621000001</v>
      </c>
      <c r="C54" s="26">
        <v>16.720910633999999</v>
      </c>
      <c r="D54" s="26">
        <v>168.45257788000001</v>
      </c>
      <c r="E54" s="26">
        <v>73.310080525999993</v>
      </c>
      <c r="F54" s="26">
        <v>50.056521277999998</v>
      </c>
      <c r="G54" s="26">
        <v>20.767875480000001</v>
      </c>
      <c r="H54" s="26">
        <v>958.83973225</v>
      </c>
      <c r="I54" s="26">
        <v>0.5807329497</v>
      </c>
      <c r="J54" s="26">
        <v>4.0227554404000001</v>
      </c>
      <c r="K54" s="26">
        <v>1.5473955100000001E-2</v>
      </c>
      <c r="L54" s="26">
        <v>0.7563022559</v>
      </c>
      <c r="M54" s="26">
        <v>1.0337979543</v>
      </c>
      <c r="N54" s="26">
        <v>17.041394597</v>
      </c>
      <c r="O54" s="26">
        <v>0.10454520389999999</v>
      </c>
      <c r="P54" s="26">
        <v>0.23249318369999999</v>
      </c>
      <c r="Q54" s="26">
        <v>2.9545388411000002</v>
      </c>
      <c r="R54" s="26"/>
      <c r="S54" s="26" t="s">
        <v>51</v>
      </c>
      <c r="T54" s="97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97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97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97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97">
        <v>0</v>
      </c>
      <c r="CE54" s="26">
        <v>0</v>
      </c>
      <c r="CF54" s="26">
        <v>0</v>
      </c>
      <c r="CG54" s="26">
        <v>0</v>
      </c>
      <c r="CI54" s="55" t="str">
        <f>IF(AD54=0,"",(AD54-B54)/B54)</f>
        <v/>
      </c>
      <c r="CJ54" s="55" t="str">
        <f t="shared" si="17"/>
        <v/>
      </c>
      <c r="CK54" s="55" t="str">
        <f t="shared" si="18"/>
        <v/>
      </c>
      <c r="CL54" s="55" t="str">
        <f t="shared" si="19"/>
        <v/>
      </c>
      <c r="CM54" s="55" t="str">
        <f t="shared" si="20"/>
        <v/>
      </c>
      <c r="CN54" s="55" t="str">
        <f t="shared" si="21"/>
        <v/>
      </c>
      <c r="CO54" s="55" t="str">
        <f t="shared" si="22"/>
        <v/>
      </c>
      <c r="CP54" s="55" t="str">
        <f t="shared" si="23"/>
        <v/>
      </c>
      <c r="CQ54" s="55"/>
      <c r="CR54" s="55" t="str">
        <f t="shared" si="25"/>
        <v/>
      </c>
      <c r="CS54" s="55" t="str">
        <f t="shared" si="26"/>
        <v/>
      </c>
      <c r="CT54" s="55" t="str">
        <f t="shared" si="27"/>
        <v/>
      </c>
      <c r="CU54" s="55" t="str">
        <f t="shared" si="28"/>
        <v/>
      </c>
      <c r="CX54" s="55" t="str">
        <f t="shared" si="31"/>
        <v/>
      </c>
    </row>
    <row r="55" spans="1:102" s="28" customFormat="1" x14ac:dyDescent="0.25">
      <c r="A55" s="28" t="s">
        <v>1</v>
      </c>
      <c r="B55" s="26">
        <v>4210.0019418000002</v>
      </c>
      <c r="C55" s="26">
        <v>340.07665850000001</v>
      </c>
      <c r="D55" s="26">
        <v>9036.5178252000005</v>
      </c>
      <c r="E55" s="26">
        <v>645.30188655999996</v>
      </c>
      <c r="F55" s="26">
        <v>545.74074600999995</v>
      </c>
      <c r="G55" s="26">
        <v>210.44755388999999</v>
      </c>
      <c r="H55" s="26">
        <v>7455.5944939999999</v>
      </c>
      <c r="I55" s="26">
        <v>6.1337838656999999</v>
      </c>
      <c r="J55" s="26">
        <v>19.918207041999999</v>
      </c>
      <c r="K55" s="26"/>
      <c r="L55" s="26">
        <v>22.255939891000001</v>
      </c>
      <c r="M55" s="26">
        <v>0.44523057719999998</v>
      </c>
      <c r="N55" s="26">
        <v>346.53994172</v>
      </c>
      <c r="O55" s="26">
        <v>2.6614257799999999E-2</v>
      </c>
      <c r="P55" s="26">
        <v>0.1445355314</v>
      </c>
      <c r="Q55" s="26">
        <v>2.0463538786000002</v>
      </c>
      <c r="R55" s="26"/>
      <c r="S55" s="26" t="s">
        <v>1</v>
      </c>
      <c r="T55" s="97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97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97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97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97">
        <v>0</v>
      </c>
      <c r="CE55" s="26">
        <v>0</v>
      </c>
      <c r="CF55" s="26">
        <v>0</v>
      </c>
      <c r="CG55" s="26">
        <v>0</v>
      </c>
      <c r="CH55" s="26"/>
      <c r="CI55" s="55" t="str">
        <f>IF(AD55=0,"",(AD55-B55)/B55)</f>
        <v/>
      </c>
      <c r="CJ55" s="55" t="str">
        <f t="shared" si="17"/>
        <v/>
      </c>
      <c r="CK55" s="55" t="str">
        <f t="shared" si="18"/>
        <v/>
      </c>
      <c r="CL55" s="55" t="str">
        <f t="shared" si="19"/>
        <v/>
      </c>
      <c r="CM55" s="55" t="str">
        <f t="shared" si="20"/>
        <v/>
      </c>
      <c r="CN55" s="55" t="str">
        <f t="shared" si="21"/>
        <v/>
      </c>
      <c r="CO55" s="55" t="str">
        <f t="shared" si="22"/>
        <v/>
      </c>
      <c r="CP55" s="55" t="str">
        <f t="shared" si="23"/>
        <v/>
      </c>
      <c r="CQ55" s="55"/>
      <c r="CR55" s="55" t="str">
        <f t="shared" si="25"/>
        <v/>
      </c>
      <c r="CS55" s="55" t="str">
        <f t="shared" si="26"/>
        <v/>
      </c>
      <c r="CT55" s="55" t="str">
        <f t="shared" si="27"/>
        <v/>
      </c>
      <c r="CU55" s="55" t="str">
        <f t="shared" si="28"/>
        <v/>
      </c>
      <c r="CX55" s="55" t="str">
        <f t="shared" si="31"/>
        <v/>
      </c>
    </row>
    <row r="56" spans="1:102" s="28" customFormat="1" x14ac:dyDescent="0.25">
      <c r="A56" s="28" t="s">
        <v>11</v>
      </c>
      <c r="B56" s="26">
        <v>7437.6237552000002</v>
      </c>
      <c r="C56" s="26">
        <v>58.321548030999999</v>
      </c>
      <c r="D56" s="26">
        <v>780.79974099000003</v>
      </c>
      <c r="E56" s="26">
        <v>1810.8698125999999</v>
      </c>
      <c r="F56" s="26">
        <v>1638.1015789999999</v>
      </c>
      <c r="G56" s="26">
        <v>1138.0404297</v>
      </c>
      <c r="H56" s="26">
        <v>14049.792100000001</v>
      </c>
      <c r="I56" s="26">
        <v>14.128259232</v>
      </c>
      <c r="J56" s="26">
        <v>30.832768344000002</v>
      </c>
      <c r="K56" s="26"/>
      <c r="L56" s="26">
        <v>16.068455428</v>
      </c>
      <c r="M56" s="26">
        <v>3.7906442949999999</v>
      </c>
      <c r="N56" s="26">
        <v>684.62564204</v>
      </c>
      <c r="O56" s="26">
        <v>0.26005478859999998</v>
      </c>
      <c r="P56" s="26">
        <v>1.484186553</v>
      </c>
      <c r="Q56" s="26">
        <v>3.2229640317000001</v>
      </c>
      <c r="R56" s="26"/>
      <c r="S56" s="26" t="s">
        <v>11</v>
      </c>
      <c r="T56" s="97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97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7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7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97">
        <v>0</v>
      </c>
      <c r="CE56" s="26">
        <v>0</v>
      </c>
      <c r="CF56" s="26">
        <v>0</v>
      </c>
      <c r="CG56" s="26">
        <v>0</v>
      </c>
      <c r="CH56" s="26"/>
      <c r="CI56" s="55" t="str">
        <f>IF(AD56=0,"",(AD56-B56)/B56)</f>
        <v/>
      </c>
      <c r="CJ56" s="55" t="str">
        <f t="shared" si="17"/>
        <v/>
      </c>
      <c r="CK56" s="55" t="str">
        <f t="shared" si="18"/>
        <v/>
      </c>
      <c r="CL56" s="55" t="str">
        <f t="shared" si="19"/>
        <v/>
      </c>
      <c r="CM56" s="55" t="str">
        <f t="shared" si="20"/>
        <v/>
      </c>
      <c r="CN56" s="55" t="str">
        <f t="shared" si="21"/>
        <v/>
      </c>
      <c r="CO56" s="55" t="str">
        <f t="shared" si="22"/>
        <v/>
      </c>
      <c r="CP56" s="55" t="str">
        <f t="shared" si="23"/>
        <v/>
      </c>
      <c r="CQ56" s="55"/>
      <c r="CR56" s="55" t="str">
        <f t="shared" si="25"/>
        <v/>
      </c>
      <c r="CS56" s="55" t="str">
        <f t="shared" si="26"/>
        <v/>
      </c>
      <c r="CT56" s="55" t="str">
        <f t="shared" si="27"/>
        <v/>
      </c>
      <c r="CU56" s="55" t="str">
        <f t="shared" si="28"/>
        <v/>
      </c>
      <c r="CX56" s="55" t="str">
        <f t="shared" si="31"/>
        <v/>
      </c>
    </row>
    <row r="57" spans="1:102" s="28" customFormat="1" x14ac:dyDescent="0.25">
      <c r="A57" s="28" t="s">
        <v>58</v>
      </c>
      <c r="B57" s="26">
        <v>5843.5060942</v>
      </c>
      <c r="C57" s="26">
        <v>21.166622699000001</v>
      </c>
      <c r="D57" s="26">
        <v>735.52313808999997</v>
      </c>
      <c r="E57" s="26">
        <v>1120.9893211000001</v>
      </c>
      <c r="F57" s="26">
        <v>993.72453339000003</v>
      </c>
      <c r="G57" s="26">
        <v>54.165980591999997</v>
      </c>
      <c r="H57" s="26">
        <v>25101.929895000001</v>
      </c>
      <c r="I57" s="26">
        <v>15.425870124999999</v>
      </c>
      <c r="J57" s="26">
        <v>36.276197179</v>
      </c>
      <c r="K57" s="26"/>
      <c r="L57" s="26">
        <v>17.310682605</v>
      </c>
      <c r="M57" s="26">
        <v>7.9654567207999998</v>
      </c>
      <c r="N57" s="26">
        <v>1434.0969132</v>
      </c>
      <c r="O57" s="26">
        <v>0.55329033660000004</v>
      </c>
      <c r="P57" s="26">
        <v>3.3715291278000001</v>
      </c>
      <c r="Q57" s="26">
        <v>12.05515626</v>
      </c>
      <c r="R57" s="26"/>
      <c r="S57" s="26" t="s">
        <v>58</v>
      </c>
      <c r="T57" s="97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97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97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97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97">
        <v>0</v>
      </c>
      <c r="CE57" s="26">
        <v>0</v>
      </c>
      <c r="CF57" s="26">
        <v>0</v>
      </c>
      <c r="CG57" s="26">
        <v>0</v>
      </c>
      <c r="CH57" s="26"/>
      <c r="CI57" s="55" t="str">
        <f>IF(AD57=0,"",(AD57-B57)/B57)</f>
        <v/>
      </c>
      <c r="CJ57" s="55" t="str">
        <f t="shared" si="17"/>
        <v/>
      </c>
      <c r="CK57" s="55" t="str">
        <f t="shared" si="18"/>
        <v/>
      </c>
      <c r="CL57" s="55" t="str">
        <f t="shared" si="19"/>
        <v/>
      </c>
      <c r="CM57" s="55" t="str">
        <f t="shared" si="20"/>
        <v/>
      </c>
      <c r="CN57" s="55" t="str">
        <f t="shared" si="21"/>
        <v/>
      </c>
      <c r="CO57" s="55" t="str">
        <f t="shared" si="22"/>
        <v/>
      </c>
      <c r="CP57" s="55" t="str">
        <f t="shared" si="23"/>
        <v/>
      </c>
      <c r="CQ57" s="55"/>
      <c r="CR57" s="55" t="str">
        <f t="shared" si="25"/>
        <v/>
      </c>
      <c r="CS57" s="55" t="str">
        <f t="shared" si="26"/>
        <v/>
      </c>
      <c r="CT57" s="55" t="str">
        <f t="shared" si="27"/>
        <v/>
      </c>
      <c r="CU57" s="55" t="str">
        <f t="shared" si="28"/>
        <v/>
      </c>
      <c r="CX57" s="55" t="str">
        <f t="shared" si="31"/>
        <v/>
      </c>
    </row>
    <row r="58" spans="1:102" x14ac:dyDescent="0.25">
      <c r="A58" s="28" t="s">
        <v>176</v>
      </c>
      <c r="B58" s="26">
        <v>227.26918943999999</v>
      </c>
      <c r="C58" s="26">
        <v>0.2583810346</v>
      </c>
      <c r="D58" s="26">
        <v>29.084415799999999</v>
      </c>
      <c r="E58" s="26">
        <v>43.930443455000002</v>
      </c>
      <c r="F58" s="26">
        <v>39.234138647999998</v>
      </c>
      <c r="G58" s="26">
        <v>2.2130501262000002</v>
      </c>
      <c r="H58" s="26">
        <v>832.99843926999995</v>
      </c>
      <c r="I58" s="26">
        <v>0.52059188940000001</v>
      </c>
      <c r="J58" s="26">
        <v>1.5196589583</v>
      </c>
      <c r="K58" s="26"/>
      <c r="L58" s="26">
        <v>0.58269892109999999</v>
      </c>
      <c r="M58" s="26">
        <v>0.29395974559999999</v>
      </c>
      <c r="N58" s="26">
        <v>45.980195479999999</v>
      </c>
      <c r="O58" s="26">
        <v>1.8845354200000001E-2</v>
      </c>
      <c r="P58" s="26">
        <v>0.1136266665</v>
      </c>
      <c r="Q58" s="26">
        <v>0.36350414949999998</v>
      </c>
      <c r="R58" s="26"/>
      <c r="S58" s="26" t="s">
        <v>176</v>
      </c>
      <c r="T58" s="97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97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97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97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97">
        <v>0</v>
      </c>
      <c r="CE58" s="26">
        <v>0</v>
      </c>
      <c r="CF58" s="26">
        <v>0</v>
      </c>
      <c r="CG58" s="26">
        <v>0</v>
      </c>
      <c r="CI58" s="55" t="str">
        <f>IF(AD58=0,"",(AD58-B58)/B58)</f>
        <v/>
      </c>
      <c r="CJ58" s="55" t="str">
        <f t="shared" si="17"/>
        <v/>
      </c>
      <c r="CK58" s="55" t="str">
        <f t="shared" si="18"/>
        <v/>
      </c>
      <c r="CL58" s="55" t="str">
        <f t="shared" si="19"/>
        <v/>
      </c>
      <c r="CM58" s="55" t="str">
        <f t="shared" si="20"/>
        <v/>
      </c>
      <c r="CN58" s="55" t="str">
        <f t="shared" si="21"/>
        <v/>
      </c>
      <c r="CO58" s="55" t="str">
        <f t="shared" si="22"/>
        <v/>
      </c>
      <c r="CP58" s="55" t="str">
        <f t="shared" si="23"/>
        <v/>
      </c>
      <c r="CQ58" s="55"/>
      <c r="CR58" s="55" t="str">
        <f t="shared" si="25"/>
        <v/>
      </c>
      <c r="CS58" s="55" t="str">
        <f t="shared" si="26"/>
        <v/>
      </c>
      <c r="CT58" s="55" t="str">
        <f t="shared" si="27"/>
        <v/>
      </c>
      <c r="CU58" s="55" t="str">
        <f t="shared" si="28"/>
        <v/>
      </c>
      <c r="CX58" s="55" t="str">
        <f t="shared" si="31"/>
        <v/>
      </c>
    </row>
    <row r="59" spans="1:102" s="28" customFormat="1" x14ac:dyDescent="0.25">
      <c r="A59" s="43" t="s">
        <v>237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97"/>
      <c r="U59" s="26"/>
      <c r="V59" s="26"/>
      <c r="W59" s="26"/>
      <c r="X59" s="26"/>
      <c r="Y59" s="26"/>
      <c r="Z59" s="97"/>
      <c r="AA59" s="26"/>
      <c r="AB59" s="26"/>
      <c r="AC59" s="26"/>
      <c r="AD59" s="26"/>
      <c r="AE59" s="26"/>
      <c r="AF59" s="26"/>
      <c r="AG59" s="26"/>
      <c r="AH59" s="26"/>
      <c r="AI59" s="26"/>
      <c r="AJ59" s="97"/>
      <c r="AK59" s="26"/>
      <c r="AL59" s="26"/>
      <c r="AM59" s="26"/>
      <c r="AN59" s="26"/>
      <c r="AO59" s="26"/>
      <c r="AP59" s="26"/>
      <c r="AQ59" s="9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97"/>
      <c r="CE59" s="26"/>
      <c r="CF59" s="26"/>
      <c r="CG59" s="26"/>
      <c r="CH59" s="26"/>
      <c r="CI59" s="55" t="str">
        <f>IF(B59=0,"",(AD59-B59)/B59)</f>
        <v/>
      </c>
      <c r="CJ59" s="55" t="str">
        <f t="shared" si="17"/>
        <v/>
      </c>
      <c r="CK59" s="55" t="str">
        <f t="shared" si="18"/>
        <v/>
      </c>
      <c r="CL59" s="55" t="str">
        <f t="shared" si="19"/>
        <v/>
      </c>
      <c r="CM59" s="55" t="str">
        <f t="shared" si="20"/>
        <v/>
      </c>
      <c r="CN59" s="55" t="str">
        <f t="shared" si="21"/>
        <v/>
      </c>
      <c r="CO59" s="55" t="str">
        <f t="shared" si="22"/>
        <v/>
      </c>
      <c r="CP59" s="55" t="str">
        <f t="shared" si="23"/>
        <v/>
      </c>
      <c r="CQ59" s="55"/>
      <c r="CR59" s="55" t="str">
        <f t="shared" si="25"/>
        <v/>
      </c>
      <c r="CS59" s="55" t="str">
        <f t="shared" si="26"/>
        <v/>
      </c>
      <c r="CT59" s="55" t="str">
        <f t="shared" si="27"/>
        <v/>
      </c>
      <c r="CU59" s="55" t="str">
        <f t="shared" si="28"/>
        <v/>
      </c>
      <c r="CX59" s="55" t="str">
        <f t="shared" si="31"/>
        <v/>
      </c>
    </row>
    <row r="60" spans="1:102" s="28" customFormat="1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26"/>
      <c r="S60" s="26"/>
      <c r="T60" s="97"/>
      <c r="U60" s="26"/>
      <c r="V60" s="26"/>
      <c r="W60" s="26"/>
      <c r="X60" s="26"/>
      <c r="Y60" s="26"/>
      <c r="Z60" s="97"/>
      <c r="AA60" s="26"/>
      <c r="AB60" s="26"/>
      <c r="AC60" s="26"/>
      <c r="AD60" s="26"/>
      <c r="AE60" s="26"/>
      <c r="AF60" s="26"/>
      <c r="AG60" s="26"/>
      <c r="AH60" s="26"/>
      <c r="AI60" s="26"/>
      <c r="AJ60" s="97"/>
      <c r="AK60" s="26"/>
      <c r="AL60" s="26"/>
      <c r="AM60" s="26"/>
      <c r="AN60" s="26"/>
      <c r="AO60" s="26"/>
      <c r="AP60" s="26"/>
      <c r="AQ60" s="9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97"/>
      <c r="CE60" s="26"/>
      <c r="CF60" s="26"/>
      <c r="CG60" s="26"/>
      <c r="CH60" s="26"/>
      <c r="CI60" s="55" t="str">
        <f>IF(B60=0,"",(AD60-B60)/B60)</f>
        <v/>
      </c>
      <c r="CJ60" s="55" t="str">
        <f t="shared" si="17"/>
        <v/>
      </c>
      <c r="CK60" s="55" t="str">
        <f t="shared" si="18"/>
        <v/>
      </c>
      <c r="CL60" s="55" t="str">
        <f t="shared" si="19"/>
        <v/>
      </c>
      <c r="CM60" s="55" t="str">
        <f t="shared" si="20"/>
        <v/>
      </c>
      <c r="CN60" s="55" t="str">
        <f t="shared" si="21"/>
        <v/>
      </c>
      <c r="CO60" s="55" t="str">
        <f t="shared" si="22"/>
        <v/>
      </c>
      <c r="CP60" s="55" t="str">
        <f t="shared" si="23"/>
        <v/>
      </c>
      <c r="CQ60" s="55"/>
      <c r="CR60" s="55" t="str">
        <f t="shared" si="25"/>
        <v/>
      </c>
      <c r="CS60" s="55" t="str">
        <f t="shared" si="26"/>
        <v/>
      </c>
      <c r="CT60" s="55" t="str">
        <f t="shared" si="27"/>
        <v/>
      </c>
      <c r="CU60" s="55" t="str">
        <f t="shared" si="28"/>
        <v/>
      </c>
      <c r="CX60" s="55" t="str">
        <f t="shared" si="31"/>
        <v/>
      </c>
    </row>
    <row r="61" spans="1:102" x14ac:dyDescent="0.25">
      <c r="A61" s="1" t="s">
        <v>55</v>
      </c>
      <c r="B61" s="1">
        <f>SUM(B3:B58)</f>
        <v>1946066.4223702503</v>
      </c>
      <c r="C61" s="1">
        <f t="shared" ref="C61:N61" si="32">SUM(C3:C58)</f>
        <v>103404.9058646156</v>
      </c>
      <c r="D61" s="1">
        <f t="shared" si="32"/>
        <v>752479.26305569021</v>
      </c>
      <c r="E61" s="1">
        <f t="shared" si="32"/>
        <v>576959.15009882092</v>
      </c>
      <c r="F61" s="1">
        <f t="shared" si="32"/>
        <v>479035.28206206608</v>
      </c>
      <c r="G61" s="1">
        <f t="shared" si="32"/>
        <v>168075.63404324921</v>
      </c>
      <c r="H61" s="1">
        <f t="shared" si="32"/>
        <v>3641513.2638654197</v>
      </c>
      <c r="I61" s="1">
        <f t="shared" si="32"/>
        <v>5042.3491828626011</v>
      </c>
      <c r="J61" s="1">
        <f t="shared" si="32"/>
        <v>9601.6026897716965</v>
      </c>
      <c r="K61" s="1">
        <f t="shared" si="32"/>
        <v>4.2491777425999997</v>
      </c>
      <c r="L61" s="1">
        <f t="shared" si="32"/>
        <v>5876.788867547999</v>
      </c>
      <c r="M61" s="1">
        <f t="shared" si="32"/>
        <v>1823.3810516358999</v>
      </c>
      <c r="N61" s="1">
        <f t="shared" si="32"/>
        <v>150609.82081782699</v>
      </c>
      <c r="O61" s="1">
        <f t="shared" ref="O61:Q61" si="33">SUM(O3:O58)</f>
        <v>222.53448036600011</v>
      </c>
      <c r="P61" s="1">
        <f t="shared" si="33"/>
        <v>781.51583044420011</v>
      </c>
      <c r="Q61" s="1">
        <f t="shared" si="33"/>
        <v>4806.7222923570989</v>
      </c>
      <c r="R61" s="26"/>
      <c r="S61" s="26"/>
      <c r="T61" s="97"/>
      <c r="U61" s="1">
        <f t="shared" ref="U61:CC61" si="34">SUM(U3:U58)</f>
        <v>221467.21563870934</v>
      </c>
      <c r="V61" s="1">
        <f t="shared" si="34"/>
        <v>221.50495504164778</v>
      </c>
      <c r="W61" s="1">
        <f t="shared" si="34"/>
        <v>5152.387075843515</v>
      </c>
      <c r="X61" s="1">
        <f t="shared" si="34"/>
        <v>5132.9023835508624</v>
      </c>
      <c r="Y61" s="1">
        <f t="shared" si="34"/>
        <v>5922.813989755271</v>
      </c>
      <c r="Z61" s="1"/>
      <c r="AA61" s="1">
        <f t="shared" si="34"/>
        <v>12746.139201272172</v>
      </c>
      <c r="AB61" s="1">
        <f t="shared" si="34"/>
        <v>777.98029113388816</v>
      </c>
      <c r="AC61" s="1">
        <f t="shared" si="34"/>
        <v>1245191.9740091159</v>
      </c>
      <c r="AD61" s="1">
        <f t="shared" si="34"/>
        <v>4.2208369583968004</v>
      </c>
      <c r="AE61" s="1">
        <f t="shared" si="34"/>
        <v>1930495.9924688458</v>
      </c>
      <c r="AF61" s="1">
        <f t="shared" si="34"/>
        <v>21193.8090995702</v>
      </c>
      <c r="AG61" s="1">
        <f t="shared" si="34"/>
        <v>9985.8160062699462</v>
      </c>
      <c r="AH61" s="1">
        <f t="shared" si="34"/>
        <v>2608.8100164854091</v>
      </c>
      <c r="AI61" s="1">
        <f t="shared" si="34"/>
        <v>379051.11690869473</v>
      </c>
      <c r="AJ61" s="1"/>
      <c r="AK61" s="1">
        <f t="shared" si="34"/>
        <v>6251.788737022398</v>
      </c>
      <c r="AL61" s="1">
        <f t="shared" si="34"/>
        <v>6251.788737022398</v>
      </c>
      <c r="AM61" s="1">
        <f t="shared" si="34"/>
        <v>1809.5394204520842</v>
      </c>
      <c r="AN61" s="1">
        <f t="shared" si="34"/>
        <v>0</v>
      </c>
      <c r="AO61" s="1">
        <f t="shared" si="34"/>
        <v>53516.463823318714</v>
      </c>
      <c r="AP61" s="1">
        <f t="shared" si="34"/>
        <v>230.29315905693909</v>
      </c>
      <c r="AQ61" s="1"/>
      <c r="AR61" s="1">
        <f t="shared" si="34"/>
        <v>19192.095221519576</v>
      </c>
      <c r="AS61" s="1">
        <f t="shared" si="34"/>
        <v>143932.01820633479</v>
      </c>
      <c r="AT61" s="1">
        <f t="shared" si="34"/>
        <v>7530.0441093786512</v>
      </c>
      <c r="AU61" s="1">
        <f t="shared" si="34"/>
        <v>102947.85164133272</v>
      </c>
      <c r="AV61" s="1">
        <f t="shared" si="34"/>
        <v>0</v>
      </c>
      <c r="AW61" s="1">
        <f t="shared" si="34"/>
        <v>666424.95386239723</v>
      </c>
      <c r="AX61" s="1">
        <f t="shared" si="34"/>
        <v>74047.236030651169</v>
      </c>
      <c r="AY61" s="1">
        <f t="shared" si="34"/>
        <v>740472.18989304802</v>
      </c>
      <c r="AZ61" s="1">
        <f t="shared" si="34"/>
        <v>109.77732303708284</v>
      </c>
      <c r="BA61" s="1">
        <f t="shared" si="34"/>
        <v>24968.80251196188</v>
      </c>
      <c r="BB61" s="1">
        <f t="shared" si="34"/>
        <v>691.10407061078718</v>
      </c>
      <c r="BC61" s="1">
        <f t="shared" si="34"/>
        <v>1439193.9391833271</v>
      </c>
      <c r="BD61" s="1">
        <f t="shared" si="34"/>
        <v>1313.4385174290453</v>
      </c>
      <c r="BE61" s="1">
        <f t="shared" si="34"/>
        <v>19623.729256794457</v>
      </c>
      <c r="BF61" s="1">
        <f t="shared" si="34"/>
        <v>32112.298357057181</v>
      </c>
      <c r="BG61" s="1">
        <f t="shared" si="34"/>
        <v>506.35717068073143</v>
      </c>
      <c r="BH61" s="1">
        <f t="shared" si="34"/>
        <v>138.16931764288816</v>
      </c>
      <c r="BI61" s="1">
        <f t="shared" si="34"/>
        <v>24373.623767029716</v>
      </c>
      <c r="BJ61" s="1">
        <f t="shared" si="34"/>
        <v>573280.6493263694</v>
      </c>
      <c r="BK61" s="1">
        <f t="shared" si="34"/>
        <v>475830.38588065968</v>
      </c>
      <c r="BL61" s="1">
        <f t="shared" si="34"/>
        <v>97450.263445709308</v>
      </c>
      <c r="BM61" s="1">
        <f t="shared" si="34"/>
        <v>428.20255245302684</v>
      </c>
      <c r="BN61" s="1">
        <f t="shared" si="34"/>
        <v>17.565741834102262</v>
      </c>
      <c r="BO61" s="1">
        <f t="shared" si="34"/>
        <v>41369.893992067649</v>
      </c>
      <c r="BP61" s="1">
        <f t="shared" si="34"/>
        <v>2035.2756604965316</v>
      </c>
      <c r="BQ61" s="1">
        <f t="shared" si="34"/>
        <v>106009.20779454232</v>
      </c>
      <c r="BR61" s="1">
        <f t="shared" si="34"/>
        <v>3808.7836014180371</v>
      </c>
      <c r="BS61" s="1">
        <f t="shared" si="34"/>
        <v>1512.3630660436379</v>
      </c>
      <c r="BT61" s="1">
        <f t="shared" si="34"/>
        <v>209269.77890948558</v>
      </c>
      <c r="BU61" s="1">
        <f t="shared" si="34"/>
        <v>102822.12361492169</v>
      </c>
      <c r="BV61" s="1">
        <f t="shared" si="34"/>
        <v>17079.70674961873</v>
      </c>
      <c r="BW61" s="1">
        <f t="shared" si="34"/>
        <v>15459.523217928849</v>
      </c>
      <c r="BX61" s="1">
        <f t="shared" si="34"/>
        <v>81.364137526760629</v>
      </c>
      <c r="BY61" s="1">
        <f t="shared" si="34"/>
        <v>166227.64289784391</v>
      </c>
      <c r="BZ61" s="1">
        <f t="shared" si="34"/>
        <v>1289013.307572823</v>
      </c>
      <c r="CA61" s="1">
        <f t="shared" si="34"/>
        <v>2887.9963479839012</v>
      </c>
      <c r="CB61" s="1">
        <f t="shared" si="34"/>
        <v>31912.982124777249</v>
      </c>
      <c r="CC61" s="1">
        <f t="shared" si="34"/>
        <v>159948.44036786316</v>
      </c>
      <c r="CD61" s="1"/>
      <c r="CE61" s="1">
        <f t="shared" ref="CE61:CG61" si="35">SUM(CE3:CE58)</f>
        <v>215721.26931799488</v>
      </c>
      <c r="CF61" s="1">
        <f t="shared" si="35"/>
        <v>3593175.4961954784</v>
      </c>
      <c r="CG61" s="1">
        <f t="shared" si="35"/>
        <v>144599.31905299402</v>
      </c>
      <c r="CH61" s="1"/>
      <c r="CI61" s="55">
        <f t="shared" ref="CI61" si="36">IF(AE61=0,"",(AE61-B61)/B61)</f>
        <v>-8.0009755691895779E-3</v>
      </c>
      <c r="CJ61" s="55">
        <f t="shared" si="17"/>
        <v>-4.4200438988967637E-3</v>
      </c>
      <c r="CK61" s="55">
        <f t="shared" si="18"/>
        <v>-1.5956683130221437E-2</v>
      </c>
      <c r="CL61" s="55">
        <f t="shared" si="19"/>
        <v>-6.3756693551379967E-3</v>
      </c>
      <c r="CM61" s="55">
        <f t="shared" si="20"/>
        <v>-6.6903134307989311E-3</v>
      </c>
      <c r="CN61" s="55">
        <f t="shared" si="21"/>
        <v>-1.09949973172779E-2</v>
      </c>
      <c r="CO61" s="55">
        <f t="shared" si="22"/>
        <v>-1.3274088041802539E-2</v>
      </c>
      <c r="CP61" s="55">
        <f t="shared" si="23"/>
        <v>1.7958534287158032E-2</v>
      </c>
      <c r="CQ61" s="55">
        <f>IF(AA61=0,"",AA61-J61)/J61</f>
        <v>0.32750121131863297</v>
      </c>
      <c r="CR61" s="55">
        <f t="shared" si="25"/>
        <v>-6.6697102168896457E-3</v>
      </c>
      <c r="CS61" s="55">
        <f t="shared" si="26"/>
        <v>6.3810335529522269E-2</v>
      </c>
      <c r="CT61" s="55">
        <f t="shared" si="27"/>
        <v>-7.591189549434706E-3</v>
      </c>
      <c r="CU61" s="55">
        <f t="shared" si="28"/>
        <v>-4.4338427436079755E-2</v>
      </c>
      <c r="CV61" s="55">
        <f t="shared" ref="CV61" si="37">IF(V61=0,"",(V61-O61)/O61)</f>
        <v>-4.6263631714918308E-3</v>
      </c>
      <c r="CW61" s="55">
        <f t="shared" ref="CW61" si="38">IF(AB61=0,"",(AB61-P61)/P61)</f>
        <v>-4.5239509842077124E-3</v>
      </c>
      <c r="CX61" s="55">
        <f t="shared" si="31"/>
        <v>0.56656524995249979</v>
      </c>
    </row>
    <row r="62" spans="1:102" x14ac:dyDescent="0.25">
      <c r="A62" s="43" t="s">
        <v>56</v>
      </c>
      <c r="B62" s="26">
        <f>SUM(B2:B51)</f>
        <v>1928006.4929134003</v>
      </c>
      <c r="C62" s="26">
        <f t="shared" ref="C62:N62" si="39">SUM(C2:C51)</f>
        <v>102968.361743717</v>
      </c>
      <c r="D62" s="26">
        <f t="shared" si="39"/>
        <v>741728.88535773009</v>
      </c>
      <c r="E62" s="26">
        <f t="shared" si="39"/>
        <v>573264.74855457991</v>
      </c>
      <c r="F62" s="26">
        <f t="shared" si="39"/>
        <v>475768.42454374005</v>
      </c>
      <c r="G62" s="26">
        <f t="shared" si="39"/>
        <v>166649.99915346102</v>
      </c>
      <c r="H62" s="26">
        <f t="shared" si="39"/>
        <v>3593114.1092048991</v>
      </c>
      <c r="I62" s="26">
        <f t="shared" si="39"/>
        <v>5005.5599448008006</v>
      </c>
      <c r="J62" s="26">
        <f t="shared" si="39"/>
        <v>9509.0331028079981</v>
      </c>
      <c r="K62" s="26">
        <f t="shared" si="39"/>
        <v>4.2337037874999996</v>
      </c>
      <c r="L62" s="26">
        <f t="shared" si="39"/>
        <v>5819.814788447</v>
      </c>
      <c r="M62" s="26">
        <f t="shared" si="39"/>
        <v>1809.851962343</v>
      </c>
      <c r="N62" s="26">
        <f t="shared" si="39"/>
        <v>148081.53673079002</v>
      </c>
      <c r="O62" s="26">
        <f t="shared" ref="O62:Q62" si="40">SUM(O2:O51)</f>
        <v>221.5711304249001</v>
      </c>
      <c r="P62" s="26">
        <f t="shared" si="40"/>
        <v>776.16945938180015</v>
      </c>
      <c r="Q62" s="26">
        <f t="shared" si="40"/>
        <v>4786.0797751961991</v>
      </c>
      <c r="R62" s="26"/>
      <c r="S62" s="26"/>
      <c r="T62" s="97"/>
      <c r="U62" s="26">
        <f>SUM(U2:U54)</f>
        <v>221467.21563870934</v>
      </c>
      <c r="V62" s="97">
        <f t="shared" ref="V62:CG62" si="41">SUM(V2:V54)</f>
        <v>221.50495504164778</v>
      </c>
      <c r="W62" s="97">
        <f t="shared" si="41"/>
        <v>5152.387075843515</v>
      </c>
      <c r="X62" s="97">
        <f t="shared" si="41"/>
        <v>5132.9023835508624</v>
      </c>
      <c r="Y62" s="97">
        <f t="shared" si="41"/>
        <v>5922.813989755271</v>
      </c>
      <c r="AA62" s="97">
        <f t="shared" si="41"/>
        <v>12746.139201272172</v>
      </c>
      <c r="AB62" s="97">
        <f t="shared" si="41"/>
        <v>777.98029113388816</v>
      </c>
      <c r="AC62" s="97">
        <f t="shared" si="41"/>
        <v>1245191.9740091159</v>
      </c>
      <c r="AD62" s="97">
        <f t="shared" si="41"/>
        <v>4.2208369583968004</v>
      </c>
      <c r="AE62" s="97">
        <f t="shared" si="41"/>
        <v>1930495.9924688458</v>
      </c>
      <c r="AF62" s="97">
        <f t="shared" si="41"/>
        <v>21193.8090995702</v>
      </c>
      <c r="AG62" s="97">
        <f t="shared" si="41"/>
        <v>9985.8160062699462</v>
      </c>
      <c r="AH62" s="97">
        <f t="shared" si="41"/>
        <v>2608.8100164854091</v>
      </c>
      <c r="AI62" s="97">
        <f t="shared" si="41"/>
        <v>379051.11690869473</v>
      </c>
      <c r="AK62" s="97">
        <f t="shared" si="41"/>
        <v>6251.788737022398</v>
      </c>
      <c r="AL62" s="97">
        <f t="shared" si="41"/>
        <v>6251.788737022398</v>
      </c>
      <c r="AM62" s="97">
        <f t="shared" si="41"/>
        <v>1809.5394204520842</v>
      </c>
      <c r="AN62" s="97">
        <f t="shared" si="41"/>
        <v>0</v>
      </c>
      <c r="AO62" s="97">
        <f t="shared" si="41"/>
        <v>53516.463823318714</v>
      </c>
      <c r="AP62" s="97">
        <f t="shared" si="41"/>
        <v>230.29315905693909</v>
      </c>
      <c r="AR62" s="97">
        <f t="shared" si="41"/>
        <v>19192.095221519576</v>
      </c>
      <c r="AS62" s="97">
        <f t="shared" si="41"/>
        <v>143932.01820633479</v>
      </c>
      <c r="AT62" s="97">
        <f t="shared" si="41"/>
        <v>7530.0441093786512</v>
      </c>
      <c r="AU62" s="97">
        <f t="shared" si="41"/>
        <v>102947.85164133272</v>
      </c>
      <c r="AV62" s="97">
        <f t="shared" si="41"/>
        <v>0</v>
      </c>
      <c r="AW62" s="97">
        <f t="shared" si="41"/>
        <v>666424.95386239723</v>
      </c>
      <c r="AX62" s="97">
        <f t="shared" si="41"/>
        <v>74047.236030651169</v>
      </c>
      <c r="AY62" s="97">
        <f t="shared" si="41"/>
        <v>740472.18989304802</v>
      </c>
      <c r="AZ62" s="97">
        <f t="shared" si="41"/>
        <v>109.77732303708284</v>
      </c>
      <c r="BA62" s="97">
        <f t="shared" si="41"/>
        <v>24968.80251196188</v>
      </c>
      <c r="BB62" s="97">
        <f t="shared" si="41"/>
        <v>691.10407061078718</v>
      </c>
      <c r="BC62" s="97">
        <f t="shared" si="41"/>
        <v>1439193.9391833271</v>
      </c>
      <c r="BD62" s="97">
        <f t="shared" si="41"/>
        <v>1313.4385174290453</v>
      </c>
      <c r="BE62" s="97">
        <f t="shared" si="41"/>
        <v>19623.729256794457</v>
      </c>
      <c r="BF62" s="97">
        <f t="shared" si="41"/>
        <v>32112.298357057181</v>
      </c>
      <c r="BG62" s="97">
        <f t="shared" si="41"/>
        <v>506.35717068073143</v>
      </c>
      <c r="BH62" s="97">
        <f t="shared" si="41"/>
        <v>138.16931764288816</v>
      </c>
      <c r="BI62" s="97">
        <f t="shared" si="41"/>
        <v>24373.623767029716</v>
      </c>
      <c r="BJ62" s="97">
        <f t="shared" si="41"/>
        <v>573280.6493263694</v>
      </c>
      <c r="BK62" s="97">
        <f t="shared" si="41"/>
        <v>475830.38588065968</v>
      </c>
      <c r="BL62" s="97">
        <f t="shared" si="41"/>
        <v>97450.263445709308</v>
      </c>
      <c r="BM62" s="97">
        <f t="shared" si="41"/>
        <v>428.20255245302684</v>
      </c>
      <c r="BN62" s="97">
        <f t="shared" si="41"/>
        <v>17.565741834102262</v>
      </c>
      <c r="BO62" s="97">
        <f t="shared" si="41"/>
        <v>41369.893992067649</v>
      </c>
      <c r="BP62" s="97">
        <f t="shared" si="41"/>
        <v>2035.2756604965316</v>
      </c>
      <c r="BQ62" s="97">
        <f t="shared" si="41"/>
        <v>106009.20779454232</v>
      </c>
      <c r="BR62" s="97">
        <f t="shared" si="41"/>
        <v>3808.7836014180371</v>
      </c>
      <c r="BS62" s="97">
        <f t="shared" si="41"/>
        <v>1512.3630660436379</v>
      </c>
      <c r="BT62" s="97">
        <f t="shared" si="41"/>
        <v>209269.77890948558</v>
      </c>
      <c r="BU62" s="97">
        <f t="shared" si="41"/>
        <v>102822.12361492169</v>
      </c>
      <c r="BV62" s="97">
        <f t="shared" si="41"/>
        <v>17079.70674961873</v>
      </c>
      <c r="BW62" s="97">
        <f t="shared" si="41"/>
        <v>15459.523217928849</v>
      </c>
      <c r="BX62" s="97">
        <f t="shared" si="41"/>
        <v>81.364137526760629</v>
      </c>
      <c r="BY62" s="97">
        <f t="shared" si="41"/>
        <v>166227.64289784391</v>
      </c>
      <c r="BZ62" s="97">
        <f t="shared" si="41"/>
        <v>1289013.307572823</v>
      </c>
      <c r="CA62" s="97">
        <f t="shared" si="41"/>
        <v>2887.9963479839012</v>
      </c>
      <c r="CB62" s="97">
        <f t="shared" si="41"/>
        <v>31912.982124777249</v>
      </c>
      <c r="CC62" s="97">
        <f t="shared" si="41"/>
        <v>159948.44036786316</v>
      </c>
      <c r="CE62" s="97">
        <f t="shared" si="41"/>
        <v>215721.26931799488</v>
      </c>
      <c r="CF62" s="97">
        <f t="shared" si="41"/>
        <v>3593175.4961954784</v>
      </c>
      <c r="CG62" s="97">
        <f t="shared" si="41"/>
        <v>144599.31905299402</v>
      </c>
    </row>
    <row r="63" spans="1:102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1730929.2742311005</v>
      </c>
      <c r="C63" s="26">
        <f t="shared" ref="C63:Q63" si="42">+C3+C5+C8+C9+C11+C12+C14+C15+C16+C17+C18+C19+C20+C21+C22+C23+C24+C25+C26+C28+C30+C31+C33+C34+C35+C36+C37+C39+C40+C41+C42+C43+C44+C46+C47+C49+C50+C10</f>
        <v>50929.759791777011</v>
      </c>
      <c r="D63" s="26">
        <f t="shared" si="42"/>
        <v>623403.88883969991</v>
      </c>
      <c r="E63" s="26">
        <f t="shared" si="42"/>
        <v>499117.27882041002</v>
      </c>
      <c r="F63" s="26">
        <f t="shared" si="42"/>
        <v>418967.97788424999</v>
      </c>
      <c r="G63" s="26">
        <f t="shared" si="42"/>
        <v>154015.76924074499</v>
      </c>
      <c r="H63" s="26">
        <f t="shared" si="42"/>
        <v>2952527.1939628995</v>
      </c>
      <c r="I63" s="26">
        <f t="shared" si="42"/>
        <v>4067.8419184817994</v>
      </c>
      <c r="J63" s="26">
        <f t="shared" si="42"/>
        <v>8010.0561191789975</v>
      </c>
      <c r="K63" s="26">
        <f t="shared" si="42"/>
        <v>0</v>
      </c>
      <c r="L63" s="26">
        <f t="shared" si="42"/>
        <v>4656.3039367180008</v>
      </c>
      <c r="M63" s="26">
        <f t="shared" si="42"/>
        <v>1399.9235879678001</v>
      </c>
      <c r="N63" s="26">
        <f t="shared" si="42"/>
        <v>122717.60375514001</v>
      </c>
      <c r="O63" s="26">
        <f t="shared" si="42"/>
        <v>183.36997170630002</v>
      </c>
      <c r="P63" s="26">
        <f t="shared" si="42"/>
        <v>652.48361787490012</v>
      </c>
      <c r="Q63" s="26">
        <f t="shared" si="42"/>
        <v>3784.4550613351994</v>
      </c>
      <c r="R63" s="26"/>
      <c r="S63" s="26"/>
      <c r="T63" s="97"/>
      <c r="U63" s="26"/>
    </row>
    <row r="64" spans="1:102" x14ac:dyDescent="0.25"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97"/>
      <c r="U64" s="26"/>
    </row>
    <row r="65" spans="2:21" x14ac:dyDescent="0.25"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97"/>
      <c r="U65" s="26"/>
    </row>
    <row r="66" spans="2:21" x14ac:dyDescent="0.25">
      <c r="B66" s="26"/>
      <c r="C66" s="26"/>
      <c r="D66" s="26"/>
      <c r="E66" s="26"/>
      <c r="F66" s="26"/>
      <c r="G66" s="26"/>
      <c r="H66" s="26"/>
      <c r="I66" s="26"/>
      <c r="J66" s="26">
        <f>K66+G8</f>
        <v>2117.180926560256</v>
      </c>
      <c r="K66" s="26">
        <v>677.01027266025596</v>
      </c>
      <c r="L66" s="26"/>
      <c r="M66" s="26"/>
      <c r="N66" s="26"/>
      <c r="O66" s="26"/>
      <c r="P66" s="26"/>
      <c r="Q66" s="26"/>
      <c r="R66" s="26"/>
      <c r="S66" s="26"/>
      <c r="T66" s="97"/>
      <c r="U66" s="26"/>
    </row>
    <row r="67" spans="2:21" x14ac:dyDescent="0.25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97"/>
      <c r="U67" s="26"/>
    </row>
    <row r="68" spans="2:21" x14ac:dyDescent="0.25"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97"/>
      <c r="U68" s="26"/>
    </row>
    <row r="69" spans="2:21" x14ac:dyDescent="0.25"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97"/>
      <c r="U69" s="2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:CM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5703125" style="28" customWidth="1"/>
    <col min="2" max="2" width="10.140625" style="28" bestFit="1" customWidth="1"/>
    <col min="3" max="3" width="7.7109375" style="28" bestFit="1" customWidth="1"/>
    <col min="4" max="4" width="9.28515625" style="28" bestFit="1" customWidth="1"/>
    <col min="5" max="7" width="7.7109375" style="28" bestFit="1" customWidth="1"/>
    <col min="8" max="8" width="9.28515625" style="28" bestFit="1" customWidth="1"/>
    <col min="9" max="9" width="8.85546875" style="68" bestFit="1" customWidth="1"/>
    <col min="10" max="10" width="9" style="68" bestFit="1" customWidth="1"/>
    <col min="11" max="11" width="9.7109375" style="68" bestFit="1" customWidth="1"/>
    <col min="12" max="13" width="9.28515625" style="68" customWidth="1"/>
    <col min="14" max="14" width="9.140625" style="28"/>
    <col min="15" max="15" width="15.42578125" style="28" bestFit="1" customWidth="1"/>
    <col min="16" max="16" width="6" style="92" bestFit="1" customWidth="1"/>
    <col min="17" max="17" width="5.42578125" style="28" bestFit="1" customWidth="1"/>
    <col min="18" max="18" width="5.7109375" style="26" bestFit="1" customWidth="1"/>
    <col min="19" max="19" width="14.5703125" style="26" bestFit="1" customWidth="1"/>
    <col min="20" max="20" width="5.7109375" style="26" bestFit="1" customWidth="1"/>
    <col min="21" max="21" width="5.7109375" style="97" customWidth="1"/>
    <col min="22" max="22" width="5.7109375" style="26" bestFit="1" customWidth="1"/>
    <col min="23" max="23" width="13.42578125" style="97" bestFit="1" customWidth="1"/>
    <col min="24" max="24" width="4.5703125" style="26" bestFit="1" customWidth="1"/>
    <col min="25" max="25" width="7.7109375" style="26" bestFit="1" customWidth="1"/>
    <col min="26" max="27" width="5.7109375" style="26" bestFit="1" customWidth="1"/>
    <col min="28" max="28" width="5.5703125" style="26" bestFit="1" customWidth="1"/>
    <col min="29" max="29" width="5.85546875" style="26" bestFit="1" customWidth="1"/>
    <col min="30" max="30" width="5.85546875" style="97" customWidth="1"/>
    <col min="31" max="31" width="6.42578125" style="26" bestFit="1" customWidth="1"/>
    <col min="32" max="32" width="15.42578125" style="26" bestFit="1" customWidth="1"/>
    <col min="33" max="33" width="10.28515625" style="26" bestFit="1" customWidth="1"/>
    <col min="34" max="34" width="6.5703125" style="26" bestFit="1" customWidth="1"/>
    <col min="35" max="35" width="5.7109375" style="26" bestFit="1" customWidth="1"/>
    <col min="36" max="36" width="5.140625" style="26" bestFit="1" customWidth="1"/>
    <col min="37" max="37" width="5.140625" style="97" customWidth="1"/>
    <col min="38" max="38" width="4.140625" style="26" bestFit="1" customWidth="1"/>
    <col min="39" max="39" width="6.5703125" style="26" bestFit="1" customWidth="1"/>
    <col min="40" max="40" width="6.7109375" style="26" bestFit="1" customWidth="1"/>
    <col min="41" max="41" width="10" style="26" bestFit="1" customWidth="1"/>
    <col min="42" max="42" width="6.7109375" style="26" bestFit="1" customWidth="1"/>
    <col min="43" max="43" width="5.7109375" style="26" bestFit="1" customWidth="1"/>
    <col min="44" max="44" width="6.7109375" style="26" bestFit="1" customWidth="1"/>
    <col min="45" max="45" width="6" style="26" bestFit="1" customWidth="1"/>
    <col min="46" max="46" width="5.7109375" style="26" bestFit="1" customWidth="1"/>
    <col min="47" max="47" width="4.28515625" style="26" bestFit="1" customWidth="1"/>
    <col min="48" max="48" width="5.7109375" style="26" bestFit="1" customWidth="1"/>
    <col min="49" max="49" width="4.5703125" style="26" bestFit="1" customWidth="1"/>
    <col min="50" max="51" width="5.7109375" style="26" bestFit="1" customWidth="1"/>
    <col min="52" max="52" width="4.140625" style="26" bestFit="1" customWidth="1"/>
    <col min="53" max="53" width="5.85546875" style="26" bestFit="1" customWidth="1"/>
    <col min="54" max="54" width="5.7109375" style="26" bestFit="1" customWidth="1"/>
    <col min="55" max="55" width="6.7109375" style="26" bestFit="1" customWidth="1"/>
    <col min="56" max="56" width="6.85546875" style="26" bestFit="1" customWidth="1"/>
    <col min="57" max="57" width="6.7109375" style="26" bestFit="1" customWidth="1"/>
    <col min="58" max="58" width="5.140625" style="26" bestFit="1" customWidth="1"/>
    <col min="59" max="59" width="5.28515625" style="26" bestFit="1" customWidth="1"/>
    <col min="60" max="60" width="8.7109375" style="26" bestFit="1" customWidth="1"/>
    <col min="61" max="61" width="4.85546875" style="26" bestFit="1" customWidth="1"/>
    <col min="62" max="62" width="7.85546875" style="26" bestFit="1" customWidth="1"/>
    <col min="63" max="63" width="5.85546875" style="26" bestFit="1" customWidth="1"/>
    <col min="64" max="64" width="6" style="26" bestFit="1" customWidth="1"/>
    <col min="65" max="65" width="6.7109375" style="26" bestFit="1" customWidth="1"/>
    <col min="66" max="66" width="5.7109375" style="26" bestFit="1" customWidth="1"/>
    <col min="67" max="67" width="3.85546875" style="26" bestFit="1" customWidth="1"/>
    <col min="68" max="68" width="5.5703125" style="26" bestFit="1" customWidth="1"/>
    <col min="69" max="69" width="3.85546875" style="26" bestFit="1" customWidth="1"/>
    <col min="70" max="70" width="5.7109375" style="26" bestFit="1" customWidth="1"/>
    <col min="71" max="71" width="8" style="26" bestFit="1" customWidth="1"/>
    <col min="72" max="73" width="5.28515625" style="26" bestFit="1" customWidth="1"/>
    <col min="74" max="74" width="4.28515625" style="26" bestFit="1" customWidth="1"/>
    <col min="75" max="75" width="4.28515625" style="97" customWidth="1"/>
    <col min="76" max="76" width="5" style="26" bestFit="1" customWidth="1"/>
    <col min="77" max="77" width="9.140625" style="26" bestFit="1" customWidth="1"/>
    <col min="78" max="78" width="7.140625" style="26" bestFit="1" customWidth="1"/>
    <col min="79" max="79" width="7.7109375" style="26" customWidth="1"/>
    <col min="80" max="86" width="9.140625" style="8"/>
    <col min="87" max="89" width="9.140625" style="108"/>
    <col min="90" max="16384" width="9.140625" style="28"/>
  </cols>
  <sheetData>
    <row r="1" spans="1:91" x14ac:dyDescent="0.25">
      <c r="B1" s="28" t="s">
        <v>507</v>
      </c>
      <c r="O1" s="28" t="s">
        <v>510</v>
      </c>
      <c r="CB1" s="8" t="s">
        <v>316</v>
      </c>
    </row>
    <row r="2" spans="1:91" x14ac:dyDescent="0.25">
      <c r="A2" s="28" t="s">
        <v>229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68" t="s">
        <v>63</v>
      </c>
      <c r="J2" s="68" t="s">
        <v>64</v>
      </c>
      <c r="K2" s="68" t="s">
        <v>65</v>
      </c>
      <c r="L2" s="68" t="s">
        <v>317</v>
      </c>
      <c r="M2" s="68" t="s">
        <v>320</v>
      </c>
      <c r="O2" s="28" t="s">
        <v>227</v>
      </c>
      <c r="P2" s="92" t="s">
        <v>506</v>
      </c>
      <c r="Q2" s="28" t="s">
        <v>391</v>
      </c>
      <c r="R2" s="28" t="s">
        <v>131</v>
      </c>
      <c r="S2" s="28" t="s">
        <v>132</v>
      </c>
      <c r="T2" s="28" t="s">
        <v>133</v>
      </c>
      <c r="U2" s="96" t="s">
        <v>342</v>
      </c>
      <c r="V2" s="28" t="s">
        <v>392</v>
      </c>
      <c r="W2" s="96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393</v>
      </c>
      <c r="AC2" s="28" t="s">
        <v>138</v>
      </c>
      <c r="AD2" s="96" t="s">
        <v>508</v>
      </c>
      <c r="AE2" s="28" t="s">
        <v>139</v>
      </c>
      <c r="AF2" s="28" t="s">
        <v>140</v>
      </c>
      <c r="AG2" s="28" t="s">
        <v>212</v>
      </c>
      <c r="AH2" s="28" t="s">
        <v>141</v>
      </c>
      <c r="AI2" s="28" t="s">
        <v>142</v>
      </c>
      <c r="AJ2" s="28" t="s">
        <v>143</v>
      </c>
      <c r="AK2" s="96" t="s">
        <v>509</v>
      </c>
      <c r="AL2" s="28" t="s">
        <v>394</v>
      </c>
      <c r="AM2" s="28" t="s">
        <v>144</v>
      </c>
      <c r="AN2" s="28" t="s">
        <v>57</v>
      </c>
      <c r="AO2" s="28" t="s">
        <v>128</v>
      </c>
      <c r="AP2" s="28" t="s">
        <v>145</v>
      </c>
      <c r="AQ2" s="28" t="s">
        <v>146</v>
      </c>
      <c r="AR2" s="28" t="s">
        <v>60</v>
      </c>
      <c r="AS2" s="28" t="s">
        <v>147</v>
      </c>
      <c r="AT2" s="28" t="s">
        <v>148</v>
      </c>
      <c r="AU2" s="28" t="s">
        <v>149</v>
      </c>
      <c r="AV2" s="28" t="s">
        <v>150</v>
      </c>
      <c r="AW2" s="28" t="s">
        <v>151</v>
      </c>
      <c r="AX2" s="28" t="s">
        <v>152</v>
      </c>
      <c r="AY2" s="28" t="s">
        <v>153</v>
      </c>
      <c r="AZ2" s="28" t="s">
        <v>154</v>
      </c>
      <c r="BA2" s="28" t="s">
        <v>155</v>
      </c>
      <c r="BB2" s="28" t="s">
        <v>156</v>
      </c>
      <c r="BC2" s="28" t="s">
        <v>54</v>
      </c>
      <c r="BD2" s="28" t="s">
        <v>53</v>
      </c>
      <c r="BE2" s="28" t="s">
        <v>157</v>
      </c>
      <c r="BF2" s="28" t="s">
        <v>158</v>
      </c>
      <c r="BG2" s="28" t="s">
        <v>159</v>
      </c>
      <c r="BH2" s="28" t="s">
        <v>160</v>
      </c>
      <c r="BI2" s="28" t="s">
        <v>161</v>
      </c>
      <c r="BJ2" s="28" t="s">
        <v>162</v>
      </c>
      <c r="BK2" s="28" t="s">
        <v>163</v>
      </c>
      <c r="BL2" s="28" t="s">
        <v>164</v>
      </c>
      <c r="BM2" s="28" t="s">
        <v>165</v>
      </c>
      <c r="BN2" s="28" t="s">
        <v>395</v>
      </c>
      <c r="BO2" s="28" t="s">
        <v>166</v>
      </c>
      <c r="BP2" s="28" t="s">
        <v>167</v>
      </c>
      <c r="BQ2" s="28" t="s">
        <v>168</v>
      </c>
      <c r="BR2" s="28" t="s">
        <v>61</v>
      </c>
      <c r="BS2" s="28" t="s">
        <v>401</v>
      </c>
      <c r="BT2" s="28" t="s">
        <v>169</v>
      </c>
      <c r="BU2" s="28" t="s">
        <v>170</v>
      </c>
      <c r="BV2" s="28" t="s">
        <v>171</v>
      </c>
      <c r="BW2" s="96" t="s">
        <v>172</v>
      </c>
      <c r="BX2" s="28" t="s">
        <v>173</v>
      </c>
      <c r="BY2" s="28" t="s">
        <v>174</v>
      </c>
      <c r="BZ2" s="28" t="s">
        <v>402</v>
      </c>
      <c r="CB2" s="8" t="s">
        <v>59</v>
      </c>
      <c r="CC2" s="8" t="s">
        <v>57</v>
      </c>
      <c r="CD2" s="8" t="s">
        <v>60</v>
      </c>
      <c r="CE2" s="8" t="s">
        <v>54</v>
      </c>
      <c r="CF2" s="8" t="s">
        <v>53</v>
      </c>
      <c r="CG2" s="8" t="s">
        <v>61</v>
      </c>
      <c r="CH2" s="8" t="s">
        <v>62</v>
      </c>
      <c r="CI2" s="108" t="s">
        <v>63</v>
      </c>
      <c r="CJ2" s="108" t="s">
        <v>64</v>
      </c>
      <c r="CK2" s="108" t="s">
        <v>65</v>
      </c>
      <c r="CL2" s="8" t="s">
        <v>317</v>
      </c>
      <c r="CM2" s="8" t="s">
        <v>320</v>
      </c>
    </row>
    <row r="3" spans="1:91" x14ac:dyDescent="0.25">
      <c r="A3" s="43" t="s">
        <v>0</v>
      </c>
      <c r="B3" s="26">
        <v>4086.5161552999998</v>
      </c>
      <c r="C3" s="26">
        <v>580.30988790000004</v>
      </c>
      <c r="D3" s="26">
        <v>133.24557797</v>
      </c>
      <c r="E3" s="26">
        <v>662.21215699000004</v>
      </c>
      <c r="F3" s="26">
        <v>462.16877303000001</v>
      </c>
      <c r="G3" s="26">
        <v>45.343803440000002</v>
      </c>
      <c r="H3" s="26">
        <v>487.89738160000002</v>
      </c>
      <c r="I3" s="80">
        <v>39.984983929999999</v>
      </c>
      <c r="J3" s="80">
        <v>5.9923656200000002</v>
      </c>
      <c r="K3" s="80">
        <v>27.216823170000001</v>
      </c>
      <c r="L3" s="80"/>
      <c r="M3" s="80">
        <v>4.2371111600000004</v>
      </c>
      <c r="N3" s="26"/>
      <c r="O3" s="28" t="s">
        <v>0</v>
      </c>
      <c r="P3" s="92">
        <v>0</v>
      </c>
      <c r="Q3" s="26">
        <v>0.33745859006597301</v>
      </c>
      <c r="R3" s="26">
        <v>39.981271853101397</v>
      </c>
      <c r="S3" s="26">
        <v>39.981271853101397</v>
      </c>
      <c r="T3" s="26">
        <v>128.94393980670901</v>
      </c>
      <c r="U3" s="97">
        <v>6.1795526752668903E-2</v>
      </c>
      <c r="V3" s="26">
        <v>5.9917483542969201</v>
      </c>
      <c r="W3" s="97">
        <v>4.2366967616407196</v>
      </c>
      <c r="X3" s="26">
        <v>2.3888427192469002</v>
      </c>
      <c r="Y3" s="26">
        <v>4085.8603596840699</v>
      </c>
      <c r="Z3" s="26">
        <v>50.332580132574897</v>
      </c>
      <c r="AA3" s="26">
        <v>0.29939570569288498</v>
      </c>
      <c r="AB3" s="26">
        <v>7.5694260001825402</v>
      </c>
      <c r="AC3" s="26">
        <v>0</v>
      </c>
      <c r="AD3" s="97">
        <v>0</v>
      </c>
      <c r="AE3" s="26">
        <v>27.2134892694455</v>
      </c>
      <c r="AF3" s="26">
        <v>27.2134892694455</v>
      </c>
      <c r="AG3" s="26">
        <v>931513.60703715298</v>
      </c>
      <c r="AH3" s="26">
        <v>0</v>
      </c>
      <c r="AI3" s="26">
        <v>16.5287294949486</v>
      </c>
      <c r="AJ3" s="26">
        <v>3.4708373955825902</v>
      </c>
      <c r="AK3" s="97">
        <v>7.0850018895892601</v>
      </c>
      <c r="AL3" s="26">
        <v>10.962469297080499</v>
      </c>
      <c r="AM3" s="26">
        <v>0</v>
      </c>
      <c r="AN3" s="26">
        <v>580.38799155629704</v>
      </c>
      <c r="AO3" s="26">
        <v>0</v>
      </c>
      <c r="AP3" s="26">
        <v>119.91931231226199</v>
      </c>
      <c r="AQ3" s="26">
        <v>13.3243799225075</v>
      </c>
      <c r="AR3" s="26">
        <v>133.24369223477001</v>
      </c>
      <c r="AS3" s="26">
        <v>0</v>
      </c>
      <c r="AT3" s="26">
        <v>26.392677173509199</v>
      </c>
      <c r="AU3" s="26">
        <v>0.13861989087121099</v>
      </c>
      <c r="AV3" s="26">
        <v>96.337923781477798</v>
      </c>
      <c r="AW3" s="26">
        <v>0.152481562856528</v>
      </c>
      <c r="AX3" s="26">
        <v>41.817057402845002</v>
      </c>
      <c r="AY3" s="26">
        <v>50.365289990464902</v>
      </c>
      <c r="AZ3" s="26">
        <v>4.6206817021886303E-2</v>
      </c>
      <c r="BA3" s="26">
        <v>0</v>
      </c>
      <c r="BB3" s="26">
        <v>32.529516680721102</v>
      </c>
      <c r="BC3" s="26">
        <v>662.04808620557003</v>
      </c>
      <c r="BD3" s="26">
        <v>462.04199924425501</v>
      </c>
      <c r="BE3" s="26">
        <v>200.006086961314</v>
      </c>
      <c r="BF3" s="26">
        <v>0.37242513687946699</v>
      </c>
      <c r="BG3" s="26">
        <v>0</v>
      </c>
      <c r="BH3" s="26">
        <v>11.043396661099999</v>
      </c>
      <c r="BI3" s="26">
        <v>3.0265395591858302</v>
      </c>
      <c r="BJ3" s="26">
        <v>125.543595077079</v>
      </c>
      <c r="BK3" s="26">
        <v>8.3172086950291195</v>
      </c>
      <c r="BL3" s="26">
        <v>1.6172320684314601</v>
      </c>
      <c r="BM3" s="26">
        <v>179.374399378296</v>
      </c>
      <c r="BN3" s="26">
        <v>12.465640608953599</v>
      </c>
      <c r="BO3" s="26">
        <v>6.9310087358146297E-2</v>
      </c>
      <c r="BP3" s="26">
        <v>7.6240995497059503</v>
      </c>
      <c r="BQ3" s="26">
        <v>4.62068640905658E-3</v>
      </c>
      <c r="BR3" s="26">
        <v>45.352836301305601</v>
      </c>
      <c r="BS3" s="26">
        <v>28.8437354185373</v>
      </c>
      <c r="BT3" s="26">
        <v>0</v>
      </c>
      <c r="BU3" s="26">
        <v>9.9314328454614999E-3</v>
      </c>
      <c r="BV3" s="26">
        <v>12.4265759524692</v>
      </c>
      <c r="BW3" s="97">
        <v>0</v>
      </c>
      <c r="BX3" s="26">
        <v>3.0187876854445301</v>
      </c>
      <c r="BY3" s="26">
        <v>487.84553536489199</v>
      </c>
      <c r="BZ3" s="26">
        <v>6.0169454619388496</v>
      </c>
      <c r="CB3" s="55">
        <f t="shared" ref="CB3:CB34" si="0">IF(Y3=0,"",(Y3-B3)/B3)</f>
        <v>-1.6047792080288575E-4</v>
      </c>
      <c r="CC3" s="55">
        <f t="shared" ref="CC3:CC34" si="1">IF(AN3=0,"",(AN3-C3)/C3)</f>
        <v>1.3458956658422811E-4</v>
      </c>
      <c r="CD3" s="55">
        <f t="shared" ref="CD3:CD34" si="2">IF(AR3=0,"",(AR3-D3)/D3)</f>
        <v>-1.4152328795593722E-5</v>
      </c>
      <c r="CE3" s="55">
        <f t="shared" ref="CE3:CE34" si="3">IF(BC3=0,"",(BC3-E3)/E3)</f>
        <v>-2.4776166172450255E-4</v>
      </c>
      <c r="CF3" s="55">
        <f t="shared" ref="CF3:CF34" si="4">IF(BD3=0,"",(BD3-F3)/F3)</f>
        <v>-2.7430192852248906E-4</v>
      </c>
      <c r="CG3" s="55">
        <f t="shared" ref="CG3:CG34" si="5">IF(BR3=0,"",(BR3-G3)/G3)</f>
        <v>1.9920828471196221E-4</v>
      </c>
      <c r="CH3" s="55">
        <f t="shared" ref="CH3:CH34" si="6">IF(BY3=0,"",(BY3-H3)/H3)</f>
        <v>-1.0626463076724619E-4</v>
      </c>
      <c r="CI3" s="109">
        <f t="shared" ref="CI3:CI34" si="7">IF(I3=0,"",(S3-I3)/I3)</f>
        <v>-9.2836773552291494E-5</v>
      </c>
      <c r="CJ3" s="109">
        <f t="shared" ref="CJ3:CJ34" si="8">IF(V3=0,"",(V3-J3)/J3)</f>
        <v>-1.0300868508755514E-4</v>
      </c>
      <c r="CK3" s="109">
        <f t="shared" ref="CK3:CK34" si="9">IF(AE3=0,"",(AE3-K3)/K3)</f>
        <v>-1.2249411085480728E-4</v>
      </c>
      <c r="CL3" s="55" t="e">
        <f>IF(#REF!=0,"",(#REF!-L3)/L3)</f>
        <v>#REF!</v>
      </c>
      <c r="CM3" s="55">
        <f t="shared" ref="CM3:CM34" si="10">IF(W3=0,"",(W3-M3)/M3)</f>
        <v>-9.7802097616152652E-5</v>
      </c>
    </row>
    <row r="4" spans="1:91" x14ac:dyDescent="0.25">
      <c r="A4" s="43" t="s">
        <v>2</v>
      </c>
      <c r="B4" s="26">
        <v>1771.5097731999999</v>
      </c>
      <c r="C4" s="26">
        <v>184.33163486999999</v>
      </c>
      <c r="D4" s="26">
        <v>57.10160406</v>
      </c>
      <c r="E4" s="26">
        <v>283.05223058000001</v>
      </c>
      <c r="F4" s="26">
        <v>201.21374059999999</v>
      </c>
      <c r="G4" s="26">
        <v>18.440871980000001</v>
      </c>
      <c r="H4" s="26">
        <v>214.71262010000001</v>
      </c>
      <c r="I4" s="80">
        <v>17.568277330000001</v>
      </c>
      <c r="J4" s="80">
        <v>2.6363851999999999</v>
      </c>
      <c r="K4" s="80">
        <v>11.997822040000001</v>
      </c>
      <c r="L4" s="80"/>
      <c r="M4" s="80">
        <v>1.8623563999999999</v>
      </c>
      <c r="N4" s="26"/>
      <c r="O4" s="28" t="s">
        <v>2</v>
      </c>
      <c r="P4" s="92">
        <v>0</v>
      </c>
      <c r="Q4" s="26">
        <v>0.144481583822483</v>
      </c>
      <c r="R4" s="26">
        <v>17.5683153721655</v>
      </c>
      <c r="S4" s="26">
        <v>17.5683153721655</v>
      </c>
      <c r="T4" s="26">
        <v>56.775718136873898</v>
      </c>
      <c r="U4" s="97">
        <v>2.7216780570005001E-2</v>
      </c>
      <c r="V4" s="26">
        <v>2.6363988104230098</v>
      </c>
      <c r="W4" s="97">
        <v>1.8623638612878199</v>
      </c>
      <c r="X4" s="26">
        <v>1.0227722160309001</v>
      </c>
      <c r="Y4" s="26">
        <v>1771.5091611964399</v>
      </c>
      <c r="Z4" s="26">
        <v>22.1607051256799</v>
      </c>
      <c r="AA4" s="26">
        <v>0.12818647861241</v>
      </c>
      <c r="AB4" s="26">
        <v>3.3323512935200599</v>
      </c>
      <c r="AC4" s="26">
        <v>0</v>
      </c>
      <c r="AD4" s="97">
        <v>0</v>
      </c>
      <c r="AE4" s="26">
        <v>11.997825080683601</v>
      </c>
      <c r="AF4" s="26">
        <v>11.997825080683601</v>
      </c>
      <c r="AG4" s="26">
        <v>409953.87124787102</v>
      </c>
      <c r="AH4" s="26">
        <v>0</v>
      </c>
      <c r="AI4" s="26">
        <v>7.2780889394114698</v>
      </c>
      <c r="AJ4" s="26">
        <v>1.52828204786344</v>
      </c>
      <c r="AK4" s="97">
        <v>3.1200156413926798</v>
      </c>
      <c r="AL4" s="26">
        <v>4.8267269065074903</v>
      </c>
      <c r="AM4" s="26">
        <v>0</v>
      </c>
      <c r="AN4" s="26">
        <v>184.33161549187801</v>
      </c>
      <c r="AO4" s="26">
        <v>0</v>
      </c>
      <c r="AP4" s="26">
        <v>51.391254661397603</v>
      </c>
      <c r="AQ4" s="26">
        <v>5.7101729856644399</v>
      </c>
      <c r="AR4" s="26">
        <v>57.101427647062003</v>
      </c>
      <c r="AS4" s="26">
        <v>0</v>
      </c>
      <c r="AT4" s="26">
        <v>11.620309144771999</v>
      </c>
      <c r="AU4" s="26">
        <v>6.0363998522903202E-2</v>
      </c>
      <c r="AV4" s="26">
        <v>42.378031825923003</v>
      </c>
      <c r="AW4" s="26">
        <v>6.6400511472301596E-2</v>
      </c>
      <c r="AX4" s="26">
        <v>18.209839338172401</v>
      </c>
      <c r="AY4" s="26">
        <v>21.9322904369009</v>
      </c>
      <c r="AZ4" s="26">
        <v>2.0121369731642299E-2</v>
      </c>
      <c r="BA4" s="26">
        <v>0</v>
      </c>
      <c r="BB4" s="26">
        <v>14.1654442037732</v>
      </c>
      <c r="BC4" s="26">
        <v>283.041298703351</v>
      </c>
      <c r="BD4" s="26">
        <v>201.20283113609599</v>
      </c>
      <c r="BE4" s="26">
        <v>81.838467567254696</v>
      </c>
      <c r="BF4" s="26">
        <v>0.16217845312698001</v>
      </c>
      <c r="BG4" s="26">
        <v>0</v>
      </c>
      <c r="BH4" s="26">
        <v>4.8090100696109399</v>
      </c>
      <c r="BI4" s="26">
        <v>1.31795159752421</v>
      </c>
      <c r="BJ4" s="26">
        <v>54.669759530856403</v>
      </c>
      <c r="BK4" s="26">
        <v>3.6218489062319099</v>
      </c>
      <c r="BL4" s="26">
        <v>0.70424902307688098</v>
      </c>
      <c r="BM4" s="26">
        <v>78.111153403109597</v>
      </c>
      <c r="BN4" s="26">
        <v>5.4893404932753498</v>
      </c>
      <c r="BO4" s="26">
        <v>3.01822527929804E-2</v>
      </c>
      <c r="BP4" s="26">
        <v>3.32002590430838</v>
      </c>
      <c r="BQ4" s="26">
        <v>2.0121368849793501E-3</v>
      </c>
      <c r="BR4" s="26">
        <v>18.440897501612099</v>
      </c>
      <c r="BS4" s="26">
        <v>12.6976577457391</v>
      </c>
      <c r="BT4" s="26">
        <v>0</v>
      </c>
      <c r="BU4" s="26">
        <v>4.3740021466183799E-3</v>
      </c>
      <c r="BV4" s="26">
        <v>5.4673243019802999</v>
      </c>
      <c r="BW4" s="97">
        <v>0</v>
      </c>
      <c r="BX4" s="26">
        <v>1.30789361444468</v>
      </c>
      <c r="BY4" s="26">
        <v>214.712561825867</v>
      </c>
      <c r="BZ4" s="26">
        <v>2.6455756037081701</v>
      </c>
      <c r="CB4" s="55">
        <f t="shared" si="0"/>
        <v>-3.454700444190023E-7</v>
      </c>
      <c r="CC4" s="55">
        <f t="shared" si="1"/>
        <v>-1.0512640432042069E-7</v>
      </c>
      <c r="CD4" s="55">
        <f t="shared" si="2"/>
        <v>-3.0894567832288919E-6</v>
      </c>
      <c r="CE4" s="55">
        <f t="shared" si="3"/>
        <v>-3.8621411414459089E-5</v>
      </c>
      <c r="CF4" s="55">
        <f t="shared" si="4"/>
        <v>-5.421828485206092E-5</v>
      </c>
      <c r="CG4" s="55">
        <f t="shared" si="5"/>
        <v>1.3839699188858422E-6</v>
      </c>
      <c r="CH4" s="55">
        <f t="shared" si="6"/>
        <v>-2.7140525314015918E-7</v>
      </c>
      <c r="CI4" s="109">
        <f t="shared" si="7"/>
        <v>2.1653896272776386E-6</v>
      </c>
      <c r="CJ4" s="109">
        <f t="shared" si="8"/>
        <v>5.1625320192047917E-6</v>
      </c>
      <c r="CK4" s="109">
        <f t="shared" si="9"/>
        <v>2.534362978449073E-7</v>
      </c>
      <c r="CL4" s="55" t="e">
        <f>IF(#REF!=0,"",(#REF!-L4)/L4)</f>
        <v>#REF!</v>
      </c>
      <c r="CM4" s="55">
        <f t="shared" si="10"/>
        <v>4.0063694682886528E-6</v>
      </c>
    </row>
    <row r="5" spans="1:91" x14ac:dyDescent="0.25">
      <c r="A5" s="43" t="s">
        <v>3</v>
      </c>
      <c r="B5" s="26">
        <v>18433.163665</v>
      </c>
      <c r="C5" s="26">
        <v>5474.1889748000003</v>
      </c>
      <c r="D5" s="26">
        <v>872.99392350000005</v>
      </c>
      <c r="E5" s="26">
        <v>2712.4176351999999</v>
      </c>
      <c r="F5" s="26">
        <v>1775.5510134000001</v>
      </c>
      <c r="G5" s="26">
        <v>419.97734032</v>
      </c>
      <c r="H5" s="26">
        <v>2728.2706859</v>
      </c>
      <c r="I5" s="80">
        <v>223.30132581000001</v>
      </c>
      <c r="J5" s="80">
        <v>33.502987490000002</v>
      </c>
      <c r="K5" s="80">
        <v>152.40577474</v>
      </c>
      <c r="L5" s="80"/>
      <c r="M5" s="80">
        <v>23.66969808</v>
      </c>
      <c r="N5" s="26"/>
      <c r="O5" s="28" t="s">
        <v>3</v>
      </c>
      <c r="P5" s="92">
        <v>0</v>
      </c>
      <c r="Q5" s="26">
        <v>2.7327607339456699</v>
      </c>
      <c r="R5" s="26">
        <v>223.301355116297</v>
      </c>
      <c r="S5" s="26">
        <v>223.301355116297</v>
      </c>
      <c r="T5" s="26">
        <v>716.59578861383295</v>
      </c>
      <c r="U5" s="97">
        <v>0.34193096627328501</v>
      </c>
      <c r="V5" s="26">
        <v>33.502983378896502</v>
      </c>
      <c r="W5" s="97">
        <v>23.669672826970199</v>
      </c>
      <c r="X5" s="26">
        <v>19.340526998760701</v>
      </c>
      <c r="Y5" s="26">
        <v>18433.155284009699</v>
      </c>
      <c r="Z5" s="26">
        <v>280.02619114492899</v>
      </c>
      <c r="AA5" s="26">
        <v>2.4296477399440199</v>
      </c>
      <c r="AB5" s="26">
        <v>42.181814591679498</v>
      </c>
      <c r="AC5" s="26">
        <v>0</v>
      </c>
      <c r="AD5" s="97">
        <v>0</v>
      </c>
      <c r="AE5" s="26">
        <v>152.40590140066399</v>
      </c>
      <c r="AF5" s="26">
        <v>152.40590140066399</v>
      </c>
      <c r="AG5" s="26">
        <v>5209220.8247994604</v>
      </c>
      <c r="AH5" s="26">
        <v>0</v>
      </c>
      <c r="AI5" s="26">
        <v>91.801937284924605</v>
      </c>
      <c r="AJ5" s="26">
        <v>19.2837128961785</v>
      </c>
      <c r="AK5" s="97">
        <v>39.3007901450747</v>
      </c>
      <c r="AL5" s="26">
        <v>60.968649055143999</v>
      </c>
      <c r="AM5" s="26">
        <v>0</v>
      </c>
      <c r="AN5" s="26">
        <v>5474.1863535883003</v>
      </c>
      <c r="AO5" s="26">
        <v>0</v>
      </c>
      <c r="AP5" s="26">
        <v>785.69436843036397</v>
      </c>
      <c r="AQ5" s="26">
        <v>87.2994215770631</v>
      </c>
      <c r="AR5" s="26">
        <v>872.99379000742704</v>
      </c>
      <c r="AS5" s="26">
        <v>0</v>
      </c>
      <c r="AT5" s="26">
        <v>146.86763829416401</v>
      </c>
      <c r="AU5" s="26">
        <v>0.53266492729884196</v>
      </c>
      <c r="AV5" s="26">
        <v>543.91732588887805</v>
      </c>
      <c r="AW5" s="26">
        <v>0.58593136576718097</v>
      </c>
      <c r="AX5" s="26">
        <v>160.68730954266201</v>
      </c>
      <c r="AY5" s="26">
        <v>193.53500486498299</v>
      </c>
      <c r="AZ5" s="26">
        <v>0.177555311278735</v>
      </c>
      <c r="BA5" s="26">
        <v>0</v>
      </c>
      <c r="BB5" s="26">
        <v>124.99876878367699</v>
      </c>
      <c r="BC5" s="26">
        <v>2712.3207458834499</v>
      </c>
      <c r="BD5" s="26">
        <v>1775.4543569300399</v>
      </c>
      <c r="BE5" s="26">
        <v>936.86638895341105</v>
      </c>
      <c r="BF5" s="26">
        <v>1.4310941130186201</v>
      </c>
      <c r="BG5" s="26">
        <v>0</v>
      </c>
      <c r="BH5" s="26">
        <v>42.435656535502602</v>
      </c>
      <c r="BI5" s="26">
        <v>11.629861933713601</v>
      </c>
      <c r="BJ5" s="26">
        <v>482.41691498646901</v>
      </c>
      <c r="BK5" s="26">
        <v>31.959910874198702</v>
      </c>
      <c r="BL5" s="26">
        <v>6.21443432546062</v>
      </c>
      <c r="BM5" s="26">
        <v>689.26858897556701</v>
      </c>
      <c r="BN5" s="26">
        <v>69.160490563941096</v>
      </c>
      <c r="BO5" s="26">
        <v>0.26633264428214698</v>
      </c>
      <c r="BP5" s="26">
        <v>29.296572229853801</v>
      </c>
      <c r="BQ5" s="26">
        <v>1.7755516312813802E-2</v>
      </c>
      <c r="BR5" s="26">
        <v>419.97739804025798</v>
      </c>
      <c r="BS5" s="26">
        <v>160.82817375101899</v>
      </c>
      <c r="BT5" s="26">
        <v>0</v>
      </c>
      <c r="BU5" s="26">
        <v>5.4953536931045398E-2</v>
      </c>
      <c r="BV5" s="26">
        <v>69.943693675423205</v>
      </c>
      <c r="BW5" s="97">
        <v>0</v>
      </c>
      <c r="BX5" s="26">
        <v>21.216907898771399</v>
      </c>
      <c r="BY5" s="26">
        <v>2728.2697522388398</v>
      </c>
      <c r="BZ5" s="26">
        <v>34.220043058753902</v>
      </c>
      <c r="CB5" s="55">
        <f t="shared" si="0"/>
        <v>-4.5466911991383337E-7</v>
      </c>
      <c r="CC5" s="55">
        <f t="shared" si="1"/>
        <v>-4.7883105827277381E-7</v>
      </c>
      <c r="CD5" s="55">
        <f t="shared" si="2"/>
        <v>-1.5291351912076317E-7</v>
      </c>
      <c r="CE5" s="55">
        <f t="shared" si="3"/>
        <v>-3.5720648359101511E-5</v>
      </c>
      <c r="CF5" s="55">
        <f t="shared" si="4"/>
        <v>-5.4437450251059283E-5</v>
      </c>
      <c r="CG5" s="55">
        <f t="shared" si="5"/>
        <v>1.3743660060517507E-7</v>
      </c>
      <c r="CH5" s="55">
        <f t="shared" si="6"/>
        <v>-3.4221720190243559E-7</v>
      </c>
      <c r="CI5" s="109">
        <f t="shared" si="7"/>
        <v>1.3124103445506217E-7</v>
      </c>
      <c r="CJ5" s="109">
        <f t="shared" si="8"/>
        <v>-1.2270856446816397E-7</v>
      </c>
      <c r="CK5" s="109">
        <f t="shared" si="9"/>
        <v>8.310752280256489E-7</v>
      </c>
      <c r="CL5" s="55" t="e">
        <f>IF(#REF!=0,"",(#REF!-L5)/L5)</f>
        <v>#REF!</v>
      </c>
      <c r="CM5" s="55">
        <f t="shared" si="10"/>
        <v>-1.0668927721535721E-6</v>
      </c>
    </row>
    <row r="6" spans="1:91" x14ac:dyDescent="0.25">
      <c r="A6" s="43" t="s">
        <v>4</v>
      </c>
      <c r="B6" s="26">
        <v>60070.734077000001</v>
      </c>
      <c r="C6" s="26">
        <v>4963.6406016000001</v>
      </c>
      <c r="D6" s="26">
        <v>1576.4116873</v>
      </c>
      <c r="E6" s="26">
        <v>10167.120257</v>
      </c>
      <c r="F6" s="26">
        <v>7377.7486378000003</v>
      </c>
      <c r="G6" s="26">
        <v>357.27943531</v>
      </c>
      <c r="H6" s="26">
        <v>6486.6074789000004</v>
      </c>
      <c r="I6" s="80">
        <v>527.45715809000001</v>
      </c>
      <c r="J6" s="80">
        <v>79.578760720000005</v>
      </c>
      <c r="K6" s="80">
        <v>364.85967085999999</v>
      </c>
      <c r="L6" s="80"/>
      <c r="M6" s="80">
        <v>55.99366646</v>
      </c>
      <c r="N6" s="26"/>
      <c r="O6" s="28" t="s">
        <v>4</v>
      </c>
      <c r="P6" s="92">
        <v>0</v>
      </c>
      <c r="Q6" s="26">
        <v>6.6121303397997497</v>
      </c>
      <c r="R6" s="26">
        <v>527.42052234712298</v>
      </c>
      <c r="S6" s="26">
        <v>527.42052234712298</v>
      </c>
      <c r="T6" s="26">
        <v>1703.3016674683199</v>
      </c>
      <c r="U6" s="97">
        <v>0.81250797331908398</v>
      </c>
      <c r="V6" s="26">
        <v>79.573254457076303</v>
      </c>
      <c r="W6" s="97">
        <v>55.989852124537201</v>
      </c>
      <c r="X6" s="26">
        <v>46.804907637237399</v>
      </c>
      <c r="Y6" s="26">
        <v>60068.015144047102</v>
      </c>
      <c r="Z6" s="26">
        <v>665.65151682333499</v>
      </c>
      <c r="AA6" s="26">
        <v>5.8686715138450296</v>
      </c>
      <c r="AB6" s="26">
        <v>100.28171049826901</v>
      </c>
      <c r="AC6" s="26">
        <v>0</v>
      </c>
      <c r="AD6" s="97">
        <v>0</v>
      </c>
      <c r="AE6" s="26">
        <v>364.835333089269</v>
      </c>
      <c r="AF6" s="26">
        <v>364.835333089269</v>
      </c>
      <c r="AG6" s="26">
        <v>12381172.763109701</v>
      </c>
      <c r="AH6" s="26">
        <v>0</v>
      </c>
      <c r="AI6" s="26">
        <v>218.19831920983901</v>
      </c>
      <c r="AJ6" s="26">
        <v>45.835252582531702</v>
      </c>
      <c r="AK6" s="97">
        <v>93.403875967061197</v>
      </c>
      <c r="AL6" s="26">
        <v>144.926044478927</v>
      </c>
      <c r="AM6" s="26">
        <v>0</v>
      </c>
      <c r="AN6" s="26">
        <v>4963.2020583143403</v>
      </c>
      <c r="AO6" s="26">
        <v>0</v>
      </c>
      <c r="AP6" s="26">
        <v>1418.6642841574701</v>
      </c>
      <c r="AQ6" s="26">
        <v>157.62892712588899</v>
      </c>
      <c r="AR6" s="26">
        <v>1576.2932112833601</v>
      </c>
      <c r="AS6" s="26">
        <v>0</v>
      </c>
      <c r="AT6" s="26">
        <v>349.12009390355598</v>
      </c>
      <c r="AU6" s="26">
        <v>2.2132466496624099</v>
      </c>
      <c r="AV6" s="26">
        <v>1294.0751170385299</v>
      </c>
      <c r="AW6" s="26">
        <v>2.4345739383179801</v>
      </c>
      <c r="AX6" s="26">
        <v>667.66281973842104</v>
      </c>
      <c r="AY6" s="26">
        <v>804.14616905394098</v>
      </c>
      <c r="AZ6" s="26">
        <v>0.73774909453937099</v>
      </c>
      <c r="BA6" s="26">
        <v>0</v>
      </c>
      <c r="BB6" s="26">
        <v>519.37530361524898</v>
      </c>
      <c r="BC6" s="26">
        <v>10166.2447117386</v>
      </c>
      <c r="BD6" s="26">
        <v>7377.0914296441197</v>
      </c>
      <c r="BE6" s="26">
        <v>2789.1532820944999</v>
      </c>
      <c r="BF6" s="26">
        <v>5.9462464097874097</v>
      </c>
      <c r="BG6" s="26">
        <v>0</v>
      </c>
      <c r="BH6" s="26">
        <v>176.321948563413</v>
      </c>
      <c r="BI6" s="26">
        <v>48.322557747504597</v>
      </c>
      <c r="BJ6" s="26">
        <v>2004.4638061456001</v>
      </c>
      <c r="BK6" s="26">
        <v>132.79479689038001</v>
      </c>
      <c r="BL6" s="26">
        <v>25.821210255184901</v>
      </c>
      <c r="BM6" s="26">
        <v>2863.94205788929</v>
      </c>
      <c r="BN6" s="26">
        <v>164.371738417708</v>
      </c>
      <c r="BO6" s="26">
        <v>1.10662330170031</v>
      </c>
      <c r="BP6" s="26">
        <v>121.728545453904</v>
      </c>
      <c r="BQ6" s="26">
        <v>7.3774897218285104E-2</v>
      </c>
      <c r="BR6" s="26">
        <v>357.22257331150701</v>
      </c>
      <c r="BS6" s="26">
        <v>382.36290789972702</v>
      </c>
      <c r="BT6" s="26">
        <v>0</v>
      </c>
      <c r="BU6" s="26">
        <v>0.130582931804445</v>
      </c>
      <c r="BV6" s="26">
        <v>166.37588270940901</v>
      </c>
      <c r="BW6" s="97">
        <v>0</v>
      </c>
      <c r="BX6" s="26">
        <v>51.0590451901585</v>
      </c>
      <c r="BY6" s="26">
        <v>6486.1642880691297</v>
      </c>
      <c r="BZ6" s="26">
        <v>81.448867915504096</v>
      </c>
      <c r="CB6" s="55">
        <f t="shared" si="0"/>
        <v>-4.5262189561625899E-5</v>
      </c>
      <c r="CC6" s="55">
        <f t="shared" si="1"/>
        <v>-8.8351135962261233E-5</v>
      </c>
      <c r="CD6" s="55">
        <f t="shared" si="2"/>
        <v>-7.5155505122464656E-5</v>
      </c>
      <c r="CE6" s="55">
        <f t="shared" si="3"/>
        <v>-8.6115363964311107E-5</v>
      </c>
      <c r="CF6" s="55">
        <f t="shared" si="4"/>
        <v>-8.907977055675735E-5</v>
      </c>
      <c r="CG6" s="55">
        <f t="shared" si="5"/>
        <v>-1.5915273277246887E-4</v>
      </c>
      <c r="CH6" s="55">
        <f t="shared" si="6"/>
        <v>-6.8323978645586068E-5</v>
      </c>
      <c r="CI6" s="109">
        <f t="shared" si="7"/>
        <v>-6.9457286369356948E-5</v>
      </c>
      <c r="CJ6" s="109">
        <f t="shared" si="8"/>
        <v>-6.9192619662383957E-5</v>
      </c>
      <c r="CK6" s="109">
        <f t="shared" si="9"/>
        <v>-6.6704469347431E-5</v>
      </c>
      <c r="CL6" s="55" t="e">
        <f>IF(#REF!=0,"",(#REF!-L6)/L6)</f>
        <v>#REF!</v>
      </c>
      <c r="CM6" s="55">
        <f t="shared" si="10"/>
        <v>-6.8120837658021782E-5</v>
      </c>
    </row>
    <row r="7" spans="1:91" x14ac:dyDescent="0.25">
      <c r="A7" s="43" t="s">
        <v>5</v>
      </c>
      <c r="B7" s="26">
        <v>3182.6564026999999</v>
      </c>
      <c r="C7" s="26">
        <v>424.06390736999998</v>
      </c>
      <c r="D7" s="26">
        <v>108.70690562</v>
      </c>
      <c r="E7" s="26">
        <v>556.73395829000003</v>
      </c>
      <c r="F7" s="26">
        <v>344.24133755000003</v>
      </c>
      <c r="G7" s="26">
        <v>39.242222120000001</v>
      </c>
      <c r="H7" s="26">
        <v>434.21080849999998</v>
      </c>
      <c r="I7" s="80">
        <v>34.709546459999999</v>
      </c>
      <c r="J7" s="80">
        <v>5.3136371999999996</v>
      </c>
      <c r="K7" s="80">
        <v>24.857611370000001</v>
      </c>
      <c r="L7" s="80"/>
      <c r="M7" s="80">
        <v>3.699303</v>
      </c>
      <c r="N7" s="26"/>
      <c r="O7" s="28" t="s">
        <v>5</v>
      </c>
      <c r="P7" s="92">
        <v>0</v>
      </c>
      <c r="Q7" s="26">
        <v>1.3364438307886399</v>
      </c>
      <c r="R7" s="26">
        <v>34.709595104958701</v>
      </c>
      <c r="S7" s="26">
        <v>34.709595104958701</v>
      </c>
      <c r="T7" s="26">
        <v>109.260377382231</v>
      </c>
      <c r="U7" s="97">
        <v>5.0515405314329402E-2</v>
      </c>
      <c r="V7" s="26">
        <v>5.3136396087148698</v>
      </c>
      <c r="W7" s="97">
        <v>3.6992951550636302</v>
      </c>
      <c r="X7" s="26">
        <v>9.4606447666131999</v>
      </c>
      <c r="Y7" s="26">
        <v>3182.65547203712</v>
      </c>
      <c r="Z7" s="26">
        <v>43.027353008184598</v>
      </c>
      <c r="AA7" s="26">
        <v>1.18571524871112</v>
      </c>
      <c r="AB7" s="26">
        <v>6.55674933941037</v>
      </c>
      <c r="AC7" s="26">
        <v>0</v>
      </c>
      <c r="AD7" s="97">
        <v>0</v>
      </c>
      <c r="AE7" s="26">
        <v>24.857522150278001</v>
      </c>
      <c r="AF7" s="26">
        <v>24.857522150278001</v>
      </c>
      <c r="AG7" s="26">
        <v>828295.90464568895</v>
      </c>
      <c r="AH7" s="26">
        <v>0</v>
      </c>
      <c r="AI7" s="26">
        <v>13.937106854015401</v>
      </c>
      <c r="AJ7" s="26">
        <v>2.9346206959546199</v>
      </c>
      <c r="AK7" s="97">
        <v>5.9121888441003803</v>
      </c>
      <c r="AL7" s="26">
        <v>9.3450793523702398</v>
      </c>
      <c r="AM7" s="26">
        <v>0</v>
      </c>
      <c r="AN7" s="26">
        <v>424.06379646929702</v>
      </c>
      <c r="AO7" s="26">
        <v>0</v>
      </c>
      <c r="AP7" s="26">
        <v>97.836124406818797</v>
      </c>
      <c r="AQ7" s="26">
        <v>10.870665328461101</v>
      </c>
      <c r="AR7" s="26">
        <v>108.70678973528</v>
      </c>
      <c r="AS7" s="26">
        <v>0</v>
      </c>
      <c r="AT7" s="26">
        <v>22.5974999572854</v>
      </c>
      <c r="AU7" s="26">
        <v>0.10327224325799</v>
      </c>
      <c r="AV7" s="26">
        <v>92.113629064633997</v>
      </c>
      <c r="AW7" s="26">
        <v>0.113599176573686</v>
      </c>
      <c r="AX7" s="26">
        <v>31.153832349520702</v>
      </c>
      <c r="AY7" s="26">
        <v>37.522293909180597</v>
      </c>
      <c r="AZ7" s="26">
        <v>3.4423981326851698E-2</v>
      </c>
      <c r="BA7" s="26">
        <v>0</v>
      </c>
      <c r="BB7" s="26">
        <v>24.234583794925999</v>
      </c>
      <c r="BC7" s="26">
        <v>556.71521299382096</v>
      </c>
      <c r="BD7" s="26">
        <v>344.22265425442401</v>
      </c>
      <c r="BE7" s="26">
        <v>212.492558739397</v>
      </c>
      <c r="BF7" s="26">
        <v>0.27745848862139399</v>
      </c>
      <c r="BG7" s="26">
        <v>0</v>
      </c>
      <c r="BH7" s="26">
        <v>8.22737044814453</v>
      </c>
      <c r="BI7" s="26">
        <v>2.2547797086591999</v>
      </c>
      <c r="BJ7" s="26">
        <v>93.530347503541094</v>
      </c>
      <c r="BK7" s="26">
        <v>6.1963388393767502</v>
      </c>
      <c r="BL7" s="26">
        <v>1.2048448221696699</v>
      </c>
      <c r="BM7" s="26">
        <v>133.63445063575699</v>
      </c>
      <c r="BN7" s="26">
        <v>10.4185921562988</v>
      </c>
      <c r="BO7" s="26">
        <v>5.1636336359176999E-2</v>
      </c>
      <c r="BP7" s="26">
        <v>5.6799796182696998</v>
      </c>
      <c r="BQ7" s="26">
        <v>3.4423987389562202E-3</v>
      </c>
      <c r="BR7" s="26">
        <v>39.242223167270097</v>
      </c>
      <c r="BS7" s="26">
        <v>25.099141683847201</v>
      </c>
      <c r="BT7" s="26">
        <v>0</v>
      </c>
      <c r="BU7" s="26">
        <v>8.1188652187370799E-3</v>
      </c>
      <c r="BV7" s="26">
        <v>11.615338372863301</v>
      </c>
      <c r="BW7" s="97">
        <v>0</v>
      </c>
      <c r="BX7" s="26">
        <v>8.0127509745531498</v>
      </c>
      <c r="BY7" s="26">
        <v>434.21064887536699</v>
      </c>
      <c r="BZ7" s="26">
        <v>6.0580659340652696</v>
      </c>
      <c r="CB7" s="55">
        <f t="shared" si="0"/>
        <v>-2.924170133854158E-7</v>
      </c>
      <c r="CC7" s="55">
        <f t="shared" si="1"/>
        <v>-2.6151884429835059E-7</v>
      </c>
      <c r="CD7" s="55">
        <f t="shared" si="2"/>
        <v>-1.0660290562240292E-6</v>
      </c>
      <c r="CE7" s="55">
        <f t="shared" si="3"/>
        <v>-3.3670114603127004E-5</v>
      </c>
      <c r="CF7" s="55">
        <f t="shared" si="4"/>
        <v>-5.4273829252994092E-5</v>
      </c>
      <c r="CG7" s="55">
        <f t="shared" si="5"/>
        <v>2.6687329102286599E-8</v>
      </c>
      <c r="CH7" s="55">
        <f t="shared" si="6"/>
        <v>-3.6762012799956944E-7</v>
      </c>
      <c r="CI7" s="109">
        <f t="shared" si="7"/>
        <v>1.4014864400200793E-6</v>
      </c>
      <c r="CJ7" s="109">
        <f t="shared" si="8"/>
        <v>4.5330811637419816E-7</v>
      </c>
      <c r="CK7" s="109">
        <f t="shared" si="9"/>
        <v>-3.5892315102885732E-6</v>
      </c>
      <c r="CL7" s="55" t="e">
        <f>IF(#REF!=0,"",(#REF!-L7)/L7)</f>
        <v>#REF!</v>
      </c>
      <c r="CM7" s="55">
        <f t="shared" si="10"/>
        <v>-2.1206525580223137E-6</v>
      </c>
    </row>
    <row r="8" spans="1:91" x14ac:dyDescent="0.25">
      <c r="A8" s="43" t="s">
        <v>6</v>
      </c>
      <c r="B8" s="26"/>
      <c r="C8" s="26"/>
      <c r="D8" s="26"/>
      <c r="E8" s="26"/>
      <c r="F8" s="26"/>
      <c r="G8" s="26"/>
      <c r="H8" s="26"/>
      <c r="I8" s="80"/>
      <c r="J8" s="80"/>
      <c r="K8" s="80"/>
      <c r="L8" s="80"/>
      <c r="M8" s="80"/>
      <c r="N8" s="26"/>
      <c r="Q8" s="26"/>
      <c r="CB8" s="55" t="str">
        <f t="shared" si="0"/>
        <v/>
      </c>
      <c r="CC8" s="55" t="str">
        <f t="shared" si="1"/>
        <v/>
      </c>
      <c r="CD8" s="55" t="str">
        <f t="shared" si="2"/>
        <v/>
      </c>
      <c r="CE8" s="55" t="str">
        <f t="shared" si="3"/>
        <v/>
      </c>
      <c r="CF8" s="55" t="str">
        <f t="shared" si="4"/>
        <v/>
      </c>
      <c r="CG8" s="55" t="str">
        <f t="shared" si="5"/>
        <v/>
      </c>
      <c r="CH8" s="55" t="str">
        <f t="shared" si="6"/>
        <v/>
      </c>
      <c r="CI8" s="109" t="str">
        <f t="shared" si="7"/>
        <v/>
      </c>
      <c r="CJ8" s="109" t="str">
        <f t="shared" si="8"/>
        <v/>
      </c>
      <c r="CK8" s="109" t="str">
        <f t="shared" si="9"/>
        <v/>
      </c>
      <c r="CL8" s="55" t="e">
        <f>IF(#REF!=0,"",(#REF!-L8)/L8)</f>
        <v>#REF!</v>
      </c>
      <c r="CM8" s="55" t="str">
        <f t="shared" si="10"/>
        <v/>
      </c>
    </row>
    <row r="9" spans="1:91" x14ac:dyDescent="0.25">
      <c r="A9" s="43" t="s">
        <v>7</v>
      </c>
      <c r="B9" s="26">
        <v>150.32405410000001</v>
      </c>
      <c r="C9" s="26">
        <v>36.376620580000001</v>
      </c>
      <c r="D9" s="26">
        <v>6.5527113999999997</v>
      </c>
      <c r="E9" s="26">
        <v>25.620312800000001</v>
      </c>
      <c r="F9" s="26">
        <v>14.7982064</v>
      </c>
      <c r="G9" s="26">
        <v>3.1270222400000001</v>
      </c>
      <c r="H9" s="26">
        <v>23.044671099999999</v>
      </c>
      <c r="I9" s="80">
        <v>1.8823593000000001</v>
      </c>
      <c r="J9" s="80">
        <v>0.28292590000000001</v>
      </c>
      <c r="K9" s="80">
        <v>1.2900985199999999</v>
      </c>
      <c r="L9" s="80"/>
      <c r="M9" s="80">
        <v>0.1996185</v>
      </c>
      <c r="N9" s="26"/>
      <c r="O9" s="28" t="s">
        <v>7</v>
      </c>
      <c r="P9" s="92">
        <v>0</v>
      </c>
      <c r="Q9" s="26">
        <v>3.8158316256331398E-2</v>
      </c>
      <c r="R9" s="26">
        <v>1.8804472550465401</v>
      </c>
      <c r="S9" s="26">
        <v>1.8804472550465401</v>
      </c>
      <c r="T9" s="26">
        <v>5.9643692288232204</v>
      </c>
      <c r="U9" s="97">
        <v>2.8187538955780698E-3</v>
      </c>
      <c r="V9" s="26">
        <v>0.282598613745906</v>
      </c>
      <c r="W9" s="97">
        <v>0.19940607203399499</v>
      </c>
      <c r="X9" s="26">
        <v>0.27012348892452998</v>
      </c>
      <c r="Y9" s="26">
        <v>150.14981905565</v>
      </c>
      <c r="Z9" s="26">
        <v>2.3362980971841401</v>
      </c>
      <c r="AA9" s="26">
        <v>3.3854965803006003E-2</v>
      </c>
      <c r="AB9" s="26">
        <v>0.35319572436845798</v>
      </c>
      <c r="AC9" s="26">
        <v>0</v>
      </c>
      <c r="AD9" s="97">
        <v>0</v>
      </c>
      <c r="AE9" s="26">
        <v>1.28834356099362</v>
      </c>
      <c r="AF9" s="26">
        <v>1.28834356099362</v>
      </c>
      <c r="AG9" s="26">
        <v>43945.522176843697</v>
      </c>
      <c r="AH9" s="26">
        <v>0</v>
      </c>
      <c r="AI9" s="26">
        <v>0.76307876221828996</v>
      </c>
      <c r="AJ9" s="26">
        <v>0.16040793065339401</v>
      </c>
      <c r="AK9" s="97">
        <v>0.32576088965172401</v>
      </c>
      <c r="AL9" s="26">
        <v>0.50827941083681905</v>
      </c>
      <c r="AM9" s="26">
        <v>0</v>
      </c>
      <c r="AN9" s="26">
        <v>36.318996125376799</v>
      </c>
      <c r="AO9" s="26">
        <v>0</v>
      </c>
      <c r="AP9" s="26">
        <v>5.8901448767340696</v>
      </c>
      <c r="AQ9" s="26">
        <v>0.65446091370558301</v>
      </c>
      <c r="AR9" s="26">
        <v>6.5446057904396504</v>
      </c>
      <c r="AS9" s="26">
        <v>0</v>
      </c>
      <c r="AT9" s="26">
        <v>1.2258447986904499</v>
      </c>
      <c r="AU9" s="26">
        <v>4.4350145780628998E-3</v>
      </c>
      <c r="AV9" s="26">
        <v>4.6811781487789101</v>
      </c>
      <c r="AW9" s="26">
        <v>4.87843560023589E-3</v>
      </c>
      <c r="AX9" s="26">
        <v>1.3378820196542001</v>
      </c>
      <c r="AY9" s="26">
        <v>1.61137188114882</v>
      </c>
      <c r="AZ9" s="26">
        <v>1.4783239361320999E-3</v>
      </c>
      <c r="BA9" s="26">
        <v>0</v>
      </c>
      <c r="BB9" s="26">
        <v>1.0407386034821999</v>
      </c>
      <c r="BC9" s="26">
        <v>25.596197250615901</v>
      </c>
      <c r="BD9" s="26">
        <v>14.782430709061501</v>
      </c>
      <c r="BE9" s="26">
        <v>10.813766541554299</v>
      </c>
      <c r="BF9" s="26">
        <v>1.1915285195412101E-2</v>
      </c>
      <c r="BG9" s="26">
        <v>0</v>
      </c>
      <c r="BH9" s="26">
        <v>0.35331878282819901</v>
      </c>
      <c r="BI9" s="26">
        <v>9.68303598494243E-2</v>
      </c>
      <c r="BJ9" s="26">
        <v>4.0166036695932998</v>
      </c>
      <c r="BK9" s="26">
        <v>0.26609851353362302</v>
      </c>
      <c r="BL9" s="26">
        <v>5.17414606722994E-2</v>
      </c>
      <c r="BM9" s="26">
        <v>5.7388500691700104</v>
      </c>
      <c r="BN9" s="26">
        <v>0.57351236164090003</v>
      </c>
      <c r="BO9" s="26">
        <v>2.2174871718557902E-3</v>
      </c>
      <c r="BP9" s="26">
        <v>0.24392297050766901</v>
      </c>
      <c r="BQ9" s="26">
        <v>1.4783214008168101E-4</v>
      </c>
      <c r="BR9" s="26">
        <v>3.1240949001581799</v>
      </c>
      <c r="BS9" s="26">
        <v>1.3483193421577699</v>
      </c>
      <c r="BT9" s="26">
        <v>0</v>
      </c>
      <c r="BU9" s="26">
        <v>4.5304170425657298E-4</v>
      </c>
      <c r="BV9" s="26">
        <v>0.59810671467583798</v>
      </c>
      <c r="BW9" s="97">
        <v>0</v>
      </c>
      <c r="BX9" s="26">
        <v>0.25672278853816999</v>
      </c>
      <c r="BY9" s="26">
        <v>23.017458952694302</v>
      </c>
      <c r="BZ9" s="26">
        <v>0.298917555396087</v>
      </c>
      <c r="CB9" s="55">
        <f t="shared" si="0"/>
        <v>-1.1590629682865432E-3</v>
      </c>
      <c r="CC9" s="55">
        <f t="shared" si="1"/>
        <v>-1.5841068715130731E-3</v>
      </c>
      <c r="CD9" s="55">
        <f t="shared" si="2"/>
        <v>-1.2369855874240603E-3</v>
      </c>
      <c r="CE9" s="55">
        <f t="shared" si="3"/>
        <v>-9.4126678203941409E-4</v>
      </c>
      <c r="CF9" s="55">
        <f t="shared" si="4"/>
        <v>-1.0660542576632094E-3</v>
      </c>
      <c r="CG9" s="55">
        <f t="shared" si="5"/>
        <v>-9.3614295554870835E-4</v>
      </c>
      <c r="CH9" s="55">
        <f t="shared" si="6"/>
        <v>-1.1808433796955771E-3</v>
      </c>
      <c r="CI9" s="109">
        <f t="shared" si="7"/>
        <v>-1.0157704501260621E-3</v>
      </c>
      <c r="CJ9" s="109">
        <f t="shared" si="8"/>
        <v>-1.1567914216902935E-3</v>
      </c>
      <c r="CK9" s="109">
        <f t="shared" si="9"/>
        <v>-1.3603294470719159E-3</v>
      </c>
      <c r="CL9" s="55" t="e">
        <f>IF(#REF!=0,"",(#REF!-L9)/L9)</f>
        <v>#REF!</v>
      </c>
      <c r="CM9" s="55">
        <f t="shared" si="10"/>
        <v>-1.064169733792275E-3</v>
      </c>
    </row>
    <row r="10" spans="1:91" x14ac:dyDescent="0.25">
      <c r="A10" s="43" t="s">
        <v>8</v>
      </c>
      <c r="B10" s="26"/>
      <c r="C10" s="26"/>
      <c r="D10" s="26"/>
      <c r="E10" s="26"/>
      <c r="F10" s="26"/>
      <c r="G10" s="26"/>
      <c r="H10" s="26"/>
      <c r="I10" s="80"/>
      <c r="J10" s="80"/>
      <c r="K10" s="80"/>
      <c r="L10" s="80"/>
      <c r="M10" s="80"/>
      <c r="N10" s="26"/>
      <c r="Q10" s="26"/>
      <c r="CB10" s="55" t="str">
        <f t="shared" si="0"/>
        <v/>
      </c>
      <c r="CC10" s="55" t="str">
        <f t="shared" si="1"/>
        <v/>
      </c>
      <c r="CD10" s="55" t="str">
        <f t="shared" si="2"/>
        <v/>
      </c>
      <c r="CE10" s="55" t="str">
        <f t="shared" si="3"/>
        <v/>
      </c>
      <c r="CF10" s="55" t="str">
        <f t="shared" si="4"/>
        <v/>
      </c>
      <c r="CG10" s="55" t="str">
        <f t="shared" si="5"/>
        <v/>
      </c>
      <c r="CH10" s="55" t="str">
        <f t="shared" si="6"/>
        <v/>
      </c>
      <c r="CI10" s="109" t="str">
        <f t="shared" si="7"/>
        <v/>
      </c>
      <c r="CJ10" s="109" t="str">
        <f t="shared" si="8"/>
        <v/>
      </c>
      <c r="CK10" s="109" t="str">
        <f t="shared" si="9"/>
        <v/>
      </c>
      <c r="CL10" s="55" t="e">
        <f>IF(#REF!=0,"",(#REF!-L10)/L10)</f>
        <v>#REF!</v>
      </c>
      <c r="CM10" s="55" t="str">
        <f t="shared" si="10"/>
        <v/>
      </c>
    </row>
    <row r="11" spans="1:91" x14ac:dyDescent="0.25">
      <c r="A11" s="43" t="s">
        <v>9</v>
      </c>
      <c r="B11" s="26">
        <v>83822.105519000004</v>
      </c>
      <c r="C11" s="26">
        <v>27576.932609</v>
      </c>
      <c r="D11" s="26">
        <v>4083.3240986000001</v>
      </c>
      <c r="E11" s="26">
        <v>8018.3500468000002</v>
      </c>
      <c r="F11" s="26">
        <v>2878.4146549000002</v>
      </c>
      <c r="G11" s="26">
        <v>2147.9468102999999</v>
      </c>
      <c r="H11" s="26">
        <v>10424.774705</v>
      </c>
      <c r="I11" s="80">
        <v>261.69987225</v>
      </c>
      <c r="J11" s="80">
        <v>373.13735438999998</v>
      </c>
      <c r="K11" s="80">
        <v>568.88970861999996</v>
      </c>
      <c r="L11" s="80"/>
      <c r="M11" s="80">
        <v>12.24558515</v>
      </c>
      <c r="N11" s="26"/>
      <c r="O11" s="28" t="s">
        <v>9</v>
      </c>
      <c r="P11" s="92">
        <v>0</v>
      </c>
      <c r="Q11" s="26">
        <v>8.1619621048649393E-2</v>
      </c>
      <c r="R11" s="26">
        <v>261.64015888555298</v>
      </c>
      <c r="S11" s="26">
        <v>261.64015888555298</v>
      </c>
      <c r="T11" s="26">
        <v>400.74003203266699</v>
      </c>
      <c r="U11" s="97">
        <v>0.18184153317042101</v>
      </c>
      <c r="V11" s="26">
        <v>373.06472137778701</v>
      </c>
      <c r="W11" s="97">
        <v>12.2421769556562</v>
      </c>
      <c r="X11" s="26">
        <v>2816.9203541111701</v>
      </c>
      <c r="Y11" s="26">
        <v>83805.235124267594</v>
      </c>
      <c r="Z11" s="26">
        <v>2483.6341239973599</v>
      </c>
      <c r="AA11" s="26">
        <v>1168.64441945817</v>
      </c>
      <c r="AB11" s="26">
        <v>353.431937755641</v>
      </c>
      <c r="AC11" s="26">
        <v>0</v>
      </c>
      <c r="AD11" s="97">
        <v>0</v>
      </c>
      <c r="AE11" s="26">
        <v>568.77411851120098</v>
      </c>
      <c r="AF11" s="26">
        <v>568.77411851120098</v>
      </c>
      <c r="AG11" s="26">
        <v>24321917.3726881</v>
      </c>
      <c r="AH11" s="26">
        <v>0</v>
      </c>
      <c r="AI11" s="26">
        <v>289.688852683839</v>
      </c>
      <c r="AJ11" s="26">
        <v>244.324441383551</v>
      </c>
      <c r="AK11" s="97">
        <v>25.207276020281199</v>
      </c>
      <c r="AL11" s="26">
        <v>31.928990055352301</v>
      </c>
      <c r="AM11" s="26">
        <v>0</v>
      </c>
      <c r="AN11" s="26">
        <v>27571.602398543801</v>
      </c>
      <c r="AO11" s="26">
        <v>0</v>
      </c>
      <c r="AP11" s="26">
        <v>3674.2614648366998</v>
      </c>
      <c r="AQ11" s="26">
        <v>408.25132330391</v>
      </c>
      <c r="AR11" s="26">
        <v>4082.5127881406102</v>
      </c>
      <c r="AS11" s="26">
        <v>8.6478003241124996E-3</v>
      </c>
      <c r="AT11" s="26">
        <v>401.14002096876101</v>
      </c>
      <c r="AU11" s="26">
        <v>0.86332963390256601</v>
      </c>
      <c r="AV11" s="26">
        <v>3010.7256672225799</v>
      </c>
      <c r="AW11" s="26">
        <v>0.94966315507311005</v>
      </c>
      <c r="AX11" s="26">
        <v>260.43791699002901</v>
      </c>
      <c r="AY11" s="26">
        <v>313.67667463802798</v>
      </c>
      <c r="AZ11" s="26">
        <v>0.28777670123547</v>
      </c>
      <c r="BA11" s="26">
        <v>0</v>
      </c>
      <c r="BB11" s="26">
        <v>202.594850134746</v>
      </c>
      <c r="BC11" s="26">
        <v>8016.53589192854</v>
      </c>
      <c r="BD11" s="26">
        <v>2877.6126780771201</v>
      </c>
      <c r="BE11" s="26">
        <v>5138.9232138514199</v>
      </c>
      <c r="BF11" s="26">
        <v>2.31948380349057</v>
      </c>
      <c r="BG11" s="26">
        <v>0</v>
      </c>
      <c r="BH11" s="26">
        <v>68.778618362902805</v>
      </c>
      <c r="BI11" s="26">
        <v>18.8493792006911</v>
      </c>
      <c r="BJ11" s="26">
        <v>781.88952802316999</v>
      </c>
      <c r="BK11" s="26">
        <v>51.799793318837899</v>
      </c>
      <c r="BL11" s="26">
        <v>10.072197971097401</v>
      </c>
      <c r="BM11" s="26">
        <v>1117.14983656806</v>
      </c>
      <c r="BN11" s="26">
        <v>921.62098130350398</v>
      </c>
      <c r="BO11" s="26">
        <v>0.43166573578200701</v>
      </c>
      <c r="BP11" s="26">
        <v>47.483186182255999</v>
      </c>
      <c r="BQ11" s="26">
        <v>2.8777657810733201E-2</v>
      </c>
      <c r="BR11" s="26">
        <v>2147.52506636313</v>
      </c>
      <c r="BS11" s="26">
        <v>1525.43571315694</v>
      </c>
      <c r="BT11" s="26">
        <v>0</v>
      </c>
      <c r="BU11" s="26">
        <v>2.92243206203881E-2</v>
      </c>
      <c r="BV11" s="26">
        <v>902.27121362333901</v>
      </c>
      <c r="BW11" s="97">
        <v>0</v>
      </c>
      <c r="BX11" s="26">
        <v>100.228320313658</v>
      </c>
      <c r="BY11" s="26">
        <v>10422.6715632548</v>
      </c>
      <c r="BZ11" s="26">
        <v>20.768155448208301</v>
      </c>
      <c r="CB11" s="55">
        <f t="shared" si="0"/>
        <v>-2.0126426827331582E-4</v>
      </c>
      <c r="CC11" s="55">
        <f t="shared" si="1"/>
        <v>-1.9328511012350292E-4</v>
      </c>
      <c r="CD11" s="55">
        <f t="shared" si="2"/>
        <v>-1.9868872511689175E-4</v>
      </c>
      <c r="CE11" s="55">
        <f t="shared" si="3"/>
        <v>-2.2625039576368126E-4</v>
      </c>
      <c r="CF11" s="55">
        <f t="shared" si="4"/>
        <v>-2.786175443884892E-4</v>
      </c>
      <c r="CG11" s="55">
        <f t="shared" si="5"/>
        <v>-1.9634747697081561E-4</v>
      </c>
      <c r="CH11" s="55">
        <f t="shared" si="6"/>
        <v>-2.0174457527516771E-4</v>
      </c>
      <c r="CI11" s="109">
        <f t="shared" si="7"/>
        <v>-2.2817498508358736E-4</v>
      </c>
      <c r="CJ11" s="109">
        <f t="shared" si="8"/>
        <v>-1.9465489412528729E-4</v>
      </c>
      <c r="CK11" s="109">
        <f t="shared" si="9"/>
        <v>-2.0318544534647878E-4</v>
      </c>
      <c r="CL11" s="55" t="e">
        <f>IF(#REF!=0,"",(#REF!-L11)/L11)</f>
        <v>#REF!</v>
      </c>
      <c r="CM11" s="55">
        <f t="shared" si="10"/>
        <v>-2.7832025191544394E-4</v>
      </c>
    </row>
    <row r="12" spans="1:91" x14ac:dyDescent="0.25">
      <c r="A12" s="43" t="s">
        <v>10</v>
      </c>
      <c r="B12" s="26">
        <v>20711.194971000001</v>
      </c>
      <c r="C12" s="26">
        <v>3064.573108</v>
      </c>
      <c r="D12" s="26">
        <v>675.09214132</v>
      </c>
      <c r="E12" s="26">
        <v>3324.6164629</v>
      </c>
      <c r="F12" s="26">
        <v>2319.8952306000001</v>
      </c>
      <c r="G12" s="26">
        <v>228.71619981000001</v>
      </c>
      <c r="H12" s="26">
        <v>2436.2702626999999</v>
      </c>
      <c r="I12" s="80">
        <v>199.78769878</v>
      </c>
      <c r="J12" s="80">
        <v>29.92487422</v>
      </c>
      <c r="K12" s="80">
        <v>135.81250907</v>
      </c>
      <c r="L12" s="80"/>
      <c r="M12" s="80">
        <v>21.167965859999999</v>
      </c>
      <c r="N12" s="26"/>
      <c r="O12" s="28" t="s">
        <v>10</v>
      </c>
      <c r="P12" s="92">
        <v>0</v>
      </c>
      <c r="Q12" s="26">
        <v>1.42076367952622</v>
      </c>
      <c r="R12" s="26">
        <v>199.687989606858</v>
      </c>
      <c r="S12" s="26">
        <v>199.687989606858</v>
      </c>
      <c r="T12" s="26">
        <v>645.02995255278597</v>
      </c>
      <c r="U12" s="97">
        <v>0.309591093354674</v>
      </c>
      <c r="V12" s="26">
        <v>29.910075963622599</v>
      </c>
      <c r="W12" s="97">
        <v>21.1574872292388</v>
      </c>
      <c r="X12" s="26">
        <v>10.05745204676</v>
      </c>
      <c r="Y12" s="26">
        <v>20700.8790603901</v>
      </c>
      <c r="Z12" s="26">
        <v>251.68837356057099</v>
      </c>
      <c r="AA12" s="26">
        <v>1.2605150453810401</v>
      </c>
      <c r="AB12" s="26">
        <v>37.828967216998898</v>
      </c>
      <c r="AC12" s="26">
        <v>0</v>
      </c>
      <c r="AD12" s="97">
        <v>0</v>
      </c>
      <c r="AE12" s="26">
        <v>135.74583665430899</v>
      </c>
      <c r="AF12" s="26">
        <v>135.74583665430899</v>
      </c>
      <c r="AG12" s="26">
        <v>4649732.2870020997</v>
      </c>
      <c r="AH12" s="26">
        <v>0</v>
      </c>
      <c r="AI12" s="26">
        <v>82.700908726002993</v>
      </c>
      <c r="AJ12" s="26">
        <v>17.364128920562301</v>
      </c>
      <c r="AK12" s="97">
        <v>35.465425931372302</v>
      </c>
      <c r="AL12" s="26">
        <v>54.824585558863902</v>
      </c>
      <c r="AM12" s="26">
        <v>0</v>
      </c>
      <c r="AN12" s="26">
        <v>3062.9580016865302</v>
      </c>
      <c r="AO12" s="26">
        <v>0</v>
      </c>
      <c r="AP12" s="26">
        <v>607.27882700882401</v>
      </c>
      <c r="AQ12" s="26">
        <v>67.475307274701393</v>
      </c>
      <c r="AR12" s="26">
        <v>674.75413428352499</v>
      </c>
      <c r="AS12" s="26">
        <v>0</v>
      </c>
      <c r="AT12" s="26">
        <v>131.96840101798401</v>
      </c>
      <c r="AU12" s="26">
        <v>0.69562487012020602</v>
      </c>
      <c r="AV12" s="26">
        <v>479.254433590502</v>
      </c>
      <c r="AW12" s="26">
        <v>0.76518546569883705</v>
      </c>
      <c r="AX12" s="26">
        <v>209.84684411668999</v>
      </c>
      <c r="AY12" s="26">
        <v>252.743706851414</v>
      </c>
      <c r="AZ12" s="26">
        <v>0.23187546817903701</v>
      </c>
      <c r="BA12" s="26">
        <v>0</v>
      </c>
      <c r="BB12" s="26">
        <v>163.239951035345</v>
      </c>
      <c r="BC12" s="26">
        <v>3322.8313104604899</v>
      </c>
      <c r="BD12" s="26">
        <v>2318.6245837178699</v>
      </c>
      <c r="BE12" s="26">
        <v>1004.20672674261</v>
      </c>
      <c r="BF12" s="26">
        <v>1.86890917519579</v>
      </c>
      <c r="BG12" s="26">
        <v>0</v>
      </c>
      <c r="BH12" s="26">
        <v>55.418097433268798</v>
      </c>
      <c r="BI12" s="26">
        <v>15.1878354249684</v>
      </c>
      <c r="BJ12" s="26">
        <v>630.00432403533898</v>
      </c>
      <c r="BK12" s="26">
        <v>41.737517573593003</v>
      </c>
      <c r="BL12" s="26">
        <v>8.1156524391386498</v>
      </c>
      <c r="BM12" s="26">
        <v>900.13869023407506</v>
      </c>
      <c r="BN12" s="26">
        <v>62.394916904581898</v>
      </c>
      <c r="BO12" s="26">
        <v>0.34781274403787499</v>
      </c>
      <c r="BP12" s="26">
        <v>38.259369290717999</v>
      </c>
      <c r="BQ12" s="26">
        <v>2.3187560089728099E-2</v>
      </c>
      <c r="BR12" s="26">
        <v>228.60012699504401</v>
      </c>
      <c r="BS12" s="26">
        <v>144.12043402627401</v>
      </c>
      <c r="BT12" s="26">
        <v>0</v>
      </c>
      <c r="BU12" s="26">
        <v>4.9757506011675598E-2</v>
      </c>
      <c r="BV12" s="26">
        <v>61.886701034153702</v>
      </c>
      <c r="BW12" s="97">
        <v>0</v>
      </c>
      <c r="BX12" s="26">
        <v>13.7129990531721</v>
      </c>
      <c r="BY12" s="26">
        <v>2435.06672189244</v>
      </c>
      <c r="BZ12" s="26">
        <v>29.854981760544401</v>
      </c>
      <c r="CB12" s="55">
        <f t="shared" si="0"/>
        <v>-4.9808379595409481E-4</v>
      </c>
      <c r="CC12" s="55">
        <f t="shared" si="1"/>
        <v>-5.2702489271788764E-4</v>
      </c>
      <c r="CD12" s="55">
        <f t="shared" si="2"/>
        <v>-5.0068281910985374E-4</v>
      </c>
      <c r="CE12" s="55">
        <f t="shared" si="3"/>
        <v>-5.3694988863554568E-4</v>
      </c>
      <c r="CF12" s="55">
        <f t="shared" si="4"/>
        <v>-5.4771735609870269E-4</v>
      </c>
      <c r="CG12" s="55">
        <f t="shared" si="5"/>
        <v>-5.0749712985972615E-4</v>
      </c>
      <c r="CH12" s="55">
        <f t="shared" si="6"/>
        <v>-4.9400956289063331E-4</v>
      </c>
      <c r="CI12" s="109">
        <f t="shared" si="7"/>
        <v>-4.9907563754362789E-4</v>
      </c>
      <c r="CJ12" s="109">
        <f t="shared" si="8"/>
        <v>-4.9451356983515056E-4</v>
      </c>
      <c r="CK12" s="109">
        <f t="shared" si="9"/>
        <v>-4.9091513106979182E-4</v>
      </c>
      <c r="CL12" s="55" t="e">
        <f>IF(#REF!=0,"",(#REF!-L12)/L12)</f>
        <v>#REF!</v>
      </c>
      <c r="CM12" s="55">
        <f t="shared" si="10"/>
        <v>-4.9502303766465051E-4</v>
      </c>
    </row>
    <row r="13" spans="1:91" x14ac:dyDescent="0.25">
      <c r="A13" s="43" t="s">
        <v>12</v>
      </c>
      <c r="B13" s="26">
        <v>7336.4804409999997</v>
      </c>
      <c r="C13" s="26">
        <v>1041.074797</v>
      </c>
      <c r="D13" s="26">
        <v>235.75662901000001</v>
      </c>
      <c r="E13" s="26">
        <v>1173.4944711000001</v>
      </c>
      <c r="F13" s="26">
        <v>801.74500244000001</v>
      </c>
      <c r="G13" s="26">
        <v>62.108463440000001</v>
      </c>
      <c r="H13" s="26">
        <v>930.26475640000001</v>
      </c>
      <c r="I13" s="80">
        <v>70.321425910000002</v>
      </c>
      <c r="J13" s="80">
        <v>11.295738</v>
      </c>
      <c r="K13" s="80">
        <v>56.190878140000002</v>
      </c>
      <c r="L13" s="80"/>
      <c r="M13" s="80">
        <v>7.5951143999999999</v>
      </c>
      <c r="N13" s="26"/>
      <c r="O13" s="28" t="s">
        <v>12</v>
      </c>
      <c r="P13" s="92">
        <v>0</v>
      </c>
      <c r="Q13" s="26">
        <v>8.0186769413361105</v>
      </c>
      <c r="R13" s="26">
        <v>70.321486092309698</v>
      </c>
      <c r="S13" s="26">
        <v>70.321486092309698</v>
      </c>
      <c r="T13" s="26">
        <v>206.650303300319</v>
      </c>
      <c r="U13" s="97">
        <v>8.5890800192243003E-2</v>
      </c>
      <c r="V13" s="26">
        <v>11.2957442250861</v>
      </c>
      <c r="W13" s="97">
        <v>7.5950803951317498</v>
      </c>
      <c r="X13" s="26">
        <v>56.763877441315699</v>
      </c>
      <c r="Y13" s="26">
        <v>7336.4773906094097</v>
      </c>
      <c r="Z13" s="26">
        <v>83.356012580531996</v>
      </c>
      <c r="AA13" s="26">
        <v>7.1143077997982704</v>
      </c>
      <c r="AB13" s="26">
        <v>13.1478923680351</v>
      </c>
      <c r="AC13" s="26">
        <v>0</v>
      </c>
      <c r="AD13" s="97">
        <v>0</v>
      </c>
      <c r="AE13" s="26">
        <v>56.190943392670697</v>
      </c>
      <c r="AF13" s="26">
        <v>56.190943392670697</v>
      </c>
      <c r="AG13" s="26">
        <v>1770864.97095079</v>
      </c>
      <c r="AH13" s="26">
        <v>0</v>
      </c>
      <c r="AI13" s="26">
        <v>26.0021526380837</v>
      </c>
      <c r="AJ13" s="26">
        <v>5.5169303054831103</v>
      </c>
      <c r="AK13" s="97">
        <v>10.70454062578</v>
      </c>
      <c r="AL13" s="26">
        <v>17.967626435445901</v>
      </c>
      <c r="AM13" s="26">
        <v>0</v>
      </c>
      <c r="AN13" s="26">
        <v>1041.0744231882099</v>
      </c>
      <c r="AO13" s="26">
        <v>0</v>
      </c>
      <c r="AP13" s="26">
        <v>212.180753010686</v>
      </c>
      <c r="AQ13" s="26">
        <v>23.575644857443599</v>
      </c>
      <c r="AR13" s="26">
        <v>235.75639786812999</v>
      </c>
      <c r="AS13" s="26">
        <v>0</v>
      </c>
      <c r="AT13" s="26">
        <v>43.960696855657801</v>
      </c>
      <c r="AU13" s="26">
        <v>0.24052330120096699</v>
      </c>
      <c r="AV13" s="26">
        <v>229.007585876089</v>
      </c>
      <c r="AW13" s="26">
        <v>0.26457575356735302</v>
      </c>
      <c r="AX13" s="26">
        <v>72.557900648710003</v>
      </c>
      <c r="AY13" s="26">
        <v>87.390166945000104</v>
      </c>
      <c r="AZ13" s="26">
        <v>8.0174696671571899E-2</v>
      </c>
      <c r="BA13" s="26">
        <v>0</v>
      </c>
      <c r="BB13" s="26">
        <v>56.442829742555197</v>
      </c>
      <c r="BC13" s="26">
        <v>1173.4508672147299</v>
      </c>
      <c r="BD13" s="26">
        <v>801.70148665839895</v>
      </c>
      <c r="BE13" s="26">
        <v>371.74938055633601</v>
      </c>
      <c r="BF13" s="26">
        <v>0.64620250004133595</v>
      </c>
      <c r="BG13" s="26">
        <v>0</v>
      </c>
      <c r="BH13" s="26">
        <v>19.1617034011805</v>
      </c>
      <c r="BI13" s="26">
        <v>5.25142712897589</v>
      </c>
      <c r="BJ13" s="26">
        <v>217.83406383482901</v>
      </c>
      <c r="BK13" s="26">
        <v>14.431406052789599</v>
      </c>
      <c r="BL13" s="26">
        <v>2.8061045982903101</v>
      </c>
      <c r="BM13" s="26">
        <v>311.23734166680401</v>
      </c>
      <c r="BN13" s="26">
        <v>18.951747095994701</v>
      </c>
      <c r="BO13" s="26">
        <v>0.12026150300104101</v>
      </c>
      <c r="BP13" s="26">
        <v>13.228787413813</v>
      </c>
      <c r="BQ13" s="26">
        <v>8.0174709678841691E-3</v>
      </c>
      <c r="BR13" s="26">
        <v>62.108610561241598</v>
      </c>
      <c r="BS13" s="26">
        <v>50.913653814859998</v>
      </c>
      <c r="BT13" s="26">
        <v>0</v>
      </c>
      <c r="BU13" s="26">
        <v>1.3804141296472E-2</v>
      </c>
      <c r="BV13" s="26">
        <v>27.643758028347001</v>
      </c>
      <c r="BW13" s="97">
        <v>0</v>
      </c>
      <c r="BX13" s="26">
        <v>43.667181845665397</v>
      </c>
      <c r="BY13" s="26">
        <v>930.26454383615203</v>
      </c>
      <c r="BZ13" s="26">
        <v>16.474132532228801</v>
      </c>
      <c r="CB13" s="55">
        <f t="shared" si="0"/>
        <v>-4.1578391908278832E-7</v>
      </c>
      <c r="CC13" s="55">
        <f t="shared" si="1"/>
        <v>-3.5906333638883134E-7</v>
      </c>
      <c r="CD13" s="55">
        <f t="shared" si="2"/>
        <v>-9.8042575086012722E-7</v>
      </c>
      <c r="CE13" s="55">
        <f t="shared" si="3"/>
        <v>-3.7157299283468752E-5</v>
      </c>
      <c r="CF13" s="55">
        <f t="shared" si="4"/>
        <v>-5.4276336576622835E-5</v>
      </c>
      <c r="CG13" s="55">
        <f t="shared" si="5"/>
        <v>2.3687792846230066E-6</v>
      </c>
      <c r="CH13" s="55">
        <f t="shared" si="6"/>
        <v>-2.2849822754079905E-7</v>
      </c>
      <c r="CI13" s="109">
        <f t="shared" si="7"/>
        <v>8.5581753949012377E-7</v>
      </c>
      <c r="CJ13" s="109">
        <f t="shared" si="8"/>
        <v>5.5110043274121014E-7</v>
      </c>
      <c r="CK13" s="109">
        <f t="shared" si="9"/>
        <v>1.1612680359216224E-6</v>
      </c>
      <c r="CL13" s="55" t="e">
        <f>IF(#REF!=0,"",(#REF!-L13)/L13)</f>
        <v>#REF!</v>
      </c>
      <c r="CM13" s="55">
        <f t="shared" si="10"/>
        <v>-4.4772029042926385E-6</v>
      </c>
    </row>
    <row r="14" spans="1:91" x14ac:dyDescent="0.25">
      <c r="A14" s="43" t="s">
        <v>13</v>
      </c>
      <c r="B14" s="26">
        <v>407.88875410000003</v>
      </c>
      <c r="C14" s="26">
        <v>73.677998540000004</v>
      </c>
      <c r="D14" s="26">
        <v>13.98883419</v>
      </c>
      <c r="E14" s="26">
        <v>62.84720935</v>
      </c>
      <c r="F14" s="26">
        <v>43.781079239999997</v>
      </c>
      <c r="G14" s="26">
        <v>4.0381853000000003</v>
      </c>
      <c r="H14" s="26">
        <v>52.177370179999997</v>
      </c>
      <c r="I14" s="80">
        <v>3.9255929100000002</v>
      </c>
      <c r="J14" s="80">
        <v>0.63381359999999998</v>
      </c>
      <c r="K14" s="80">
        <v>3.1663600299999999</v>
      </c>
      <c r="L14" s="80"/>
      <c r="M14" s="80">
        <v>0.42443835000000002</v>
      </c>
      <c r="N14" s="26"/>
      <c r="O14" s="28" t="s">
        <v>13</v>
      </c>
      <c r="P14" s="92">
        <v>0</v>
      </c>
      <c r="Q14" s="26">
        <v>0.80767259154307003</v>
      </c>
      <c r="R14" s="26">
        <v>3.92246247140528</v>
      </c>
      <c r="S14" s="26">
        <v>3.92246247140528</v>
      </c>
      <c r="T14" s="26">
        <v>9.6513408166470995</v>
      </c>
      <c r="U14" s="97">
        <v>3.2501356575340098E-3</v>
      </c>
      <c r="V14" s="26">
        <v>0.63336335904718399</v>
      </c>
      <c r="W14" s="97">
        <v>0.424113376820207</v>
      </c>
      <c r="X14" s="26">
        <v>5.7175213359127399</v>
      </c>
      <c r="Y14" s="26">
        <v>407.52139861219001</v>
      </c>
      <c r="Z14" s="26">
        <v>4.0488491956150003</v>
      </c>
      <c r="AA14" s="26">
        <v>0.71658677730451903</v>
      </c>
      <c r="AB14" s="26">
        <v>0.67295768312637405</v>
      </c>
      <c r="AC14" s="26">
        <v>0</v>
      </c>
      <c r="AD14" s="97">
        <v>0</v>
      </c>
      <c r="AE14" s="26">
        <v>3.16427351975396</v>
      </c>
      <c r="AF14" s="26">
        <v>3.16427351975396</v>
      </c>
      <c r="AG14" s="26">
        <v>99247.970519794704</v>
      </c>
      <c r="AH14" s="26">
        <v>0</v>
      </c>
      <c r="AI14" s="26">
        <v>1.1861514650440601</v>
      </c>
      <c r="AJ14" s="26">
        <v>0.25502223604027802</v>
      </c>
      <c r="AK14" s="97">
        <v>0.46228123846272801</v>
      </c>
      <c r="AL14" s="26">
        <v>0.86224099062484405</v>
      </c>
      <c r="AM14" s="26">
        <v>0</v>
      </c>
      <c r="AN14" s="26">
        <v>73.652719015415798</v>
      </c>
      <c r="AO14" s="26">
        <v>0</v>
      </c>
      <c r="AP14" s="26">
        <v>12.5820710439436</v>
      </c>
      <c r="AQ14" s="26">
        <v>1.3980133644185</v>
      </c>
      <c r="AR14" s="26">
        <v>13.980084408362099</v>
      </c>
      <c r="AS14" s="26">
        <v>0</v>
      </c>
      <c r="AT14" s="26">
        <v>2.1494404139177701</v>
      </c>
      <c r="AU14" s="26">
        <v>1.31201964318193E-2</v>
      </c>
      <c r="AV14" s="26">
        <v>15.0176361546983</v>
      </c>
      <c r="AW14" s="26">
        <v>1.4432313034276299E-2</v>
      </c>
      <c r="AX14" s="26">
        <v>3.9579484890072001</v>
      </c>
      <c r="AY14" s="26">
        <v>4.7670312009127098</v>
      </c>
      <c r="AZ14" s="26">
        <v>4.3734282423099997E-3</v>
      </c>
      <c r="BA14" s="26">
        <v>0</v>
      </c>
      <c r="BB14" s="26">
        <v>3.0788916262945198</v>
      </c>
      <c r="BC14" s="26">
        <v>62.781043630571403</v>
      </c>
      <c r="BD14" s="26">
        <v>43.7318789067279</v>
      </c>
      <c r="BE14" s="26">
        <v>19.0491647238435</v>
      </c>
      <c r="BF14" s="26">
        <v>3.5249807922309098E-2</v>
      </c>
      <c r="BG14" s="26">
        <v>0</v>
      </c>
      <c r="BH14" s="26">
        <v>1.04524787116189</v>
      </c>
      <c r="BI14" s="26">
        <v>0.28645848310983901</v>
      </c>
      <c r="BJ14" s="26">
        <v>11.8825919740736</v>
      </c>
      <c r="BK14" s="26">
        <v>0.78721569470394603</v>
      </c>
      <c r="BL14" s="26">
        <v>0.15306846012665501</v>
      </c>
      <c r="BM14" s="26">
        <v>16.977635873609</v>
      </c>
      <c r="BN14" s="26">
        <v>0.82567180764232095</v>
      </c>
      <c r="BO14" s="26">
        <v>6.5602336899309296E-3</v>
      </c>
      <c r="BP14" s="26">
        <v>0.72161591075690101</v>
      </c>
      <c r="BQ14" s="26">
        <v>4.3734365096424603E-4</v>
      </c>
      <c r="BR14" s="26">
        <v>4.0365789822362501</v>
      </c>
      <c r="BS14" s="26">
        <v>2.6493954323814801</v>
      </c>
      <c r="BT14" s="26">
        <v>0</v>
      </c>
      <c r="BU14" s="26">
        <v>5.2222410118553495E-4</v>
      </c>
      <c r="BV14" s="26">
        <v>1.7387644395967701</v>
      </c>
      <c r="BW14" s="97">
        <v>0</v>
      </c>
      <c r="BX14" s="26">
        <v>4.2887053784090297</v>
      </c>
      <c r="BY14" s="26">
        <v>52.140111994797103</v>
      </c>
      <c r="BZ14" s="26">
        <v>1.16511379802521</v>
      </c>
      <c r="CB14" s="55">
        <f t="shared" si="0"/>
        <v>-9.0062666380832251E-4</v>
      </c>
      <c r="CC14" s="55">
        <f t="shared" si="1"/>
        <v>-3.431081881313896E-4</v>
      </c>
      <c r="CD14" s="55">
        <f t="shared" si="2"/>
        <v>-6.2548326179716958E-4</v>
      </c>
      <c r="CE14" s="55">
        <f t="shared" si="3"/>
        <v>-1.0528028231152717E-3</v>
      </c>
      <c r="CF14" s="55">
        <f t="shared" si="4"/>
        <v>-1.1237807319090872E-3</v>
      </c>
      <c r="CG14" s="55">
        <f t="shared" si="5"/>
        <v>-3.9778208388560024E-4</v>
      </c>
      <c r="CH14" s="55">
        <f t="shared" si="6"/>
        <v>-7.1406790097626894E-4</v>
      </c>
      <c r="CI14" s="109">
        <f t="shared" si="7"/>
        <v>-7.9744351146185833E-4</v>
      </c>
      <c r="CJ14" s="109">
        <f t="shared" si="8"/>
        <v>-7.1036808426954464E-4</v>
      </c>
      <c r="CK14" s="109">
        <f t="shared" si="9"/>
        <v>-6.5896178143705808E-4</v>
      </c>
      <c r="CL14" s="55" t="e">
        <f>IF(#REF!=0,"",(#REF!-L14)/L14)</f>
        <v>#REF!</v>
      </c>
      <c r="CM14" s="55">
        <f t="shared" si="10"/>
        <v>-7.6565461107136045E-4</v>
      </c>
    </row>
    <row r="15" spans="1:91" x14ac:dyDescent="0.25">
      <c r="A15" s="43" t="s">
        <v>14</v>
      </c>
      <c r="B15" s="26">
        <v>77.095188399999998</v>
      </c>
      <c r="C15" s="26">
        <v>10.22360351</v>
      </c>
      <c r="D15" s="26">
        <v>2.3433600600000002</v>
      </c>
      <c r="E15" s="26">
        <v>12.39095672</v>
      </c>
      <c r="F15" s="26">
        <v>8.8239857500000003</v>
      </c>
      <c r="G15" s="26">
        <v>0.60189725000000005</v>
      </c>
      <c r="H15" s="26">
        <v>9.1412206200000004</v>
      </c>
      <c r="I15" s="80">
        <v>0.70849644000000001</v>
      </c>
      <c r="J15" s="80">
        <v>0.11143665</v>
      </c>
      <c r="K15" s="80">
        <v>0.53955752999999995</v>
      </c>
      <c r="L15" s="80"/>
      <c r="M15" s="80">
        <v>7.6059299999999996E-2</v>
      </c>
      <c r="N15" s="26"/>
      <c r="O15" s="28" t="s">
        <v>14</v>
      </c>
      <c r="P15" s="92">
        <v>0</v>
      </c>
      <c r="Q15" s="26">
        <v>8.5544060599546903E-2</v>
      </c>
      <c r="R15" s="26">
        <v>0.70849702592767705</v>
      </c>
      <c r="S15" s="26">
        <v>0.70849702592767705</v>
      </c>
      <c r="T15" s="26">
        <v>1.9925655187751099</v>
      </c>
      <c r="U15" s="97">
        <v>8.1372027504863901E-4</v>
      </c>
      <c r="V15" s="26">
        <v>0.111436702969714</v>
      </c>
      <c r="W15" s="97">
        <v>7.6059520775056899E-2</v>
      </c>
      <c r="X15" s="26">
        <v>0.60556704308382503</v>
      </c>
      <c r="Y15" s="26">
        <v>77.095160524038604</v>
      </c>
      <c r="Z15" s="26">
        <v>0.80668774309099001</v>
      </c>
      <c r="AA15" s="26">
        <v>7.5896842765257294E-2</v>
      </c>
      <c r="AB15" s="26">
        <v>0.12789340762578699</v>
      </c>
      <c r="AC15" s="26">
        <v>0</v>
      </c>
      <c r="AD15" s="97">
        <v>0</v>
      </c>
      <c r="AE15" s="26">
        <v>0.53955370112600998</v>
      </c>
      <c r="AF15" s="26">
        <v>0.53955370112600998</v>
      </c>
      <c r="AG15" s="26">
        <v>17418.277343650901</v>
      </c>
      <c r="AH15" s="26">
        <v>0</v>
      </c>
      <c r="AI15" s="26">
        <v>0.25018045515523202</v>
      </c>
      <c r="AJ15" s="26">
        <v>5.3145361172969099E-2</v>
      </c>
      <c r="AK15" s="97">
        <v>0.102500293403274</v>
      </c>
      <c r="AL15" s="26">
        <v>0.17368559156070601</v>
      </c>
      <c r="AM15" s="26">
        <v>0</v>
      </c>
      <c r="AN15" s="26">
        <v>10.2236040057981</v>
      </c>
      <c r="AO15" s="26">
        <v>0</v>
      </c>
      <c r="AP15" s="26">
        <v>2.1090116569387698</v>
      </c>
      <c r="AQ15" s="26">
        <v>0.23433559196856199</v>
      </c>
      <c r="AR15" s="26">
        <v>2.3433472489073299</v>
      </c>
      <c r="AS15" s="26">
        <v>0</v>
      </c>
      <c r="AT15" s="26">
        <v>0.42570073314704199</v>
      </c>
      <c r="AU15" s="26">
        <v>2.6472006261126402E-3</v>
      </c>
      <c r="AV15" s="26">
        <v>2.29022520345905</v>
      </c>
      <c r="AW15" s="26">
        <v>2.9118986755733299E-3</v>
      </c>
      <c r="AX15" s="26">
        <v>0.79857041287058295</v>
      </c>
      <c r="AY15" s="26">
        <v>0.96181407320447299</v>
      </c>
      <c r="AZ15" s="26">
        <v>8.8240072311601204E-4</v>
      </c>
      <c r="BA15" s="26">
        <v>0</v>
      </c>
      <c r="BB15" s="26">
        <v>0.62120846354381898</v>
      </c>
      <c r="BC15" s="26">
        <v>12.390476351570999</v>
      </c>
      <c r="BD15" s="26">
        <v>8.8235065493807792</v>
      </c>
      <c r="BE15" s="26">
        <v>3.56696980219029</v>
      </c>
      <c r="BF15" s="26">
        <v>7.1121447113874203E-3</v>
      </c>
      <c r="BG15" s="26">
        <v>0</v>
      </c>
      <c r="BH15" s="26">
        <v>0.2108930372526</v>
      </c>
      <c r="BI15" s="26">
        <v>5.7797056829643298E-2</v>
      </c>
      <c r="BJ15" s="26">
        <v>2.3974759282836402</v>
      </c>
      <c r="BK15" s="26">
        <v>0.158831517275969</v>
      </c>
      <c r="BL15" s="26">
        <v>3.0884023655593899E-2</v>
      </c>
      <c r="BM15" s="26">
        <v>3.4254705490059898</v>
      </c>
      <c r="BN15" s="26">
        <v>0.18160658969625801</v>
      </c>
      <c r="BO15" s="26">
        <v>1.32361061966412E-3</v>
      </c>
      <c r="BP15" s="26">
        <v>0.14559599199722201</v>
      </c>
      <c r="BQ15" s="26">
        <v>8.8240105380931095E-5</v>
      </c>
      <c r="BR15" s="26">
        <v>0.601895242976901</v>
      </c>
      <c r="BS15" s="26">
        <v>0.49607744495180101</v>
      </c>
      <c r="BT15" s="26">
        <v>0</v>
      </c>
      <c r="BU15" s="26">
        <v>1.30780645418519E-4</v>
      </c>
      <c r="BV15" s="26">
        <v>0.27504890908381402</v>
      </c>
      <c r="BW15" s="97">
        <v>0</v>
      </c>
      <c r="BX15" s="26">
        <v>0.46376611492914899</v>
      </c>
      <c r="BY15" s="26">
        <v>9.1412189354982694</v>
      </c>
      <c r="BZ15" s="26">
        <v>0.16636252163616</v>
      </c>
      <c r="CB15" s="55">
        <f t="shared" si="0"/>
        <v>-3.6157848462330052E-7</v>
      </c>
      <c r="CC15" s="55">
        <f t="shared" si="1"/>
        <v>4.8495434998011817E-8</v>
      </c>
      <c r="CD15" s="55">
        <f t="shared" si="2"/>
        <v>-5.4669757707920541E-6</v>
      </c>
      <c r="CE15" s="55">
        <f t="shared" si="3"/>
        <v>-3.8767662566791461E-5</v>
      </c>
      <c r="CF15" s="55">
        <f t="shared" si="4"/>
        <v>-5.4306594865152835E-5</v>
      </c>
      <c r="CG15" s="55">
        <f t="shared" si="5"/>
        <v>-3.3344945487768314E-6</v>
      </c>
      <c r="CH15" s="55">
        <f t="shared" si="6"/>
        <v>-1.8427536113791802E-7</v>
      </c>
      <c r="CI15" s="109">
        <f t="shared" si="7"/>
        <v>8.2700158245493081E-7</v>
      </c>
      <c r="CJ15" s="109">
        <f t="shared" si="8"/>
        <v>4.7533476646978675E-7</v>
      </c>
      <c r="CK15" s="109">
        <f t="shared" si="9"/>
        <v>-7.0963220362710938E-6</v>
      </c>
      <c r="CL15" s="55" t="e">
        <f>IF(#REF!=0,"",(#REF!-L15)/L15)</f>
        <v>#REF!</v>
      </c>
      <c r="CM15" s="55">
        <f t="shared" si="10"/>
        <v>2.9026701126984691E-6</v>
      </c>
    </row>
    <row r="16" spans="1:91" x14ac:dyDescent="0.25">
      <c r="A16" s="43" t="s">
        <v>15</v>
      </c>
      <c r="B16" s="26">
        <v>1346.8519037999999</v>
      </c>
      <c r="C16" s="26">
        <v>106.53913188</v>
      </c>
      <c r="D16" s="26">
        <v>33.046922809999998</v>
      </c>
      <c r="E16" s="26">
        <v>231.25038212000001</v>
      </c>
      <c r="F16" s="26">
        <v>168.55113989</v>
      </c>
      <c r="G16" s="26">
        <v>6.1279560000000002</v>
      </c>
      <c r="H16" s="26">
        <v>140.60674116999999</v>
      </c>
      <c r="I16" s="80">
        <v>11.34534416</v>
      </c>
      <c r="J16" s="80">
        <v>1.7229789</v>
      </c>
      <c r="K16" s="80">
        <v>7.97268986</v>
      </c>
      <c r="L16" s="80"/>
      <c r="M16" s="80">
        <v>1.2065503500000001</v>
      </c>
      <c r="N16" s="26"/>
      <c r="O16" s="28" t="s">
        <v>15</v>
      </c>
      <c r="P16" s="92">
        <v>0</v>
      </c>
      <c r="Q16" s="26">
        <v>0.29799065777322098</v>
      </c>
      <c r="R16" s="26">
        <v>11.345229933144299</v>
      </c>
      <c r="S16" s="26">
        <v>11.345229933144299</v>
      </c>
      <c r="T16" s="26">
        <v>36.098136059127903</v>
      </c>
      <c r="U16" s="97">
        <v>1.6942224438322901E-2</v>
      </c>
      <c r="V16" s="26">
        <v>1.72300450415247</v>
      </c>
      <c r="W16" s="97">
        <v>1.20655806890166</v>
      </c>
      <c r="X16" s="26">
        <v>2.1094689333928498</v>
      </c>
      <c r="Y16" s="26">
        <v>1346.8513403550501</v>
      </c>
      <c r="Z16" s="26">
        <v>14.1638913444203</v>
      </c>
      <c r="AA16" s="26">
        <v>0.26438085013640999</v>
      </c>
      <c r="AB16" s="26">
        <v>2.1467425491790499</v>
      </c>
      <c r="AC16" s="26">
        <v>0</v>
      </c>
      <c r="AD16" s="97">
        <v>0</v>
      </c>
      <c r="AE16" s="26">
        <v>7.9726675801165099</v>
      </c>
      <c r="AF16" s="26">
        <v>7.9726675801165099</v>
      </c>
      <c r="AG16" s="26">
        <v>268316.60763350298</v>
      </c>
      <c r="AH16" s="26">
        <v>0</v>
      </c>
      <c r="AI16" s="26">
        <v>4.6139700087567501</v>
      </c>
      <c r="AJ16" s="26">
        <v>0.97041939447863401</v>
      </c>
      <c r="AK16" s="97">
        <v>1.9657725671647599</v>
      </c>
      <c r="AL16" s="26">
        <v>3.0798375130541098</v>
      </c>
      <c r="AM16" s="26">
        <v>0</v>
      </c>
      <c r="AN16" s="26">
        <v>106.53906755512899</v>
      </c>
      <c r="AO16" s="26">
        <v>0</v>
      </c>
      <c r="AP16" s="26">
        <v>29.7420954932015</v>
      </c>
      <c r="AQ16" s="26">
        <v>3.3046909395547699</v>
      </c>
      <c r="AR16" s="26">
        <v>33.0467864327562</v>
      </c>
      <c r="AS16" s="26">
        <v>0</v>
      </c>
      <c r="AT16" s="26">
        <v>7.4340273669648402</v>
      </c>
      <c r="AU16" s="26">
        <v>5.0565089369863897E-2</v>
      </c>
      <c r="AV16" s="26">
        <v>29.000686077812102</v>
      </c>
      <c r="AW16" s="26">
        <v>5.5622006316241902E-2</v>
      </c>
      <c r="AX16" s="26">
        <v>15.2538712610988</v>
      </c>
      <c r="AY16" s="26">
        <v>18.3720683212354</v>
      </c>
      <c r="AZ16" s="26">
        <v>1.6855132525339302E-2</v>
      </c>
      <c r="BA16" s="26">
        <v>0</v>
      </c>
      <c r="BB16" s="26">
        <v>11.8659966820439</v>
      </c>
      <c r="BC16" s="26">
        <v>231.241208672982</v>
      </c>
      <c r="BD16" s="26">
        <v>168.54198734546901</v>
      </c>
      <c r="BE16" s="26">
        <v>62.699221327513101</v>
      </c>
      <c r="BF16" s="26">
        <v>0.13585178436592299</v>
      </c>
      <c r="BG16" s="26">
        <v>0</v>
      </c>
      <c r="BH16" s="26">
        <v>4.0283681498261101</v>
      </c>
      <c r="BI16" s="26">
        <v>1.10400696881011</v>
      </c>
      <c r="BJ16" s="26">
        <v>45.795324658145702</v>
      </c>
      <c r="BK16" s="26">
        <v>3.03391546376979</v>
      </c>
      <c r="BL16" s="26">
        <v>0.58992737093316105</v>
      </c>
      <c r="BM16" s="26">
        <v>65.431547920214697</v>
      </c>
      <c r="BN16" s="26">
        <v>3.46184408895297</v>
      </c>
      <c r="BO16" s="26">
        <v>2.5283073904440598E-2</v>
      </c>
      <c r="BP16" s="26">
        <v>2.7810979458434599</v>
      </c>
      <c r="BQ16" s="26">
        <v>1.68551706652998E-3</v>
      </c>
      <c r="BR16" s="26">
        <v>6.1279739854605202</v>
      </c>
      <c r="BS16" s="26">
        <v>8.2024645018925497</v>
      </c>
      <c r="BT16" s="26">
        <v>0</v>
      </c>
      <c r="BU16" s="26">
        <v>2.72229631609649E-3</v>
      </c>
      <c r="BV16" s="26">
        <v>3.6891825866838599</v>
      </c>
      <c r="BW16" s="97">
        <v>0</v>
      </c>
      <c r="BX16" s="26">
        <v>1.9018984480563501</v>
      </c>
      <c r="BY16" s="26">
        <v>140.60671020794999</v>
      </c>
      <c r="BZ16" s="26">
        <v>1.87037652317002</v>
      </c>
      <c r="CB16" s="55">
        <f t="shared" si="0"/>
        <v>-4.183421713151995E-7</v>
      </c>
      <c r="CC16" s="55">
        <f t="shared" si="1"/>
        <v>-6.0376755347772518E-7</v>
      </c>
      <c r="CD16" s="55">
        <f t="shared" si="2"/>
        <v>-4.1267758750920063E-6</v>
      </c>
      <c r="CE16" s="55">
        <f t="shared" si="3"/>
        <v>-3.9668894528589318E-5</v>
      </c>
      <c r="CF16" s="55">
        <f t="shared" si="4"/>
        <v>-5.4301291210278243E-5</v>
      </c>
      <c r="CG16" s="55">
        <f t="shared" si="5"/>
        <v>2.9349852577285403E-6</v>
      </c>
      <c r="CH16" s="55">
        <f t="shared" si="6"/>
        <v>-2.2020316911627513E-7</v>
      </c>
      <c r="CI16" s="109">
        <f t="shared" si="7"/>
        <v>-1.0068170175314848E-5</v>
      </c>
      <c r="CJ16" s="109">
        <f t="shared" si="8"/>
        <v>1.4860398156932439E-5</v>
      </c>
      <c r="CK16" s="109">
        <f t="shared" si="9"/>
        <v>-2.794525295899109E-6</v>
      </c>
      <c r="CL16" s="55" t="e">
        <f>IF(#REF!=0,"",(#REF!-L16)/L16)</f>
        <v>#REF!</v>
      </c>
      <c r="CM16" s="55">
        <f t="shared" si="10"/>
        <v>6.3974965154564723E-6</v>
      </c>
    </row>
    <row r="17" spans="1:91" x14ac:dyDescent="0.25">
      <c r="A17" s="43" t="s">
        <v>16</v>
      </c>
      <c r="B17" s="26">
        <v>20244.130090999999</v>
      </c>
      <c r="C17" s="26">
        <v>4054.8212311000002</v>
      </c>
      <c r="D17" s="26">
        <v>699.71855753</v>
      </c>
      <c r="E17" s="26">
        <v>3019.2783758</v>
      </c>
      <c r="F17" s="26">
        <v>2000.3027999000001</v>
      </c>
      <c r="G17" s="26">
        <v>142.59487554</v>
      </c>
      <c r="H17" s="26">
        <v>2786.4273901000001</v>
      </c>
      <c r="I17" s="80">
        <v>188.80024137999999</v>
      </c>
      <c r="J17" s="80">
        <v>33.364077600000002</v>
      </c>
      <c r="K17" s="80">
        <v>184.17995321000001</v>
      </c>
      <c r="L17" s="80"/>
      <c r="M17" s="80">
        <v>20.964352399999999</v>
      </c>
      <c r="N17" s="26"/>
      <c r="O17" s="28" t="s">
        <v>16</v>
      </c>
      <c r="P17" s="92">
        <v>0</v>
      </c>
      <c r="Q17" s="26">
        <v>55.354703378838899</v>
      </c>
      <c r="R17" s="26">
        <v>188.79947362087</v>
      </c>
      <c r="S17" s="26">
        <v>188.79947362087</v>
      </c>
      <c r="T17" s="26">
        <v>451.97873117445698</v>
      </c>
      <c r="U17" s="97">
        <v>0.121388828721594</v>
      </c>
      <c r="V17" s="26">
        <v>33.364038472395997</v>
      </c>
      <c r="W17" s="97">
        <v>20.964308948126298</v>
      </c>
      <c r="X17" s="26">
        <v>391.85397692558797</v>
      </c>
      <c r="Y17" s="26">
        <v>20244.136965227499</v>
      </c>
      <c r="Z17" s="26">
        <v>195.92061462565101</v>
      </c>
      <c r="AA17" s="26">
        <v>49.111728309766903</v>
      </c>
      <c r="AB17" s="26">
        <v>33.899225895414901</v>
      </c>
      <c r="AC17" s="26">
        <v>0</v>
      </c>
      <c r="AD17" s="97">
        <v>0</v>
      </c>
      <c r="AE17" s="26">
        <v>184.179859397401</v>
      </c>
      <c r="AF17" s="26">
        <v>184.179859397401</v>
      </c>
      <c r="AG17" s="26">
        <v>5284422.6922446899</v>
      </c>
      <c r="AH17" s="26">
        <v>0</v>
      </c>
      <c r="AI17" s="26">
        <v>54.406680088566198</v>
      </c>
      <c r="AJ17" s="26">
        <v>11.836213313276501</v>
      </c>
      <c r="AK17" s="97">
        <v>20.124982056221</v>
      </c>
      <c r="AL17" s="26">
        <v>41.313930946543401</v>
      </c>
      <c r="AM17" s="26">
        <v>0</v>
      </c>
      <c r="AN17" s="26">
        <v>4054.8221114767098</v>
      </c>
      <c r="AO17" s="26">
        <v>0</v>
      </c>
      <c r="AP17" s="26">
        <v>629.746985807746</v>
      </c>
      <c r="AQ17" s="26">
        <v>69.9717649520219</v>
      </c>
      <c r="AR17" s="26">
        <v>699.718750759768</v>
      </c>
      <c r="AS17" s="26">
        <v>0</v>
      </c>
      <c r="AT17" s="26">
        <v>104.55664423921201</v>
      </c>
      <c r="AU17" s="26">
        <v>0.60009078919955605</v>
      </c>
      <c r="AV17" s="26">
        <v>878.20393660212596</v>
      </c>
      <c r="AW17" s="26">
        <v>0.66010033444115501</v>
      </c>
      <c r="AX17" s="26">
        <v>181.02740708896201</v>
      </c>
      <c r="AY17" s="26">
        <v>218.03287201618201</v>
      </c>
      <c r="AZ17" s="26">
        <v>0.200030780050375</v>
      </c>
      <c r="BA17" s="26">
        <v>0</v>
      </c>
      <c r="BB17" s="26">
        <v>140.82127835006</v>
      </c>
      <c r="BC17" s="26">
        <v>3019.1680159716002</v>
      </c>
      <c r="BD17" s="26">
        <v>2000.1931248523699</v>
      </c>
      <c r="BE17" s="26">
        <v>1018.9748911192301</v>
      </c>
      <c r="BF17" s="26">
        <v>1.6122364776754401</v>
      </c>
      <c r="BG17" s="26">
        <v>0</v>
      </c>
      <c r="BH17" s="26">
        <v>47.807202963011903</v>
      </c>
      <c r="BI17" s="26">
        <v>13.101994609699201</v>
      </c>
      <c r="BJ17" s="26">
        <v>543.48190633663398</v>
      </c>
      <c r="BK17" s="26">
        <v>36.005428639141897</v>
      </c>
      <c r="BL17" s="26">
        <v>7.0010575604755401</v>
      </c>
      <c r="BM17" s="26">
        <v>776.51648307676896</v>
      </c>
      <c r="BN17" s="26">
        <v>36.261125850544701</v>
      </c>
      <c r="BO17" s="26">
        <v>0.30004456940976698</v>
      </c>
      <c r="BP17" s="26">
        <v>33.004988133622099</v>
      </c>
      <c r="BQ17" s="26">
        <v>2.0003127035830601E-2</v>
      </c>
      <c r="BR17" s="26">
        <v>142.59446522594601</v>
      </c>
      <c r="BS17" s="26">
        <v>135.06351795795899</v>
      </c>
      <c r="BT17" s="26">
        <v>0</v>
      </c>
      <c r="BU17" s="26">
        <v>1.9509768114953301E-2</v>
      </c>
      <c r="BV17" s="26">
        <v>99.5457901820686</v>
      </c>
      <c r="BW17" s="97">
        <v>0</v>
      </c>
      <c r="BX17" s="26">
        <v>291.87191392152602</v>
      </c>
      <c r="BY17" s="26">
        <v>2786.4248908436498</v>
      </c>
      <c r="BZ17" s="26">
        <v>70.577284470184097</v>
      </c>
      <c r="CB17" s="55">
        <f t="shared" si="0"/>
        <v>3.3956645550549732E-7</v>
      </c>
      <c r="CC17" s="55">
        <f t="shared" si="1"/>
        <v>2.1711850150675145E-7</v>
      </c>
      <c r="CD17" s="55">
        <f t="shared" si="2"/>
        <v>2.7615355620051147E-7</v>
      </c>
      <c r="CE17" s="55">
        <f t="shared" si="3"/>
        <v>-3.6551723512612326E-5</v>
      </c>
      <c r="CF17" s="55">
        <f t="shared" si="4"/>
        <v>-5.4829222673509805E-5</v>
      </c>
      <c r="CG17" s="55">
        <f t="shared" si="5"/>
        <v>-2.8774810626265732E-6</v>
      </c>
      <c r="CH17" s="55">
        <f t="shared" si="6"/>
        <v>-8.9693934219392272E-7</v>
      </c>
      <c r="CI17" s="109">
        <f t="shared" si="7"/>
        <v>-4.0665156165770114E-6</v>
      </c>
      <c r="CJ17" s="109">
        <f t="shared" si="8"/>
        <v>-1.1727464632445974E-6</v>
      </c>
      <c r="CK17" s="109">
        <f t="shared" si="9"/>
        <v>-5.0935293103091404E-7</v>
      </c>
      <c r="CL17" s="55" t="e">
        <f>IF(#REF!=0,"",(#REF!-L17)/L17)</f>
        <v>#REF!</v>
      </c>
      <c r="CM17" s="55">
        <f t="shared" si="10"/>
        <v>-2.0726551849470473E-6</v>
      </c>
    </row>
    <row r="18" spans="1:91" x14ac:dyDescent="0.25">
      <c r="A18" s="43" t="s">
        <v>17</v>
      </c>
      <c r="B18" s="26">
        <v>2500.4812947</v>
      </c>
      <c r="C18" s="26">
        <v>521.47928972</v>
      </c>
      <c r="D18" s="26">
        <v>99.416261849999998</v>
      </c>
      <c r="E18" s="26">
        <v>426.11885647999998</v>
      </c>
      <c r="F18" s="26">
        <v>259.94976535000001</v>
      </c>
      <c r="G18" s="26">
        <v>43.910825449999997</v>
      </c>
      <c r="H18" s="26">
        <v>357.98367106000001</v>
      </c>
      <c r="I18" s="80">
        <v>29.234047799999999</v>
      </c>
      <c r="J18" s="80">
        <v>4.3949274000000003</v>
      </c>
      <c r="K18" s="80">
        <v>20.04605132</v>
      </c>
      <c r="L18" s="80"/>
      <c r="M18" s="80">
        <v>3.100355</v>
      </c>
      <c r="N18" s="26"/>
      <c r="O18" s="28" t="s">
        <v>17</v>
      </c>
      <c r="P18" s="92">
        <v>0</v>
      </c>
      <c r="Q18" s="26">
        <v>0.62351571101925196</v>
      </c>
      <c r="R18" s="26">
        <v>29.227652092320898</v>
      </c>
      <c r="S18" s="26">
        <v>29.227652092320898</v>
      </c>
      <c r="T18" s="26">
        <v>92.580772991947597</v>
      </c>
      <c r="U18" s="97">
        <v>4.36978801332914E-2</v>
      </c>
      <c r="V18" s="26">
        <v>4.3940013524470896</v>
      </c>
      <c r="W18" s="97">
        <v>3.0996585867575801</v>
      </c>
      <c r="X18" s="26">
        <v>4.41384307842391</v>
      </c>
      <c r="Y18" s="26">
        <v>2500.0029872627902</v>
      </c>
      <c r="Z18" s="26">
        <v>36.275784308854298</v>
      </c>
      <c r="AA18" s="26">
        <v>0.55319150946278794</v>
      </c>
      <c r="AB18" s="26">
        <v>5.4866335960508597</v>
      </c>
      <c r="AC18" s="26">
        <v>0</v>
      </c>
      <c r="AD18" s="97">
        <v>0</v>
      </c>
      <c r="AE18" s="26">
        <v>20.041769910282898</v>
      </c>
      <c r="AF18" s="26">
        <v>20.041769910282898</v>
      </c>
      <c r="AG18" s="26">
        <v>683313.482414281</v>
      </c>
      <c r="AH18" s="26">
        <v>0</v>
      </c>
      <c r="AI18" s="26">
        <v>11.842645718123601</v>
      </c>
      <c r="AJ18" s="26">
        <v>2.48971564631987</v>
      </c>
      <c r="AK18" s="97">
        <v>5.0538195348056796</v>
      </c>
      <c r="AL18" s="26">
        <v>7.8913050383108096</v>
      </c>
      <c r="AM18" s="26">
        <v>0</v>
      </c>
      <c r="AN18" s="26">
        <v>521.35828731736001</v>
      </c>
      <c r="AO18" s="26">
        <v>0</v>
      </c>
      <c r="AP18" s="26">
        <v>89.454902958051505</v>
      </c>
      <c r="AQ18" s="26">
        <v>9.9394406763780196</v>
      </c>
      <c r="AR18" s="26">
        <v>99.394343634429504</v>
      </c>
      <c r="AS18" s="26">
        <v>0</v>
      </c>
      <c r="AT18" s="26">
        <v>19.0345027949095</v>
      </c>
      <c r="AU18" s="26">
        <v>7.7971451468002606E-2</v>
      </c>
      <c r="AV18" s="26">
        <v>72.973673469799394</v>
      </c>
      <c r="AW18" s="26">
        <v>8.5768173195103506E-2</v>
      </c>
      <c r="AX18" s="26">
        <v>23.521339638552199</v>
      </c>
      <c r="AY18" s="26">
        <v>28.329564642272501</v>
      </c>
      <c r="AZ18" s="26">
        <v>2.5990492126743699E-2</v>
      </c>
      <c r="BA18" s="26">
        <v>0</v>
      </c>
      <c r="BB18" s="26">
        <v>18.297263843648199</v>
      </c>
      <c r="BC18" s="26">
        <v>426.02101712340902</v>
      </c>
      <c r="BD18" s="26">
        <v>259.89028921234302</v>
      </c>
      <c r="BE18" s="26">
        <v>166.13072791106501</v>
      </c>
      <c r="BF18" s="26">
        <v>0.20948274828177199</v>
      </c>
      <c r="BG18" s="26">
        <v>0</v>
      </c>
      <c r="BH18" s="26">
        <v>6.2117090009204299</v>
      </c>
      <c r="BI18" s="26">
        <v>1.70237894475768</v>
      </c>
      <c r="BJ18" s="26">
        <v>70.616009193273698</v>
      </c>
      <c r="BK18" s="26">
        <v>4.6782764595975399</v>
      </c>
      <c r="BL18" s="26">
        <v>0.909668802945375</v>
      </c>
      <c r="BM18" s="26">
        <v>100.894866096771</v>
      </c>
      <c r="BN18" s="26">
        <v>8.8979230488899095</v>
      </c>
      <c r="BO18" s="26">
        <v>3.8985637218428397E-2</v>
      </c>
      <c r="BP18" s="26">
        <v>4.2884150421358296</v>
      </c>
      <c r="BQ18" s="26">
        <v>2.5990451782161202E-3</v>
      </c>
      <c r="BR18" s="26">
        <v>43.899582995750499</v>
      </c>
      <c r="BS18" s="26">
        <v>20.948564289101299</v>
      </c>
      <c r="BT18" s="26">
        <v>0</v>
      </c>
      <c r="BU18" s="26">
        <v>7.0230758319460703E-3</v>
      </c>
      <c r="BV18" s="26">
        <v>9.3162227289873591</v>
      </c>
      <c r="BW18" s="97">
        <v>0</v>
      </c>
      <c r="BX18" s="26">
        <v>4.1469868163891501</v>
      </c>
      <c r="BY18" s="26">
        <v>357.90631877731602</v>
      </c>
      <c r="BZ18" s="26">
        <v>4.6683976988679197</v>
      </c>
      <c r="CB18" s="55">
        <f t="shared" si="0"/>
        <v>-1.9128614888009549E-4</v>
      </c>
      <c r="CC18" s="55">
        <f t="shared" si="1"/>
        <v>-2.3203683257480497E-4</v>
      </c>
      <c r="CD18" s="55">
        <f t="shared" si="2"/>
        <v>-2.2046911805600369E-4</v>
      </c>
      <c r="CE18" s="55">
        <f t="shared" si="3"/>
        <v>-2.2960578980044479E-4</v>
      </c>
      <c r="CF18" s="55">
        <f t="shared" si="4"/>
        <v>-2.2879858182178712E-4</v>
      </c>
      <c r="CG18" s="55">
        <f t="shared" si="5"/>
        <v>-2.5602921681122187E-4</v>
      </c>
      <c r="CH18" s="55">
        <f t="shared" si="6"/>
        <v>-2.1607768436741003E-4</v>
      </c>
      <c r="CI18" s="109">
        <f t="shared" si="7"/>
        <v>-2.1877598760376186E-4</v>
      </c>
      <c r="CJ18" s="109">
        <f t="shared" si="8"/>
        <v>-2.107082708375803E-4</v>
      </c>
      <c r="CK18" s="109">
        <f t="shared" si="9"/>
        <v>-2.1357870678651841E-4</v>
      </c>
      <c r="CL18" s="55" t="e">
        <f>IF(#REF!=0,"",(#REF!-L18)/L18)</f>
        <v>#REF!</v>
      </c>
      <c r="CM18" s="55">
        <f t="shared" si="10"/>
        <v>-2.2462371000090919E-4</v>
      </c>
    </row>
    <row r="19" spans="1:91" x14ac:dyDescent="0.25">
      <c r="A19" s="43" t="s">
        <v>18</v>
      </c>
      <c r="B19" s="26">
        <v>34127.425624000003</v>
      </c>
      <c r="C19" s="26">
        <v>11674.996057</v>
      </c>
      <c r="D19" s="26">
        <v>1716.3903522000001</v>
      </c>
      <c r="E19" s="26">
        <v>3326.7421481000001</v>
      </c>
      <c r="F19" s="26">
        <v>1221.2125163000001</v>
      </c>
      <c r="G19" s="26">
        <v>914.70102428999996</v>
      </c>
      <c r="H19" s="26">
        <v>4416.0807693999996</v>
      </c>
      <c r="I19" s="80">
        <v>134.79327221</v>
      </c>
      <c r="J19" s="80">
        <v>148.20672536999999</v>
      </c>
      <c r="K19" s="80">
        <v>241.43374936000001</v>
      </c>
      <c r="L19" s="80"/>
      <c r="M19" s="80">
        <v>8.3444999600000003</v>
      </c>
      <c r="N19" s="26"/>
      <c r="O19" s="28" t="s">
        <v>18</v>
      </c>
      <c r="P19" s="92">
        <v>0</v>
      </c>
      <c r="Q19" s="26">
        <v>0.20545138881400399</v>
      </c>
      <c r="R19" s="26">
        <v>134.80388493914799</v>
      </c>
      <c r="S19" s="26">
        <v>134.80388493914799</v>
      </c>
      <c r="T19" s="26">
        <v>265.16534090738401</v>
      </c>
      <c r="U19" s="97">
        <v>0.123370039630692</v>
      </c>
      <c r="V19" s="26">
        <v>148.22804018214401</v>
      </c>
      <c r="W19" s="97">
        <v>8.34472035616038</v>
      </c>
      <c r="X19" s="26">
        <v>1081.55288276539</v>
      </c>
      <c r="Y19" s="26">
        <v>34131.826152011301</v>
      </c>
      <c r="Z19" s="26">
        <v>995.97505240111502</v>
      </c>
      <c r="AA19" s="26">
        <v>448.34363270715397</v>
      </c>
      <c r="AB19" s="26">
        <v>142.07324328439901</v>
      </c>
      <c r="AC19" s="26">
        <v>0</v>
      </c>
      <c r="AD19" s="97">
        <v>0</v>
      </c>
      <c r="AE19" s="26">
        <v>241.464254717583</v>
      </c>
      <c r="AF19" s="26">
        <v>241.464254717583</v>
      </c>
      <c r="AG19" s="26">
        <v>10128674.4399909</v>
      </c>
      <c r="AH19" s="26">
        <v>0</v>
      </c>
      <c r="AI19" s="26">
        <v>125.39653451022301</v>
      </c>
      <c r="AJ19" s="26">
        <v>96.702574150271502</v>
      </c>
      <c r="AK19" s="97">
        <v>15.802828897735401</v>
      </c>
      <c r="AL19" s="26">
        <v>21.7163230963945</v>
      </c>
      <c r="AM19" s="26">
        <v>0</v>
      </c>
      <c r="AN19" s="26">
        <v>11676.574148240499</v>
      </c>
      <c r="AO19" s="26">
        <v>0</v>
      </c>
      <c r="AP19" s="26">
        <v>1544.95558834744</v>
      </c>
      <c r="AQ19" s="26">
        <v>171.66196625796701</v>
      </c>
      <c r="AR19" s="26">
        <v>1716.6175546054101</v>
      </c>
      <c r="AS19" s="26">
        <v>3.3165297602153901E-3</v>
      </c>
      <c r="AT19" s="26">
        <v>176.63338463798701</v>
      </c>
      <c r="AU19" s="26">
        <v>0.36639469843570999</v>
      </c>
      <c r="AV19" s="26">
        <v>1236.7597965662901</v>
      </c>
      <c r="AW19" s="26">
        <v>0.403033697026626</v>
      </c>
      <c r="AX19" s="26">
        <v>110.52902682041599</v>
      </c>
      <c r="AY19" s="26">
        <v>133.12336189445301</v>
      </c>
      <c r="AZ19" s="26">
        <v>0.12213151970854801</v>
      </c>
      <c r="BA19" s="26">
        <v>0</v>
      </c>
      <c r="BB19" s="26">
        <v>85.980579938998105</v>
      </c>
      <c r="BC19" s="26">
        <v>3327.0541295422099</v>
      </c>
      <c r="BD19" s="26">
        <v>1221.24918902633</v>
      </c>
      <c r="BE19" s="26">
        <v>2105.8049405158799</v>
      </c>
      <c r="BF19" s="26">
        <v>0.98438069138863604</v>
      </c>
      <c r="BG19" s="26">
        <v>0</v>
      </c>
      <c r="BH19" s="26">
        <v>29.189434702425601</v>
      </c>
      <c r="BI19" s="26">
        <v>7.9996182789265697</v>
      </c>
      <c r="BJ19" s="26">
        <v>331.83131292900498</v>
      </c>
      <c r="BK19" s="26">
        <v>21.9836732843576</v>
      </c>
      <c r="BL19" s="26">
        <v>4.2746058395299702</v>
      </c>
      <c r="BM19" s="26">
        <v>474.11453182922997</v>
      </c>
      <c r="BN19" s="26">
        <v>364.24561176946099</v>
      </c>
      <c r="BO19" s="26">
        <v>0.18319750806417601</v>
      </c>
      <c r="BP19" s="26">
        <v>20.151692247755399</v>
      </c>
      <c r="BQ19" s="26">
        <v>1.22131466136234E-2</v>
      </c>
      <c r="BR19" s="26">
        <v>914.82474288346395</v>
      </c>
      <c r="BS19" s="26">
        <v>609.88431232529001</v>
      </c>
      <c r="BT19" s="26">
        <v>0</v>
      </c>
      <c r="BU19" s="26">
        <v>1.98274949508137E-2</v>
      </c>
      <c r="BV19" s="26">
        <v>356.65287225804099</v>
      </c>
      <c r="BW19" s="97">
        <v>0</v>
      </c>
      <c r="BX19" s="26">
        <v>40.437083848861903</v>
      </c>
      <c r="BY19" s="26">
        <v>4416.6378634195798</v>
      </c>
      <c r="BZ19" s="26">
        <v>13.0591700650871</v>
      </c>
      <c r="CB19" s="55">
        <f t="shared" si="0"/>
        <v>1.2894403638237536E-4</v>
      </c>
      <c r="CC19" s="55">
        <f t="shared" si="1"/>
        <v>1.3516846025423088E-4</v>
      </c>
      <c r="CD19" s="55">
        <f t="shared" si="2"/>
        <v>1.3237222239032443E-4</v>
      </c>
      <c r="CE19" s="55">
        <f t="shared" si="3"/>
        <v>9.3779868808882758E-5</v>
      </c>
      <c r="CF19" s="55">
        <f t="shared" si="4"/>
        <v>3.0029766187653799E-5</v>
      </c>
      <c r="CG19" s="55">
        <f t="shared" si="5"/>
        <v>1.3525577230005033E-4</v>
      </c>
      <c r="CH19" s="55">
        <f t="shared" si="6"/>
        <v>1.2615122971493595E-4</v>
      </c>
      <c r="CI19" s="109">
        <f t="shared" si="7"/>
        <v>7.8733374255204633E-5</v>
      </c>
      <c r="CJ19" s="109">
        <f t="shared" si="8"/>
        <v>1.4381811682846559E-4</v>
      </c>
      <c r="CK19" s="109">
        <f t="shared" si="9"/>
        <v>1.2635084226567505E-4</v>
      </c>
      <c r="CL19" s="55" t="e">
        <f>IF(#REF!=0,"",(#REF!-L19)/L19)</f>
        <v>#REF!</v>
      </c>
      <c r="CM19" s="55">
        <f t="shared" si="10"/>
        <v>2.6412147095237219E-5</v>
      </c>
    </row>
    <row r="20" spans="1:91" x14ac:dyDescent="0.25">
      <c r="A20" s="43" t="s">
        <v>19</v>
      </c>
      <c r="B20" s="26"/>
      <c r="C20" s="26"/>
      <c r="D20" s="26"/>
      <c r="E20" s="26"/>
      <c r="F20" s="26"/>
      <c r="G20" s="26"/>
      <c r="H20" s="26"/>
      <c r="I20" s="80"/>
      <c r="J20" s="80"/>
      <c r="K20" s="80"/>
      <c r="L20" s="80"/>
      <c r="M20" s="80"/>
      <c r="N20" s="26"/>
      <c r="Q20" s="26"/>
      <c r="CB20" s="55" t="str">
        <f t="shared" si="0"/>
        <v/>
      </c>
      <c r="CC20" s="55" t="str">
        <f t="shared" si="1"/>
        <v/>
      </c>
      <c r="CD20" s="55" t="str">
        <f t="shared" si="2"/>
        <v/>
      </c>
      <c r="CE20" s="55" t="str">
        <f t="shared" si="3"/>
        <v/>
      </c>
      <c r="CF20" s="55" t="str">
        <f t="shared" si="4"/>
        <v/>
      </c>
      <c r="CG20" s="55" t="str">
        <f t="shared" si="5"/>
        <v/>
      </c>
      <c r="CH20" s="55" t="str">
        <f t="shared" si="6"/>
        <v/>
      </c>
      <c r="CI20" s="109" t="str">
        <f t="shared" si="7"/>
        <v/>
      </c>
      <c r="CJ20" s="109" t="str">
        <f t="shared" si="8"/>
        <v/>
      </c>
      <c r="CK20" s="109" t="str">
        <f t="shared" si="9"/>
        <v/>
      </c>
      <c r="CL20" s="55" t="e">
        <f>IF(#REF!=0,"",(#REF!-L20)/L20)</f>
        <v>#REF!</v>
      </c>
      <c r="CM20" s="55" t="str">
        <f t="shared" si="10"/>
        <v/>
      </c>
    </row>
    <row r="21" spans="1:91" x14ac:dyDescent="0.25">
      <c r="A21" s="43" t="s">
        <v>20</v>
      </c>
      <c r="B21" s="26">
        <v>294.27358609999999</v>
      </c>
      <c r="C21" s="26">
        <v>75.12163468</v>
      </c>
      <c r="D21" s="26">
        <v>13.23729383</v>
      </c>
      <c r="E21" s="26">
        <v>49.914975269999999</v>
      </c>
      <c r="F21" s="26">
        <v>28.457926969999999</v>
      </c>
      <c r="G21" s="26">
        <v>6.4671539999999998</v>
      </c>
      <c r="H21" s="26">
        <v>45.97636198</v>
      </c>
      <c r="I21" s="80">
        <v>3.7601285999999998</v>
      </c>
      <c r="J21" s="80">
        <v>0.56455460000000002</v>
      </c>
      <c r="K21" s="80">
        <v>2.5704830200000002</v>
      </c>
      <c r="L21" s="80"/>
      <c r="M21" s="80">
        <v>0.3986382</v>
      </c>
      <c r="N21" s="26"/>
      <c r="O21" s="28" t="s">
        <v>20</v>
      </c>
      <c r="P21" s="92">
        <v>0</v>
      </c>
      <c r="Q21" s="26">
        <v>3.8969271786901197E-2</v>
      </c>
      <c r="R21" s="26">
        <v>3.7601500418637799</v>
      </c>
      <c r="S21" s="26">
        <v>3.7601500418637799</v>
      </c>
      <c r="T21" s="26">
        <v>12.114133735346099</v>
      </c>
      <c r="U21" s="97">
        <v>5.7928294332247497E-3</v>
      </c>
      <c r="V21" s="26">
        <v>0.56455486958075796</v>
      </c>
      <c r="W21" s="97">
        <v>0.39863528008377502</v>
      </c>
      <c r="X21" s="26">
        <v>0.27586436349807297</v>
      </c>
      <c r="Y21" s="26">
        <v>294.27351069517198</v>
      </c>
      <c r="Z21" s="26">
        <v>4.7313644594288897</v>
      </c>
      <c r="AA21" s="26">
        <v>3.4574485914118901E-2</v>
      </c>
      <c r="AB21" s="26">
        <v>0.71213213962796995</v>
      </c>
      <c r="AC21" s="26">
        <v>0</v>
      </c>
      <c r="AD21" s="97">
        <v>0</v>
      </c>
      <c r="AE21" s="26">
        <v>2.5704640379194901</v>
      </c>
      <c r="AF21" s="26">
        <v>2.5704640379194901</v>
      </c>
      <c r="AG21" s="26">
        <v>87782.754860364701</v>
      </c>
      <c r="AH21" s="26">
        <v>0</v>
      </c>
      <c r="AI21" s="26">
        <v>1.55238647618291</v>
      </c>
      <c r="AJ21" s="26">
        <v>0.326038123342758</v>
      </c>
      <c r="AK21" s="97">
        <v>0.66499915575979496</v>
      </c>
      <c r="AL21" s="26">
        <v>1.03031033795752</v>
      </c>
      <c r="AM21" s="26">
        <v>0</v>
      </c>
      <c r="AN21" s="26">
        <v>75.121624255251106</v>
      </c>
      <c r="AO21" s="26">
        <v>0</v>
      </c>
      <c r="AP21" s="26">
        <v>11.913565700491</v>
      </c>
      <c r="AQ21" s="26">
        <v>1.3237340520401</v>
      </c>
      <c r="AR21" s="26">
        <v>13.237299752531101</v>
      </c>
      <c r="AS21" s="26">
        <v>0</v>
      </c>
      <c r="AT21" s="26">
        <v>2.4812057898885</v>
      </c>
      <c r="AU21" s="26">
        <v>8.5374585117699194E-3</v>
      </c>
      <c r="AV21" s="26">
        <v>9.1233772625208704</v>
      </c>
      <c r="AW21" s="26">
        <v>9.3910810915083399E-3</v>
      </c>
      <c r="AX21" s="26">
        <v>2.5754407314935701</v>
      </c>
      <c r="AY21" s="26">
        <v>3.1019129505007199</v>
      </c>
      <c r="AZ21" s="26">
        <v>2.8458084073259499E-3</v>
      </c>
      <c r="BA21" s="26">
        <v>0</v>
      </c>
      <c r="BB21" s="26">
        <v>2.0034366749891102</v>
      </c>
      <c r="BC21" s="26">
        <v>49.9134238832211</v>
      </c>
      <c r="BD21" s="26">
        <v>28.4563819347762</v>
      </c>
      <c r="BE21" s="26">
        <v>21.4570419484449</v>
      </c>
      <c r="BF21" s="26">
        <v>2.2937000722013701E-2</v>
      </c>
      <c r="BG21" s="26">
        <v>0</v>
      </c>
      <c r="BH21" s="26">
        <v>0.68014388465417697</v>
      </c>
      <c r="BI21" s="26">
        <v>0.186400171960515</v>
      </c>
      <c r="BJ21" s="26">
        <v>7.7320169535431003</v>
      </c>
      <c r="BK21" s="26">
        <v>0.51224305957439698</v>
      </c>
      <c r="BL21" s="26">
        <v>9.9603118437804797E-2</v>
      </c>
      <c r="BM21" s="26">
        <v>11.047364649988699</v>
      </c>
      <c r="BN21" s="26">
        <v>1.1701429390371301</v>
      </c>
      <c r="BO21" s="26">
        <v>4.2686926040443798E-3</v>
      </c>
      <c r="BP21" s="26">
        <v>0.46955511830552699</v>
      </c>
      <c r="BQ21" s="26">
        <v>2.8457999195312899E-4</v>
      </c>
      <c r="BR21" s="26">
        <v>6.46716146320761</v>
      </c>
      <c r="BS21" s="26">
        <v>2.71439626192827</v>
      </c>
      <c r="BT21" s="26">
        <v>0</v>
      </c>
      <c r="BU21" s="26">
        <v>9.3105870327000496E-4</v>
      </c>
      <c r="BV21" s="26">
        <v>1.1749773918944799</v>
      </c>
      <c r="BW21" s="97">
        <v>0</v>
      </c>
      <c r="BX21" s="26">
        <v>0.32133884240810801</v>
      </c>
      <c r="BY21" s="26">
        <v>45.976350358526602</v>
      </c>
      <c r="BZ21" s="26">
        <v>0.57192527329265797</v>
      </c>
      <c r="CB21" s="55">
        <f t="shared" si="0"/>
        <v>-2.5624055835044091E-7</v>
      </c>
      <c r="CC21" s="55">
        <f t="shared" si="1"/>
        <v>-1.3877159273574165E-7</v>
      </c>
      <c r="CD21" s="55">
        <f t="shared" si="2"/>
        <v>4.4741252829098104E-7</v>
      </c>
      <c r="CE21" s="55">
        <f t="shared" si="3"/>
        <v>-3.1080587949966844E-5</v>
      </c>
      <c r="CF21" s="55">
        <f t="shared" si="4"/>
        <v>-5.4291910490454054E-5</v>
      </c>
      <c r="CG21" s="55">
        <f t="shared" si="5"/>
        <v>1.1540173019131189E-6</v>
      </c>
      <c r="CH21" s="55">
        <f t="shared" si="6"/>
        <v>-2.5277061727705984E-7</v>
      </c>
      <c r="CI21" s="109">
        <f t="shared" si="7"/>
        <v>5.7024283105791683E-6</v>
      </c>
      <c r="CJ21" s="109">
        <f t="shared" si="8"/>
        <v>4.775105152609248E-7</v>
      </c>
      <c r="CK21" s="109">
        <f t="shared" si="9"/>
        <v>-7.3846356355621082E-6</v>
      </c>
      <c r="CL21" s="55" t="e">
        <f>IF(#REF!=0,"",(#REF!-L21)/L21)</f>
        <v>#REF!</v>
      </c>
      <c r="CM21" s="55">
        <f t="shared" si="10"/>
        <v>-7.3247275975430714E-6</v>
      </c>
    </row>
    <row r="22" spans="1:91" x14ac:dyDescent="0.25">
      <c r="A22" s="43" t="s">
        <v>129</v>
      </c>
      <c r="B22" s="26"/>
      <c r="C22" s="26"/>
      <c r="D22" s="26"/>
      <c r="E22" s="26"/>
      <c r="F22" s="26"/>
      <c r="G22" s="26"/>
      <c r="H22" s="26"/>
      <c r="I22" s="80"/>
      <c r="J22" s="80"/>
      <c r="K22" s="80"/>
      <c r="L22" s="80"/>
      <c r="M22" s="80"/>
      <c r="N22" s="26"/>
      <c r="Q22" s="26"/>
      <c r="CB22" s="55" t="str">
        <f t="shared" si="0"/>
        <v/>
      </c>
      <c r="CC22" s="55" t="str">
        <f t="shared" si="1"/>
        <v/>
      </c>
      <c r="CD22" s="55" t="str">
        <f t="shared" si="2"/>
        <v/>
      </c>
      <c r="CE22" s="55" t="str">
        <f t="shared" si="3"/>
        <v/>
      </c>
      <c r="CF22" s="55" t="str">
        <f t="shared" si="4"/>
        <v/>
      </c>
      <c r="CG22" s="55" t="str">
        <f t="shared" si="5"/>
        <v/>
      </c>
      <c r="CH22" s="55" t="str">
        <f t="shared" si="6"/>
        <v/>
      </c>
      <c r="CI22" s="109" t="str">
        <f t="shared" si="7"/>
        <v/>
      </c>
      <c r="CJ22" s="109" t="str">
        <f t="shared" si="8"/>
        <v/>
      </c>
      <c r="CK22" s="109" t="str">
        <f t="shared" si="9"/>
        <v/>
      </c>
      <c r="CL22" s="55" t="e">
        <f>IF(#REF!=0,"",(#REF!-L22)/L22)</f>
        <v>#REF!</v>
      </c>
      <c r="CM22" s="55" t="str">
        <f t="shared" si="10"/>
        <v/>
      </c>
    </row>
    <row r="23" spans="1:91" x14ac:dyDescent="0.25">
      <c r="A23" s="43" t="s">
        <v>22</v>
      </c>
      <c r="B23" s="26">
        <v>292.6891124</v>
      </c>
      <c r="C23" s="26">
        <v>28.81486958</v>
      </c>
      <c r="D23" s="26">
        <v>7.7086318800000004</v>
      </c>
      <c r="E23" s="26">
        <v>49.037554649999997</v>
      </c>
      <c r="F23" s="26">
        <v>35.258760109999997</v>
      </c>
      <c r="G23" s="26">
        <v>1.4720088099999999</v>
      </c>
      <c r="H23" s="26">
        <v>32.290594259999999</v>
      </c>
      <c r="I23" s="80">
        <v>2.5175537000000001</v>
      </c>
      <c r="J23" s="80">
        <v>0.39376319999999998</v>
      </c>
      <c r="K23" s="80">
        <v>1.8948050999999999</v>
      </c>
      <c r="L23" s="80"/>
      <c r="M23" s="80">
        <v>0.26989859999999999</v>
      </c>
      <c r="N23" s="26"/>
      <c r="O23" s="28" t="s">
        <v>22</v>
      </c>
      <c r="P23" s="92">
        <v>0</v>
      </c>
      <c r="Q23" s="26">
        <v>0.180603644327232</v>
      </c>
      <c r="R23" s="26">
        <v>2.5175395753983998</v>
      </c>
      <c r="S23" s="26">
        <v>2.5175395753983998</v>
      </c>
      <c r="T23" s="26">
        <v>7.6931588058664904</v>
      </c>
      <c r="U23" s="97">
        <v>3.4046313523040999E-3</v>
      </c>
      <c r="V23" s="26">
        <v>0.39376187784343802</v>
      </c>
      <c r="W23" s="97">
        <v>0.269900438130877</v>
      </c>
      <c r="X23" s="26">
        <v>1.2784654468713601</v>
      </c>
      <c r="Y23" s="26">
        <v>292.68901227423203</v>
      </c>
      <c r="Z23" s="26">
        <v>3.0606963290431302</v>
      </c>
      <c r="AA23" s="26">
        <v>0.160231440996048</v>
      </c>
      <c r="AB23" s="26">
        <v>0.47343200355892101</v>
      </c>
      <c r="AC23" s="26">
        <v>0</v>
      </c>
      <c r="AD23" s="97">
        <v>0</v>
      </c>
      <c r="AE23" s="26">
        <v>1.8948084233579701</v>
      </c>
      <c r="AF23" s="26">
        <v>1.8948084233579701</v>
      </c>
      <c r="AG23" s="26">
        <v>61538.936375711601</v>
      </c>
      <c r="AH23" s="26">
        <v>0</v>
      </c>
      <c r="AI23" s="26">
        <v>0.97569157815329799</v>
      </c>
      <c r="AJ23" s="26">
        <v>0.206101865609219</v>
      </c>
      <c r="AK23" s="97">
        <v>0.408761451282252</v>
      </c>
      <c r="AL23" s="26">
        <v>0.66260333828050499</v>
      </c>
      <c r="AM23" s="26">
        <v>0</v>
      </c>
      <c r="AN23" s="26">
        <v>28.814858799473001</v>
      </c>
      <c r="AO23" s="26">
        <v>0</v>
      </c>
      <c r="AP23" s="26">
        <v>6.9377330974387696</v>
      </c>
      <c r="AQ23" s="26">
        <v>0.77085602164938805</v>
      </c>
      <c r="AR23" s="26">
        <v>7.7085891190881597</v>
      </c>
      <c r="AS23" s="26">
        <v>0</v>
      </c>
      <c r="AT23" s="26">
        <v>1.61033998054421</v>
      </c>
      <c r="AU23" s="26">
        <v>1.05776654155436E-2</v>
      </c>
      <c r="AV23" s="26">
        <v>7.3489088602655404</v>
      </c>
      <c r="AW23" s="26">
        <v>1.1635351554534001E-2</v>
      </c>
      <c r="AX23" s="26">
        <v>3.1909173762793701</v>
      </c>
      <c r="AY23" s="26">
        <v>3.8432019929782699</v>
      </c>
      <c r="AZ23" s="26">
        <v>3.52587818361194E-3</v>
      </c>
      <c r="BA23" s="26">
        <v>0</v>
      </c>
      <c r="BB23" s="26">
        <v>2.4822145427889502</v>
      </c>
      <c r="BC23" s="26">
        <v>49.035637679745498</v>
      </c>
      <c r="BD23" s="26">
        <v>35.256846473982698</v>
      </c>
      <c r="BE23" s="26">
        <v>13.778791205762801</v>
      </c>
      <c r="BF23" s="26">
        <v>2.8418592348859299E-2</v>
      </c>
      <c r="BG23" s="26">
        <v>0</v>
      </c>
      <c r="BH23" s="26">
        <v>0.84268356509421904</v>
      </c>
      <c r="BI23" s="26">
        <v>0.230945718899673</v>
      </c>
      <c r="BJ23" s="26">
        <v>9.5798030170251902</v>
      </c>
      <c r="BK23" s="26">
        <v>0.63465856468085302</v>
      </c>
      <c r="BL23" s="26">
        <v>0.12340656426197499</v>
      </c>
      <c r="BM23" s="26">
        <v>13.6874475437755</v>
      </c>
      <c r="BN23" s="26">
        <v>0.72171296673556096</v>
      </c>
      <c r="BO23" s="26">
        <v>5.2888327077718397E-3</v>
      </c>
      <c r="BP23" s="26">
        <v>0.58176868003769899</v>
      </c>
      <c r="BQ23" s="26">
        <v>3.5258795063851302E-4</v>
      </c>
      <c r="BR23" s="26">
        <v>1.47201573218252</v>
      </c>
      <c r="BS23" s="26">
        <v>1.82149298307776</v>
      </c>
      <c r="BT23" s="26">
        <v>0</v>
      </c>
      <c r="BU23" s="26">
        <v>5.47213962649294E-4</v>
      </c>
      <c r="BV23" s="26">
        <v>0.90726573222484896</v>
      </c>
      <c r="BW23" s="97">
        <v>0</v>
      </c>
      <c r="BX23" s="26">
        <v>1.01334642193157</v>
      </c>
      <c r="BY23" s="26">
        <v>32.290587586875802</v>
      </c>
      <c r="BZ23" s="26">
        <v>0.50557439813378702</v>
      </c>
      <c r="CB23" s="55">
        <f t="shared" si="0"/>
        <v>-3.4208914418028665E-7</v>
      </c>
      <c r="CC23" s="55">
        <f t="shared" si="1"/>
        <v>-3.7413068864214646E-7</v>
      </c>
      <c r="CD23" s="55">
        <f t="shared" si="2"/>
        <v>-5.5471466930062558E-6</v>
      </c>
      <c r="CE23" s="55">
        <f t="shared" si="3"/>
        <v>-3.9091881073204191E-5</v>
      </c>
      <c r="CF23" s="55">
        <f t="shared" si="4"/>
        <v>-5.4274058739705498E-5</v>
      </c>
      <c r="CG23" s="55">
        <f t="shared" si="5"/>
        <v>4.7025415018235701E-6</v>
      </c>
      <c r="CH23" s="55">
        <f t="shared" si="6"/>
        <v>-2.0665845117279236E-7</v>
      </c>
      <c r="CI23" s="109">
        <f t="shared" si="7"/>
        <v>-5.6104469987390364E-6</v>
      </c>
      <c r="CJ23" s="109">
        <f t="shared" si="8"/>
        <v>-3.3577453707098315E-6</v>
      </c>
      <c r="CK23" s="109">
        <f t="shared" si="9"/>
        <v>1.7539312988723962E-6</v>
      </c>
      <c r="CL23" s="55" t="e">
        <f>IF(#REF!=0,"",(#REF!-L23)/L23)</f>
        <v>#REF!</v>
      </c>
      <c r="CM23" s="55">
        <f t="shared" si="10"/>
        <v>6.8104498393384855E-6</v>
      </c>
    </row>
    <row r="24" spans="1:91" x14ac:dyDescent="0.25">
      <c r="A24" s="43" t="s">
        <v>23</v>
      </c>
      <c r="B24" s="26">
        <v>2495.7907261</v>
      </c>
      <c r="C24" s="26">
        <v>303.93827016</v>
      </c>
      <c r="D24" s="26">
        <v>70.427479570000003</v>
      </c>
      <c r="E24" s="26">
        <v>407.02755905999999</v>
      </c>
      <c r="F24" s="26">
        <v>287.40810176999997</v>
      </c>
      <c r="G24" s="26">
        <v>13.37729405</v>
      </c>
      <c r="H24" s="26">
        <v>291.93661979000001</v>
      </c>
      <c r="I24" s="80">
        <v>21.853674120000001</v>
      </c>
      <c r="J24" s="80">
        <v>3.5401473000000001</v>
      </c>
      <c r="K24" s="80">
        <v>17.789797780000001</v>
      </c>
      <c r="L24" s="80"/>
      <c r="M24" s="80">
        <v>2.36595735</v>
      </c>
      <c r="N24" s="26"/>
      <c r="O24" s="28" t="s">
        <v>23</v>
      </c>
      <c r="P24" s="92">
        <v>0</v>
      </c>
      <c r="Q24" s="26">
        <v>2.7902821654943502</v>
      </c>
      <c r="R24" s="26">
        <v>21.844349993235902</v>
      </c>
      <c r="S24" s="26">
        <v>21.844349993235902</v>
      </c>
      <c r="T24" s="26">
        <v>63.364115187089702</v>
      </c>
      <c r="U24" s="97">
        <v>2.5754343266037202E-2</v>
      </c>
      <c r="V24" s="26">
        <v>3.53881171790613</v>
      </c>
      <c r="W24" s="97">
        <v>2.3649768474611901</v>
      </c>
      <c r="X24" s="26">
        <v>19.752266494838398</v>
      </c>
      <c r="Y24" s="26">
        <v>2494.68822346048</v>
      </c>
      <c r="Z24" s="26">
        <v>25.6782087283189</v>
      </c>
      <c r="AA24" s="26">
        <v>2.4755876294383099</v>
      </c>
      <c r="AB24" s="26">
        <v>4.0765495620562398</v>
      </c>
      <c r="AC24" s="26">
        <v>0</v>
      </c>
      <c r="AD24" s="97">
        <v>0</v>
      </c>
      <c r="AE24" s="26">
        <v>17.7835885848156</v>
      </c>
      <c r="AF24" s="26">
        <v>17.7835885848156</v>
      </c>
      <c r="AG24" s="26">
        <v>555324.86246135004</v>
      </c>
      <c r="AH24" s="26">
        <v>0</v>
      </c>
      <c r="AI24" s="26">
        <v>7.9513055250913496</v>
      </c>
      <c r="AJ24" s="26">
        <v>1.68960340114287</v>
      </c>
      <c r="AK24" s="97">
        <v>3.2534625550197198</v>
      </c>
      <c r="AL24" s="26">
        <v>5.5269811888864897</v>
      </c>
      <c r="AM24" s="26">
        <v>0</v>
      </c>
      <c r="AN24" s="26">
        <v>303.86243952446301</v>
      </c>
      <c r="AO24" s="26">
        <v>0</v>
      </c>
      <c r="AP24" s="26">
        <v>63.361054669113699</v>
      </c>
      <c r="AQ24" s="26">
        <v>7.0401367130188399</v>
      </c>
      <c r="AR24" s="26">
        <v>70.401191382132595</v>
      </c>
      <c r="AS24" s="26">
        <v>0</v>
      </c>
      <c r="AT24" s="26">
        <v>13.553146873901101</v>
      </c>
      <c r="AU24" s="26">
        <v>8.6179951829009505E-2</v>
      </c>
      <c r="AV24" s="26">
        <v>73.527657041948402</v>
      </c>
      <c r="AW24" s="26">
        <v>9.4798499864966801E-2</v>
      </c>
      <c r="AX24" s="26">
        <v>25.997705429432798</v>
      </c>
      <c r="AY24" s="26">
        <v>31.312161907438899</v>
      </c>
      <c r="AZ24" s="26">
        <v>2.8726739529423399E-2</v>
      </c>
      <c r="BA24" s="26">
        <v>0</v>
      </c>
      <c r="BB24" s="26">
        <v>20.223634980737099</v>
      </c>
      <c r="BC24" s="26">
        <v>406.820574903134</v>
      </c>
      <c r="BD24" s="26">
        <v>287.25203342592698</v>
      </c>
      <c r="BE24" s="26">
        <v>119.568541477206</v>
      </c>
      <c r="BF24" s="26">
        <v>0.23153727409513999</v>
      </c>
      <c r="BG24" s="26">
        <v>0</v>
      </c>
      <c r="BH24" s="26">
        <v>6.8656899970788698</v>
      </c>
      <c r="BI24" s="26">
        <v>1.88159665338381</v>
      </c>
      <c r="BJ24" s="26">
        <v>78.050585933409394</v>
      </c>
      <c r="BK24" s="26">
        <v>5.17081268980417</v>
      </c>
      <c r="BL24" s="26">
        <v>1.0054377750954799</v>
      </c>
      <c r="BM24" s="26">
        <v>111.517282582935</v>
      </c>
      <c r="BN24" s="26">
        <v>5.7655504129649398</v>
      </c>
      <c r="BO24" s="26">
        <v>4.3090493118823597E-2</v>
      </c>
      <c r="BP24" s="26">
        <v>4.7399198399444398</v>
      </c>
      <c r="BQ24" s="26">
        <v>2.8726782299089999E-3</v>
      </c>
      <c r="BR24" s="26">
        <v>13.3724584246873</v>
      </c>
      <c r="BS24" s="26">
        <v>15.819374427700801</v>
      </c>
      <c r="BT24" s="26">
        <v>0</v>
      </c>
      <c r="BU24" s="26">
        <v>4.1385693231391603E-3</v>
      </c>
      <c r="BV24" s="26">
        <v>8.8189620321103206</v>
      </c>
      <c r="BW24" s="97">
        <v>0</v>
      </c>
      <c r="BX24" s="26">
        <v>15.111056253218401</v>
      </c>
      <c r="BY24" s="26">
        <v>291.824813681884</v>
      </c>
      <c r="BZ24" s="26">
        <v>5.3542719075502703</v>
      </c>
      <c r="CB24" s="55">
        <f t="shared" si="0"/>
        <v>-4.4174482579428066E-4</v>
      </c>
      <c r="CC24" s="55">
        <f t="shared" si="1"/>
        <v>-2.4949354188621672E-4</v>
      </c>
      <c r="CD24" s="55">
        <f t="shared" si="2"/>
        <v>-3.7326606074663393E-4</v>
      </c>
      <c r="CE24" s="55">
        <f t="shared" si="3"/>
        <v>-5.0852614831290528E-4</v>
      </c>
      <c r="CF24" s="55">
        <f t="shared" si="4"/>
        <v>-5.4301998834356579E-4</v>
      </c>
      <c r="CG24" s="55">
        <f t="shared" si="5"/>
        <v>-3.6148007920176658E-4</v>
      </c>
      <c r="CH24" s="55">
        <f t="shared" si="6"/>
        <v>-3.8298075861959184E-4</v>
      </c>
      <c r="CI24" s="109">
        <f t="shared" si="7"/>
        <v>-4.2666174634524591E-4</v>
      </c>
      <c r="CJ24" s="109">
        <f t="shared" si="8"/>
        <v>-3.7726737920483711E-4</v>
      </c>
      <c r="CK24" s="109">
        <f t="shared" si="9"/>
        <v>-3.4903124033152044E-4</v>
      </c>
      <c r="CL24" s="55" t="e">
        <f>IF(#REF!=0,"",(#REF!-L24)/L24)</f>
        <v>#REF!</v>
      </c>
      <c r="CM24" s="55">
        <f t="shared" si="10"/>
        <v>-4.1442105404388622E-4</v>
      </c>
    </row>
    <row r="25" spans="1:91" x14ac:dyDescent="0.25">
      <c r="A25" s="43" t="s">
        <v>24</v>
      </c>
      <c r="B25" s="26">
        <v>3941.3686520000001</v>
      </c>
      <c r="C25" s="26">
        <v>1100.3685042</v>
      </c>
      <c r="D25" s="26">
        <v>176.99512369999999</v>
      </c>
      <c r="E25" s="26">
        <v>602.12990213</v>
      </c>
      <c r="F25" s="26">
        <v>388.95207397000001</v>
      </c>
      <c r="G25" s="26">
        <v>83.524392820000003</v>
      </c>
      <c r="H25" s="26">
        <v>565.40397814000005</v>
      </c>
      <c r="I25" s="80">
        <v>46.460811960000001</v>
      </c>
      <c r="J25" s="80">
        <v>6.9467784999999997</v>
      </c>
      <c r="K25" s="80">
        <v>31.450068179999999</v>
      </c>
      <c r="L25" s="80"/>
      <c r="M25" s="80">
        <v>4.9203524999999999</v>
      </c>
      <c r="N25" s="26"/>
      <c r="O25" s="28" t="s">
        <v>24</v>
      </c>
      <c r="P25" s="92">
        <v>0</v>
      </c>
      <c r="Q25" s="26">
        <v>0.14765634943533201</v>
      </c>
      <c r="R25" s="26">
        <v>46.460746389661303</v>
      </c>
      <c r="S25" s="26">
        <v>46.460746389661303</v>
      </c>
      <c r="T25" s="26">
        <v>150.74626953011401</v>
      </c>
      <c r="U25" s="97">
        <v>7.2678852282586706E-2</v>
      </c>
      <c r="V25" s="26">
        <v>6.9467976989510403</v>
      </c>
      <c r="W25" s="97">
        <v>4.9203336241551199</v>
      </c>
      <c r="X25" s="26">
        <v>1.0449419732082199</v>
      </c>
      <c r="Y25" s="26">
        <v>3941.3673364564002</v>
      </c>
      <c r="Z25" s="26">
        <v>58.754347735948102</v>
      </c>
      <c r="AA25" s="26">
        <v>0.131343859906251</v>
      </c>
      <c r="AB25" s="26">
        <v>8.8156395883007299</v>
      </c>
      <c r="AC25" s="26">
        <v>0</v>
      </c>
      <c r="AD25" s="97">
        <v>0</v>
      </c>
      <c r="AE25" s="26">
        <v>31.450224808078101</v>
      </c>
      <c r="AF25" s="26">
        <v>31.450224808078101</v>
      </c>
      <c r="AG25" s="26">
        <v>1079715.8929421201</v>
      </c>
      <c r="AH25" s="26">
        <v>0</v>
      </c>
      <c r="AI25" s="26">
        <v>19.339565561793499</v>
      </c>
      <c r="AJ25" s="26">
        <v>4.0591987376455201</v>
      </c>
      <c r="AK25" s="97">
        <v>8.3044899709461806</v>
      </c>
      <c r="AL25" s="26">
        <v>12.802885261388299</v>
      </c>
      <c r="AM25" s="26">
        <v>0</v>
      </c>
      <c r="AN25" s="26">
        <v>1100.36808995959</v>
      </c>
      <c r="AO25" s="26">
        <v>0</v>
      </c>
      <c r="AP25" s="26">
        <v>159.295724478469</v>
      </c>
      <c r="AQ25" s="26">
        <v>17.6995438294636</v>
      </c>
      <c r="AR25" s="26">
        <v>176.99526830793201</v>
      </c>
      <c r="AS25" s="26">
        <v>0</v>
      </c>
      <c r="AT25" s="26">
        <v>30.800548925476601</v>
      </c>
      <c r="AU25" s="26">
        <v>0.116685721583139</v>
      </c>
      <c r="AV25" s="26">
        <v>110.162106208531</v>
      </c>
      <c r="AW25" s="26">
        <v>0.128353831445846</v>
      </c>
      <c r="AX25" s="26">
        <v>35.200152044731702</v>
      </c>
      <c r="AY25" s="26">
        <v>42.395757515170502</v>
      </c>
      <c r="AZ25" s="26">
        <v>3.88952697418938E-2</v>
      </c>
      <c r="BA25" s="26">
        <v>0</v>
      </c>
      <c r="BB25" s="26">
        <v>27.382218404404799</v>
      </c>
      <c r="BC25" s="26">
        <v>602.10872992856196</v>
      </c>
      <c r="BD25" s="26">
        <v>388.93096706321398</v>
      </c>
      <c r="BE25" s="26">
        <v>213.17776286534701</v>
      </c>
      <c r="BF25" s="26">
        <v>0.31349539306095198</v>
      </c>
      <c r="BG25" s="26">
        <v>0</v>
      </c>
      <c r="BH25" s="26">
        <v>9.2959498126842899</v>
      </c>
      <c r="BI25" s="26">
        <v>2.5476401646742399</v>
      </c>
      <c r="BJ25" s="26">
        <v>105.678254212095</v>
      </c>
      <c r="BK25" s="26">
        <v>7.0011321131852897</v>
      </c>
      <c r="BL25" s="26">
        <v>1.3613374071859601</v>
      </c>
      <c r="BM25" s="26">
        <v>150.991164165302</v>
      </c>
      <c r="BN25" s="26">
        <v>14.6073577188254</v>
      </c>
      <c r="BO25" s="26">
        <v>5.8342815762165302E-2</v>
      </c>
      <c r="BP25" s="26">
        <v>6.4176986710318102</v>
      </c>
      <c r="BQ25" s="26">
        <v>3.8895211539873302E-3</v>
      </c>
      <c r="BR25" s="26">
        <v>83.5244941448546</v>
      </c>
      <c r="BS25" s="26">
        <v>33.565564890506998</v>
      </c>
      <c r="BT25" s="26">
        <v>0</v>
      </c>
      <c r="BU25" s="26">
        <v>1.1680549962394E-2</v>
      </c>
      <c r="BV25" s="26">
        <v>14.272396614356101</v>
      </c>
      <c r="BW25" s="97">
        <v>0</v>
      </c>
      <c r="BX25" s="26">
        <v>2.2465950226729898</v>
      </c>
      <c r="BY25" s="26">
        <v>565.40380822720795</v>
      </c>
      <c r="BZ25" s="26">
        <v>6.8086993237096101</v>
      </c>
      <c r="CB25" s="55">
        <f t="shared" si="0"/>
        <v>-3.3377836891515703E-7</v>
      </c>
      <c r="CC25" s="55">
        <f t="shared" si="1"/>
        <v>-3.7645607669453862E-7</v>
      </c>
      <c r="CD25" s="55">
        <f t="shared" si="2"/>
        <v>8.1701647475755261E-7</v>
      </c>
      <c r="CE25" s="55">
        <f t="shared" si="3"/>
        <v>-3.5162182384819263E-5</v>
      </c>
      <c r="CF25" s="55">
        <f t="shared" si="4"/>
        <v>-5.4266086231638805E-5</v>
      </c>
      <c r="CG25" s="55">
        <f t="shared" si="5"/>
        <v>1.2131169252042588E-6</v>
      </c>
      <c r="CH25" s="55">
        <f t="shared" si="6"/>
        <v>-3.0051573507111999E-7</v>
      </c>
      <c r="CI25" s="109">
        <f t="shared" si="7"/>
        <v>-1.4113041923310138E-6</v>
      </c>
      <c r="CJ25" s="109">
        <f t="shared" si="8"/>
        <v>2.7637200524706757E-6</v>
      </c>
      <c r="CK25" s="109">
        <f t="shared" si="9"/>
        <v>4.9802142623532098E-6</v>
      </c>
      <c r="CL25" s="55" t="e">
        <f>IF(#REF!=0,"",(#REF!-L25)/L25)</f>
        <v>#REF!</v>
      </c>
      <c r="CM25" s="55">
        <f t="shared" si="10"/>
        <v>-3.836278982050286E-6</v>
      </c>
    </row>
    <row r="26" spans="1:91" x14ac:dyDescent="0.25">
      <c r="A26" s="43" t="s">
        <v>25</v>
      </c>
      <c r="B26" s="26">
        <v>5528.0367763000004</v>
      </c>
      <c r="C26" s="26">
        <v>918.19728596000004</v>
      </c>
      <c r="D26" s="26">
        <v>181.75972467</v>
      </c>
      <c r="E26" s="26">
        <v>860.13737244000004</v>
      </c>
      <c r="F26" s="26">
        <v>611.87312850000001</v>
      </c>
      <c r="G26" s="26">
        <v>55.313472070000003</v>
      </c>
      <c r="H26" s="26">
        <v>659.02977906000001</v>
      </c>
      <c r="I26" s="80">
        <v>51.817149219999997</v>
      </c>
      <c r="J26" s="80">
        <v>8.05105833</v>
      </c>
      <c r="K26" s="80">
        <v>38.364225709999999</v>
      </c>
      <c r="L26" s="80"/>
      <c r="M26" s="80">
        <v>5.5437673199999997</v>
      </c>
      <c r="N26" s="26"/>
      <c r="O26" s="28" t="s">
        <v>25</v>
      </c>
      <c r="P26" s="92">
        <v>0</v>
      </c>
      <c r="Q26" s="26">
        <v>5.7181678003762801</v>
      </c>
      <c r="R26" s="26">
        <v>51.822919861502903</v>
      </c>
      <c r="S26" s="26">
        <v>51.822919861502903</v>
      </c>
      <c r="T26" s="26">
        <v>146.02804145912199</v>
      </c>
      <c r="U26" s="97">
        <v>6.0607928412115201E-2</v>
      </c>
      <c r="V26" s="26">
        <v>8.0520415963615708</v>
      </c>
      <c r="W26" s="97">
        <v>5.5444263708020598</v>
      </c>
      <c r="X26" s="26">
        <v>40.477718841096497</v>
      </c>
      <c r="Y26" s="26">
        <v>5528.7692187238499</v>
      </c>
      <c r="Z26" s="26">
        <v>58.9205554871088</v>
      </c>
      <c r="AA26" s="26">
        <v>5.0743153740416203</v>
      </c>
      <c r="AB26" s="26">
        <v>9.2976416812083595</v>
      </c>
      <c r="AC26" s="26">
        <v>0</v>
      </c>
      <c r="AD26" s="97">
        <v>0</v>
      </c>
      <c r="AE26" s="26">
        <v>38.368390770937602</v>
      </c>
      <c r="AF26" s="26">
        <v>38.368390770937602</v>
      </c>
      <c r="AG26" s="26">
        <v>1256592.0133070899</v>
      </c>
      <c r="AH26" s="26">
        <v>0</v>
      </c>
      <c r="AI26" s="26">
        <v>18.370990206345699</v>
      </c>
      <c r="AJ26" s="26">
        <v>3.8981887450605401</v>
      </c>
      <c r="AK26" s="97">
        <v>7.5599852293586798</v>
      </c>
      <c r="AL26" s="26">
        <v>12.699336033073701</v>
      </c>
      <c r="AM26" s="26">
        <v>0</v>
      </c>
      <c r="AN26" s="26">
        <v>918.24740941197194</v>
      </c>
      <c r="AO26" s="26">
        <v>0</v>
      </c>
      <c r="AP26" s="26">
        <v>163.599052257918</v>
      </c>
      <c r="AQ26" s="26">
        <v>18.177706152579599</v>
      </c>
      <c r="AR26" s="26">
        <v>181.77675841049799</v>
      </c>
      <c r="AS26" s="26">
        <v>0</v>
      </c>
      <c r="AT26" s="26">
        <v>31.076262775005102</v>
      </c>
      <c r="AU26" s="26">
        <v>0.183589472564471</v>
      </c>
      <c r="AV26" s="26">
        <v>162.33765815013399</v>
      </c>
      <c r="AW26" s="26">
        <v>0.201949422201645</v>
      </c>
      <c r="AX26" s="26">
        <v>55.3829694954171</v>
      </c>
      <c r="AY26" s="26">
        <v>66.704355670563302</v>
      </c>
      <c r="AZ26" s="26">
        <v>6.1196683028599402E-2</v>
      </c>
      <c r="BA26" s="26">
        <v>0</v>
      </c>
      <c r="BB26" s="26">
        <v>43.08245079804</v>
      </c>
      <c r="BC26" s="26">
        <v>860.231640678345</v>
      </c>
      <c r="BD26" s="26">
        <v>611.93356103328995</v>
      </c>
      <c r="BE26" s="26">
        <v>248.298079645055</v>
      </c>
      <c r="BF26" s="26">
        <v>0.49324441788477502</v>
      </c>
      <c r="BG26" s="26">
        <v>0</v>
      </c>
      <c r="BH26" s="26">
        <v>14.625993883992701</v>
      </c>
      <c r="BI26" s="26">
        <v>4.0083737943771096</v>
      </c>
      <c r="BJ26" s="26">
        <v>166.27131194420099</v>
      </c>
      <c r="BK26" s="26">
        <v>11.0153898670172</v>
      </c>
      <c r="BL26" s="26">
        <v>2.1418789403363099</v>
      </c>
      <c r="BM26" s="26">
        <v>237.56547730396699</v>
      </c>
      <c r="BN26" s="26">
        <v>13.3852563657976</v>
      </c>
      <c r="BO26" s="26">
        <v>9.17961223172781E-2</v>
      </c>
      <c r="BP26" s="26">
        <v>10.097463542000799</v>
      </c>
      <c r="BQ26" s="26">
        <v>6.1196753796965301E-3</v>
      </c>
      <c r="BR26" s="26">
        <v>55.3166767277677</v>
      </c>
      <c r="BS26" s="26">
        <v>36.009179650123698</v>
      </c>
      <c r="BT26" s="26">
        <v>0</v>
      </c>
      <c r="BU26" s="26">
        <v>9.73903589077409E-3</v>
      </c>
      <c r="BV26" s="26">
        <v>19.5874237885679</v>
      </c>
      <c r="BW26" s="97">
        <v>0</v>
      </c>
      <c r="BX26" s="26">
        <v>31.123742177428799</v>
      </c>
      <c r="BY26" s="26">
        <v>659.10410670194005</v>
      </c>
      <c r="BZ26" s="26">
        <v>11.6882575706059</v>
      </c>
      <c r="CB26" s="55">
        <f t="shared" si="0"/>
        <v>1.3249593906279489E-4</v>
      </c>
      <c r="CC26" s="55">
        <f t="shared" si="1"/>
        <v>5.4588978576095156E-5</v>
      </c>
      <c r="CD26" s="55">
        <f t="shared" si="2"/>
        <v>9.3715703679235899E-5</v>
      </c>
      <c r="CE26" s="55">
        <f t="shared" si="3"/>
        <v>1.0959672415761965E-4</v>
      </c>
      <c r="CF26" s="55">
        <f t="shared" si="4"/>
        <v>9.8766444341313631E-5</v>
      </c>
      <c r="CG26" s="55">
        <f t="shared" si="5"/>
        <v>5.7936297393173512E-5</v>
      </c>
      <c r="CH26" s="55">
        <f t="shared" si="6"/>
        <v>1.1278343453016784E-4</v>
      </c>
      <c r="CI26" s="109">
        <f t="shared" si="7"/>
        <v>1.1136547629059166E-4</v>
      </c>
      <c r="CJ26" s="109">
        <f t="shared" si="8"/>
        <v>1.2212883341148963E-4</v>
      </c>
      <c r="CK26" s="109">
        <f t="shared" si="9"/>
        <v>1.0856627132491266E-4</v>
      </c>
      <c r="CL26" s="55" t="e">
        <f>IF(#REF!=0,"",(#REF!-L26)/L26)</f>
        <v>#REF!</v>
      </c>
      <c r="CM26" s="55">
        <f t="shared" si="10"/>
        <v>1.1888139671418955E-4</v>
      </c>
    </row>
    <row r="27" spans="1:91" x14ac:dyDescent="0.25">
      <c r="A27" s="43" t="s">
        <v>26</v>
      </c>
      <c r="B27" s="26">
        <v>8522.3058340000007</v>
      </c>
      <c r="C27" s="26">
        <v>1282.5410962000001</v>
      </c>
      <c r="D27" s="26">
        <v>276.00993254000002</v>
      </c>
      <c r="E27" s="26">
        <v>1339.5942603999999</v>
      </c>
      <c r="F27" s="26">
        <v>919.34715080000001</v>
      </c>
      <c r="G27" s="26">
        <v>68.586080359999997</v>
      </c>
      <c r="H27" s="26">
        <v>1087.7715134</v>
      </c>
      <c r="I27" s="80">
        <v>80.65888966</v>
      </c>
      <c r="J27" s="80">
        <v>13.1739672</v>
      </c>
      <c r="K27" s="80">
        <v>66.844337800000005</v>
      </c>
      <c r="L27" s="80"/>
      <c r="M27" s="80">
        <v>8.7528126000000004</v>
      </c>
      <c r="N27" s="26"/>
      <c r="O27" s="28" t="s">
        <v>26</v>
      </c>
      <c r="P27" s="92">
        <v>0</v>
      </c>
      <c r="Q27" s="26">
        <v>11.3778439953879</v>
      </c>
      <c r="R27" s="26">
        <v>80.658883674234005</v>
      </c>
      <c r="S27" s="26">
        <v>80.658883674234005</v>
      </c>
      <c r="T27" s="26">
        <v>230.988964177648</v>
      </c>
      <c r="U27" s="97">
        <v>9.1762519606254395E-2</v>
      </c>
      <c r="V27" s="26">
        <v>13.173996673305</v>
      </c>
      <c r="W27" s="97">
        <v>8.7528007448950191</v>
      </c>
      <c r="X27" s="26">
        <v>80.543320854070501</v>
      </c>
      <c r="Y27" s="26">
        <v>8522.3043154373099</v>
      </c>
      <c r="Z27" s="26">
        <v>94.042384053539195</v>
      </c>
      <c r="AA27" s="26">
        <v>10.094539351014401</v>
      </c>
      <c r="AB27" s="26">
        <v>15.024796671952201</v>
      </c>
      <c r="AC27" s="26">
        <v>0</v>
      </c>
      <c r="AD27" s="97">
        <v>0</v>
      </c>
      <c r="AE27" s="26">
        <v>66.844455880399195</v>
      </c>
      <c r="AF27" s="26">
        <v>66.844455880399195</v>
      </c>
      <c r="AG27" s="26">
        <v>2069260.9023297301</v>
      </c>
      <c r="AH27" s="26">
        <v>0</v>
      </c>
      <c r="AI27" s="26">
        <v>28.907313055495798</v>
      </c>
      <c r="AJ27" s="26">
        <v>6.1520053055363597</v>
      </c>
      <c r="AK27" s="97">
        <v>11.7553451498044</v>
      </c>
      <c r="AL27" s="26">
        <v>20.212497510651001</v>
      </c>
      <c r="AM27" s="26">
        <v>0</v>
      </c>
      <c r="AN27" s="26">
        <v>1282.5408052381799</v>
      </c>
      <c r="AO27" s="26">
        <v>0</v>
      </c>
      <c r="AP27" s="26">
        <v>248.40863426974599</v>
      </c>
      <c r="AQ27" s="26">
        <v>27.6009953647822</v>
      </c>
      <c r="AR27" s="26">
        <v>276.00962963452798</v>
      </c>
      <c r="AS27" s="26">
        <v>0</v>
      </c>
      <c r="AT27" s="26">
        <v>49.675060972679198</v>
      </c>
      <c r="AU27" s="26">
        <v>0.27580418767946902</v>
      </c>
      <c r="AV27" s="26">
        <v>280.07351845433902</v>
      </c>
      <c r="AW27" s="26">
        <v>0.30338402530906</v>
      </c>
      <c r="AX27" s="26">
        <v>83.200899265309701</v>
      </c>
      <c r="AY27" s="26">
        <v>100.208768553271</v>
      </c>
      <c r="AZ27" s="26">
        <v>9.1934818146243602E-2</v>
      </c>
      <c r="BA27" s="26">
        <v>0</v>
      </c>
      <c r="BB27" s="26">
        <v>64.722024394142295</v>
      </c>
      <c r="BC27" s="26">
        <v>1339.5443499957501</v>
      </c>
      <c r="BD27" s="26">
        <v>919.297324085936</v>
      </c>
      <c r="BE27" s="26">
        <v>420.247025909819</v>
      </c>
      <c r="BF27" s="26">
        <v>0.74098996786763405</v>
      </c>
      <c r="BG27" s="26">
        <v>0</v>
      </c>
      <c r="BH27" s="26">
        <v>21.972391188125901</v>
      </c>
      <c r="BI27" s="26">
        <v>6.0217154604628496</v>
      </c>
      <c r="BJ27" s="26">
        <v>249.786578592018</v>
      </c>
      <c r="BK27" s="26">
        <v>16.5482482624822</v>
      </c>
      <c r="BL27" s="26">
        <v>3.2177138731350201</v>
      </c>
      <c r="BM27" s="26">
        <v>356.89055672216699</v>
      </c>
      <c r="BN27" s="26">
        <v>20.852492128525</v>
      </c>
      <c r="BO27" s="26">
        <v>0.137902225014743</v>
      </c>
      <c r="BP27" s="26">
        <v>15.169219067775501</v>
      </c>
      <c r="BQ27" s="26">
        <v>9.1934830271664502E-3</v>
      </c>
      <c r="BR27" s="26">
        <v>68.586222708708704</v>
      </c>
      <c r="BS27" s="26">
        <v>58.423986701182102</v>
      </c>
      <c r="BT27" s="26">
        <v>0</v>
      </c>
      <c r="BU27" s="26">
        <v>1.4747753047129299E-2</v>
      </c>
      <c r="BV27" s="26">
        <v>33.3952312970695</v>
      </c>
      <c r="BW27" s="97">
        <v>0</v>
      </c>
      <c r="BX27" s="26">
        <v>61.348937684617802</v>
      </c>
      <c r="BY27" s="26">
        <v>1087.7715349129401</v>
      </c>
      <c r="BZ27" s="26">
        <v>20.620304422311801</v>
      </c>
      <c r="CB27" s="55">
        <f t="shared" si="0"/>
        <v>-1.781868335097744E-7</v>
      </c>
      <c r="CC27" s="55">
        <f t="shared" si="1"/>
        <v>-2.2686354536141223E-7</v>
      </c>
      <c r="CD27" s="55">
        <f t="shared" si="2"/>
        <v>-1.0974441001181738E-6</v>
      </c>
      <c r="CE27" s="55">
        <f t="shared" si="3"/>
        <v>-3.7257851668446642E-5</v>
      </c>
      <c r="CF27" s="55">
        <f t="shared" si="4"/>
        <v>-5.4197931674289315E-5</v>
      </c>
      <c r="CG27" s="55">
        <f t="shared" si="5"/>
        <v>2.0754751978753154E-6</v>
      </c>
      <c r="CH27" s="55">
        <f t="shared" si="6"/>
        <v>1.9777076160564482E-8</v>
      </c>
      <c r="CI27" s="109">
        <f t="shared" si="7"/>
        <v>-7.4210865288333035E-8</v>
      </c>
      <c r="CJ27" s="109">
        <f t="shared" si="8"/>
        <v>2.2372383772246176E-6</v>
      </c>
      <c r="CK27" s="109">
        <f t="shared" si="9"/>
        <v>1.7664981519202777E-6</v>
      </c>
      <c r="CL27" s="55" t="e">
        <f>IF(#REF!=0,"",(#REF!-L27)/L27)</f>
        <v>#REF!</v>
      </c>
      <c r="CM27" s="55">
        <f t="shared" si="10"/>
        <v>-1.3544337715228786E-6</v>
      </c>
    </row>
    <row r="28" spans="1:91" x14ac:dyDescent="0.25">
      <c r="A28" s="43" t="s">
        <v>27</v>
      </c>
      <c r="B28" s="26">
        <v>7029.2092499</v>
      </c>
      <c r="C28" s="26">
        <v>1615.8709008999999</v>
      </c>
      <c r="D28" s="26">
        <v>311.01036733000001</v>
      </c>
      <c r="E28" s="26">
        <v>1258.2109668000001</v>
      </c>
      <c r="F28" s="26">
        <v>677.48388739999996</v>
      </c>
      <c r="G28" s="26">
        <v>154.4235688</v>
      </c>
      <c r="H28" s="26">
        <v>1128.8560963</v>
      </c>
      <c r="I28" s="80">
        <v>92.74867519</v>
      </c>
      <c r="J28" s="80">
        <v>13.86922545</v>
      </c>
      <c r="K28" s="80">
        <v>62.800556350000001</v>
      </c>
      <c r="L28" s="80"/>
      <c r="M28" s="80">
        <v>9.8226958500000006</v>
      </c>
      <c r="N28" s="26"/>
      <c r="O28" s="28" t="s">
        <v>27</v>
      </c>
      <c r="P28" s="92">
        <v>0</v>
      </c>
      <c r="Q28" s="26">
        <v>0.270900504854026</v>
      </c>
      <c r="R28" s="26">
        <v>92.752313549842995</v>
      </c>
      <c r="S28" s="26">
        <v>92.752313549842995</v>
      </c>
      <c r="T28" s="26">
        <v>301.11164744489798</v>
      </c>
      <c r="U28" s="97">
        <v>0.14521382066892599</v>
      </c>
      <c r="V28" s="26">
        <v>13.8697658141954</v>
      </c>
      <c r="W28" s="97">
        <v>9.8230443278591206</v>
      </c>
      <c r="X28" s="26">
        <v>1.91769684406157</v>
      </c>
      <c r="Y28" s="26">
        <v>7029.5063705859302</v>
      </c>
      <c r="Z28" s="26">
        <v>117.35202621262199</v>
      </c>
      <c r="AA28" s="26">
        <v>0.24034749294796501</v>
      </c>
      <c r="AB28" s="26">
        <v>17.605939910914501</v>
      </c>
      <c r="AC28" s="26">
        <v>0</v>
      </c>
      <c r="AD28" s="97">
        <v>0</v>
      </c>
      <c r="AE28" s="26">
        <v>62.8028711523691</v>
      </c>
      <c r="AF28" s="26">
        <v>62.8028711523691</v>
      </c>
      <c r="AG28" s="26">
        <v>2155774.08560326</v>
      </c>
      <c r="AH28" s="26">
        <v>0</v>
      </c>
      <c r="AI28" s="26">
        <v>38.631846015767401</v>
      </c>
      <c r="AJ28" s="26">
        <v>8.1083117522164692</v>
      </c>
      <c r="AK28" s="97">
        <v>16.589879351814801</v>
      </c>
      <c r="AL28" s="26">
        <v>25.572422452950601</v>
      </c>
      <c r="AM28" s="26">
        <v>0</v>
      </c>
      <c r="AN28" s="26">
        <v>1615.97570032573</v>
      </c>
      <c r="AO28" s="26">
        <v>0</v>
      </c>
      <c r="AP28" s="26">
        <v>279.92274071991898</v>
      </c>
      <c r="AQ28" s="26">
        <v>31.102472000749501</v>
      </c>
      <c r="AR28" s="26">
        <v>311.02521272066798</v>
      </c>
      <c r="AS28" s="26">
        <v>0</v>
      </c>
      <c r="AT28" s="26">
        <v>61.518421680087201</v>
      </c>
      <c r="AU28" s="26">
        <v>0.20325377536004199</v>
      </c>
      <c r="AV28" s="26">
        <v>219.81039966103901</v>
      </c>
      <c r="AW28" s="26">
        <v>0.22357909467197901</v>
      </c>
      <c r="AX28" s="26">
        <v>61.3148929931601</v>
      </c>
      <c r="AY28" s="26">
        <v>73.848881429917796</v>
      </c>
      <c r="AZ28" s="26">
        <v>6.7751277192634296E-2</v>
      </c>
      <c r="BA28" s="26">
        <v>0</v>
      </c>
      <c r="BB28" s="26">
        <v>47.696895782006898</v>
      </c>
      <c r="BC28" s="26">
        <v>1258.21545603101</v>
      </c>
      <c r="BD28" s="26">
        <v>677.47606990801205</v>
      </c>
      <c r="BE28" s="26">
        <v>580.73938612300606</v>
      </c>
      <c r="BF28" s="26">
        <v>0.54607556562332904</v>
      </c>
      <c r="BG28" s="26">
        <v>0</v>
      </c>
      <c r="BH28" s="26">
        <v>16.1925488626906</v>
      </c>
      <c r="BI28" s="26">
        <v>4.4377024443746302</v>
      </c>
      <c r="BJ28" s="26">
        <v>184.08019995921401</v>
      </c>
      <c r="BK28" s="26">
        <v>12.195213390873899</v>
      </c>
      <c r="BL28" s="26">
        <v>2.3712957731884798</v>
      </c>
      <c r="BM28" s="26">
        <v>263.01042224022598</v>
      </c>
      <c r="BN28" s="26">
        <v>29.1809098143871</v>
      </c>
      <c r="BO28" s="26">
        <v>0.10162663194387</v>
      </c>
      <c r="BP28" s="26">
        <v>11.178955571355299</v>
      </c>
      <c r="BQ28" s="26">
        <v>6.7751162111366397E-3</v>
      </c>
      <c r="BR28" s="26">
        <v>154.43094820130401</v>
      </c>
      <c r="BS28" s="26">
        <v>67.032081561336597</v>
      </c>
      <c r="BT28" s="26">
        <v>0</v>
      </c>
      <c r="BU28" s="26">
        <v>2.3338399663120499E-2</v>
      </c>
      <c r="BV28" s="26">
        <v>28.484269813342099</v>
      </c>
      <c r="BW28" s="97">
        <v>0</v>
      </c>
      <c r="BX28" s="26">
        <v>4.3642985173233599</v>
      </c>
      <c r="BY28" s="26">
        <v>1128.8991146238</v>
      </c>
      <c r="BZ28" s="26">
        <v>13.578441557689899</v>
      </c>
      <c r="CB28" s="55">
        <f t="shared" si="0"/>
        <v>4.2269432501869867E-5</v>
      </c>
      <c r="CC28" s="55">
        <f t="shared" si="1"/>
        <v>6.4856311028149813E-5</v>
      </c>
      <c r="CD28" s="55">
        <f t="shared" si="2"/>
        <v>4.7732783943565943E-5</v>
      </c>
      <c r="CE28" s="55">
        <f t="shared" si="3"/>
        <v>3.5679477674570178E-6</v>
      </c>
      <c r="CF28" s="55">
        <f t="shared" si="4"/>
        <v>-1.1539007987199385E-5</v>
      </c>
      <c r="CG28" s="55">
        <f t="shared" si="5"/>
        <v>4.7786755359633681E-5</v>
      </c>
      <c r="CH28" s="55">
        <f t="shared" si="6"/>
        <v>3.8107889872738552E-5</v>
      </c>
      <c r="CI28" s="109">
        <f t="shared" si="7"/>
        <v>3.922815970731266E-5</v>
      </c>
      <c r="CJ28" s="109">
        <f t="shared" si="8"/>
        <v>3.8961382331559467E-5</v>
      </c>
      <c r="CK28" s="109">
        <f t="shared" si="9"/>
        <v>3.685958379410617E-5</v>
      </c>
      <c r="CL28" s="55" t="e">
        <f>IF(#REF!=0,"",(#REF!-L28)/L28)</f>
        <v>#REF!</v>
      </c>
      <c r="CM28" s="55">
        <f t="shared" si="10"/>
        <v>3.5476804376475377E-5</v>
      </c>
    </row>
    <row r="29" spans="1:91" x14ac:dyDescent="0.25">
      <c r="A29" s="43" t="s">
        <v>28</v>
      </c>
      <c r="B29" s="26">
        <v>398.41591779999999</v>
      </c>
      <c r="C29" s="26">
        <v>43.025158040000001</v>
      </c>
      <c r="D29" s="26">
        <v>11.609938489999999</v>
      </c>
      <c r="E29" s="26">
        <v>67.439704169999999</v>
      </c>
      <c r="F29" s="26">
        <v>46.370733690000002</v>
      </c>
      <c r="G29" s="26">
        <v>3.0661257399999999</v>
      </c>
      <c r="H29" s="26">
        <v>47.381770770000003</v>
      </c>
      <c r="I29" s="80">
        <v>3.7496584999999998</v>
      </c>
      <c r="J29" s="80">
        <v>0.57903039999999995</v>
      </c>
      <c r="K29" s="80">
        <v>2.7400771000000002</v>
      </c>
      <c r="L29" s="80"/>
      <c r="M29" s="80">
        <v>0.40057379999999998</v>
      </c>
      <c r="N29" s="26"/>
      <c r="O29" s="28" t="s">
        <v>28</v>
      </c>
      <c r="P29" s="92">
        <v>0</v>
      </c>
      <c r="Q29" s="26">
        <v>0.18059909882769201</v>
      </c>
      <c r="R29" s="26">
        <v>3.7496700405694501</v>
      </c>
      <c r="S29" s="26">
        <v>3.7496700405694501</v>
      </c>
      <c r="T29" s="26">
        <v>11.738631769705099</v>
      </c>
      <c r="U29" s="97">
        <v>5.3620348447119296E-3</v>
      </c>
      <c r="V29" s="26">
        <v>0.579029306382711</v>
      </c>
      <c r="W29" s="97">
        <v>0.40057525076186201</v>
      </c>
      <c r="X29" s="26">
        <v>1.2784652700386301</v>
      </c>
      <c r="Y29" s="26">
        <v>398.41578509344799</v>
      </c>
      <c r="Z29" s="26">
        <v>4.6360606395608297</v>
      </c>
      <c r="AA29" s="26">
        <v>0.160231440996048</v>
      </c>
      <c r="AB29" s="26">
        <v>0.70947856612377802</v>
      </c>
      <c r="AC29" s="26">
        <v>0</v>
      </c>
      <c r="AD29" s="97">
        <v>0</v>
      </c>
      <c r="AE29" s="26">
        <v>2.7400816379238999</v>
      </c>
      <c r="AF29" s="26">
        <v>2.7400816379238999</v>
      </c>
      <c r="AG29" s="26">
        <v>90350.700013778798</v>
      </c>
      <c r="AH29" s="26">
        <v>0</v>
      </c>
      <c r="AI29" s="26">
        <v>1.49495871054966</v>
      </c>
      <c r="AJ29" s="26">
        <v>0.315060547901585</v>
      </c>
      <c r="AK29" s="97">
        <v>0.63196775180470299</v>
      </c>
      <c r="AL29" s="26">
        <v>1.0059803216763901</v>
      </c>
      <c r="AM29" s="26">
        <v>0</v>
      </c>
      <c r="AN29" s="26">
        <v>43.025142280791599</v>
      </c>
      <c r="AO29" s="26">
        <v>0</v>
      </c>
      <c r="AP29" s="26">
        <v>10.448942453854499</v>
      </c>
      <c r="AQ29" s="26">
        <v>1.16098668739011</v>
      </c>
      <c r="AR29" s="26">
        <v>11.609929141244599</v>
      </c>
      <c r="AS29" s="26">
        <v>0</v>
      </c>
      <c r="AT29" s="26">
        <v>2.4360520934539198</v>
      </c>
      <c r="AU29" s="26">
        <v>1.3911273885701301E-2</v>
      </c>
      <c r="AV29" s="26">
        <v>10.265770674118199</v>
      </c>
      <c r="AW29" s="26">
        <v>1.5302389259081599E-2</v>
      </c>
      <c r="AX29" s="26">
        <v>4.1965513098210403</v>
      </c>
      <c r="AY29" s="26">
        <v>5.0544076456290599</v>
      </c>
      <c r="AZ29" s="26">
        <v>4.6370502157773701E-3</v>
      </c>
      <c r="BA29" s="26">
        <v>0</v>
      </c>
      <c r="BB29" s="26">
        <v>3.26449820047729</v>
      </c>
      <c r="BC29" s="26">
        <v>67.4371841719164</v>
      </c>
      <c r="BD29" s="26">
        <v>46.368218966362903</v>
      </c>
      <c r="BE29" s="26">
        <v>21.0689652055534</v>
      </c>
      <c r="BF29" s="26">
        <v>3.7374844160783002E-2</v>
      </c>
      <c r="BG29" s="26">
        <v>0</v>
      </c>
      <c r="BH29" s="26">
        <v>1.10826037688012</v>
      </c>
      <c r="BI29" s="26">
        <v>0.30372812601619298</v>
      </c>
      <c r="BJ29" s="26">
        <v>12.5989261286286</v>
      </c>
      <c r="BK29" s="26">
        <v>0.83467309313976701</v>
      </c>
      <c r="BL29" s="26">
        <v>0.162297965685058</v>
      </c>
      <c r="BM29" s="26">
        <v>18.001114546646999</v>
      </c>
      <c r="BN29" s="26">
        <v>1.1142650921256401</v>
      </c>
      <c r="BO29" s="26">
        <v>6.9556037632897303E-3</v>
      </c>
      <c r="BP29" s="26">
        <v>0.76511670717659497</v>
      </c>
      <c r="BQ29" s="26">
        <v>4.6370497748529697E-4</v>
      </c>
      <c r="BR29" s="26">
        <v>3.0661268164707201</v>
      </c>
      <c r="BS29" s="26">
        <v>2.7197899011266702</v>
      </c>
      <c r="BT29" s="26">
        <v>0</v>
      </c>
      <c r="BU29" s="26">
        <v>8.6175136304061505E-4</v>
      </c>
      <c r="BV29" s="26">
        <v>1.2861755268793</v>
      </c>
      <c r="BW29" s="97">
        <v>0</v>
      </c>
      <c r="BX29" s="26">
        <v>1.0530729260470499</v>
      </c>
      <c r="BY29" s="26">
        <v>47.381758296268103</v>
      </c>
      <c r="BZ29" s="26">
        <v>0.68467949330621602</v>
      </c>
      <c r="CB29" s="55">
        <f t="shared" si="0"/>
        <v>-3.3308546688414495E-7</v>
      </c>
      <c r="CC29" s="55">
        <f t="shared" si="1"/>
        <v>-3.6627891959380669E-7</v>
      </c>
      <c r="CD29" s="55">
        <f t="shared" si="2"/>
        <v>-8.052372894217144E-7</v>
      </c>
      <c r="CE29" s="55">
        <f t="shared" si="3"/>
        <v>-3.7366683537740997E-5</v>
      </c>
      <c r="CF29" s="55">
        <f t="shared" si="4"/>
        <v>-5.4230835636760235E-5</v>
      </c>
      <c r="CG29" s="55">
        <f t="shared" si="5"/>
        <v>3.5108498848396687E-7</v>
      </c>
      <c r="CH29" s="55">
        <f t="shared" si="6"/>
        <v>-2.6326014619380092E-7</v>
      </c>
      <c r="CI29" s="109">
        <f t="shared" si="7"/>
        <v>3.0777654685878198E-6</v>
      </c>
      <c r="CJ29" s="109">
        <f t="shared" si="8"/>
        <v>-1.8887044427196642E-6</v>
      </c>
      <c r="CK29" s="109">
        <f t="shared" si="9"/>
        <v>1.6561300044298583E-6</v>
      </c>
      <c r="CL29" s="55" t="e">
        <f>IF(#REF!=0,"",(#REF!-L29)/L29)</f>
        <v>#REF!</v>
      </c>
      <c r="CM29" s="55">
        <f t="shared" si="10"/>
        <v>3.6217093130700447E-6</v>
      </c>
    </row>
    <row r="30" spans="1:91" x14ac:dyDescent="0.25">
      <c r="A30" s="43" t="s">
        <v>29</v>
      </c>
      <c r="B30" s="26"/>
      <c r="C30" s="26"/>
      <c r="D30" s="26"/>
      <c r="E30" s="26"/>
      <c r="F30" s="26"/>
      <c r="G30" s="26"/>
      <c r="H30" s="26"/>
      <c r="I30" s="80"/>
      <c r="J30" s="80"/>
      <c r="K30" s="80"/>
      <c r="L30" s="80"/>
      <c r="M30" s="80"/>
      <c r="N30" s="26"/>
      <c r="Q30" s="26"/>
      <c r="CB30" s="55" t="str">
        <f t="shared" si="0"/>
        <v/>
      </c>
      <c r="CC30" s="55" t="str">
        <f t="shared" si="1"/>
        <v/>
      </c>
      <c r="CD30" s="55" t="str">
        <f t="shared" si="2"/>
        <v/>
      </c>
      <c r="CE30" s="55" t="str">
        <f t="shared" si="3"/>
        <v/>
      </c>
      <c r="CF30" s="55" t="str">
        <f t="shared" si="4"/>
        <v/>
      </c>
      <c r="CG30" s="55" t="str">
        <f t="shared" si="5"/>
        <v/>
      </c>
      <c r="CH30" s="55" t="str">
        <f t="shared" si="6"/>
        <v/>
      </c>
      <c r="CI30" s="109" t="str">
        <f t="shared" si="7"/>
        <v/>
      </c>
      <c r="CJ30" s="109" t="str">
        <f t="shared" si="8"/>
        <v/>
      </c>
      <c r="CK30" s="109" t="str">
        <f t="shared" si="9"/>
        <v/>
      </c>
      <c r="CL30" s="55" t="e">
        <f>IF(#REF!=0,"",(#REF!-L30)/L30)</f>
        <v>#REF!</v>
      </c>
      <c r="CM30" s="55" t="str">
        <f t="shared" si="10"/>
        <v/>
      </c>
    </row>
    <row r="31" spans="1:91" x14ac:dyDescent="0.25">
      <c r="A31" s="43" t="s">
        <v>30</v>
      </c>
      <c r="B31" s="26">
        <v>111.5924565</v>
      </c>
      <c r="C31" s="26">
        <v>24.84582056</v>
      </c>
      <c r="D31" s="26">
        <v>4.4554089299999999</v>
      </c>
      <c r="E31" s="26">
        <v>17.931290319999999</v>
      </c>
      <c r="F31" s="26">
        <v>11.77972748</v>
      </c>
      <c r="G31" s="26">
        <v>1.9262099500000001</v>
      </c>
      <c r="H31" s="26">
        <v>15.254199229999999</v>
      </c>
      <c r="I31" s="80">
        <v>1.2484976999999999</v>
      </c>
      <c r="J31" s="80">
        <v>0.1873283</v>
      </c>
      <c r="K31" s="80">
        <v>0.85215050999999997</v>
      </c>
      <c r="L31" s="80"/>
      <c r="M31" s="80">
        <v>0.13233929999999999</v>
      </c>
      <c r="N31" s="26"/>
      <c r="O31" s="28" t="s">
        <v>30</v>
      </c>
      <c r="P31" s="92">
        <v>0</v>
      </c>
      <c r="Q31" s="26">
        <v>1.9484827956811401E-2</v>
      </c>
      <c r="R31" s="26">
        <v>1.24849696621703</v>
      </c>
      <c r="S31" s="26">
        <v>1.24849696621703</v>
      </c>
      <c r="T31" s="26">
        <v>3.9838236329965699</v>
      </c>
      <c r="U31" s="97">
        <v>1.8933054768762701E-3</v>
      </c>
      <c r="V31" s="26">
        <v>0.187328350156936</v>
      </c>
      <c r="W31" s="97">
        <v>0.132338787726516</v>
      </c>
      <c r="X31" s="26">
        <v>0.137933065912685</v>
      </c>
      <c r="Y31" s="26">
        <v>111.592425359766</v>
      </c>
      <c r="Z31" s="26">
        <v>1.5583447143471201</v>
      </c>
      <c r="AA31" s="26">
        <v>1.7287309247838001E-2</v>
      </c>
      <c r="AB31" s="26">
        <v>0.23509624227252399</v>
      </c>
      <c r="AC31" s="26">
        <v>0</v>
      </c>
      <c r="AD31" s="97">
        <v>0</v>
      </c>
      <c r="AE31" s="26">
        <v>0.85214710440979502</v>
      </c>
      <c r="AF31" s="26">
        <v>0.85214710440979502</v>
      </c>
      <c r="AG31" s="26">
        <v>29125.700927594698</v>
      </c>
      <c r="AH31" s="26">
        <v>0</v>
      </c>
      <c r="AI31" s="26">
        <v>0.51007870201778005</v>
      </c>
      <c r="AJ31" s="26">
        <v>0.10717896108798</v>
      </c>
      <c r="AK31" s="97">
        <v>0.21811030442586599</v>
      </c>
      <c r="AL31" s="26">
        <v>0.33917914057220899</v>
      </c>
      <c r="AM31" s="26">
        <v>0</v>
      </c>
      <c r="AN31" s="26">
        <v>24.845810744225201</v>
      </c>
      <c r="AO31" s="26">
        <v>0</v>
      </c>
      <c r="AP31" s="26">
        <v>4.0098769710698399</v>
      </c>
      <c r="AQ31" s="26">
        <v>0.44554094479075301</v>
      </c>
      <c r="AR31" s="26">
        <v>4.4554179158606004</v>
      </c>
      <c r="AS31" s="26">
        <v>0</v>
      </c>
      <c r="AT31" s="26">
        <v>0.81744855189404497</v>
      </c>
      <c r="AU31" s="26">
        <v>3.5339095112904202E-3</v>
      </c>
      <c r="AV31" s="26">
        <v>3.06683306304667</v>
      </c>
      <c r="AW31" s="26">
        <v>3.8872938816228199E-3</v>
      </c>
      <c r="AX31" s="26">
        <v>1.06606469463229</v>
      </c>
      <c r="AY31" s="26">
        <v>1.2839894839531001</v>
      </c>
      <c r="AZ31" s="26">
        <v>1.17797538539548E-3</v>
      </c>
      <c r="BA31" s="26">
        <v>0</v>
      </c>
      <c r="BB31" s="26">
        <v>0.829291710070162</v>
      </c>
      <c r="BC31" s="26">
        <v>17.930647428583999</v>
      </c>
      <c r="BD31" s="26">
        <v>11.779086721561701</v>
      </c>
      <c r="BE31" s="26">
        <v>6.15156070702227</v>
      </c>
      <c r="BF31" s="26">
        <v>9.49444380142969E-3</v>
      </c>
      <c r="BG31" s="26">
        <v>0</v>
      </c>
      <c r="BH31" s="26">
        <v>0.28153526568450699</v>
      </c>
      <c r="BI31" s="26">
        <v>7.7157349382981397E-2</v>
      </c>
      <c r="BJ31" s="26">
        <v>3.2005510452663999</v>
      </c>
      <c r="BK31" s="26">
        <v>0.21203548339092901</v>
      </c>
      <c r="BL31" s="26">
        <v>4.1229142898085797E-2</v>
      </c>
      <c r="BM31" s="26">
        <v>4.5728892122334397</v>
      </c>
      <c r="BN31" s="26">
        <v>0.38389371901872199</v>
      </c>
      <c r="BO31" s="26">
        <v>1.7669610939334301E-3</v>
      </c>
      <c r="BP31" s="26">
        <v>0.194364953124224</v>
      </c>
      <c r="BQ31" s="26">
        <v>1.17797251938689E-4</v>
      </c>
      <c r="BR31" s="26">
        <v>1.92621802168245</v>
      </c>
      <c r="BS31" s="26">
        <v>0.89683152779179498</v>
      </c>
      <c r="BT31" s="26">
        <v>0</v>
      </c>
      <c r="BU31" s="26">
        <v>3.0429295078953001E-4</v>
      </c>
      <c r="BV31" s="26">
        <v>0.39329442774208101</v>
      </c>
      <c r="BW31" s="97">
        <v>0</v>
      </c>
      <c r="BX31" s="26">
        <v>0.140305868384067</v>
      </c>
      <c r="BY31" s="26">
        <v>15.254196112149099</v>
      </c>
      <c r="BZ31" s="26">
        <v>0.19417450180062501</v>
      </c>
      <c r="CB31" s="55">
        <f t="shared" si="0"/>
        <v>-2.790532171886026E-7</v>
      </c>
      <c r="CC31" s="55">
        <f t="shared" si="1"/>
        <v>-3.9506744305302097E-7</v>
      </c>
      <c r="CD31" s="55">
        <f t="shared" si="2"/>
        <v>2.0168430646155446E-6</v>
      </c>
      <c r="CE31" s="55">
        <f t="shared" si="3"/>
        <v>-3.5853048192669802E-5</v>
      </c>
      <c r="CF31" s="55">
        <f t="shared" si="4"/>
        <v>-5.4395013754551761E-5</v>
      </c>
      <c r="CG31" s="55">
        <f t="shared" si="5"/>
        <v>4.1904479052160419E-6</v>
      </c>
      <c r="CH31" s="55">
        <f t="shared" si="6"/>
        <v>-2.0439295784162006E-7</v>
      </c>
      <c r="CI31" s="109">
        <f t="shared" si="7"/>
        <v>-5.8773273666554868E-7</v>
      </c>
      <c r="CJ31" s="109">
        <f t="shared" si="8"/>
        <v>2.6774884517404636E-7</v>
      </c>
      <c r="CK31" s="109">
        <f t="shared" si="9"/>
        <v>-3.9964656067064337E-6</v>
      </c>
      <c r="CL31" s="55" t="e">
        <f>IF(#REF!=0,"",(#REF!-L31)/L31)</f>
        <v>#REF!</v>
      </c>
      <c r="CM31" s="55">
        <f t="shared" si="10"/>
        <v>-3.8709097297138452E-6</v>
      </c>
    </row>
    <row r="32" spans="1:91" x14ac:dyDescent="0.25">
      <c r="A32" s="43" t="s">
        <v>31</v>
      </c>
      <c r="B32" s="26">
        <v>260.32920430000001</v>
      </c>
      <c r="C32" s="26">
        <v>40.098966799999999</v>
      </c>
      <c r="D32" s="26">
        <v>9.0129677299999997</v>
      </c>
      <c r="E32" s="26">
        <v>40.626597789999998</v>
      </c>
      <c r="F32" s="26">
        <v>27.190067070000001</v>
      </c>
      <c r="G32" s="26">
        <v>2.6300429900000002</v>
      </c>
      <c r="H32" s="26">
        <v>34.6253101</v>
      </c>
      <c r="I32" s="80">
        <v>2.6105901299999998</v>
      </c>
      <c r="J32" s="80">
        <v>0.42039396000000001</v>
      </c>
      <c r="K32" s="80">
        <v>2.09662609</v>
      </c>
      <c r="L32" s="80"/>
      <c r="M32" s="80">
        <v>0.28213208000000001</v>
      </c>
      <c r="N32" s="26"/>
      <c r="O32" s="28" t="s">
        <v>31</v>
      </c>
      <c r="P32" s="92">
        <v>0</v>
      </c>
      <c r="Q32" s="26">
        <v>0.25284200343590302</v>
      </c>
      <c r="R32" s="26">
        <v>2.6106006291638399</v>
      </c>
      <c r="S32" s="26">
        <v>2.6106006291638399</v>
      </c>
      <c r="T32" s="26">
        <v>7.9383562459696702</v>
      </c>
      <c r="U32" s="97">
        <v>3.3964514706041199E-3</v>
      </c>
      <c r="V32" s="26">
        <v>0.42039480849528998</v>
      </c>
      <c r="W32" s="97">
        <v>0.28213189169397601</v>
      </c>
      <c r="X32" s="26">
        <v>1.78985314638138</v>
      </c>
      <c r="Y32" s="26">
        <v>260.32913154428201</v>
      </c>
      <c r="Z32" s="26">
        <v>3.1822006987879998</v>
      </c>
      <c r="AA32" s="26">
        <v>0.224326470153276</v>
      </c>
      <c r="AB32" s="26">
        <v>0.49756189379784699</v>
      </c>
      <c r="AC32" s="26">
        <v>0</v>
      </c>
      <c r="AD32" s="97">
        <v>0</v>
      </c>
      <c r="AE32" s="26">
        <v>2.0966186508815698</v>
      </c>
      <c r="AF32" s="26">
        <v>2.0966186508815698</v>
      </c>
      <c r="AG32" s="26">
        <v>65908.671999647195</v>
      </c>
      <c r="AH32" s="26">
        <v>0</v>
      </c>
      <c r="AI32" s="26">
        <v>1.0024522786642101</v>
      </c>
      <c r="AJ32" s="26">
        <v>0.21226690894337899</v>
      </c>
      <c r="AK32" s="97">
        <v>0.41601171464598702</v>
      </c>
      <c r="AL32" s="26">
        <v>0.68726915187089699</v>
      </c>
      <c r="AM32" s="26">
        <v>0</v>
      </c>
      <c r="AN32" s="26">
        <v>40.098959528651797</v>
      </c>
      <c r="AO32" s="26">
        <v>0</v>
      </c>
      <c r="AP32" s="26">
        <v>8.1116342752580799</v>
      </c>
      <c r="AQ32" s="26">
        <v>0.90129515368971003</v>
      </c>
      <c r="AR32" s="26">
        <v>9.0129294289477802</v>
      </c>
      <c r="AS32" s="26">
        <v>0</v>
      </c>
      <c r="AT32" s="26">
        <v>1.6764592277209101</v>
      </c>
      <c r="AU32" s="26">
        <v>8.1570253035488892E-3</v>
      </c>
      <c r="AV32" s="26">
        <v>8.2464884703781394</v>
      </c>
      <c r="AW32" s="26">
        <v>8.9726902450988494E-3</v>
      </c>
      <c r="AX32" s="26">
        <v>2.4607007390995199</v>
      </c>
      <c r="AY32" s="26">
        <v>2.9637160005952401</v>
      </c>
      <c r="AZ32" s="26">
        <v>2.71899678676344E-3</v>
      </c>
      <c r="BA32" s="26">
        <v>0</v>
      </c>
      <c r="BB32" s="26">
        <v>1.9141803491018901</v>
      </c>
      <c r="BC32" s="26">
        <v>40.625118200587501</v>
      </c>
      <c r="BD32" s="26">
        <v>27.188592023457101</v>
      </c>
      <c r="BE32" s="26">
        <v>13.4365261771303</v>
      </c>
      <c r="BF32" s="26">
        <v>2.1915161736580702E-2</v>
      </c>
      <c r="BG32" s="26">
        <v>0</v>
      </c>
      <c r="BH32" s="26">
        <v>0.64984321830718095</v>
      </c>
      <c r="BI32" s="26">
        <v>0.17809553729393601</v>
      </c>
      <c r="BJ32" s="26">
        <v>7.3875390355881096</v>
      </c>
      <c r="BK32" s="26">
        <v>0.489420680456577</v>
      </c>
      <c r="BL32" s="26">
        <v>9.5165495461234401E-2</v>
      </c>
      <c r="BM32" s="26">
        <v>10.555180696329799</v>
      </c>
      <c r="BN32" s="26">
        <v>0.73559016655698595</v>
      </c>
      <c r="BO32" s="26">
        <v>4.0785300682881602E-3</v>
      </c>
      <c r="BP32" s="26">
        <v>0.44863596730545502</v>
      </c>
      <c r="BQ32" s="26">
        <v>2.7189977788433402E-4</v>
      </c>
      <c r="BR32" s="26">
        <v>2.6300506115070199</v>
      </c>
      <c r="BS32" s="26">
        <v>1.9212245972578901</v>
      </c>
      <c r="BT32" s="26">
        <v>0</v>
      </c>
      <c r="BU32" s="26">
        <v>5.4589860403335497E-4</v>
      </c>
      <c r="BV32" s="26">
        <v>1.0048750445675301</v>
      </c>
      <c r="BW32" s="97">
        <v>0</v>
      </c>
      <c r="BX32" s="26">
        <v>1.3908646009557</v>
      </c>
      <c r="BY32" s="26">
        <v>34.625300572650502</v>
      </c>
      <c r="BZ32" s="26">
        <v>0.58242283890827096</v>
      </c>
      <c r="CB32" s="55">
        <f t="shared" si="0"/>
        <v>-2.7947582064063457E-7</v>
      </c>
      <c r="CC32" s="55">
        <f t="shared" si="1"/>
        <v>-1.8133505132267609E-7</v>
      </c>
      <c r="CD32" s="55">
        <f t="shared" si="2"/>
        <v>-4.2495494677179279E-6</v>
      </c>
      <c r="CE32" s="55">
        <f t="shared" si="3"/>
        <v>-3.641923008530767E-5</v>
      </c>
      <c r="CF32" s="55">
        <f t="shared" si="4"/>
        <v>-5.4249463199294549E-5</v>
      </c>
      <c r="CG32" s="55">
        <f t="shared" si="5"/>
        <v>2.8978640458334103E-6</v>
      </c>
      <c r="CH32" s="55">
        <f t="shared" si="6"/>
        <v>-2.7515564395691086E-7</v>
      </c>
      <c r="CI32" s="109">
        <f t="shared" si="7"/>
        <v>4.0217588044375614E-6</v>
      </c>
      <c r="CJ32" s="109">
        <f t="shared" si="8"/>
        <v>2.0183336838936478E-6</v>
      </c>
      <c r="CK32" s="109">
        <f t="shared" si="9"/>
        <v>-3.5481378704738653E-6</v>
      </c>
      <c r="CL32" s="55" t="e">
        <f>IF(#REF!=0,"",(#REF!-L32)/L32)</f>
        <v>#REF!</v>
      </c>
      <c r="CM32" s="55">
        <f t="shared" si="10"/>
        <v>-6.6743925042483227E-7</v>
      </c>
    </row>
    <row r="33" spans="1:91" x14ac:dyDescent="0.25">
      <c r="A33" s="43" t="s">
        <v>32</v>
      </c>
      <c r="B33" s="26">
        <v>162.51509870000001</v>
      </c>
      <c r="C33" s="26">
        <v>21.951685879999999</v>
      </c>
      <c r="D33" s="26">
        <v>5.5735111899999996</v>
      </c>
      <c r="E33" s="26">
        <v>29.75947451</v>
      </c>
      <c r="F33" s="26">
        <v>17.765506649999999</v>
      </c>
      <c r="G33" s="26">
        <v>2.2077454300000001</v>
      </c>
      <c r="H33" s="26">
        <v>22.455221600000002</v>
      </c>
      <c r="I33" s="80">
        <v>1.8350251099999999</v>
      </c>
      <c r="J33" s="80">
        <v>0.27566970000000002</v>
      </c>
      <c r="K33" s="80">
        <v>1.2564440100000001</v>
      </c>
      <c r="L33" s="80"/>
      <c r="M33" s="80">
        <v>0.19458120000000001</v>
      </c>
      <c r="N33" s="26"/>
      <c r="O33" s="28" t="s">
        <v>32</v>
      </c>
      <c r="P33" s="92">
        <v>0</v>
      </c>
      <c r="Q33" s="26">
        <v>1.8060358030611099E-2</v>
      </c>
      <c r="R33" s="26">
        <v>1.83501687166189</v>
      </c>
      <c r="S33" s="26">
        <v>1.83501687166189</v>
      </c>
      <c r="T33" s="26">
        <v>5.9220696489690603</v>
      </c>
      <c r="U33" s="97">
        <v>2.8335338470543399E-3</v>
      </c>
      <c r="V33" s="26">
        <v>0.27566945212766902</v>
      </c>
      <c r="W33" s="97">
        <v>0.19458060030392901</v>
      </c>
      <c r="X33" s="26">
        <v>0.12784652700386301</v>
      </c>
      <c r="Y33" s="26">
        <v>162.51506363090201</v>
      </c>
      <c r="Z33" s="26">
        <v>2.3125754795879501</v>
      </c>
      <c r="AA33" s="26">
        <v>1.60231440996048E-2</v>
      </c>
      <c r="AB33" s="26">
        <v>0.34799565457100801</v>
      </c>
      <c r="AC33" s="26">
        <v>0</v>
      </c>
      <c r="AD33" s="97">
        <v>0</v>
      </c>
      <c r="AE33" s="26">
        <v>1.2564370324994301</v>
      </c>
      <c r="AF33" s="26">
        <v>1.2564370324994301</v>
      </c>
      <c r="AG33" s="26">
        <v>42871.962464106</v>
      </c>
      <c r="AH33" s="26">
        <v>0</v>
      </c>
      <c r="AI33" s="26">
        <v>0.75896326193664998</v>
      </c>
      <c r="AJ33" s="26">
        <v>0.159390213409392</v>
      </c>
      <c r="AK33" s="97">
        <v>0.32517420149506399</v>
      </c>
      <c r="AL33" s="26">
        <v>0.50361771781940801</v>
      </c>
      <c r="AM33" s="26">
        <v>0</v>
      </c>
      <c r="AN33" s="26">
        <v>21.951676670138902</v>
      </c>
      <c r="AO33" s="26">
        <v>0</v>
      </c>
      <c r="AP33" s="26">
        <v>5.0161567927159201</v>
      </c>
      <c r="AQ33" s="26">
        <v>0.55734789265695495</v>
      </c>
      <c r="AR33" s="26">
        <v>5.57350468537288</v>
      </c>
      <c r="AS33" s="26">
        <v>0</v>
      </c>
      <c r="AT33" s="26">
        <v>1.2127265586401801</v>
      </c>
      <c r="AU33" s="26">
        <v>5.3296531578454201E-3</v>
      </c>
      <c r="AV33" s="26">
        <v>4.4501254058433499</v>
      </c>
      <c r="AW33" s="26">
        <v>5.8625729040934303E-3</v>
      </c>
      <c r="AX33" s="26">
        <v>1.60777779614962</v>
      </c>
      <c r="AY33" s="26">
        <v>1.93643909456174</v>
      </c>
      <c r="AZ33" s="26">
        <v>1.77655373490522E-3</v>
      </c>
      <c r="BA33" s="26">
        <v>0</v>
      </c>
      <c r="BB33" s="26">
        <v>1.2506906529539099</v>
      </c>
      <c r="BC33" s="26">
        <v>29.758507514894902</v>
      </c>
      <c r="BD33" s="26">
        <v>17.764542226668201</v>
      </c>
      <c r="BE33" s="26">
        <v>11.9939652882267</v>
      </c>
      <c r="BF33" s="26">
        <v>1.43190396666611E-2</v>
      </c>
      <c r="BG33" s="26">
        <v>0</v>
      </c>
      <c r="BH33" s="26">
        <v>0.42459538021461901</v>
      </c>
      <c r="BI33" s="26">
        <v>0.11636421457585799</v>
      </c>
      <c r="BJ33" s="26">
        <v>4.8268866879412702</v>
      </c>
      <c r="BK33" s="26">
        <v>0.31977949370855902</v>
      </c>
      <c r="BL33" s="26">
        <v>6.2179567563396598E-2</v>
      </c>
      <c r="BM33" s="26">
        <v>6.8965686161036599</v>
      </c>
      <c r="BN33" s="26">
        <v>0.57216687185965298</v>
      </c>
      <c r="BO33" s="26">
        <v>2.6648391452680502E-3</v>
      </c>
      <c r="BP33" s="26">
        <v>0.293130408902263</v>
      </c>
      <c r="BQ33" s="26">
        <v>1.7765538451363199E-4</v>
      </c>
      <c r="BR33" s="26">
        <v>2.2077496607637901</v>
      </c>
      <c r="BS33" s="26">
        <v>1.3263316862262899</v>
      </c>
      <c r="BT33" s="26">
        <v>0</v>
      </c>
      <c r="BU33" s="26">
        <v>4.55415476792495E-4</v>
      </c>
      <c r="BV33" s="26">
        <v>0.573372208982732</v>
      </c>
      <c r="BW33" s="97">
        <v>0</v>
      </c>
      <c r="BX33" s="26">
        <v>0.15194723750062</v>
      </c>
      <c r="BY33" s="26">
        <v>22.4552144270463</v>
      </c>
      <c r="BZ33" s="26">
        <v>0.27868452639649</v>
      </c>
      <c r="CB33" s="55">
        <f t="shared" si="0"/>
        <v>-2.1578978374773332E-7</v>
      </c>
      <c r="CC33" s="55">
        <f t="shared" si="1"/>
        <v>-4.1955142525748807E-7</v>
      </c>
      <c r="CD33" s="55">
        <f t="shared" si="2"/>
        <v>-1.167060924048627E-6</v>
      </c>
      <c r="CE33" s="55">
        <f t="shared" si="3"/>
        <v>-3.2493688851053207E-5</v>
      </c>
      <c r="CF33" s="55">
        <f t="shared" si="4"/>
        <v>-5.4286283571755245E-5</v>
      </c>
      <c r="CG33" s="55">
        <f t="shared" si="5"/>
        <v>1.9163277307609106E-6</v>
      </c>
      <c r="CH33" s="55">
        <f t="shared" si="6"/>
        <v>-3.1943366353725203E-7</v>
      </c>
      <c r="CI33" s="109">
        <f t="shared" si="7"/>
        <v>-4.4894961191690144E-6</v>
      </c>
      <c r="CJ33" s="109">
        <f t="shared" si="8"/>
        <v>-8.9916422078303232E-7</v>
      </c>
      <c r="CK33" s="109">
        <f t="shared" si="9"/>
        <v>-5.5533716699349513E-6</v>
      </c>
      <c r="CL33" s="55" t="e">
        <f>IF(#REF!=0,"",(#REF!-L33)/L33)</f>
        <v>#REF!</v>
      </c>
      <c r="CM33" s="55">
        <f t="shared" si="10"/>
        <v>-3.0819836191595787E-6</v>
      </c>
    </row>
    <row r="34" spans="1:91" x14ac:dyDescent="0.25">
      <c r="A34" s="43" t="s">
        <v>33</v>
      </c>
      <c r="B34" s="26">
        <v>4569.3817079999999</v>
      </c>
      <c r="C34" s="26">
        <v>1054.2825061000001</v>
      </c>
      <c r="D34" s="26">
        <v>191.50688369</v>
      </c>
      <c r="E34" s="26">
        <v>753.03216676</v>
      </c>
      <c r="F34" s="26">
        <v>455.34040275000001</v>
      </c>
      <c r="G34" s="26">
        <v>85.677764030000006</v>
      </c>
      <c r="H34" s="26">
        <v>670.72753008999996</v>
      </c>
      <c r="I34" s="80">
        <v>54.24470522</v>
      </c>
      <c r="J34" s="80">
        <v>8.2238486399999999</v>
      </c>
      <c r="K34" s="80">
        <v>37.944678189999998</v>
      </c>
      <c r="L34" s="80"/>
      <c r="M34" s="80">
        <v>5.7656077200000002</v>
      </c>
      <c r="N34" s="26"/>
      <c r="O34" s="28" t="s">
        <v>33</v>
      </c>
      <c r="P34" s="92">
        <v>0</v>
      </c>
      <c r="Q34" s="26">
        <v>2.3036367593710199</v>
      </c>
      <c r="R34" s="26">
        <v>54.224086055666902</v>
      </c>
      <c r="S34" s="26">
        <v>54.224086055666902</v>
      </c>
      <c r="T34" s="26">
        <v>167.35577746374699</v>
      </c>
      <c r="U34" s="97">
        <v>7.6924474000451895E-2</v>
      </c>
      <c r="V34" s="26">
        <v>8.2207314938843705</v>
      </c>
      <c r="W34" s="97">
        <v>5.7633832747905602</v>
      </c>
      <c r="X34" s="26">
        <v>16.307386140092699</v>
      </c>
      <c r="Y34" s="26">
        <v>4567.7283425100604</v>
      </c>
      <c r="Z34" s="26">
        <v>65.998293966008006</v>
      </c>
      <c r="AA34" s="26">
        <v>2.0438261429950799</v>
      </c>
      <c r="AB34" s="26">
        <v>10.0780551501506</v>
      </c>
      <c r="AC34" s="26">
        <v>0</v>
      </c>
      <c r="AD34" s="97">
        <v>0</v>
      </c>
      <c r="AE34" s="26">
        <v>37.930171323042103</v>
      </c>
      <c r="AF34" s="26">
        <v>37.930171323042103</v>
      </c>
      <c r="AG34" s="26">
        <v>1279595.16490241</v>
      </c>
      <c r="AH34" s="26">
        <v>0</v>
      </c>
      <c r="AI34" s="26">
        <v>21.331019151606299</v>
      </c>
      <c r="AJ34" s="26">
        <v>4.4934185305963998</v>
      </c>
      <c r="AK34" s="97">
        <v>9.03342007947521</v>
      </c>
      <c r="AL34" s="26">
        <v>14.3276709254385</v>
      </c>
      <c r="AM34" s="26">
        <v>0</v>
      </c>
      <c r="AN34" s="26">
        <v>1053.91545883144</v>
      </c>
      <c r="AO34" s="26">
        <v>0</v>
      </c>
      <c r="AP34" s="26">
        <v>172.293461047085</v>
      </c>
      <c r="AQ34" s="26">
        <v>19.143688698556499</v>
      </c>
      <c r="AR34" s="26">
        <v>191.43714974564099</v>
      </c>
      <c r="AS34" s="26">
        <v>0</v>
      </c>
      <c r="AT34" s="26">
        <v>34.670032329293299</v>
      </c>
      <c r="AU34" s="26">
        <v>0.13655353031630801</v>
      </c>
      <c r="AV34" s="26">
        <v>143.65205126969599</v>
      </c>
      <c r="AW34" s="26">
        <v>0.150207936088008</v>
      </c>
      <c r="AX34" s="26">
        <v>41.193537084497599</v>
      </c>
      <c r="AY34" s="26">
        <v>49.6143172561274</v>
      </c>
      <c r="AZ34" s="26">
        <v>4.5517762529142303E-2</v>
      </c>
      <c r="BA34" s="26">
        <v>0</v>
      </c>
      <c r="BB34" s="26">
        <v>32.044464348506601</v>
      </c>
      <c r="BC34" s="26">
        <v>752.71815592177995</v>
      </c>
      <c r="BD34" s="26">
        <v>455.15269044340403</v>
      </c>
      <c r="BE34" s="26">
        <v>297.56546547837502</v>
      </c>
      <c r="BF34" s="26">
        <v>0.36687220588964697</v>
      </c>
      <c r="BG34" s="26">
        <v>0</v>
      </c>
      <c r="BH34" s="26">
        <v>10.8787320998473</v>
      </c>
      <c r="BI34" s="26">
        <v>2.9814186841713601</v>
      </c>
      <c r="BJ34" s="26">
        <v>123.67166983580999</v>
      </c>
      <c r="BK34" s="26">
        <v>8.1931986639990697</v>
      </c>
      <c r="BL34" s="26">
        <v>1.5931257461267501</v>
      </c>
      <c r="BM34" s="26">
        <v>176.69983123618599</v>
      </c>
      <c r="BN34" s="26">
        <v>15.9231125840149</v>
      </c>
      <c r="BO34" s="26">
        <v>6.8276713129075101E-2</v>
      </c>
      <c r="BP34" s="26">
        <v>7.5104155712451099</v>
      </c>
      <c r="BQ34" s="26">
        <v>4.5517689335692196E-3</v>
      </c>
      <c r="BR34" s="26">
        <v>85.645382866780196</v>
      </c>
      <c r="BS34" s="26">
        <v>38.605693633231297</v>
      </c>
      <c r="BT34" s="26">
        <v>0</v>
      </c>
      <c r="BU34" s="26">
        <v>1.2363507799806999E-2</v>
      </c>
      <c r="BV34" s="26">
        <v>18.056692378737001</v>
      </c>
      <c r="BW34" s="97">
        <v>0</v>
      </c>
      <c r="BX34" s="26">
        <v>13.6055126851039</v>
      </c>
      <c r="BY34" s="26">
        <v>670.472376306927</v>
      </c>
      <c r="BZ34" s="26">
        <v>9.5137116578740795</v>
      </c>
      <c r="CB34" s="55">
        <f t="shared" si="0"/>
        <v>-3.6183571336243913E-4</v>
      </c>
      <c r="CC34" s="55">
        <f t="shared" si="1"/>
        <v>-3.4814887512255174E-4</v>
      </c>
      <c r="CD34" s="55">
        <f t="shared" si="2"/>
        <v>-3.6413283436788737E-4</v>
      </c>
      <c r="CE34" s="55">
        <f t="shared" si="3"/>
        <v>-4.1699525210338225E-4</v>
      </c>
      <c r="CF34" s="55">
        <f t="shared" si="4"/>
        <v>-4.1224610305236873E-4</v>
      </c>
      <c r="CG34" s="55">
        <f t="shared" si="5"/>
        <v>-3.779412731694523E-4</v>
      </c>
      <c r="CH34" s="55">
        <f t="shared" si="6"/>
        <v>-3.8041346392732469E-4</v>
      </c>
      <c r="CI34" s="109">
        <f t="shared" si="7"/>
        <v>-3.801138608731144E-4</v>
      </c>
      <c r="CJ34" s="109">
        <f t="shared" si="8"/>
        <v>-3.7903738895046226E-4</v>
      </c>
      <c r="CK34" s="109">
        <f t="shared" si="9"/>
        <v>-3.8231624696497961E-4</v>
      </c>
      <c r="CL34" s="55" t="e">
        <f>IF(#REF!=0,"",(#REF!-L34)/L34)</f>
        <v>#REF!</v>
      </c>
      <c r="CM34" s="55">
        <f t="shared" si="10"/>
        <v>-3.8581279155078984E-4</v>
      </c>
    </row>
    <row r="35" spans="1:91" x14ac:dyDescent="0.25">
      <c r="A35" s="43" t="s">
        <v>34</v>
      </c>
      <c r="B35" s="26">
        <v>20739.232565999999</v>
      </c>
      <c r="C35" s="26">
        <v>4923.2754732000003</v>
      </c>
      <c r="D35" s="26">
        <v>830.47395706999998</v>
      </c>
      <c r="E35" s="26">
        <v>3220.6702777</v>
      </c>
      <c r="F35" s="26">
        <v>2074.8206412</v>
      </c>
      <c r="G35" s="26">
        <v>313.43453517</v>
      </c>
      <c r="H35" s="26">
        <v>2944.8946252000001</v>
      </c>
      <c r="I35" s="80">
        <v>225.3319971</v>
      </c>
      <c r="J35" s="80">
        <v>35.817810450000003</v>
      </c>
      <c r="K35" s="80">
        <v>175.90601459000001</v>
      </c>
      <c r="L35" s="80"/>
      <c r="M35" s="80">
        <v>24.265754699999999</v>
      </c>
      <c r="N35" s="26"/>
      <c r="O35" s="28" t="s">
        <v>34</v>
      </c>
      <c r="P35" s="92">
        <v>0</v>
      </c>
      <c r="Q35" s="26">
        <v>21.915942674585601</v>
      </c>
      <c r="R35" s="26">
        <v>225.33151005239901</v>
      </c>
      <c r="S35" s="26">
        <v>225.33151005239901</v>
      </c>
      <c r="T35" s="26">
        <v>672.63855837861001</v>
      </c>
      <c r="U35" s="97">
        <v>0.28692852762148802</v>
      </c>
      <c r="V35" s="26">
        <v>35.8178209464795</v>
      </c>
      <c r="W35" s="97">
        <v>24.265756599129698</v>
      </c>
      <c r="X35" s="26">
        <v>155.141765116839</v>
      </c>
      <c r="Y35" s="26">
        <v>20739.227484581399</v>
      </c>
      <c r="Z35" s="26">
        <v>269.81458085358202</v>
      </c>
      <c r="AA35" s="26">
        <v>19.444201904059199</v>
      </c>
      <c r="AB35" s="26">
        <v>42.2269023748077</v>
      </c>
      <c r="AC35" s="26">
        <v>0</v>
      </c>
      <c r="AD35" s="97">
        <v>0</v>
      </c>
      <c r="AE35" s="26">
        <v>175.905950296393</v>
      </c>
      <c r="AF35" s="26">
        <v>175.905950296393</v>
      </c>
      <c r="AG35" s="26">
        <v>5608430.1089193402</v>
      </c>
      <c r="AH35" s="26">
        <v>0</v>
      </c>
      <c r="AI35" s="26">
        <v>84.908840964875907</v>
      </c>
      <c r="AJ35" s="26">
        <v>17.982909669853601</v>
      </c>
      <c r="AK35" s="97">
        <v>35.2067075327789</v>
      </c>
      <c r="AL35" s="26">
        <v>58.260695788973599</v>
      </c>
      <c r="AM35" s="26">
        <v>0</v>
      </c>
      <c r="AN35" s="26">
        <v>4923.2733380732698</v>
      </c>
      <c r="AO35" s="26">
        <v>0</v>
      </c>
      <c r="AP35" s="26">
        <v>747.42599211847596</v>
      </c>
      <c r="AQ35" s="26">
        <v>83.047317369665507</v>
      </c>
      <c r="AR35" s="26">
        <v>830.47330948814204</v>
      </c>
      <c r="AS35" s="26">
        <v>0</v>
      </c>
      <c r="AT35" s="26">
        <v>142.16023045767901</v>
      </c>
      <c r="AU35" s="26">
        <v>0.62244569453859999</v>
      </c>
      <c r="AV35" s="26">
        <v>703.65795131467098</v>
      </c>
      <c r="AW35" s="26">
        <v>0.68469153755849099</v>
      </c>
      <c r="AX35" s="26">
        <v>187.77119275561199</v>
      </c>
      <c r="AY35" s="26">
        <v>226.15533777564599</v>
      </c>
      <c r="AZ35" s="26">
        <v>0.207482025827146</v>
      </c>
      <c r="BA35" s="26">
        <v>0</v>
      </c>
      <c r="BB35" s="26">
        <v>146.067330257885</v>
      </c>
      <c r="BC35" s="26">
        <v>3220.5573956803701</v>
      </c>
      <c r="BD35" s="26">
        <v>2074.7080465398999</v>
      </c>
      <c r="BE35" s="26">
        <v>1145.8493491404699</v>
      </c>
      <c r="BF35" s="26">
        <v>1.6723043668049999</v>
      </c>
      <c r="BG35" s="26">
        <v>0</v>
      </c>
      <c r="BH35" s="26">
        <v>49.588194072873698</v>
      </c>
      <c r="BI35" s="26">
        <v>13.590063033449599</v>
      </c>
      <c r="BJ35" s="26">
        <v>563.72859196305001</v>
      </c>
      <c r="BK35" s="26">
        <v>37.346744192198898</v>
      </c>
      <c r="BL35" s="26">
        <v>7.2618765080992196</v>
      </c>
      <c r="BM35" s="26">
        <v>805.44528756538</v>
      </c>
      <c r="BN35" s="26">
        <v>62.261306911668903</v>
      </c>
      <c r="BO35" s="26">
        <v>0.311224009986937</v>
      </c>
      <c r="BP35" s="26">
        <v>34.234532592580301</v>
      </c>
      <c r="BQ35" s="26">
        <v>2.0748188406995199E-2</v>
      </c>
      <c r="BR35" s="26">
        <v>313.43404741480498</v>
      </c>
      <c r="BS35" s="26">
        <v>163.09891501403601</v>
      </c>
      <c r="BT35" s="26">
        <v>0</v>
      </c>
      <c r="BU35" s="26">
        <v>4.6113798807616901E-2</v>
      </c>
      <c r="BV35" s="26">
        <v>85.654564283253293</v>
      </c>
      <c r="BW35" s="97">
        <v>0</v>
      </c>
      <c r="BX35" s="26">
        <v>120.406445377648</v>
      </c>
      <c r="BY35" s="26">
        <v>2944.8937030484399</v>
      </c>
      <c r="BZ35" s="26">
        <v>49.799920399880897</v>
      </c>
      <c r="CB35" s="55">
        <f t="shared" ref="CB35:CB51" si="11">IF(Y35=0,"",(Y35-B35)/B35)</f>
        <v>-2.4501478459044632E-7</v>
      </c>
      <c r="CC35" s="55">
        <f t="shared" ref="CC35:CC51" si="12">IF(AN35=0,"",(AN35-C35)/C35)</f>
        <v>-4.3368012660654731E-7</v>
      </c>
      <c r="CD35" s="55">
        <f t="shared" ref="CD35:CD51" si="13">IF(AR35=0,"",(AR35-D35)/D35)</f>
        <v>-7.7977382967213183E-7</v>
      </c>
      <c r="CE35" s="55">
        <f t="shared" ref="CE35:CE51" si="14">IF(BC35=0,"",(BC35-E35)/E35)</f>
        <v>-3.5049231960060097E-5</v>
      </c>
      <c r="CF35" s="55">
        <f t="shared" ref="CF35:CF51" si="15">IF(BD35=0,"",(BD35-F35)/F35)</f>
        <v>-5.426717754019316E-5</v>
      </c>
      <c r="CG35" s="55">
        <f t="shared" ref="CG35:CG51" si="16">IF(BR35=0,"",(BR35-G35)/G35)</f>
        <v>-1.5561628994069589E-6</v>
      </c>
      <c r="CH35" s="55">
        <f t="shared" ref="CH35:CH51" si="17">IF(BY35=0,"",(BY35-H35)/H35)</f>
        <v>-3.1313567293659952E-7</v>
      </c>
      <c r="CI35" s="109">
        <f t="shared" ref="CI35:CI51" si="18">IF(I35=0,"",(S35-I35)/I35)</f>
        <v>-2.1614666680827532E-6</v>
      </c>
      <c r="CJ35" s="109">
        <f t="shared" ref="CJ35:CJ51" si="19">IF(V35=0,"",(V35-J35)/J35)</f>
        <v>2.9305195837662288E-7</v>
      </c>
      <c r="CK35" s="109">
        <f t="shared" ref="CK35:CK51" si="20">IF(AE35=0,"",(AE35-K35)/K35)</f>
        <v>-3.6549976509116486E-7</v>
      </c>
      <c r="CL35" s="55" t="e">
        <f>IF(#REF!=0,"",(#REF!-L35)/L35)</f>
        <v>#REF!</v>
      </c>
      <c r="CM35" s="55">
        <f t="shared" ref="CM35:CM51" si="21">IF(W35=0,"",(W35-M35)/M35)</f>
        <v>7.8263780508868107E-8</v>
      </c>
    </row>
    <row r="36" spans="1:91" x14ac:dyDescent="0.25">
      <c r="A36" s="43" t="s">
        <v>35</v>
      </c>
      <c r="B36" s="26">
        <v>57.733026199999998</v>
      </c>
      <c r="C36" s="26">
        <v>6.50360578</v>
      </c>
      <c r="D36" s="26">
        <v>1.57491592</v>
      </c>
      <c r="E36" s="26">
        <v>9.5385138900000008</v>
      </c>
      <c r="F36" s="26">
        <v>6.7818374199999996</v>
      </c>
      <c r="G36" s="26">
        <v>0.29199199999999997</v>
      </c>
      <c r="H36" s="26">
        <v>6.5827404700000001</v>
      </c>
      <c r="I36" s="80">
        <v>0.49961643</v>
      </c>
      <c r="J36" s="80">
        <v>7.9974799999999999E-2</v>
      </c>
      <c r="K36" s="80">
        <v>0.39615952999999998</v>
      </c>
      <c r="L36" s="80"/>
      <c r="M36" s="80">
        <v>5.3908699999999997E-2</v>
      </c>
      <c r="N36" s="26"/>
      <c r="O36" s="28" t="s">
        <v>35</v>
      </c>
      <c r="P36" s="92">
        <v>0</v>
      </c>
      <c r="Q36" s="26">
        <v>5.4181202134074E-2</v>
      </c>
      <c r="R36" s="26">
        <v>0.49961262382909699</v>
      </c>
      <c r="S36" s="26">
        <v>0.49961262382909699</v>
      </c>
      <c r="T36" s="26">
        <v>1.4759358908050699</v>
      </c>
      <c r="U36" s="97">
        <v>6.1885077460495895E-4</v>
      </c>
      <c r="V36" s="26">
        <v>7.9974735239008499E-2</v>
      </c>
      <c r="W36" s="97">
        <v>5.39090880323638E-2</v>
      </c>
      <c r="X36" s="26">
        <v>0.38353993467705</v>
      </c>
      <c r="Y36" s="26">
        <v>57.733007049278797</v>
      </c>
      <c r="Z36" s="26">
        <v>0.59422400590618196</v>
      </c>
      <c r="AA36" s="26">
        <v>4.8069432298814399E-2</v>
      </c>
      <c r="AB36" s="26">
        <v>9.3483749246515299E-2</v>
      </c>
      <c r="AC36" s="26">
        <v>0</v>
      </c>
      <c r="AD36" s="97">
        <v>0</v>
      </c>
      <c r="AE36" s="26">
        <v>0.39616159132922102</v>
      </c>
      <c r="AF36" s="26">
        <v>0.39616159132922102</v>
      </c>
      <c r="AG36" s="26">
        <v>12532.835101991301</v>
      </c>
      <c r="AH36" s="26">
        <v>0</v>
      </c>
      <c r="AI36" s="26">
        <v>0.18591379909720701</v>
      </c>
      <c r="AJ36" s="26">
        <v>3.94215635245291E-2</v>
      </c>
      <c r="AK36" s="97">
        <v>7.6722970588611994E-2</v>
      </c>
      <c r="AL36" s="26">
        <v>0.12816197150085101</v>
      </c>
      <c r="AM36" s="26">
        <v>0</v>
      </c>
      <c r="AN36" s="26">
        <v>6.5036040719368096</v>
      </c>
      <c r="AO36" s="26">
        <v>0</v>
      </c>
      <c r="AP36" s="26">
        <v>1.4174177042168901</v>
      </c>
      <c r="AQ36" s="26">
        <v>0.15749023628036099</v>
      </c>
      <c r="AR36" s="26">
        <v>1.5749079404972499</v>
      </c>
      <c r="AS36" s="26">
        <v>0</v>
      </c>
      <c r="AT36" s="26">
        <v>0.31328653764116399</v>
      </c>
      <c r="AU36" s="26">
        <v>2.03456229986166E-3</v>
      </c>
      <c r="AV36" s="26">
        <v>1.6047759860447399</v>
      </c>
      <c r="AW36" s="26">
        <v>2.23800007716177E-3</v>
      </c>
      <c r="AX36" s="26">
        <v>0.61375613573857501</v>
      </c>
      <c r="AY36" s="26">
        <v>0.73921978427773805</v>
      </c>
      <c r="AZ36" s="26">
        <v>6.7818350171133703E-4</v>
      </c>
      <c r="BA36" s="26">
        <v>0</v>
      </c>
      <c r="BB36" s="26">
        <v>0.47744098502510501</v>
      </c>
      <c r="BC36" s="26">
        <v>9.5381453211858602</v>
      </c>
      <c r="BD36" s="26">
        <v>6.7814693399912898</v>
      </c>
      <c r="BE36" s="26">
        <v>2.75667598119457</v>
      </c>
      <c r="BF36" s="26">
        <v>5.4661909092412198E-3</v>
      </c>
      <c r="BG36" s="26">
        <v>0</v>
      </c>
      <c r="BH36" s="26">
        <v>0.16208571570297101</v>
      </c>
      <c r="BI36" s="26">
        <v>4.4421135711018099E-2</v>
      </c>
      <c r="BJ36" s="26">
        <v>1.84262482294129</v>
      </c>
      <c r="BK36" s="26">
        <v>0.122073281634947</v>
      </c>
      <c r="BL36" s="26">
        <v>2.3736614913165401E-2</v>
      </c>
      <c r="BM36" s="26">
        <v>2.6327086536924602</v>
      </c>
      <c r="BN36" s="26">
        <v>0.13578020624238701</v>
      </c>
      <c r="BO36" s="26">
        <v>1.01728048854423E-3</v>
      </c>
      <c r="BP36" s="26">
        <v>0.111900174716292</v>
      </c>
      <c r="BQ36" s="26">
        <v>6.7818361194243697E-5</v>
      </c>
      <c r="BR36" s="26">
        <v>0.29199234114320599</v>
      </c>
      <c r="BS36" s="26">
        <v>0.36169809236462203</v>
      </c>
      <c r="BT36" s="26">
        <v>0</v>
      </c>
      <c r="BU36" s="26">
        <v>9.9465979887233594E-5</v>
      </c>
      <c r="BV36" s="26">
        <v>0.194245715819375</v>
      </c>
      <c r="BW36" s="97">
        <v>0</v>
      </c>
      <c r="BX36" s="26">
        <v>0.295829107339737</v>
      </c>
      <c r="BY36" s="26">
        <v>6.5827391325914704</v>
      </c>
      <c r="BZ36" s="26">
        <v>0.11483770748028201</v>
      </c>
      <c r="CB36" s="55">
        <f t="shared" si="11"/>
        <v>-3.3171171617614948E-7</v>
      </c>
      <c r="CC36" s="55">
        <f t="shared" si="12"/>
        <v>-2.6263326041296941E-7</v>
      </c>
      <c r="CD36" s="55">
        <f t="shared" si="13"/>
        <v>-5.0666214296129609E-6</v>
      </c>
      <c r="CE36" s="55">
        <f t="shared" si="14"/>
        <v>-3.8640066827076956E-5</v>
      </c>
      <c r="CF36" s="55">
        <f t="shared" si="15"/>
        <v>-5.4274378153672034E-5</v>
      </c>
      <c r="CG36" s="55">
        <f t="shared" si="16"/>
        <v>1.1683306598037397E-6</v>
      </c>
      <c r="CH36" s="55">
        <f t="shared" si="17"/>
        <v>-2.0316895915846617E-7</v>
      </c>
      <c r="CI36" s="109">
        <f t="shared" si="18"/>
        <v>-7.6181860212424439E-6</v>
      </c>
      <c r="CJ36" s="109">
        <f t="shared" si="19"/>
        <v>-8.0976747050308676E-7</v>
      </c>
      <c r="CK36" s="109">
        <f t="shared" si="20"/>
        <v>5.2032806607907861E-6</v>
      </c>
      <c r="CL36" s="55" t="e">
        <f>IF(#REF!=0,"",(#REF!-L36)/L36)</f>
        <v>#REF!</v>
      </c>
      <c r="CM36" s="55">
        <f t="shared" si="21"/>
        <v>7.1979543896083822E-6</v>
      </c>
    </row>
    <row r="37" spans="1:91" x14ac:dyDescent="0.25">
      <c r="A37" s="43" t="s">
        <v>36</v>
      </c>
      <c r="B37" s="26">
        <v>14580.860999</v>
      </c>
      <c r="C37" s="26">
        <v>3547.0168724</v>
      </c>
      <c r="D37" s="26">
        <v>581.87729883999998</v>
      </c>
      <c r="E37" s="26">
        <v>2066.8217459000002</v>
      </c>
      <c r="F37" s="26">
        <v>1311.1966038</v>
      </c>
      <c r="G37" s="26">
        <v>156.80801043</v>
      </c>
      <c r="H37" s="26">
        <v>2182.2297153</v>
      </c>
      <c r="I37" s="80">
        <v>148.46140176</v>
      </c>
      <c r="J37" s="80">
        <v>26.139606000000001</v>
      </c>
      <c r="K37" s="80">
        <v>143.80213620000001</v>
      </c>
      <c r="L37" s="80"/>
      <c r="M37" s="80">
        <v>16.467738600000001</v>
      </c>
      <c r="N37" s="26"/>
      <c r="O37" s="28" t="s">
        <v>36</v>
      </c>
      <c r="P37" s="92">
        <v>0</v>
      </c>
      <c r="Q37" s="26">
        <v>41.108670941027398</v>
      </c>
      <c r="R37" s="26">
        <v>148.46080204816201</v>
      </c>
      <c r="S37" s="26">
        <v>148.46080204816201</v>
      </c>
      <c r="T37" s="26">
        <v>366.020383164404</v>
      </c>
      <c r="U37" s="97">
        <v>0.104838962287956</v>
      </c>
      <c r="V37" s="26">
        <v>26.139674789527401</v>
      </c>
      <c r="W37" s="97">
        <v>16.467723258706801</v>
      </c>
      <c r="X37" s="26">
        <v>291.00660992185698</v>
      </c>
      <c r="Y37" s="26">
        <v>14580.856344846899</v>
      </c>
      <c r="Z37" s="26">
        <v>157.321856006937</v>
      </c>
      <c r="AA37" s="26">
        <v>36.472365019385201</v>
      </c>
      <c r="AB37" s="26">
        <v>26.946486414590101</v>
      </c>
      <c r="AC37" s="26">
        <v>0</v>
      </c>
      <c r="AD37" s="97">
        <v>0</v>
      </c>
      <c r="AE37" s="26">
        <v>143.802192005509</v>
      </c>
      <c r="AF37" s="26">
        <v>143.802192005509</v>
      </c>
      <c r="AG37" s="26">
        <v>4139067.0622993102</v>
      </c>
      <c r="AH37" s="26">
        <v>0</v>
      </c>
      <c r="AI37" s="26">
        <v>44.301726047500701</v>
      </c>
      <c r="AJ37" s="26">
        <v>9.6077736831054299</v>
      </c>
      <c r="AK37" s="97">
        <v>16.620817850586299</v>
      </c>
      <c r="AL37" s="26">
        <v>33.258530241284802</v>
      </c>
      <c r="AM37" s="26">
        <v>0</v>
      </c>
      <c r="AN37" s="26">
        <v>3547.0161840197902</v>
      </c>
      <c r="AO37" s="26">
        <v>0</v>
      </c>
      <c r="AP37" s="26">
        <v>523.68948752459505</v>
      </c>
      <c r="AQ37" s="26">
        <v>58.187721360031297</v>
      </c>
      <c r="AR37" s="26">
        <v>581.87720888462604</v>
      </c>
      <c r="AS37" s="26">
        <v>0</v>
      </c>
      <c r="AT37" s="26">
        <v>83.8450403309688</v>
      </c>
      <c r="AU37" s="26">
        <v>0.39335846955141401</v>
      </c>
      <c r="AV37" s="26">
        <v>674.08193280113699</v>
      </c>
      <c r="AW37" s="26">
        <v>0.43269527891223902</v>
      </c>
      <c r="AX37" s="26">
        <v>118.66327551712099</v>
      </c>
      <c r="AY37" s="26">
        <v>142.92037247088501</v>
      </c>
      <c r="AZ37" s="26">
        <v>0.13111980213517599</v>
      </c>
      <c r="BA37" s="26">
        <v>0</v>
      </c>
      <c r="BB37" s="26">
        <v>92.308206595126705</v>
      </c>
      <c r="BC37" s="26">
        <v>2066.7502638371402</v>
      </c>
      <c r="BD37" s="26">
        <v>1311.1253899690801</v>
      </c>
      <c r="BE37" s="26">
        <v>755.62487386806401</v>
      </c>
      <c r="BF37" s="26">
        <v>1.0568221564509901</v>
      </c>
      <c r="BG37" s="26">
        <v>0</v>
      </c>
      <c r="BH37" s="26">
        <v>31.337587956149999</v>
      </c>
      <c r="BI37" s="26">
        <v>8.5883497191862705</v>
      </c>
      <c r="BJ37" s="26">
        <v>356.25200295419302</v>
      </c>
      <c r="BK37" s="26">
        <v>23.601534174396601</v>
      </c>
      <c r="BL37" s="26">
        <v>4.5891853646169096</v>
      </c>
      <c r="BM37" s="26">
        <v>509.00634931133101</v>
      </c>
      <c r="BN37" s="26">
        <v>29.8751991215304</v>
      </c>
      <c r="BO37" s="26">
        <v>0.196679087947882</v>
      </c>
      <c r="BP37" s="26">
        <v>21.634739110545201</v>
      </c>
      <c r="BQ37" s="26">
        <v>1.31120005291092E-2</v>
      </c>
      <c r="BR37" s="26">
        <v>156.80792767957999</v>
      </c>
      <c r="BS37" s="26">
        <v>107.045476954036</v>
      </c>
      <c r="BT37" s="26">
        <v>0</v>
      </c>
      <c r="BU37" s="26">
        <v>1.6849104586960699E-2</v>
      </c>
      <c r="BV37" s="26">
        <v>76.770680105078796</v>
      </c>
      <c r="BW37" s="97">
        <v>0</v>
      </c>
      <c r="BX37" s="26">
        <v>217.05426576716499</v>
      </c>
      <c r="BY37" s="26">
        <v>2182.2288654464001</v>
      </c>
      <c r="BZ37" s="26">
        <v>53.757887947860098</v>
      </c>
      <c r="CB37" s="55">
        <f t="shared" si="11"/>
        <v>-3.1919604070842578E-7</v>
      </c>
      <c r="CC37" s="55">
        <f t="shared" si="12"/>
        <v>-1.9407300121715627E-7</v>
      </c>
      <c r="CD37" s="55">
        <f t="shared" si="13"/>
        <v>-1.5459509095238939E-7</v>
      </c>
      <c r="CE37" s="55">
        <f t="shared" si="14"/>
        <v>-3.4585499693824216E-5</v>
      </c>
      <c r="CF37" s="55">
        <f t="shared" si="15"/>
        <v>-5.4312092262595307E-5</v>
      </c>
      <c r="CG37" s="55">
        <f t="shared" si="16"/>
        <v>-5.2771806605498974E-7</v>
      </c>
      <c r="CH37" s="55">
        <f t="shared" si="17"/>
        <v>-3.8944277678190457E-7</v>
      </c>
      <c r="CI37" s="109">
        <f t="shared" si="18"/>
        <v>-4.03951350911955E-6</v>
      </c>
      <c r="CJ37" s="109">
        <f t="shared" si="19"/>
        <v>2.6316206679062296E-6</v>
      </c>
      <c r="CK37" s="109">
        <f t="shared" si="20"/>
        <v>3.8807148813784218E-7</v>
      </c>
      <c r="CL37" s="55" t="e">
        <f>IF(#REF!=0,"",(#REF!-L37)/L37)</f>
        <v>#REF!</v>
      </c>
      <c r="CM37" s="55">
        <f t="shared" si="21"/>
        <v>-9.3159683742828735E-7</v>
      </c>
    </row>
    <row r="38" spans="1:91" x14ac:dyDescent="0.25">
      <c r="A38" s="43" t="s">
        <v>37</v>
      </c>
      <c r="B38" s="26">
        <v>6275.9864420000004</v>
      </c>
      <c r="C38" s="26">
        <v>684.44787210000004</v>
      </c>
      <c r="D38" s="26">
        <v>188.44119524999999</v>
      </c>
      <c r="E38" s="26">
        <v>1024.2553399999999</v>
      </c>
      <c r="F38" s="26">
        <v>721.49762394000004</v>
      </c>
      <c r="G38" s="26">
        <v>49.744955840000003</v>
      </c>
      <c r="H38" s="26">
        <v>748.22540330000004</v>
      </c>
      <c r="I38" s="80">
        <v>58.940533879999997</v>
      </c>
      <c r="J38" s="80">
        <v>9.1373514</v>
      </c>
      <c r="K38" s="80">
        <v>43.46647497</v>
      </c>
      <c r="L38" s="80"/>
      <c r="M38" s="80">
        <v>6.3034251000000001</v>
      </c>
      <c r="N38" s="26"/>
      <c r="O38" s="28" t="s">
        <v>37</v>
      </c>
      <c r="P38" s="92">
        <v>0</v>
      </c>
      <c r="Q38" s="26">
        <v>3.4133517133263802</v>
      </c>
      <c r="R38" s="26">
        <v>58.9650479085699</v>
      </c>
      <c r="S38" s="26">
        <v>58.9650479085699</v>
      </c>
      <c r="T38" s="26">
        <v>182.44748749152501</v>
      </c>
      <c r="U38" s="97">
        <v>8.2275028177714496E-2</v>
      </c>
      <c r="V38" s="26">
        <v>9.1410278305615709</v>
      </c>
      <c r="W38" s="97">
        <v>6.30604335176265</v>
      </c>
      <c r="X38" s="26">
        <v>24.1630024453667</v>
      </c>
      <c r="Y38" s="26">
        <v>6278.9255126572798</v>
      </c>
      <c r="Z38" s="26">
        <v>72.273958008598001</v>
      </c>
      <c r="AA38" s="26">
        <v>3.0284153351080501</v>
      </c>
      <c r="AB38" s="26">
        <v>11.109478244276501</v>
      </c>
      <c r="AC38" s="26">
        <v>0</v>
      </c>
      <c r="AD38" s="97">
        <v>0</v>
      </c>
      <c r="AE38" s="26">
        <v>43.483107844419798</v>
      </c>
      <c r="AF38" s="26">
        <v>43.483107844419798</v>
      </c>
      <c r="AG38" s="26">
        <v>1427080.03387181</v>
      </c>
      <c r="AH38" s="26">
        <v>0</v>
      </c>
      <c r="AI38" s="26">
        <v>23.195712507900801</v>
      </c>
      <c r="AJ38" s="26">
        <v>4.8931032659821296</v>
      </c>
      <c r="AK38" s="97">
        <v>9.7696643487606991</v>
      </c>
      <c r="AL38" s="26">
        <v>15.667879419302499</v>
      </c>
      <c r="AM38" s="26">
        <v>0</v>
      </c>
      <c r="AN38" s="26">
        <v>684.64996290723502</v>
      </c>
      <c r="AO38" s="26">
        <v>0</v>
      </c>
      <c r="AP38" s="26">
        <v>169.659769440632</v>
      </c>
      <c r="AQ38" s="26">
        <v>18.851011090350902</v>
      </c>
      <c r="AR38" s="26">
        <v>188.510780530983</v>
      </c>
      <c r="AS38" s="26">
        <v>0</v>
      </c>
      <c r="AT38" s="26">
        <v>37.996943719307502</v>
      </c>
      <c r="AU38" s="26">
        <v>0.216562154356608</v>
      </c>
      <c r="AV38" s="26">
        <v>165.60581304254299</v>
      </c>
      <c r="AW38" s="26">
        <v>0.23821833032953499</v>
      </c>
      <c r="AX38" s="26">
        <v>65.329450001929004</v>
      </c>
      <c r="AY38" s="26">
        <v>78.684084172467493</v>
      </c>
      <c r="AZ38" s="26">
        <v>7.2187663266037205E-2</v>
      </c>
      <c r="BA38" s="26">
        <v>0</v>
      </c>
      <c r="BB38" s="26">
        <v>50.819817347068103</v>
      </c>
      <c r="BC38" s="26">
        <v>1024.7269292810099</v>
      </c>
      <c r="BD38" s="26">
        <v>721.83346014296899</v>
      </c>
      <c r="BE38" s="26">
        <v>302.89346913804701</v>
      </c>
      <c r="BF38" s="26">
        <v>0.58182587013674103</v>
      </c>
      <c r="BG38" s="26">
        <v>0</v>
      </c>
      <c r="BH38" s="26">
        <v>17.252749990354701</v>
      </c>
      <c r="BI38" s="26">
        <v>4.7282686772819202</v>
      </c>
      <c r="BJ38" s="26">
        <v>196.13274745503901</v>
      </c>
      <c r="BK38" s="26">
        <v>12.9937066860673</v>
      </c>
      <c r="BL38" s="26">
        <v>2.5265496673776502</v>
      </c>
      <c r="BM38" s="26">
        <v>280.23089744649599</v>
      </c>
      <c r="BN38" s="26">
        <v>17.235175173205</v>
      </c>
      <c r="BO38" s="26">
        <v>0.10828078286126799</v>
      </c>
      <c r="BP38" s="26">
        <v>11.9108951316434</v>
      </c>
      <c r="BQ38" s="26">
        <v>7.2187662935343901E-3</v>
      </c>
      <c r="BR38" s="26">
        <v>49.757885150217398</v>
      </c>
      <c r="BS38" s="26">
        <v>42.652487204657497</v>
      </c>
      <c r="BT38" s="26">
        <v>0</v>
      </c>
      <c r="BU38" s="26">
        <v>1.32231939942569E-2</v>
      </c>
      <c r="BV38" s="26">
        <v>20.617000120356899</v>
      </c>
      <c r="BW38" s="97">
        <v>0</v>
      </c>
      <c r="BX38" s="26">
        <v>19.5160956383538</v>
      </c>
      <c r="BY38" s="26">
        <v>748.523575786636</v>
      </c>
      <c r="BZ38" s="26">
        <v>11.1955177087473</v>
      </c>
      <c r="CB38" s="55">
        <f t="shared" si="11"/>
        <v>4.6830417567677787E-4</v>
      </c>
      <c r="CC38" s="55">
        <f t="shared" si="12"/>
        <v>2.9526106438892557E-4</v>
      </c>
      <c r="CD38" s="55">
        <f t="shared" si="13"/>
        <v>3.6926788163643725E-4</v>
      </c>
      <c r="CE38" s="55">
        <f t="shared" si="14"/>
        <v>4.6042159859277195E-4</v>
      </c>
      <c r="CF38" s="55">
        <f t="shared" si="15"/>
        <v>4.6547097568387424E-4</v>
      </c>
      <c r="CG38" s="55">
        <f t="shared" si="16"/>
        <v>2.5991198502578927E-4</v>
      </c>
      <c r="CH38" s="55">
        <f t="shared" si="17"/>
        <v>3.9850623264178433E-4</v>
      </c>
      <c r="CI38" s="109">
        <f t="shared" si="18"/>
        <v>4.1591120670561024E-4</v>
      </c>
      <c r="CJ38" s="109">
        <f t="shared" si="19"/>
        <v>4.0235188520503369E-4</v>
      </c>
      <c r="CK38" s="109">
        <f t="shared" si="20"/>
        <v>3.8265984143591404E-4</v>
      </c>
      <c r="CL38" s="55" t="e">
        <f>IF(#REF!=0,"",(#REF!-L38)/L38)</f>
        <v>#REF!</v>
      </c>
      <c r="CM38" s="55">
        <f t="shared" si="21"/>
        <v>4.1536969522329187E-4</v>
      </c>
    </row>
    <row r="39" spans="1:91" x14ac:dyDescent="0.25">
      <c r="A39" s="43" t="s">
        <v>130</v>
      </c>
      <c r="B39" s="26">
        <v>214.81705260000001</v>
      </c>
      <c r="C39" s="26">
        <v>31.996549080000001</v>
      </c>
      <c r="D39" s="26">
        <v>7.4096408399999998</v>
      </c>
      <c r="E39" s="26">
        <v>38.527095180000003</v>
      </c>
      <c r="F39" s="26">
        <v>23.797998419999999</v>
      </c>
      <c r="G39" s="26">
        <v>2.9688751799999999</v>
      </c>
      <c r="H39" s="26">
        <v>28.85752866</v>
      </c>
      <c r="I39" s="80">
        <v>2.3764104000000001</v>
      </c>
      <c r="J39" s="80">
        <v>0.3546648</v>
      </c>
      <c r="K39" s="80">
        <v>1.6014600000000001</v>
      </c>
      <c r="L39" s="80"/>
      <c r="M39" s="80">
        <v>0.2515464</v>
      </c>
      <c r="N39" s="26"/>
      <c r="O39" s="28" t="s">
        <v>130</v>
      </c>
      <c r="P39" s="92">
        <v>0</v>
      </c>
      <c r="Q39" s="26">
        <v>0</v>
      </c>
      <c r="R39" s="26">
        <v>2.3764174669382698</v>
      </c>
      <c r="S39" s="26">
        <v>2.3764174669382698</v>
      </c>
      <c r="T39" s="26">
        <v>7.7340355511830499</v>
      </c>
      <c r="U39" s="97">
        <v>3.7419467272937698E-3</v>
      </c>
      <c r="V39" s="26">
        <v>0.35466544892788099</v>
      </c>
      <c r="W39" s="97">
        <v>0.25154385501162302</v>
      </c>
      <c r="X39" s="26">
        <v>0</v>
      </c>
      <c r="Y39" s="26">
        <v>214.81699631276899</v>
      </c>
      <c r="Z39" s="26">
        <v>3.0116773229782199</v>
      </c>
      <c r="AA39" s="26">
        <v>0</v>
      </c>
      <c r="AB39" s="26">
        <v>0.45126067226309902</v>
      </c>
      <c r="AC39" s="26">
        <v>0</v>
      </c>
      <c r="AD39" s="97">
        <v>0</v>
      </c>
      <c r="AE39" s="26">
        <v>1.6014509098651299</v>
      </c>
      <c r="AF39" s="26">
        <v>1.6014509098651299</v>
      </c>
      <c r="AG39" s="26">
        <v>55112.0212922391</v>
      </c>
      <c r="AH39" s="26">
        <v>0</v>
      </c>
      <c r="AI39" s="26">
        <v>0.992712777371759</v>
      </c>
      <c r="AJ39" s="26">
        <v>0.208304734631855</v>
      </c>
      <c r="AK39" s="97">
        <v>0.42671641342490202</v>
      </c>
      <c r="AL39" s="26">
        <v>0.65645039845235498</v>
      </c>
      <c r="AM39" s="26">
        <v>0</v>
      </c>
      <c r="AN39" s="26">
        <v>31.996534488555199</v>
      </c>
      <c r="AO39" s="26">
        <v>0</v>
      </c>
      <c r="AP39" s="26">
        <v>6.6686722553834104</v>
      </c>
      <c r="AQ39" s="26">
        <v>0.74096232190787903</v>
      </c>
      <c r="AR39" s="26">
        <v>7.4096345772912899</v>
      </c>
      <c r="AS39" s="26">
        <v>0</v>
      </c>
      <c r="AT39" s="26">
        <v>1.5785294584345999</v>
      </c>
      <c r="AU39" s="26">
        <v>7.1394441045652202E-3</v>
      </c>
      <c r="AV39" s="26">
        <v>5.5763877130904902</v>
      </c>
      <c r="AW39" s="26">
        <v>7.8532794303256704E-3</v>
      </c>
      <c r="AX39" s="26">
        <v>2.1537178194083899</v>
      </c>
      <c r="AY39" s="26">
        <v>2.5939800591940898</v>
      </c>
      <c r="AZ39" s="26">
        <v>2.3798002612477002E-3</v>
      </c>
      <c r="BA39" s="26">
        <v>0</v>
      </c>
      <c r="BB39" s="26">
        <v>1.67537778953576</v>
      </c>
      <c r="BC39" s="26">
        <v>38.525799059397997</v>
      </c>
      <c r="BD39" s="26">
        <v>23.796707308542299</v>
      </c>
      <c r="BE39" s="26">
        <v>14.7290917508556</v>
      </c>
      <c r="BF39" s="26">
        <v>1.91811956767362E-2</v>
      </c>
      <c r="BG39" s="26">
        <v>0</v>
      </c>
      <c r="BH39" s="26">
        <v>0.56877151848851104</v>
      </c>
      <c r="BI39" s="26">
        <v>0.15587747813290501</v>
      </c>
      <c r="BJ39" s="26">
        <v>6.4659150007991704</v>
      </c>
      <c r="BK39" s="26">
        <v>0.42836423662207801</v>
      </c>
      <c r="BL39" s="26">
        <v>8.3293690923020094E-2</v>
      </c>
      <c r="BM39" s="26">
        <v>9.23838180745933</v>
      </c>
      <c r="BN39" s="26">
        <v>0.75046581315167205</v>
      </c>
      <c r="BO39" s="26">
        <v>3.5697076120085702E-3</v>
      </c>
      <c r="BP39" s="26">
        <v>0.39266650132001701</v>
      </c>
      <c r="BQ39" s="26">
        <v>2.37979574177262E-4</v>
      </c>
      <c r="BR39" s="26">
        <v>2.9688818928884402</v>
      </c>
      <c r="BS39" s="26">
        <v>1.7173536244468299</v>
      </c>
      <c r="BT39" s="26">
        <v>0</v>
      </c>
      <c r="BU39" s="26">
        <v>6.0146443379905897E-4</v>
      </c>
      <c r="BV39" s="26">
        <v>0.72443331236473196</v>
      </c>
      <c r="BW39" s="97">
        <v>0</v>
      </c>
      <c r="BX39" s="26">
        <v>7.59663590932389E-2</v>
      </c>
      <c r="BY39" s="26">
        <v>28.857521123034399</v>
      </c>
      <c r="BZ39" s="26">
        <v>0.34240713071148599</v>
      </c>
      <c r="CB39" s="55">
        <f t="shared" si="11"/>
        <v>-2.6202403550880532E-7</v>
      </c>
      <c r="CC39" s="55">
        <f t="shared" si="12"/>
        <v>-4.5603182912522393E-7</v>
      </c>
      <c r="CD39" s="55">
        <f t="shared" si="13"/>
        <v>-8.4521083343733114E-7</v>
      </c>
      <c r="CE39" s="55">
        <f t="shared" si="14"/>
        <v>-3.3641794065995485E-5</v>
      </c>
      <c r="CF39" s="55">
        <f t="shared" si="15"/>
        <v>-5.4252943248162108E-5</v>
      </c>
      <c r="CG39" s="55">
        <f t="shared" si="16"/>
        <v>2.2610881337995837E-6</v>
      </c>
      <c r="CH39" s="55">
        <f t="shared" si="17"/>
        <v>-2.6117848446980388E-7</v>
      </c>
      <c r="CI39" s="109">
        <f t="shared" si="18"/>
        <v>2.9737869644419106E-6</v>
      </c>
      <c r="CJ39" s="109">
        <f t="shared" si="19"/>
        <v>1.829693504927046E-6</v>
      </c>
      <c r="CK39" s="109">
        <f t="shared" si="20"/>
        <v>-5.6761548025926157E-6</v>
      </c>
      <c r="CL39" s="55" t="e">
        <f>IF(#REF!=0,"",(#REF!-L39)/L39)</f>
        <v>#REF!</v>
      </c>
      <c r="CM39" s="55">
        <f t="shared" si="21"/>
        <v>-1.0117371494819963E-5</v>
      </c>
    </row>
    <row r="40" spans="1:91" x14ac:dyDescent="0.25">
      <c r="A40" s="43" t="s">
        <v>39</v>
      </c>
      <c r="B40" s="26"/>
      <c r="C40" s="26"/>
      <c r="D40" s="26"/>
      <c r="E40" s="26"/>
      <c r="F40" s="26"/>
      <c r="G40" s="26"/>
      <c r="H40" s="26"/>
      <c r="I40" s="80"/>
      <c r="J40" s="80"/>
      <c r="K40" s="80"/>
      <c r="L40" s="80"/>
      <c r="M40" s="80"/>
      <c r="N40" s="26"/>
      <c r="Q40" s="26"/>
      <c r="CB40" s="55" t="str">
        <f t="shared" si="11"/>
        <v/>
      </c>
      <c r="CC40" s="55" t="str">
        <f t="shared" si="12"/>
        <v/>
      </c>
      <c r="CD40" s="55" t="str">
        <f t="shared" si="13"/>
        <v/>
      </c>
      <c r="CE40" s="55" t="str">
        <f t="shared" si="14"/>
        <v/>
      </c>
      <c r="CF40" s="55" t="str">
        <f t="shared" si="15"/>
        <v/>
      </c>
      <c r="CG40" s="55" t="str">
        <f t="shared" si="16"/>
        <v/>
      </c>
      <c r="CH40" s="55" t="str">
        <f t="shared" si="17"/>
        <v/>
      </c>
      <c r="CI40" s="109" t="str">
        <f t="shared" si="18"/>
        <v/>
      </c>
      <c r="CJ40" s="109" t="str">
        <f t="shared" si="19"/>
        <v/>
      </c>
      <c r="CK40" s="109" t="str">
        <f t="shared" si="20"/>
        <v/>
      </c>
      <c r="CL40" s="55" t="e">
        <f>IF(#REF!=0,"",(#REF!-L40)/L40)</f>
        <v>#REF!</v>
      </c>
      <c r="CM40" s="55" t="str">
        <f t="shared" si="21"/>
        <v/>
      </c>
    </row>
    <row r="41" spans="1:91" x14ac:dyDescent="0.25">
      <c r="A41" s="43" t="s">
        <v>40</v>
      </c>
      <c r="B41" s="26">
        <v>3605.4110205000002</v>
      </c>
      <c r="C41" s="26">
        <v>711.73374576000003</v>
      </c>
      <c r="D41" s="26">
        <v>144.54157792999999</v>
      </c>
      <c r="E41" s="26">
        <v>583.47626246000004</v>
      </c>
      <c r="F41" s="26">
        <v>368.31280991</v>
      </c>
      <c r="G41" s="26">
        <v>62.732661190000002</v>
      </c>
      <c r="H41" s="26">
        <v>504.38746162000001</v>
      </c>
      <c r="I41" s="80">
        <v>41.397909839999997</v>
      </c>
      <c r="J41" s="80">
        <v>6.1963432799999998</v>
      </c>
      <c r="K41" s="80">
        <v>28.092210179999999</v>
      </c>
      <c r="L41" s="80"/>
      <c r="M41" s="80">
        <v>4.3853402399999997</v>
      </c>
      <c r="N41" s="26"/>
      <c r="O41" s="28" t="s">
        <v>40</v>
      </c>
      <c r="P41" s="92">
        <v>0</v>
      </c>
      <c r="Q41" s="26">
        <v>0.35072517465235797</v>
      </c>
      <c r="R41" s="26">
        <v>41.380790349714097</v>
      </c>
      <c r="S41" s="26">
        <v>41.380790349714097</v>
      </c>
      <c r="T41" s="26">
        <v>133.24462139205301</v>
      </c>
      <c r="U41" s="97">
        <v>6.3852452389380296E-2</v>
      </c>
      <c r="V41" s="26">
        <v>6.1938020037913502</v>
      </c>
      <c r="W41" s="97">
        <v>4.3835184695841303</v>
      </c>
      <c r="X41" s="26">
        <v>2.4827872289555</v>
      </c>
      <c r="Y41" s="26">
        <v>3604.0138185706301</v>
      </c>
      <c r="Z41" s="26">
        <v>52.012461036567998</v>
      </c>
      <c r="AA41" s="26">
        <v>0.31117096984407799</v>
      </c>
      <c r="AB41" s="26">
        <v>7.82217629194332</v>
      </c>
      <c r="AC41" s="26">
        <v>0</v>
      </c>
      <c r="AD41" s="97">
        <v>0</v>
      </c>
      <c r="AE41" s="26">
        <v>28.0806813961606</v>
      </c>
      <c r="AF41" s="26">
        <v>28.0806813961606</v>
      </c>
      <c r="AG41" s="26">
        <v>962761.392474522</v>
      </c>
      <c r="AH41" s="26">
        <v>0</v>
      </c>
      <c r="AI41" s="26">
        <v>17.079938175001701</v>
      </c>
      <c r="AJ41" s="26">
        <v>3.5865887360354201</v>
      </c>
      <c r="AK41" s="97">
        <v>7.3211498700251996</v>
      </c>
      <c r="AL41" s="26">
        <v>11.328257196757001</v>
      </c>
      <c r="AM41" s="26">
        <v>0</v>
      </c>
      <c r="AN41" s="26">
        <v>711.37055198223004</v>
      </c>
      <c r="AO41" s="26">
        <v>0</v>
      </c>
      <c r="AP41" s="26">
        <v>130.02878010549099</v>
      </c>
      <c r="AQ41" s="26">
        <v>14.447621444358001</v>
      </c>
      <c r="AR41" s="26">
        <v>144.47640154984899</v>
      </c>
      <c r="AS41" s="26">
        <v>0</v>
      </c>
      <c r="AT41" s="26">
        <v>27.273684592668499</v>
      </c>
      <c r="AU41" s="26">
        <v>0.110454270518141</v>
      </c>
      <c r="AV41" s="26">
        <v>99.571483204087301</v>
      </c>
      <c r="AW41" s="26">
        <v>0.1214991117578</v>
      </c>
      <c r="AX41" s="26">
        <v>33.320341936870598</v>
      </c>
      <c r="AY41" s="26">
        <v>40.131683173773801</v>
      </c>
      <c r="AZ41" s="26">
        <v>3.6818150211919198E-2</v>
      </c>
      <c r="BA41" s="26">
        <v>0</v>
      </c>
      <c r="BB41" s="26">
        <v>25.919904506798499</v>
      </c>
      <c r="BC41" s="26">
        <v>583.25000645248701</v>
      </c>
      <c r="BD41" s="26">
        <v>368.16072389159802</v>
      </c>
      <c r="BE41" s="26">
        <v>215.08928256088799</v>
      </c>
      <c r="BF41" s="26">
        <v>0.29675325099070199</v>
      </c>
      <c r="BG41" s="26">
        <v>0</v>
      </c>
      <c r="BH41" s="26">
        <v>8.7995121061304999</v>
      </c>
      <c r="BI41" s="26">
        <v>2.4115859697856501</v>
      </c>
      <c r="BJ41" s="26">
        <v>100.034674404889</v>
      </c>
      <c r="BK41" s="26">
        <v>6.6272571746666902</v>
      </c>
      <c r="BL41" s="26">
        <v>1.28863505459195</v>
      </c>
      <c r="BM41" s="26">
        <v>142.92771816112401</v>
      </c>
      <c r="BN41" s="26">
        <v>12.881158395442601</v>
      </c>
      <c r="BO41" s="26">
        <v>5.5227132723755297E-2</v>
      </c>
      <c r="BP41" s="26">
        <v>6.0749776726907898</v>
      </c>
      <c r="BQ41" s="26">
        <v>3.6818140732044701E-3</v>
      </c>
      <c r="BR41" s="26">
        <v>62.701914551056198</v>
      </c>
      <c r="BS41" s="26">
        <v>29.807058445485499</v>
      </c>
      <c r="BT41" s="26">
        <v>0</v>
      </c>
      <c r="BU41" s="26">
        <v>1.0262631855447299E-2</v>
      </c>
      <c r="BV41" s="26">
        <v>12.843178449891001</v>
      </c>
      <c r="BW41" s="97">
        <v>0</v>
      </c>
      <c r="BX41" s="26">
        <v>3.1299354720547599</v>
      </c>
      <c r="BY41" s="26">
        <v>504.18035042466499</v>
      </c>
      <c r="BZ41" s="26">
        <v>6.2195032638276597</v>
      </c>
      <c r="CB41" s="55">
        <f t="shared" si="11"/>
        <v>-3.8752916697313129E-4</v>
      </c>
      <c r="CC41" s="55">
        <f t="shared" si="12"/>
        <v>-5.102944463904397E-4</v>
      </c>
      <c r="CD41" s="55">
        <f t="shared" si="13"/>
        <v>-4.5091786795468448E-4</v>
      </c>
      <c r="CE41" s="55">
        <f t="shared" si="14"/>
        <v>-3.8777242892300257E-4</v>
      </c>
      <c r="CF41" s="55">
        <f t="shared" si="15"/>
        <v>-4.1292622550689249E-4</v>
      </c>
      <c r="CG41" s="55">
        <f t="shared" si="16"/>
        <v>-4.9012170630989549E-4</v>
      </c>
      <c r="CH41" s="55">
        <f t="shared" si="17"/>
        <v>-4.1061923837244822E-4</v>
      </c>
      <c r="CI41" s="109">
        <f t="shared" si="18"/>
        <v>-4.1353513624397002E-4</v>
      </c>
      <c r="CJ41" s="109">
        <f t="shared" si="19"/>
        <v>-4.1012514862630956E-4</v>
      </c>
      <c r="CK41" s="109">
        <f t="shared" si="20"/>
        <v>-4.1039077258530346E-4</v>
      </c>
      <c r="CL41" s="55" t="e">
        <f>IF(#REF!=0,"",(#REF!-L41)/L41)</f>
        <v>#REF!</v>
      </c>
      <c r="CM41" s="55">
        <f t="shared" si="21"/>
        <v>-4.1542282152989683E-4</v>
      </c>
    </row>
    <row r="42" spans="1:91" x14ac:dyDescent="0.25">
      <c r="A42" s="43" t="s">
        <v>41</v>
      </c>
      <c r="B42" s="26">
        <v>5482.8326982999997</v>
      </c>
      <c r="C42" s="26">
        <v>1261.5573873999999</v>
      </c>
      <c r="D42" s="26">
        <v>233.66253075</v>
      </c>
      <c r="E42" s="26">
        <v>943.64033867000001</v>
      </c>
      <c r="F42" s="26">
        <v>543.75564194000003</v>
      </c>
      <c r="G42" s="26">
        <v>109.45253888000001</v>
      </c>
      <c r="H42" s="26">
        <v>835.85488167000005</v>
      </c>
      <c r="I42" s="80">
        <v>68.067978139999994</v>
      </c>
      <c r="J42" s="80">
        <v>10.2561129</v>
      </c>
      <c r="K42" s="80">
        <v>46.941358860000001</v>
      </c>
      <c r="L42" s="80"/>
      <c r="M42" s="80">
        <v>7.2235161000000003</v>
      </c>
      <c r="N42" s="26"/>
      <c r="O42" s="28" t="s">
        <v>41</v>
      </c>
      <c r="P42" s="92">
        <v>0</v>
      </c>
      <c r="Q42" s="26">
        <v>0.97524416064749697</v>
      </c>
      <c r="R42" s="26">
        <v>68.067894665923703</v>
      </c>
      <c r="S42" s="26">
        <v>68.067894665923703</v>
      </c>
      <c r="T42" s="26">
        <v>218.825952700606</v>
      </c>
      <c r="U42" s="97">
        <v>0.10416256851592499</v>
      </c>
      <c r="V42" s="26">
        <v>10.2561138933329</v>
      </c>
      <c r="W42" s="97">
        <v>7.2235103965602603</v>
      </c>
      <c r="X42" s="26">
        <v>6.9037103362158696</v>
      </c>
      <c r="Y42" s="26">
        <v>5482.8311707093899</v>
      </c>
      <c r="Z42" s="26">
        <v>85.562874834269707</v>
      </c>
      <c r="AA42" s="26">
        <v>0.86525177010201804</v>
      </c>
      <c r="AB42" s="26">
        <v>12.9005580168058</v>
      </c>
      <c r="AC42" s="26">
        <v>0</v>
      </c>
      <c r="AD42" s="97">
        <v>0</v>
      </c>
      <c r="AE42" s="26">
        <v>46.941301543495499</v>
      </c>
      <c r="AF42" s="26">
        <v>46.941301543495499</v>
      </c>
      <c r="AG42" s="26">
        <v>1595613.54795769</v>
      </c>
      <c r="AH42" s="26">
        <v>0</v>
      </c>
      <c r="AI42" s="26">
        <v>28.0240845054768</v>
      </c>
      <c r="AJ42" s="26">
        <v>5.8877709564054701</v>
      </c>
      <c r="AK42" s="97">
        <v>11.9886669203923</v>
      </c>
      <c r="AL42" s="26">
        <v>18.6256222811223</v>
      </c>
      <c r="AM42" s="26">
        <v>0</v>
      </c>
      <c r="AN42" s="26">
        <v>1261.55700149363</v>
      </c>
      <c r="AO42" s="26">
        <v>0</v>
      </c>
      <c r="AP42" s="26">
        <v>210.29621005638299</v>
      </c>
      <c r="AQ42" s="26">
        <v>23.366208241979301</v>
      </c>
      <c r="AR42" s="26">
        <v>233.66241829836201</v>
      </c>
      <c r="AS42" s="26">
        <v>0</v>
      </c>
      <c r="AT42" s="26">
        <v>44.880100799340802</v>
      </c>
      <c r="AU42" s="26">
        <v>0.16312676499280701</v>
      </c>
      <c r="AV42" s="26">
        <v>167.508508239554</v>
      </c>
      <c r="AW42" s="26">
        <v>0.17943972232786001</v>
      </c>
      <c r="AX42" s="26">
        <v>49.209867226640597</v>
      </c>
      <c r="AY42" s="26">
        <v>59.269346494926602</v>
      </c>
      <c r="AZ42" s="26">
        <v>5.4375545451038003E-2</v>
      </c>
      <c r="BA42" s="26">
        <v>0</v>
      </c>
      <c r="BB42" s="26">
        <v>38.280390438554399</v>
      </c>
      <c r="BC42" s="26">
        <v>943.61066351956799</v>
      </c>
      <c r="BD42" s="26">
        <v>543.72612453358397</v>
      </c>
      <c r="BE42" s="26">
        <v>399.88453898598402</v>
      </c>
      <c r="BF42" s="26">
        <v>0.43826630180172699</v>
      </c>
      <c r="BG42" s="26">
        <v>0</v>
      </c>
      <c r="BH42" s="26">
        <v>12.995753258706801</v>
      </c>
      <c r="BI42" s="26">
        <v>3.5615956094953001</v>
      </c>
      <c r="BJ42" s="26">
        <v>147.73837067411799</v>
      </c>
      <c r="BK42" s="26">
        <v>9.7875892458539298</v>
      </c>
      <c r="BL42" s="26">
        <v>1.90314715190396</v>
      </c>
      <c r="BM42" s="26">
        <v>211.08589008857001</v>
      </c>
      <c r="BN42" s="26">
        <v>21.099748117408399</v>
      </c>
      <c r="BO42" s="26">
        <v>8.1563360395068202E-2</v>
      </c>
      <c r="BP42" s="26">
        <v>8.9719651008338897</v>
      </c>
      <c r="BQ42" s="26">
        <v>5.4375490115026104E-3</v>
      </c>
      <c r="BR42" s="26">
        <v>109.452421792688</v>
      </c>
      <c r="BS42" s="26">
        <v>49.201929567187896</v>
      </c>
      <c r="BT42" s="26">
        <v>0</v>
      </c>
      <c r="BU42" s="26">
        <v>1.6740375833379E-2</v>
      </c>
      <c r="BV42" s="26">
        <v>21.504719537388699</v>
      </c>
      <c r="BW42" s="97">
        <v>0</v>
      </c>
      <c r="BX42" s="26">
        <v>7.2133820635790897</v>
      </c>
      <c r="BY42" s="26">
        <v>835.85471100161396</v>
      </c>
      <c r="BZ42" s="26">
        <v>10.5788646575869</v>
      </c>
      <c r="CB42" s="55">
        <f t="shared" si="11"/>
        <v>-2.7861339090524835E-7</v>
      </c>
      <c r="CC42" s="55">
        <f t="shared" si="12"/>
        <v>-3.0589680169194126E-7</v>
      </c>
      <c r="CD42" s="55">
        <f t="shared" si="13"/>
        <v>-4.8125661238006316E-7</v>
      </c>
      <c r="CE42" s="55">
        <f t="shared" si="14"/>
        <v>-3.1447522128863148E-5</v>
      </c>
      <c r="CF42" s="55">
        <f t="shared" si="15"/>
        <v>-5.4284322109744636E-5</v>
      </c>
      <c r="CG42" s="55">
        <f t="shared" si="16"/>
        <v>-1.0697541893876286E-6</v>
      </c>
      <c r="CH42" s="55">
        <f t="shared" si="17"/>
        <v>-2.0418423081919212E-7</v>
      </c>
      <c r="CI42" s="109">
        <f t="shared" si="18"/>
        <v>-1.2263340056829824E-6</v>
      </c>
      <c r="CJ42" s="109">
        <f t="shared" si="19"/>
        <v>9.6852765766513593E-8</v>
      </c>
      <c r="CK42" s="109">
        <f t="shared" si="20"/>
        <v>-1.2210235471351308E-6</v>
      </c>
      <c r="CL42" s="55" t="e">
        <f>IF(#REF!=0,"",(#REF!-L42)/L42)</f>
        <v>#REF!</v>
      </c>
      <c r="CM42" s="55">
        <f t="shared" si="21"/>
        <v>-7.8956558843216577E-7</v>
      </c>
    </row>
    <row r="43" spans="1:91" x14ac:dyDescent="0.25">
      <c r="A43" s="43" t="s">
        <v>42</v>
      </c>
      <c r="B43" s="26">
        <v>2036.9366345000001</v>
      </c>
      <c r="C43" s="26">
        <v>519.59037952000006</v>
      </c>
      <c r="D43" s="26">
        <v>87.899976699999996</v>
      </c>
      <c r="E43" s="26">
        <v>326.23035792000002</v>
      </c>
      <c r="F43" s="26">
        <v>202.21559139999999</v>
      </c>
      <c r="G43" s="26">
        <v>40.254648969999998</v>
      </c>
      <c r="H43" s="26">
        <v>296.06966747000001</v>
      </c>
      <c r="I43" s="80">
        <v>24.06751487</v>
      </c>
      <c r="J43" s="80">
        <v>3.63264042</v>
      </c>
      <c r="K43" s="80">
        <v>16.659680399999999</v>
      </c>
      <c r="L43" s="80"/>
      <c r="M43" s="80">
        <v>2.5550997600000001</v>
      </c>
      <c r="N43" s="26"/>
      <c r="O43" s="28" t="s">
        <v>42</v>
      </c>
      <c r="P43" s="92">
        <v>0</v>
      </c>
      <c r="Q43" s="26">
        <v>0.77796845628289701</v>
      </c>
      <c r="R43" s="26">
        <v>24.0674785818846</v>
      </c>
      <c r="S43" s="26">
        <v>24.0674785818846</v>
      </c>
      <c r="T43" s="26">
        <v>75.181088502620696</v>
      </c>
      <c r="U43" s="97">
        <v>3.5008081097041899E-2</v>
      </c>
      <c r="V43" s="26">
        <v>3.6326583721236299</v>
      </c>
      <c r="W43" s="97">
        <v>2.55508563245415</v>
      </c>
      <c r="X43" s="26">
        <v>5.5072141703401103</v>
      </c>
      <c r="Y43" s="26">
        <v>2036.9359325826599</v>
      </c>
      <c r="Z43" s="26">
        <v>29.555854270179701</v>
      </c>
      <c r="AA43" s="26">
        <v>0.69022558627953501</v>
      </c>
      <c r="AB43" s="26">
        <v>4.4924095750326503</v>
      </c>
      <c r="AC43" s="26">
        <v>0</v>
      </c>
      <c r="AD43" s="97">
        <v>0</v>
      </c>
      <c r="AE43" s="26">
        <v>16.659712477298399</v>
      </c>
      <c r="AF43" s="26">
        <v>16.659712477298399</v>
      </c>
      <c r="AG43" s="26">
        <v>565157.83804626402</v>
      </c>
      <c r="AH43" s="26">
        <v>0</v>
      </c>
      <c r="AI43" s="26">
        <v>9.5992261873134996</v>
      </c>
      <c r="AJ43" s="26">
        <v>2.02014090993733</v>
      </c>
      <c r="AK43" s="97">
        <v>4.0803911127238797</v>
      </c>
      <c r="AL43" s="26">
        <v>6.4226920196630202</v>
      </c>
      <c r="AM43" s="26">
        <v>0</v>
      </c>
      <c r="AN43" s="26">
        <v>519.59019586963996</v>
      </c>
      <c r="AO43" s="26">
        <v>0</v>
      </c>
      <c r="AP43" s="26">
        <v>79.110007815384904</v>
      </c>
      <c r="AQ43" s="26">
        <v>8.7900177648439897</v>
      </c>
      <c r="AR43" s="26">
        <v>87.900025580228899</v>
      </c>
      <c r="AS43" s="26">
        <v>0</v>
      </c>
      <c r="AT43" s="26">
        <v>15.5175597975605</v>
      </c>
      <c r="AU43" s="26">
        <v>6.06647687075954E-2</v>
      </c>
      <c r="AV43" s="26">
        <v>61.969320809867902</v>
      </c>
      <c r="AW43" s="26">
        <v>6.6730957853139095E-2</v>
      </c>
      <c r="AX43" s="26">
        <v>18.300504836389401</v>
      </c>
      <c r="AY43" s="26">
        <v>22.0414910960829</v>
      </c>
      <c r="AZ43" s="26">
        <v>2.0221606618275201E-2</v>
      </c>
      <c r="BA43" s="26">
        <v>0</v>
      </c>
      <c r="BB43" s="26">
        <v>14.235975649950101</v>
      </c>
      <c r="BC43" s="26">
        <v>326.21934879577998</v>
      </c>
      <c r="BD43" s="26">
        <v>202.20462103903799</v>
      </c>
      <c r="BE43" s="26">
        <v>124.014727756742</v>
      </c>
      <c r="BF43" s="26">
        <v>0.16298561120388899</v>
      </c>
      <c r="BG43" s="26">
        <v>0</v>
      </c>
      <c r="BH43" s="26">
        <v>4.83294919999779</v>
      </c>
      <c r="BI43" s="26">
        <v>1.3245155310107599</v>
      </c>
      <c r="BJ43" s="26">
        <v>54.941963105650999</v>
      </c>
      <c r="BK43" s="26">
        <v>3.6398779080341899</v>
      </c>
      <c r="BL43" s="26">
        <v>0.70775730859747399</v>
      </c>
      <c r="BM43" s="26">
        <v>78.500076169689706</v>
      </c>
      <c r="BN43" s="26">
        <v>7.1883517394665901</v>
      </c>
      <c r="BO43" s="26">
        <v>3.0332334308878502E-2</v>
      </c>
      <c r="BP43" s="26">
        <v>3.3365527979408802</v>
      </c>
      <c r="BQ43" s="26">
        <v>2.0221570021550098E-3</v>
      </c>
      <c r="BR43" s="26">
        <v>40.254607031641797</v>
      </c>
      <c r="BS43" s="26">
        <v>17.1817550797367</v>
      </c>
      <c r="BT43" s="26">
        <v>0</v>
      </c>
      <c r="BU43" s="26">
        <v>5.6263959467186897E-3</v>
      </c>
      <c r="BV43" s="26">
        <v>7.8460538161270303</v>
      </c>
      <c r="BW43" s="97">
        <v>0</v>
      </c>
      <c r="BX43" s="26">
        <v>4.77808339805883</v>
      </c>
      <c r="BY43" s="26">
        <v>296.06958051555</v>
      </c>
      <c r="BZ43" s="26">
        <v>4.0391589018485696</v>
      </c>
      <c r="CB43" s="55">
        <f t="shared" si="11"/>
        <v>-3.4459458791077663E-7</v>
      </c>
      <c r="CC43" s="55">
        <f t="shared" si="12"/>
        <v>-3.5345219491838075E-7</v>
      </c>
      <c r="CD43" s="55">
        <f t="shared" si="13"/>
        <v>5.5608921341959238E-7</v>
      </c>
      <c r="CE43" s="55">
        <f t="shared" si="14"/>
        <v>-3.3746473780769416E-5</v>
      </c>
      <c r="CF43" s="55">
        <f t="shared" si="15"/>
        <v>-5.425081659655618E-5</v>
      </c>
      <c r="CG43" s="55">
        <f t="shared" si="16"/>
        <v>-1.0418264541960328E-6</v>
      </c>
      <c r="CH43" s="55">
        <f t="shared" si="17"/>
        <v>-2.9369590865216023E-7</v>
      </c>
      <c r="CI43" s="109">
        <f t="shared" si="18"/>
        <v>-1.5077632898824189E-6</v>
      </c>
      <c r="CJ43" s="109">
        <f t="shared" si="19"/>
        <v>4.9418939268070643E-6</v>
      </c>
      <c r="CK43" s="109">
        <f t="shared" si="20"/>
        <v>1.9254450043179143E-6</v>
      </c>
      <c r="CL43" s="55" t="e">
        <f>IF(#REF!=0,"",(#REF!-L43)/L43)</f>
        <v>#REF!</v>
      </c>
      <c r="CM43" s="55">
        <f t="shared" si="21"/>
        <v>-5.5291562667057122E-6</v>
      </c>
    </row>
    <row r="44" spans="1:91" x14ac:dyDescent="0.25">
      <c r="A44" s="43" t="s">
        <v>43</v>
      </c>
      <c r="B44" s="26">
        <v>24763.391685999999</v>
      </c>
      <c r="C44" s="26">
        <v>5516.3561337000001</v>
      </c>
      <c r="D44" s="26">
        <v>984.41544647000001</v>
      </c>
      <c r="E44" s="26">
        <v>3480.1304248000001</v>
      </c>
      <c r="F44" s="26">
        <v>2101.3282586</v>
      </c>
      <c r="G44" s="26">
        <v>400.32053739000003</v>
      </c>
      <c r="H44" s="26">
        <v>3218.6498314999999</v>
      </c>
      <c r="I44" s="80">
        <v>209.31640686</v>
      </c>
      <c r="J44" s="80">
        <v>58.05338596</v>
      </c>
      <c r="K44" s="80">
        <v>185.25622328</v>
      </c>
      <c r="L44" s="80"/>
      <c r="M44" s="80">
        <v>21.22034472</v>
      </c>
      <c r="N44" s="26"/>
      <c r="O44" s="28" t="s">
        <v>43</v>
      </c>
      <c r="P44" s="92">
        <v>0</v>
      </c>
      <c r="Q44" s="26">
        <v>13.0488349573974</v>
      </c>
      <c r="R44" s="26">
        <v>209.316266955879</v>
      </c>
      <c r="S44" s="26">
        <v>209.316266955879</v>
      </c>
      <c r="T44" s="26">
        <v>610.40374287417001</v>
      </c>
      <c r="U44" s="97">
        <v>0.27149034965316998</v>
      </c>
      <c r="V44" s="26">
        <v>58.053454811087597</v>
      </c>
      <c r="W44" s="97">
        <v>21.220369235359701</v>
      </c>
      <c r="X44" s="26">
        <v>307.55880163530298</v>
      </c>
      <c r="Y44" s="26">
        <v>24763.3832690333</v>
      </c>
      <c r="Z44" s="26">
        <v>420.22967433909002</v>
      </c>
      <c r="AA44" s="26">
        <v>100.864006684516</v>
      </c>
      <c r="AB44" s="26">
        <v>62.606955878303701</v>
      </c>
      <c r="AC44" s="26">
        <v>0</v>
      </c>
      <c r="AD44" s="97">
        <v>0</v>
      </c>
      <c r="AE44" s="26">
        <v>185.25581832390299</v>
      </c>
      <c r="AF44" s="26">
        <v>185.25581832390299</v>
      </c>
      <c r="AG44" s="26">
        <v>6475149.3935020901</v>
      </c>
      <c r="AH44" s="26">
        <v>0</v>
      </c>
      <c r="AI44" s="26">
        <v>95.7031122141277</v>
      </c>
      <c r="AJ44" s="26">
        <v>34.204140393277598</v>
      </c>
      <c r="AK44" s="97">
        <v>32.781317403972302</v>
      </c>
      <c r="AL44" s="26">
        <v>52.346050726897403</v>
      </c>
      <c r="AM44" s="26">
        <v>0</v>
      </c>
      <c r="AN44" s="26">
        <v>5516.3547786498902</v>
      </c>
      <c r="AO44" s="26">
        <v>0</v>
      </c>
      <c r="AP44" s="26">
        <v>885.97354444275402</v>
      </c>
      <c r="AQ44" s="26">
        <v>98.441356494077894</v>
      </c>
      <c r="AR44" s="26">
        <v>984.41490093683205</v>
      </c>
      <c r="AS44" s="26">
        <v>6.6075203672900202E-4</v>
      </c>
      <c r="AT44" s="26">
        <v>151.88571001316001</v>
      </c>
      <c r="AU44" s="26">
        <v>0.63039796869767395</v>
      </c>
      <c r="AV44" s="26">
        <v>778.20990697970603</v>
      </c>
      <c r="AW44" s="26">
        <v>0.69343712058179896</v>
      </c>
      <c r="AX44" s="26">
        <v>190.170156862933</v>
      </c>
      <c r="AY44" s="26">
        <v>229.044681201408</v>
      </c>
      <c r="AZ44" s="26">
        <v>0.210133338077238</v>
      </c>
      <c r="BA44" s="26">
        <v>0</v>
      </c>
      <c r="BB44" s="26">
        <v>147.93346887801201</v>
      </c>
      <c r="BC44" s="26">
        <v>3480.0159128914502</v>
      </c>
      <c r="BD44" s="26">
        <v>2101.2141668545401</v>
      </c>
      <c r="BE44" s="26">
        <v>1378.8017460369099</v>
      </c>
      <c r="BF44" s="26">
        <v>1.6936628304050401</v>
      </c>
      <c r="BG44" s="26">
        <v>0</v>
      </c>
      <c r="BH44" s="26">
        <v>50.221729227610602</v>
      </c>
      <c r="BI44" s="26">
        <v>13.763711654701</v>
      </c>
      <c r="BJ44" s="26">
        <v>570.930730754146</v>
      </c>
      <c r="BK44" s="26">
        <v>37.823894357159702</v>
      </c>
      <c r="BL44" s="26">
        <v>7.3546383158341397</v>
      </c>
      <c r="BM44" s="26">
        <v>815.735415910867</v>
      </c>
      <c r="BN44" s="26">
        <v>124.88720138383999</v>
      </c>
      <c r="BO44" s="26">
        <v>0.31519865887597298</v>
      </c>
      <c r="BP44" s="26">
        <v>34.671896431102802</v>
      </c>
      <c r="BQ44" s="26">
        <v>2.1013344125354799E-2</v>
      </c>
      <c r="BR44" s="26">
        <v>400.32005756638398</v>
      </c>
      <c r="BS44" s="26">
        <v>253.47097384472599</v>
      </c>
      <c r="BT44" s="26">
        <v>0</v>
      </c>
      <c r="BU44" s="26">
        <v>4.36335767985244E-2</v>
      </c>
      <c r="BV44" s="26">
        <v>136.725852932978</v>
      </c>
      <c r="BW44" s="97">
        <v>0</v>
      </c>
      <c r="BX44" s="26">
        <v>81.076595890553094</v>
      </c>
      <c r="BY44" s="26">
        <v>3218.6490003571498</v>
      </c>
      <c r="BZ44" s="26">
        <v>39.169816382246303</v>
      </c>
      <c r="CB44" s="55">
        <f t="shared" si="11"/>
        <v>-3.3989555249891673E-7</v>
      </c>
      <c r="CC44" s="55">
        <f t="shared" si="12"/>
        <v>-2.4564224589717202E-7</v>
      </c>
      <c r="CD44" s="55">
        <f t="shared" si="13"/>
        <v>-5.5416965459814847E-7</v>
      </c>
      <c r="CE44" s="55">
        <f t="shared" si="14"/>
        <v>-3.2904487640441863E-5</v>
      </c>
      <c r="CF44" s="55">
        <f t="shared" si="15"/>
        <v>-5.4295060751710494E-5</v>
      </c>
      <c r="CG44" s="55">
        <f t="shared" si="16"/>
        <v>-1.1985985509890578E-6</v>
      </c>
      <c r="CH44" s="55">
        <f t="shared" si="17"/>
        <v>-2.5822717399716124E-7</v>
      </c>
      <c r="CI44" s="109">
        <f t="shared" si="18"/>
        <v>-6.6838583318919761E-7</v>
      </c>
      <c r="CJ44" s="109">
        <f t="shared" si="19"/>
        <v>1.1859960699778229E-6</v>
      </c>
      <c r="CK44" s="109">
        <f t="shared" si="20"/>
        <v>-2.1859243907960952E-6</v>
      </c>
      <c r="CL44" s="55" t="e">
        <f>IF(#REF!=0,"",(#REF!-L44)/L44)</f>
        <v>#REF!</v>
      </c>
      <c r="CM44" s="55">
        <f t="shared" si="21"/>
        <v>1.1552762231179496E-6</v>
      </c>
    </row>
    <row r="45" spans="1:91" x14ac:dyDescent="0.25">
      <c r="A45" s="43" t="s">
        <v>44</v>
      </c>
      <c r="B45" s="26">
        <v>318.87984189999997</v>
      </c>
      <c r="C45" s="26">
        <v>35.52789954</v>
      </c>
      <c r="D45" s="26">
        <v>9.3186989600000008</v>
      </c>
      <c r="E45" s="26">
        <v>52.441543860000003</v>
      </c>
      <c r="F45" s="26">
        <v>36.8501282</v>
      </c>
      <c r="G45" s="26">
        <v>2.2619185000000002</v>
      </c>
      <c r="H45" s="26">
        <v>37.666001479999998</v>
      </c>
      <c r="I45" s="80">
        <v>2.9319034199999998</v>
      </c>
      <c r="J45" s="80">
        <v>0.45920909999999998</v>
      </c>
      <c r="K45" s="80">
        <v>2.2136806199999999</v>
      </c>
      <c r="L45" s="80"/>
      <c r="M45" s="80">
        <v>0.31444050000000001</v>
      </c>
      <c r="N45" s="26"/>
      <c r="O45" s="28" t="s">
        <v>44</v>
      </c>
      <c r="P45" s="92">
        <v>0</v>
      </c>
      <c r="Q45" s="26">
        <v>0.21671885457210999</v>
      </c>
      <c r="R45" s="26">
        <v>2.9278128553329199</v>
      </c>
      <c r="S45" s="26">
        <v>2.9278128553329199</v>
      </c>
      <c r="T45" s="26">
        <v>8.9282701235139399</v>
      </c>
      <c r="U45" s="97">
        <v>3.9389681958806599E-3</v>
      </c>
      <c r="V45" s="26">
        <v>0.45859820639194798</v>
      </c>
      <c r="W45" s="97">
        <v>0.314005651970171</v>
      </c>
      <c r="X45" s="26">
        <v>1.5341615070354999</v>
      </c>
      <c r="Y45" s="26">
        <v>318.38953906865697</v>
      </c>
      <c r="Z45" s="26">
        <v>3.5546743185436198</v>
      </c>
      <c r="AA45" s="26">
        <v>0.19227809379454</v>
      </c>
      <c r="AB45" s="26">
        <v>0.55041331430083096</v>
      </c>
      <c r="AC45" s="26">
        <v>0</v>
      </c>
      <c r="AD45" s="97">
        <v>0</v>
      </c>
      <c r="AE45" s="26">
        <v>2.21092017606993</v>
      </c>
      <c r="AF45" s="26">
        <v>2.21092017606993</v>
      </c>
      <c r="AG45" s="26">
        <v>71684.009607742599</v>
      </c>
      <c r="AH45" s="26">
        <v>0</v>
      </c>
      <c r="AI45" s="26">
        <v>1.1318719232504899</v>
      </c>
      <c r="AJ45" s="26">
        <v>0.23914920338332299</v>
      </c>
      <c r="AK45" s="97">
        <v>0.47376623526656603</v>
      </c>
      <c r="AL45" s="26">
        <v>0.76936617902632798</v>
      </c>
      <c r="AM45" s="26">
        <v>0</v>
      </c>
      <c r="AN45" s="26">
        <v>35.494229512172197</v>
      </c>
      <c r="AO45" s="26">
        <v>0</v>
      </c>
      <c r="AP45" s="26">
        <v>8.3763308255758098</v>
      </c>
      <c r="AQ45" s="26">
        <v>0.930707346351626</v>
      </c>
      <c r="AR45" s="26">
        <v>9.3070381719274398</v>
      </c>
      <c r="AS45" s="26">
        <v>0</v>
      </c>
      <c r="AT45" s="26">
        <v>1.87046802658774</v>
      </c>
      <c r="AU45" s="26">
        <v>1.10363337136306E-2</v>
      </c>
      <c r="AV45" s="26">
        <v>8.5998619811835493</v>
      </c>
      <c r="AW45" s="26">
        <v>1.2139928019092E-2</v>
      </c>
      <c r="AX45" s="26">
        <v>3.3292804664980098</v>
      </c>
      <c r="AY45" s="26">
        <v>4.00984881804703</v>
      </c>
      <c r="AZ45" s="26">
        <v>3.6787661833032901E-3</v>
      </c>
      <c r="BA45" s="26">
        <v>0</v>
      </c>
      <c r="BB45" s="26">
        <v>2.5898489282781298</v>
      </c>
      <c r="BC45" s="26">
        <v>52.354400099097703</v>
      </c>
      <c r="BD45" s="26">
        <v>36.785625924039699</v>
      </c>
      <c r="BE45" s="26">
        <v>15.568774175058</v>
      </c>
      <c r="BF45" s="26">
        <v>2.9650757012075799E-2</v>
      </c>
      <c r="BG45" s="26">
        <v>0</v>
      </c>
      <c r="BH45" s="26">
        <v>0.87922344395024099</v>
      </c>
      <c r="BI45" s="26">
        <v>0.24095903261186999</v>
      </c>
      <c r="BJ45" s="26">
        <v>9.9951952468349798</v>
      </c>
      <c r="BK45" s="26">
        <v>0.66217645794407898</v>
      </c>
      <c r="BL45" s="26">
        <v>0.12875549309126499</v>
      </c>
      <c r="BM45" s="26">
        <v>14.2809509636953</v>
      </c>
      <c r="BN45" s="26">
        <v>0.83660330026797103</v>
      </c>
      <c r="BO45" s="26">
        <v>5.5181670772775099E-3</v>
      </c>
      <c r="BP45" s="26">
        <v>0.60699524352805601</v>
      </c>
      <c r="BQ45" s="26">
        <v>3.67877555294675E-4</v>
      </c>
      <c r="BR45" s="26">
        <v>2.25977097945843</v>
      </c>
      <c r="BS45" s="26">
        <v>2.1184080138117301</v>
      </c>
      <c r="BT45" s="26">
        <v>0</v>
      </c>
      <c r="BU45" s="26">
        <v>6.3303559350959195E-4</v>
      </c>
      <c r="BV45" s="26">
        <v>1.06026672195858</v>
      </c>
      <c r="BW45" s="97">
        <v>0</v>
      </c>
      <c r="BX45" s="26">
        <v>1.21303198408042</v>
      </c>
      <c r="BY45" s="26">
        <v>37.6162717637527</v>
      </c>
      <c r="BZ45" s="26">
        <v>0.59325382571305696</v>
      </c>
      <c r="CB45" s="55">
        <f t="shared" si="11"/>
        <v>-1.5375786328216986E-3</v>
      </c>
      <c r="CC45" s="55">
        <f t="shared" si="12"/>
        <v>-9.4770668302230395E-4</v>
      </c>
      <c r="CD45" s="55">
        <f t="shared" si="13"/>
        <v>-1.2513322001938552E-3</v>
      </c>
      <c r="CE45" s="55">
        <f t="shared" si="14"/>
        <v>-1.6617314153630348E-3</v>
      </c>
      <c r="CF45" s="55">
        <f t="shared" si="15"/>
        <v>-1.750394886287014E-3</v>
      </c>
      <c r="CG45" s="55">
        <f t="shared" si="16"/>
        <v>-9.4942436766408303E-4</v>
      </c>
      <c r="CH45" s="55">
        <f t="shared" si="17"/>
        <v>-1.3202812694016531E-3</v>
      </c>
      <c r="CI45" s="109">
        <f t="shared" si="18"/>
        <v>-1.3951907962506862E-3</v>
      </c>
      <c r="CJ45" s="109">
        <f t="shared" si="19"/>
        <v>-1.3303168601231964E-3</v>
      </c>
      <c r="CK45" s="109">
        <f t="shared" si="20"/>
        <v>-1.2469928611788233E-3</v>
      </c>
      <c r="CL45" s="55" t="e">
        <f>IF(#REF!=0,"",(#REF!-L45)/L45)</f>
        <v>#REF!</v>
      </c>
      <c r="CM45" s="55">
        <f t="shared" si="21"/>
        <v>-1.3829262764466276E-3</v>
      </c>
    </row>
    <row r="46" spans="1:91" x14ac:dyDescent="0.25">
      <c r="A46" s="43" t="s">
        <v>45</v>
      </c>
      <c r="B46" s="26">
        <v>17.645492099999998</v>
      </c>
      <c r="C46" s="26">
        <v>1.2131881799999999</v>
      </c>
      <c r="D46" s="26">
        <v>0.41802665999999999</v>
      </c>
      <c r="E46" s="26">
        <v>3.0649473</v>
      </c>
      <c r="F46" s="26">
        <v>2.2500180599999999</v>
      </c>
      <c r="G46" s="26">
        <v>7.7520000000000006E-2</v>
      </c>
      <c r="H46" s="26">
        <v>1.78974312</v>
      </c>
      <c r="I46" s="80">
        <v>0.14738490000000001</v>
      </c>
      <c r="J46" s="80">
        <v>2.19963E-2</v>
      </c>
      <c r="K46" s="80">
        <v>9.9322499999999994E-2</v>
      </c>
      <c r="L46" s="80"/>
      <c r="M46" s="80">
        <v>1.5600899999999999E-2</v>
      </c>
      <c r="N46" s="26"/>
      <c r="O46" s="28" t="s">
        <v>45</v>
      </c>
      <c r="P46" s="92">
        <v>0</v>
      </c>
      <c r="Q46" s="26">
        <v>0</v>
      </c>
      <c r="R46" s="26">
        <v>0.14738344026852199</v>
      </c>
      <c r="S46" s="26">
        <v>0.14738344026852199</v>
      </c>
      <c r="T46" s="26">
        <v>0.47966715719505898</v>
      </c>
      <c r="U46" s="97">
        <v>2.32061156434464E-4</v>
      </c>
      <c r="V46" s="26">
        <v>2.19961712898692E-2</v>
      </c>
      <c r="W46" s="97">
        <v>1.5600973915573999E-2</v>
      </c>
      <c r="X46" s="26">
        <v>0</v>
      </c>
      <c r="Y46" s="26">
        <v>17.645486201822099</v>
      </c>
      <c r="Z46" s="26">
        <v>0.18678189189635999</v>
      </c>
      <c r="AA46" s="26">
        <v>0</v>
      </c>
      <c r="AB46" s="26">
        <v>2.7986793696985701E-2</v>
      </c>
      <c r="AC46" s="26">
        <v>0</v>
      </c>
      <c r="AD46" s="97">
        <v>0</v>
      </c>
      <c r="AE46" s="26">
        <v>9.9323757998644097E-2</v>
      </c>
      <c r="AF46" s="26">
        <v>9.9323757998644097E-2</v>
      </c>
      <c r="AG46" s="26">
        <v>3418.04593329916</v>
      </c>
      <c r="AH46" s="26">
        <v>0</v>
      </c>
      <c r="AI46" s="26">
        <v>6.1568012367929303E-2</v>
      </c>
      <c r="AJ46" s="26">
        <v>1.2919017126605901E-2</v>
      </c>
      <c r="AK46" s="97">
        <v>2.64651056981762E-2</v>
      </c>
      <c r="AL46" s="26">
        <v>4.0712735329618499E-2</v>
      </c>
      <c r="AM46" s="26">
        <v>0</v>
      </c>
      <c r="AN46" s="26">
        <v>1.2131870566642899</v>
      </c>
      <c r="AO46" s="26">
        <v>0</v>
      </c>
      <c r="AP46" s="26">
        <v>0.37622050629143999</v>
      </c>
      <c r="AQ46" s="26">
        <v>4.1802278476826597E-2</v>
      </c>
      <c r="AR46" s="26">
        <v>0.41802278476826599</v>
      </c>
      <c r="AS46" s="26">
        <v>0</v>
      </c>
      <c r="AT46" s="26">
        <v>9.7901271515732705E-2</v>
      </c>
      <c r="AU46" s="26">
        <v>6.7501116089882399E-4</v>
      </c>
      <c r="AV46" s="26">
        <v>0.34584853585542003</v>
      </c>
      <c r="AW46" s="26">
        <v>7.4250566312273605E-4</v>
      </c>
      <c r="AX46" s="26">
        <v>0.20362671340465199</v>
      </c>
      <c r="AY46" s="26">
        <v>0.24525174027348301</v>
      </c>
      <c r="AZ46" s="26">
        <v>2.2500041336662299E-4</v>
      </c>
      <c r="BA46" s="26">
        <v>0</v>
      </c>
      <c r="BB46" s="26">
        <v>0.158401097901751</v>
      </c>
      <c r="BC46" s="26">
        <v>3.0648253208551699</v>
      </c>
      <c r="BD46" s="26">
        <v>2.24989617189437</v>
      </c>
      <c r="BE46" s="26">
        <v>0.81492914896079605</v>
      </c>
      <c r="BF46" s="26">
        <v>1.81352204897567E-3</v>
      </c>
      <c r="BG46" s="26">
        <v>0</v>
      </c>
      <c r="BH46" s="26">
        <v>5.3775360042328697E-2</v>
      </c>
      <c r="BI46" s="26">
        <v>1.4737677540964601E-2</v>
      </c>
      <c r="BJ46" s="26">
        <v>0.61132988309991898</v>
      </c>
      <c r="BK46" s="26">
        <v>4.0500338960630898E-2</v>
      </c>
      <c r="BL46" s="26">
        <v>7.8751302104862805E-3</v>
      </c>
      <c r="BM46" s="26">
        <v>0.87345690239587204</v>
      </c>
      <c r="BN46" s="26">
        <v>4.6543630946278801E-2</v>
      </c>
      <c r="BO46" s="26">
        <v>3.3750558044941199E-4</v>
      </c>
      <c r="BP46" s="26">
        <v>3.71252831561368E-2</v>
      </c>
      <c r="BQ46" s="26">
        <v>2.2500041336662302E-5</v>
      </c>
      <c r="BR46" s="26">
        <v>7.7520858479802904E-2</v>
      </c>
      <c r="BS46" s="26">
        <v>0.10651135377899699</v>
      </c>
      <c r="BT46" s="26">
        <v>0</v>
      </c>
      <c r="BU46" s="26">
        <v>3.7298278278410698E-5</v>
      </c>
      <c r="BV46" s="26">
        <v>4.4930205459746297E-2</v>
      </c>
      <c r="BW46" s="97">
        <v>0</v>
      </c>
      <c r="BX46" s="26">
        <v>4.7113965508688901E-3</v>
      </c>
      <c r="BY46" s="26">
        <v>1.78974255526711</v>
      </c>
      <c r="BZ46" s="26">
        <v>2.1235808644322798E-2</v>
      </c>
      <c r="CB46" s="55">
        <f t="shared" si="11"/>
        <v>-3.3425975690786695E-7</v>
      </c>
      <c r="CC46" s="55">
        <f t="shared" si="12"/>
        <v>-9.2593690618310496E-7</v>
      </c>
      <c r="CD46" s="55">
        <f t="shared" si="13"/>
        <v>-9.2702980570841807E-6</v>
      </c>
      <c r="CE46" s="55">
        <f t="shared" si="14"/>
        <v>-3.9798121432672647E-5</v>
      </c>
      <c r="CF46" s="55">
        <f t="shared" si="15"/>
        <v>-5.4172056570054226E-5</v>
      </c>
      <c r="CG46" s="55">
        <f t="shared" si="16"/>
        <v>1.1074300862980076E-5</v>
      </c>
      <c r="CH46" s="55">
        <f t="shared" si="17"/>
        <v>-3.1553851706223394E-7</v>
      </c>
      <c r="CI46" s="109">
        <f t="shared" si="18"/>
        <v>-9.9042132404761229E-6</v>
      </c>
      <c r="CJ46" s="109">
        <f t="shared" si="19"/>
        <v>-5.8514445974973315E-6</v>
      </c>
      <c r="CK46" s="109">
        <f t="shared" si="20"/>
        <v>1.2665797217171094E-5</v>
      </c>
      <c r="CL46" s="55" t="e">
        <f>IF(#REF!=0,"",(#REF!-L46)/L46)</f>
        <v>#REF!</v>
      </c>
      <c r="CM46" s="55">
        <f t="shared" si="21"/>
        <v>4.7379044798720457E-6</v>
      </c>
    </row>
    <row r="47" spans="1:91" x14ac:dyDescent="0.25">
      <c r="A47" s="43" t="s">
        <v>46</v>
      </c>
      <c r="B47" s="26">
        <v>1242.3848201000001</v>
      </c>
      <c r="C47" s="26">
        <v>194.55465806000001</v>
      </c>
      <c r="D47" s="26">
        <v>42.409084720000003</v>
      </c>
      <c r="E47" s="26">
        <v>213.27489574000001</v>
      </c>
      <c r="F47" s="26">
        <v>138.30513485</v>
      </c>
      <c r="G47" s="26">
        <v>15.87525417</v>
      </c>
      <c r="H47" s="26">
        <v>161.09657356</v>
      </c>
      <c r="I47" s="80">
        <v>13.10977136</v>
      </c>
      <c r="J47" s="80">
        <v>1.97673604</v>
      </c>
      <c r="K47" s="80">
        <v>9.0542131700000006</v>
      </c>
      <c r="L47" s="80"/>
      <c r="M47" s="80">
        <v>1.3914453200000001</v>
      </c>
      <c r="N47" s="26"/>
      <c r="O47" s="28" t="s">
        <v>46</v>
      </c>
      <c r="P47" s="92">
        <v>0</v>
      </c>
      <c r="Q47" s="26">
        <v>0.32554381143427102</v>
      </c>
      <c r="R47" s="26">
        <v>13.107390747952801</v>
      </c>
      <c r="S47" s="26">
        <v>13.107390747952801</v>
      </c>
      <c r="T47" s="26">
        <v>41.425730657087499</v>
      </c>
      <c r="U47" s="97">
        <v>1.9470910147830901E-2</v>
      </c>
      <c r="V47" s="26">
        <v>1.97638238111626</v>
      </c>
      <c r="W47" s="97">
        <v>1.39118863165382</v>
      </c>
      <c r="X47" s="26">
        <v>2.3045120745603098</v>
      </c>
      <c r="Y47" s="26">
        <v>1242.1851313679099</v>
      </c>
      <c r="Z47" s="26">
        <v>16.2485108459068</v>
      </c>
      <c r="AA47" s="26">
        <v>0.288826734840192</v>
      </c>
      <c r="AB47" s="26">
        <v>2.46135152478909</v>
      </c>
      <c r="AC47" s="26">
        <v>0</v>
      </c>
      <c r="AD47" s="97">
        <v>0</v>
      </c>
      <c r="AE47" s="26">
        <v>9.0525943562073792</v>
      </c>
      <c r="AF47" s="26">
        <v>9.0525943562073792</v>
      </c>
      <c r="AG47" s="26">
        <v>307467.49001361302</v>
      </c>
      <c r="AH47" s="26">
        <v>0</v>
      </c>
      <c r="AI47" s="26">
        <v>5.2960311722008102</v>
      </c>
      <c r="AJ47" s="26">
        <v>1.11375061695111</v>
      </c>
      <c r="AK47" s="97">
        <v>2.25731845878936</v>
      </c>
      <c r="AL47" s="26">
        <v>3.5334889623130801</v>
      </c>
      <c r="AM47" s="26">
        <v>0</v>
      </c>
      <c r="AN47" s="26">
        <v>194.48443521442701</v>
      </c>
      <c r="AO47" s="26">
        <v>0</v>
      </c>
      <c r="AP47" s="26">
        <v>38.1592824175884</v>
      </c>
      <c r="AQ47" s="26">
        <v>4.2399093216929202</v>
      </c>
      <c r="AR47" s="26">
        <v>42.399191739281399</v>
      </c>
      <c r="AS47" s="26">
        <v>0</v>
      </c>
      <c r="AT47" s="26">
        <v>8.52748420278113</v>
      </c>
      <c r="AU47" s="26">
        <v>4.1485893395503598E-2</v>
      </c>
      <c r="AV47" s="26">
        <v>33.116941222903797</v>
      </c>
      <c r="AW47" s="26">
        <v>4.5634028560877803E-2</v>
      </c>
      <c r="AX47" s="26">
        <v>12.514861974128699</v>
      </c>
      <c r="AY47" s="26">
        <v>15.073145830233001</v>
      </c>
      <c r="AZ47" s="26">
        <v>1.38285940574414E-2</v>
      </c>
      <c r="BA47" s="26">
        <v>0</v>
      </c>
      <c r="BB47" s="26">
        <v>9.7353137562900596</v>
      </c>
      <c r="BC47" s="26">
        <v>213.23968898218101</v>
      </c>
      <c r="BD47" s="26">
        <v>138.278318258458</v>
      </c>
      <c r="BE47" s="26">
        <v>74.961370723722197</v>
      </c>
      <c r="BF47" s="26">
        <v>0.111458389854329</v>
      </c>
      <c r="BG47" s="26">
        <v>0</v>
      </c>
      <c r="BH47" s="26">
        <v>3.30502786091039</v>
      </c>
      <c r="BI47" s="26">
        <v>0.90577460055005299</v>
      </c>
      <c r="BJ47" s="26">
        <v>37.572250423011802</v>
      </c>
      <c r="BK47" s="26">
        <v>2.4891477372311002</v>
      </c>
      <c r="BL47" s="26">
        <v>0.48400336645777797</v>
      </c>
      <c r="BM47" s="26">
        <v>53.682547440709399</v>
      </c>
      <c r="BN47" s="26">
        <v>3.9750375303224801</v>
      </c>
      <c r="BO47" s="26">
        <v>2.0742910321488998E-2</v>
      </c>
      <c r="BP47" s="26">
        <v>2.28171259445427</v>
      </c>
      <c r="BQ47" s="26">
        <v>1.38285829241003E-3</v>
      </c>
      <c r="BR47" s="26">
        <v>15.870428192705999</v>
      </c>
      <c r="BS47" s="26">
        <v>9.4027160774153007</v>
      </c>
      <c r="BT47" s="26">
        <v>0</v>
      </c>
      <c r="BU47" s="26">
        <v>3.1295357886891801E-3</v>
      </c>
      <c r="BV47" s="26">
        <v>4.2167198109620401</v>
      </c>
      <c r="BW47" s="97">
        <v>0</v>
      </c>
      <c r="BX47" s="26">
        <v>2.0972853356569998</v>
      </c>
      <c r="BY47" s="26">
        <v>161.06770779940101</v>
      </c>
      <c r="BZ47" s="26">
        <v>2.1314111892640399</v>
      </c>
      <c r="CB47" s="55">
        <f t="shared" si="11"/>
        <v>-1.6073017704297735E-4</v>
      </c>
      <c r="CC47" s="55">
        <f t="shared" si="12"/>
        <v>-3.6094147666895185E-4</v>
      </c>
      <c r="CD47" s="55">
        <f t="shared" si="13"/>
        <v>-2.332750349110551E-4</v>
      </c>
      <c r="CE47" s="55">
        <f t="shared" si="14"/>
        <v>-1.650768961665202E-4</v>
      </c>
      <c r="CF47" s="55">
        <f t="shared" si="15"/>
        <v>-1.938944029163161E-4</v>
      </c>
      <c r="CG47" s="55">
        <f t="shared" si="16"/>
        <v>-3.0399370254622477E-4</v>
      </c>
      <c r="CH47" s="55">
        <f t="shared" si="17"/>
        <v>-1.7918295815422003E-4</v>
      </c>
      <c r="CI47" s="109">
        <f t="shared" si="18"/>
        <v>-1.8159066102882768E-4</v>
      </c>
      <c r="CJ47" s="109">
        <f t="shared" si="19"/>
        <v>-1.7891052552472308E-4</v>
      </c>
      <c r="CK47" s="109">
        <f t="shared" si="20"/>
        <v>-1.7879121710820175E-4</v>
      </c>
      <c r="CL47" s="55" t="e">
        <f>IF(#REF!=0,"",(#REF!-L47)/L47)</f>
        <v>#REF!</v>
      </c>
      <c r="CM47" s="55">
        <f t="shared" si="21"/>
        <v>-1.8447605701105775E-4</v>
      </c>
    </row>
    <row r="48" spans="1:91" x14ac:dyDescent="0.25">
      <c r="A48" s="43" t="s">
        <v>47</v>
      </c>
      <c r="B48" s="26">
        <v>11244.37767</v>
      </c>
      <c r="C48" s="26">
        <v>1657.0813048</v>
      </c>
      <c r="D48" s="26">
        <v>373.43215141000002</v>
      </c>
      <c r="E48" s="26">
        <v>1766.0181662</v>
      </c>
      <c r="F48" s="26">
        <v>1196.3893653</v>
      </c>
      <c r="G48" s="26">
        <v>98.410083119999996</v>
      </c>
      <c r="H48" s="26">
        <v>1467.1213888</v>
      </c>
      <c r="I48" s="80">
        <v>109.35002201</v>
      </c>
      <c r="J48" s="80">
        <v>17.780549400000002</v>
      </c>
      <c r="K48" s="80">
        <v>89.747374120000003</v>
      </c>
      <c r="L48" s="80"/>
      <c r="M48" s="80">
        <v>11.8512252</v>
      </c>
      <c r="N48" s="26"/>
      <c r="O48" s="28" t="s">
        <v>47</v>
      </c>
      <c r="P48" s="92">
        <v>0</v>
      </c>
      <c r="Q48" s="26">
        <v>14.628655687494801</v>
      </c>
      <c r="R48" s="26">
        <v>109.386945820089</v>
      </c>
      <c r="S48" s="26">
        <v>109.386945820089</v>
      </c>
      <c r="T48" s="26">
        <v>315.48007728302298</v>
      </c>
      <c r="U48" s="97">
        <v>0.126928427218263</v>
      </c>
      <c r="V48" s="26">
        <v>17.786050445289501</v>
      </c>
      <c r="W48" s="97">
        <v>11.8551611417217</v>
      </c>
      <c r="X48" s="26">
        <v>103.555732849639</v>
      </c>
      <c r="Y48" s="26">
        <v>11248.785001074701</v>
      </c>
      <c r="Z48" s="26">
        <v>128.113047792126</v>
      </c>
      <c r="AA48" s="26">
        <v>12.978877313513699</v>
      </c>
      <c r="AB48" s="26">
        <v>20.396673473073299</v>
      </c>
      <c r="AC48" s="26">
        <v>0</v>
      </c>
      <c r="AD48" s="97">
        <v>0</v>
      </c>
      <c r="AE48" s="26">
        <v>89.772208663921901</v>
      </c>
      <c r="AF48" s="26">
        <v>89.772208663921901</v>
      </c>
      <c r="AG48" s="26">
        <v>2792265.3901023399</v>
      </c>
      <c r="AH48" s="26">
        <v>0</v>
      </c>
      <c r="AI48" s="26">
        <v>39.540216040498898</v>
      </c>
      <c r="AJ48" s="26">
        <v>8.4078038843334006</v>
      </c>
      <c r="AK48" s="97">
        <v>16.134481009418099</v>
      </c>
      <c r="AL48" s="26">
        <v>27.5572958829786</v>
      </c>
      <c r="AM48" s="26">
        <v>0</v>
      </c>
      <c r="AN48" s="26">
        <v>1657.38414998043</v>
      </c>
      <c r="AO48" s="26">
        <v>0</v>
      </c>
      <c r="AP48" s="26">
        <v>336.18275654910502</v>
      </c>
      <c r="AQ48" s="26">
        <v>37.353603333388399</v>
      </c>
      <c r="AR48" s="26">
        <v>373.536359882493</v>
      </c>
      <c r="AS48" s="26">
        <v>0</v>
      </c>
      <c r="AT48" s="26">
        <v>67.642702331387696</v>
      </c>
      <c r="AU48" s="26">
        <v>0.359085970336811</v>
      </c>
      <c r="AV48" s="26">
        <v>373.42903720299603</v>
      </c>
      <c r="AW48" s="26">
        <v>0.394994352860772</v>
      </c>
      <c r="AX48" s="26">
        <v>108.32410478568301</v>
      </c>
      <c r="AY48" s="26">
        <v>130.467704382237</v>
      </c>
      <c r="AZ48" s="26">
        <v>0.119695468950655</v>
      </c>
      <c r="BA48" s="26">
        <v>0</v>
      </c>
      <c r="BB48" s="26">
        <v>84.265381151584293</v>
      </c>
      <c r="BC48" s="26">
        <v>1766.71934850598</v>
      </c>
      <c r="BD48" s="26">
        <v>1196.88694695613</v>
      </c>
      <c r="BE48" s="26">
        <v>569.83240154984901</v>
      </c>
      <c r="BF48" s="26">
        <v>0.96473960658520497</v>
      </c>
      <c r="BG48" s="26">
        <v>0</v>
      </c>
      <c r="BH48" s="26">
        <v>28.607144849176201</v>
      </c>
      <c r="BI48" s="26">
        <v>7.8400374785738203</v>
      </c>
      <c r="BJ48" s="26">
        <v>325.21175570583699</v>
      </c>
      <c r="BK48" s="26">
        <v>21.545126076820001</v>
      </c>
      <c r="BL48" s="26">
        <v>4.1893263226353996</v>
      </c>
      <c r="BM48" s="26">
        <v>464.65663784123399</v>
      </c>
      <c r="BN48" s="26">
        <v>28.604837290563601</v>
      </c>
      <c r="BO48" s="26">
        <v>0.179542418580554</v>
      </c>
      <c r="BP48" s="26">
        <v>19.7497009981426</v>
      </c>
      <c r="BQ48" s="26">
        <v>1.19695468950655E-2</v>
      </c>
      <c r="BR48" s="26">
        <v>98.429519535706604</v>
      </c>
      <c r="BS48" s="26">
        <v>79.223217631647302</v>
      </c>
      <c r="BT48" s="26">
        <v>0</v>
      </c>
      <c r="BU48" s="26">
        <v>2.0399558736883799E-2</v>
      </c>
      <c r="BV48" s="26">
        <v>44.668986660634801</v>
      </c>
      <c r="BW48" s="97">
        <v>0</v>
      </c>
      <c r="BX48" s="26">
        <v>79.058891278691704</v>
      </c>
      <c r="BY48" s="26">
        <v>1467.56854952407</v>
      </c>
      <c r="BZ48" s="26">
        <v>27.330551611358199</v>
      </c>
      <c r="CB48" s="55">
        <f t="shared" si="11"/>
        <v>3.9195864849501965E-4</v>
      </c>
      <c r="CC48" s="55">
        <f t="shared" si="12"/>
        <v>1.8275819029084508E-4</v>
      </c>
      <c r="CD48" s="55">
        <f t="shared" si="13"/>
        <v>2.7905597335289986E-4</v>
      </c>
      <c r="CE48" s="55">
        <f t="shared" si="14"/>
        <v>3.9704138915440076E-4</v>
      </c>
      <c r="CF48" s="55">
        <f t="shared" si="15"/>
        <v>4.1590277426551065E-4</v>
      </c>
      <c r="CG48" s="55">
        <f t="shared" si="16"/>
        <v>1.975043114525884E-4</v>
      </c>
      <c r="CH48" s="55">
        <f t="shared" si="17"/>
        <v>3.0478781611642265E-4</v>
      </c>
      <c r="CI48" s="109">
        <f t="shared" si="18"/>
        <v>3.3766623371704829E-4</v>
      </c>
      <c r="CJ48" s="109">
        <f t="shared" si="19"/>
        <v>3.0938556316482648E-4</v>
      </c>
      <c r="CK48" s="109">
        <f t="shared" si="20"/>
        <v>2.7671610635306225E-4</v>
      </c>
      <c r="CL48" s="55" t="e">
        <f>IF(#REF!=0,"",(#REF!-L48)/L48)</f>
        <v>#REF!</v>
      </c>
      <c r="CM48" s="55">
        <f t="shared" si="21"/>
        <v>3.321126428092832E-4</v>
      </c>
    </row>
    <row r="49" spans="1:91" x14ac:dyDescent="0.25">
      <c r="A49" s="43" t="s">
        <v>48</v>
      </c>
      <c r="B49" s="26">
        <v>62.513976700000001</v>
      </c>
      <c r="C49" s="26">
        <v>7.0100645400000001</v>
      </c>
      <c r="D49" s="26">
        <v>1.72845498</v>
      </c>
      <c r="E49" s="26">
        <v>10.52459196</v>
      </c>
      <c r="F49" s="26">
        <v>7.6778042400000004</v>
      </c>
      <c r="G49" s="26">
        <v>0.46738501999999998</v>
      </c>
      <c r="H49" s="26">
        <v>6.7544793399999996</v>
      </c>
      <c r="I49" s="80">
        <v>0.55622970000000005</v>
      </c>
      <c r="J49" s="80">
        <v>8.3013900000000002E-2</v>
      </c>
      <c r="K49" s="80">
        <v>0.37484250000000002</v>
      </c>
      <c r="L49" s="80"/>
      <c r="M49" s="80">
        <v>5.8877699999999998E-2</v>
      </c>
      <c r="N49" s="26"/>
      <c r="O49" s="28" t="s">
        <v>48</v>
      </c>
      <c r="P49" s="92">
        <v>0</v>
      </c>
      <c r="Q49" s="26">
        <v>0</v>
      </c>
      <c r="R49" s="26">
        <v>0.55622838620678206</v>
      </c>
      <c r="S49" s="26">
        <v>0.55622838620678206</v>
      </c>
      <c r="T49" s="26">
        <v>1.81026019444765</v>
      </c>
      <c r="U49" s="97">
        <v>8.75854037732105E-4</v>
      </c>
      <c r="V49" s="26">
        <v>8.3013844233094602E-2</v>
      </c>
      <c r="W49" s="97">
        <v>5.8878129457872401E-2</v>
      </c>
      <c r="X49" s="26">
        <v>0</v>
      </c>
      <c r="Y49" s="26">
        <v>62.513953383268003</v>
      </c>
      <c r="Z49" s="26">
        <v>0.70491721635939697</v>
      </c>
      <c r="AA49" s="26">
        <v>0</v>
      </c>
      <c r="AB49" s="26">
        <v>0.10562411451578201</v>
      </c>
      <c r="AC49" s="26">
        <v>0</v>
      </c>
      <c r="AD49" s="97">
        <v>0</v>
      </c>
      <c r="AE49" s="26">
        <v>0.37484244785572901</v>
      </c>
      <c r="AF49" s="26">
        <v>0.37484244785572901</v>
      </c>
      <c r="AG49" s="26">
        <v>12899.684086487299</v>
      </c>
      <c r="AH49" s="26">
        <v>0</v>
      </c>
      <c r="AI49" s="26">
        <v>0.232357071302986</v>
      </c>
      <c r="AJ49" s="26">
        <v>4.8756442418139603E-2</v>
      </c>
      <c r="AK49" s="97">
        <v>9.9879105105055696E-2</v>
      </c>
      <c r="AL49" s="26">
        <v>0.153649864404724</v>
      </c>
      <c r="AM49" s="26">
        <v>0</v>
      </c>
      <c r="AN49" s="26">
        <v>7.0100576618881396</v>
      </c>
      <c r="AO49" s="26">
        <v>0</v>
      </c>
      <c r="AP49" s="26">
        <v>1.5556116558364601</v>
      </c>
      <c r="AQ49" s="26">
        <v>0.17284395354861401</v>
      </c>
      <c r="AR49" s="26">
        <v>1.72845560938507</v>
      </c>
      <c r="AS49" s="26">
        <v>0</v>
      </c>
      <c r="AT49" s="26">
        <v>0.36947179726296098</v>
      </c>
      <c r="AU49" s="26">
        <v>2.30332082210354E-3</v>
      </c>
      <c r="AV49" s="26">
        <v>1.30522255692058</v>
      </c>
      <c r="AW49" s="26">
        <v>2.5336403269454401E-3</v>
      </c>
      <c r="AX49" s="26">
        <v>0.69484074361899695</v>
      </c>
      <c r="AY49" s="26">
        <v>0.83688001895974895</v>
      </c>
      <c r="AZ49" s="26">
        <v>7.6778154400701005E-4</v>
      </c>
      <c r="BA49" s="26">
        <v>0</v>
      </c>
      <c r="BB49" s="26">
        <v>0.540516873625556</v>
      </c>
      <c r="BC49" s="26">
        <v>10.524173377536</v>
      </c>
      <c r="BD49" s="26">
        <v>7.6773866692019803</v>
      </c>
      <c r="BE49" s="26">
        <v>2.8467867083340201</v>
      </c>
      <c r="BF49" s="26">
        <v>6.1882934572330796E-3</v>
      </c>
      <c r="BG49" s="26">
        <v>0</v>
      </c>
      <c r="BH49" s="26">
        <v>0.18349936341539999</v>
      </c>
      <c r="BI49" s="26">
        <v>5.0289808583695701E-2</v>
      </c>
      <c r="BJ49" s="26">
        <v>2.0860585216907199</v>
      </c>
      <c r="BK49" s="26">
        <v>0.13820075287840899</v>
      </c>
      <c r="BL49" s="26">
        <v>2.6872569542044901E-2</v>
      </c>
      <c r="BM49" s="26">
        <v>2.98052315679822</v>
      </c>
      <c r="BN49" s="26">
        <v>0.175656977538208</v>
      </c>
      <c r="BO49" s="26">
        <v>1.15166807211318E-3</v>
      </c>
      <c r="BP49" s="26">
        <v>0.12668337770134999</v>
      </c>
      <c r="BQ49" s="26">
        <v>7.6778165423811004E-5</v>
      </c>
      <c r="BR49" s="26">
        <v>0.467385435164823</v>
      </c>
      <c r="BS49" s="26">
        <v>0.40196891308917099</v>
      </c>
      <c r="BT49" s="26">
        <v>0</v>
      </c>
      <c r="BU49" s="26">
        <v>1.40768000152118E-4</v>
      </c>
      <c r="BV49" s="26">
        <v>0.169563170642371</v>
      </c>
      <c r="BW49" s="97">
        <v>0</v>
      </c>
      <c r="BX49" s="26">
        <v>1.7780929816961201E-2</v>
      </c>
      <c r="BY49" s="26">
        <v>6.7544784139949403</v>
      </c>
      <c r="BZ49" s="26">
        <v>8.0144057212145195E-2</v>
      </c>
      <c r="CB49" s="55">
        <f t="shared" si="11"/>
        <v>-3.7298430252677602E-7</v>
      </c>
      <c r="CC49" s="55">
        <f t="shared" si="12"/>
        <v>-9.8117668122193855E-7</v>
      </c>
      <c r="CD49" s="55">
        <f t="shared" si="13"/>
        <v>3.6413159575678469E-7</v>
      </c>
      <c r="CE49" s="55">
        <f t="shared" si="14"/>
        <v>-3.9771847268879231E-5</v>
      </c>
      <c r="CF49" s="55">
        <f t="shared" si="15"/>
        <v>-5.4386747169796646E-5</v>
      </c>
      <c r="CG49" s="55">
        <f t="shared" si="16"/>
        <v>8.8827156467264052E-7</v>
      </c>
      <c r="CH49" s="55">
        <f t="shared" si="17"/>
        <v>-1.3709495768455752E-7</v>
      </c>
      <c r="CI49" s="109">
        <f t="shared" si="18"/>
        <v>-2.3619616464098818E-6</v>
      </c>
      <c r="CJ49" s="109">
        <f t="shared" si="19"/>
        <v>-6.7177792392721788E-7</v>
      </c>
      <c r="CK49" s="109">
        <f t="shared" si="20"/>
        <v>-1.391098154883421E-7</v>
      </c>
      <c r="CL49" s="55" t="e">
        <f>IF(#REF!=0,"",(#REF!-L49)/L49)</f>
        <v>#REF!</v>
      </c>
      <c r="CM49" s="55">
        <f t="shared" si="21"/>
        <v>7.2940667248023301E-6</v>
      </c>
    </row>
    <row r="50" spans="1:91" x14ac:dyDescent="0.25">
      <c r="A50" s="43" t="s">
        <v>49</v>
      </c>
      <c r="B50" s="26">
        <v>306.14995520000002</v>
      </c>
      <c r="C50" s="26">
        <v>23.71416108</v>
      </c>
      <c r="D50" s="26">
        <v>7.7271688799999998</v>
      </c>
      <c r="E50" s="26">
        <v>52.17166306</v>
      </c>
      <c r="F50" s="26">
        <v>38.131630000000001</v>
      </c>
      <c r="G50" s="26">
        <v>1.6037632399999999</v>
      </c>
      <c r="H50" s="26">
        <v>32.25849418</v>
      </c>
      <c r="I50" s="80">
        <v>2.6281652200000001</v>
      </c>
      <c r="J50" s="80">
        <v>0.39584439999999999</v>
      </c>
      <c r="K50" s="80">
        <v>1.81076302</v>
      </c>
      <c r="L50" s="80"/>
      <c r="M50" s="80">
        <v>0.2788774</v>
      </c>
      <c r="N50" s="26"/>
      <c r="O50" s="28" t="s">
        <v>49</v>
      </c>
      <c r="P50" s="92">
        <v>0</v>
      </c>
      <c r="Q50" s="26">
        <v>3.6120267913380397E-2</v>
      </c>
      <c r="R50" s="26">
        <v>2.6260873261932201</v>
      </c>
      <c r="S50" s="26">
        <v>2.6260873261932201</v>
      </c>
      <c r="T50" s="26">
        <v>8.4466346421071794</v>
      </c>
      <c r="U50" s="97">
        <v>4.0233679960096297E-3</v>
      </c>
      <c r="V50" s="26">
        <v>0.39553455939796101</v>
      </c>
      <c r="W50" s="97">
        <v>0.27865811204109397</v>
      </c>
      <c r="X50" s="26">
        <v>0.25569358450591601</v>
      </c>
      <c r="Y50" s="26">
        <v>305.97604678207801</v>
      </c>
      <c r="Z50" s="26">
        <v>3.3021101771623198</v>
      </c>
      <c r="AA50" s="26">
        <v>3.2046321344598901E-2</v>
      </c>
      <c r="AB50" s="26">
        <v>0.49775217483490097</v>
      </c>
      <c r="AC50" s="26">
        <v>0</v>
      </c>
      <c r="AD50" s="97">
        <v>0</v>
      </c>
      <c r="AE50" s="26">
        <v>1.80936457222286</v>
      </c>
      <c r="AF50" s="26">
        <v>1.80936457222286</v>
      </c>
      <c r="AG50" s="26">
        <v>61533.257340013297</v>
      </c>
      <c r="AH50" s="26">
        <v>0</v>
      </c>
      <c r="AI50" s="26">
        <v>1.0818193737561701</v>
      </c>
      <c r="AJ50" s="26">
        <v>0.22727541505437099</v>
      </c>
      <c r="AK50" s="97">
        <v>0.46289120811580797</v>
      </c>
      <c r="AL50" s="26">
        <v>0.71885082511064402</v>
      </c>
      <c r="AM50" s="26">
        <v>0</v>
      </c>
      <c r="AN50" s="26">
        <v>23.692068078727001</v>
      </c>
      <c r="AO50" s="26">
        <v>0</v>
      </c>
      <c r="AP50" s="26">
        <v>6.9475878679651899</v>
      </c>
      <c r="AQ50" s="26">
        <v>0.77195112573510305</v>
      </c>
      <c r="AR50" s="26">
        <v>7.7195389937002901</v>
      </c>
      <c r="AS50" s="26">
        <v>0</v>
      </c>
      <c r="AT50" s="26">
        <v>1.73197568886169</v>
      </c>
      <c r="AU50" s="26">
        <v>1.1434425723529301E-2</v>
      </c>
      <c r="AV50" s="26">
        <v>6.4505434765786402</v>
      </c>
      <c r="AW50" s="26">
        <v>1.25777539311165E-2</v>
      </c>
      <c r="AX50" s="26">
        <v>3.44939453363977</v>
      </c>
      <c r="AY50" s="26">
        <v>4.1545179869596502</v>
      </c>
      <c r="AZ50" s="26">
        <v>3.8115184885111602E-3</v>
      </c>
      <c r="BA50" s="26">
        <v>0</v>
      </c>
      <c r="BB50" s="26">
        <v>2.6832862095382901</v>
      </c>
      <c r="BC50" s="26">
        <v>52.146462273736802</v>
      </c>
      <c r="BD50" s="26">
        <v>38.112803538197802</v>
      </c>
      <c r="BE50" s="26">
        <v>14.033658735538999</v>
      </c>
      <c r="BF50" s="26">
        <v>3.0720439270931502E-2</v>
      </c>
      <c r="BG50" s="26">
        <v>0</v>
      </c>
      <c r="BH50" s="26">
        <v>0.91094453722228597</v>
      </c>
      <c r="BI50" s="26">
        <v>0.24965226276889499</v>
      </c>
      <c r="BJ50" s="26">
        <v>10.355807911286</v>
      </c>
      <c r="BK50" s="26">
        <v>0.68606889443718699</v>
      </c>
      <c r="BL50" s="26">
        <v>0.13340213186946401</v>
      </c>
      <c r="BM50" s="26">
        <v>14.796192507592099</v>
      </c>
      <c r="BN50" s="26">
        <v>0.81465251527924198</v>
      </c>
      <c r="BO50" s="26">
        <v>5.7172212944437998E-3</v>
      </c>
      <c r="BP50" s="26">
        <v>0.62889405137871501</v>
      </c>
      <c r="BQ50" s="26">
        <v>3.8115279683857098E-4</v>
      </c>
      <c r="BR50" s="26">
        <v>1.6005830078760099</v>
      </c>
      <c r="BS50" s="26">
        <v>1.89822221390366</v>
      </c>
      <c r="BT50" s="26">
        <v>0</v>
      </c>
      <c r="BU50" s="26">
        <v>6.4662978500967295E-4</v>
      </c>
      <c r="BV50" s="26">
        <v>0.82850161342791095</v>
      </c>
      <c r="BW50" s="97">
        <v>0</v>
      </c>
      <c r="BX50" s="26">
        <v>0.27052002766580102</v>
      </c>
      <c r="BY50" s="26">
        <v>32.233350308922603</v>
      </c>
      <c r="BZ50" s="26">
        <v>0.40694839633316199</v>
      </c>
      <c r="CB50" s="55">
        <f t="shared" si="11"/>
        <v>-5.6804979052960244E-4</v>
      </c>
      <c r="CC50" s="55">
        <f t="shared" si="12"/>
        <v>-9.3163748017348802E-4</v>
      </c>
      <c r="CD50" s="55">
        <f t="shared" si="13"/>
        <v>-9.8741032041605023E-4</v>
      </c>
      <c r="CE50" s="55">
        <f t="shared" si="14"/>
        <v>-4.8303590081489798E-4</v>
      </c>
      <c r="CF50" s="55">
        <f t="shared" si="15"/>
        <v>-4.9372297492131689E-4</v>
      </c>
      <c r="CG50" s="55">
        <f t="shared" si="16"/>
        <v>-1.9829810564743898E-3</v>
      </c>
      <c r="CH50" s="55">
        <f t="shared" si="17"/>
        <v>-7.7944962145771166E-4</v>
      </c>
      <c r="CI50" s="109">
        <f t="shared" si="18"/>
        <v>-7.9062525862815772E-4</v>
      </c>
      <c r="CJ50" s="109">
        <f t="shared" si="19"/>
        <v>-7.8273332157529556E-4</v>
      </c>
      <c r="CK50" s="109">
        <f t="shared" si="20"/>
        <v>-7.7229751308928538E-4</v>
      </c>
      <c r="CL50" s="55" t="e">
        <f>IF(#REF!=0,"",(#REF!-L50)/L50)</f>
        <v>#REF!</v>
      </c>
      <c r="CM50" s="55">
        <f t="shared" si="21"/>
        <v>-7.8632387890170588E-4</v>
      </c>
    </row>
    <row r="51" spans="1:91" x14ac:dyDescent="0.25">
      <c r="A51" s="43" t="s">
        <v>50</v>
      </c>
      <c r="B51" s="26">
        <v>650.50599250000005</v>
      </c>
      <c r="C51" s="26">
        <v>50.420187810000002</v>
      </c>
      <c r="D51" s="26">
        <v>16.411100730000001</v>
      </c>
      <c r="E51" s="26">
        <v>112.72343487000001</v>
      </c>
      <c r="F51" s="26">
        <v>81.136833050000007</v>
      </c>
      <c r="G51" s="26">
        <v>3.5988838099999998</v>
      </c>
      <c r="H51" s="26">
        <v>69.128311400000001</v>
      </c>
      <c r="I51" s="80">
        <v>5.6643859599999997</v>
      </c>
      <c r="J51" s="80">
        <v>0.84898180000000001</v>
      </c>
      <c r="K51" s="80">
        <v>3.8568680099999999</v>
      </c>
      <c r="L51" s="80"/>
      <c r="M51" s="80">
        <v>0.60026559999999995</v>
      </c>
      <c r="N51" s="26"/>
      <c r="O51" s="28" t="s">
        <v>50</v>
      </c>
      <c r="P51" s="92">
        <v>0</v>
      </c>
      <c r="Q51" s="26">
        <v>3.61203319345006E-2</v>
      </c>
      <c r="R51" s="26">
        <v>5.6644150358041596</v>
      </c>
      <c r="S51" s="26">
        <v>5.6644150358041596</v>
      </c>
      <c r="T51" s="26">
        <v>18.3346474875576</v>
      </c>
      <c r="U51" s="97">
        <v>8.8073763884984804E-3</v>
      </c>
      <c r="V51" s="26">
        <v>0.84897556245683004</v>
      </c>
      <c r="W51" s="97">
        <v>0.60025899978769404</v>
      </c>
      <c r="X51" s="26">
        <v>0.25569305400772702</v>
      </c>
      <c r="Y51" s="26">
        <v>650.50577423568495</v>
      </c>
      <c r="Z51" s="26">
        <v>7.1525874607053597</v>
      </c>
      <c r="AA51" s="26">
        <v>3.2046685943881298E-2</v>
      </c>
      <c r="AB51" s="26">
        <v>1.07467792481026</v>
      </c>
      <c r="AC51" s="26">
        <v>0</v>
      </c>
      <c r="AD51" s="97">
        <v>0</v>
      </c>
      <c r="AE51" s="26">
        <v>3.8568303249943501</v>
      </c>
      <c r="AF51" s="26">
        <v>3.8568303249943501</v>
      </c>
      <c r="AG51" s="26">
        <v>131995.128296874</v>
      </c>
      <c r="AH51" s="26">
        <v>0</v>
      </c>
      <c r="AI51" s="26">
        <v>2.3510442858071898</v>
      </c>
      <c r="AJ51" s="26">
        <v>0.49360241429520901</v>
      </c>
      <c r="AK51" s="97">
        <v>1.00847098915072</v>
      </c>
      <c r="AL51" s="26">
        <v>1.55814640541896</v>
      </c>
      <c r="AM51" s="26">
        <v>0</v>
      </c>
      <c r="AN51" s="26">
        <v>50.420168984275499</v>
      </c>
      <c r="AO51" s="26">
        <v>0</v>
      </c>
      <c r="AP51" s="26">
        <v>14.769986276228099</v>
      </c>
      <c r="AQ51" s="26">
        <v>1.6410976195594</v>
      </c>
      <c r="AR51" s="26">
        <v>16.411083895787499</v>
      </c>
      <c r="AS51" s="26">
        <v>0</v>
      </c>
      <c r="AT51" s="26">
        <v>3.7501732626200801</v>
      </c>
      <c r="AU51" s="26">
        <v>2.4340945893064798E-2</v>
      </c>
      <c r="AV51" s="26">
        <v>13.580050675441001</v>
      </c>
      <c r="AW51" s="26">
        <v>2.6775140682440701E-2</v>
      </c>
      <c r="AX51" s="26">
        <v>7.3428807795543296</v>
      </c>
      <c r="AY51" s="26">
        <v>8.8439126528767495</v>
      </c>
      <c r="AZ51" s="26">
        <v>8.1136067064600907E-3</v>
      </c>
      <c r="BA51" s="26">
        <v>0</v>
      </c>
      <c r="BB51" s="26">
        <v>5.7120328268214298</v>
      </c>
      <c r="BC51" s="26">
        <v>112.71902072410801</v>
      </c>
      <c r="BD51" s="26">
        <v>81.132428794126895</v>
      </c>
      <c r="BE51" s="26">
        <v>31.5865919299812</v>
      </c>
      <c r="BF51" s="26">
        <v>6.5396502367212797E-2</v>
      </c>
      <c r="BG51" s="26">
        <v>0</v>
      </c>
      <c r="BH51" s="26">
        <v>1.9391722305814101</v>
      </c>
      <c r="BI51" s="26">
        <v>0.53144573598549305</v>
      </c>
      <c r="BJ51" s="26">
        <v>22.044872214597898</v>
      </c>
      <c r="BK51" s="26">
        <v>1.4604603801870599</v>
      </c>
      <c r="BL51" s="26">
        <v>0.28397908916042403</v>
      </c>
      <c r="BM51" s="26">
        <v>31.497308487243501</v>
      </c>
      <c r="BN51" s="26">
        <v>1.7741125158109901</v>
      </c>
      <c r="BO51" s="26">
        <v>1.2170567194122401E-2</v>
      </c>
      <c r="BP51" s="26">
        <v>1.3387562735274501</v>
      </c>
      <c r="BQ51" s="26">
        <v>8.1136074780777904E-4</v>
      </c>
      <c r="BR51" s="26">
        <v>3.5988488522186701</v>
      </c>
      <c r="BS51" s="26">
        <v>4.0938903249438603</v>
      </c>
      <c r="BT51" s="26">
        <v>0</v>
      </c>
      <c r="BU51" s="26">
        <v>1.41552499913468E-3</v>
      </c>
      <c r="BV51" s="26">
        <v>1.7546807297585301</v>
      </c>
      <c r="BW51" s="97">
        <v>0</v>
      </c>
      <c r="BX51" s="26">
        <v>0.367645385803336</v>
      </c>
      <c r="BY51" s="26">
        <v>69.128298527863606</v>
      </c>
      <c r="BZ51" s="26">
        <v>0.84470434413598094</v>
      </c>
      <c r="CB51" s="55">
        <f t="shared" si="11"/>
        <v>-3.355300606158975E-7</v>
      </c>
      <c r="CC51" s="55">
        <f t="shared" si="12"/>
        <v>-3.7337672310520292E-7</v>
      </c>
      <c r="CD51" s="55">
        <f t="shared" si="13"/>
        <v>-1.0257820471134007E-6</v>
      </c>
      <c r="CE51" s="55">
        <f t="shared" si="14"/>
        <v>-3.9159079006864814E-5</v>
      </c>
      <c r="CF51" s="55">
        <f t="shared" si="15"/>
        <v>-5.4281831167825027E-5</v>
      </c>
      <c r="CG51" s="55">
        <f t="shared" si="16"/>
        <v>-9.7135065134736198E-6</v>
      </c>
      <c r="CH51" s="55">
        <f t="shared" si="17"/>
        <v>-1.8620643458974333E-7</v>
      </c>
      <c r="CI51" s="109">
        <f t="shared" si="18"/>
        <v>5.1330902175837713E-6</v>
      </c>
      <c r="CJ51" s="109">
        <f t="shared" si="19"/>
        <v>-7.3470870282183806E-6</v>
      </c>
      <c r="CK51" s="109">
        <f t="shared" si="20"/>
        <v>-9.7708828904993991E-6</v>
      </c>
      <c r="CL51" s="55" t="e">
        <f>IF(#REF!=0,"",(#REF!-L51)/L51)</f>
        <v>#REF!</v>
      </c>
      <c r="CM51" s="55">
        <f t="shared" si="21"/>
        <v>-1.0995486507836432E-5</v>
      </c>
    </row>
    <row r="52" spans="1:91" x14ac:dyDescent="0.25">
      <c r="B52" s="26"/>
      <c r="C52" s="26"/>
      <c r="D52" s="26"/>
      <c r="E52" s="26"/>
      <c r="F52" s="26"/>
      <c r="G52" s="26"/>
      <c r="H52" s="26"/>
      <c r="I52" s="80"/>
      <c r="J52" s="80"/>
      <c r="K52" s="80"/>
      <c r="L52" s="80"/>
      <c r="M52" s="80"/>
      <c r="Q52" s="26"/>
      <c r="CB52" s="55"/>
      <c r="CC52" s="55"/>
      <c r="CD52" s="55"/>
      <c r="CE52" s="55"/>
      <c r="CF52" s="55"/>
      <c r="CG52" s="55"/>
      <c r="CH52" s="55"/>
      <c r="CI52" s="109"/>
      <c r="CJ52" s="109"/>
      <c r="CK52" s="109" t="str">
        <f t="shared" ref="CK52:CK61" si="22">IF(AC52=0,"",(AC52-K52)/K52)</f>
        <v/>
      </c>
    </row>
    <row r="53" spans="1:91" x14ac:dyDescent="0.25">
      <c r="B53" s="26"/>
      <c r="C53" s="26"/>
      <c r="D53" s="26"/>
      <c r="E53" s="26"/>
      <c r="F53" s="26"/>
      <c r="G53" s="26"/>
      <c r="H53" s="26"/>
      <c r="I53" s="80"/>
      <c r="J53" s="80"/>
      <c r="K53" s="80"/>
      <c r="L53" s="80"/>
      <c r="M53" s="80"/>
      <c r="Q53" s="26"/>
      <c r="CB53" s="55"/>
      <c r="CC53" s="55"/>
      <c r="CD53" s="55"/>
      <c r="CE53" s="55"/>
      <c r="CF53" s="55"/>
      <c r="CG53" s="55"/>
      <c r="CH53" s="55"/>
      <c r="CI53" s="109"/>
      <c r="CJ53" s="109"/>
      <c r="CK53" s="109" t="str">
        <f t="shared" si="22"/>
        <v/>
      </c>
    </row>
    <row r="54" spans="1:91" x14ac:dyDescent="0.25">
      <c r="A54" s="43" t="s">
        <v>231</v>
      </c>
      <c r="B54" s="26"/>
      <c r="C54" s="26"/>
      <c r="D54" s="26"/>
      <c r="E54" s="26"/>
      <c r="F54" s="26"/>
      <c r="G54" s="26"/>
      <c r="H54" s="26"/>
      <c r="I54" s="80"/>
      <c r="J54" s="80"/>
      <c r="K54" s="80"/>
      <c r="L54" s="80"/>
      <c r="M54" s="80"/>
      <c r="N54" s="26"/>
      <c r="Q54" s="26"/>
      <c r="CB54" s="55"/>
      <c r="CC54" s="55"/>
      <c r="CD54" s="55"/>
      <c r="CE54" s="55"/>
      <c r="CF54" s="55"/>
      <c r="CG54" s="55"/>
      <c r="CH54" s="55"/>
      <c r="CI54" s="109"/>
      <c r="CJ54" s="109"/>
      <c r="CK54" s="109" t="str">
        <f t="shared" si="22"/>
        <v/>
      </c>
    </row>
    <row r="55" spans="1:91" x14ac:dyDescent="0.25">
      <c r="A55" s="43" t="s">
        <v>1</v>
      </c>
      <c r="B55" s="26"/>
      <c r="C55" s="26"/>
      <c r="D55" s="26"/>
      <c r="E55" s="26"/>
      <c r="F55" s="26"/>
      <c r="G55" s="26"/>
      <c r="H55" s="26"/>
      <c r="I55" s="80"/>
      <c r="J55" s="80"/>
      <c r="K55" s="80"/>
      <c r="L55" s="80"/>
      <c r="M55" s="80"/>
      <c r="N55" s="26"/>
      <c r="Q55" s="26"/>
      <c r="CB55" s="55"/>
      <c r="CC55" s="55"/>
      <c r="CD55" s="55"/>
      <c r="CE55" s="55"/>
      <c r="CF55" s="55"/>
      <c r="CG55" s="55"/>
      <c r="CH55" s="55"/>
      <c r="CI55" s="109"/>
      <c r="CJ55" s="109"/>
      <c r="CK55" s="109" t="str">
        <f t="shared" si="22"/>
        <v/>
      </c>
    </row>
    <row r="56" spans="1:91" x14ac:dyDescent="0.25">
      <c r="A56" s="43" t="s">
        <v>11</v>
      </c>
      <c r="B56" s="26"/>
      <c r="C56" s="26"/>
      <c r="D56" s="26"/>
      <c r="E56" s="26"/>
      <c r="F56" s="26"/>
      <c r="G56" s="26"/>
      <c r="H56" s="26"/>
      <c r="I56" s="80"/>
      <c r="J56" s="80"/>
      <c r="K56" s="80"/>
      <c r="L56" s="80"/>
      <c r="M56" s="80"/>
      <c r="N56" s="26"/>
      <c r="O56" s="28" t="s">
        <v>11</v>
      </c>
      <c r="Q56" s="26">
        <v>0</v>
      </c>
      <c r="R56" s="26">
        <v>0</v>
      </c>
      <c r="S56" s="26">
        <v>0</v>
      </c>
      <c r="T56" s="26">
        <v>0</v>
      </c>
      <c r="V56" s="26">
        <v>0</v>
      </c>
      <c r="W56" s="97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X56" s="26">
        <v>0</v>
      </c>
      <c r="BY56" s="26">
        <v>0</v>
      </c>
      <c r="BZ56" s="26">
        <v>0</v>
      </c>
      <c r="CB56" s="55"/>
      <c r="CC56" s="55"/>
      <c r="CD56" s="55"/>
      <c r="CE56" s="55"/>
      <c r="CF56" s="55"/>
      <c r="CG56" s="55"/>
      <c r="CH56" s="55"/>
      <c r="CI56" s="109"/>
      <c r="CJ56" s="109"/>
      <c r="CK56" s="109" t="str">
        <f t="shared" si="22"/>
        <v/>
      </c>
    </row>
    <row r="57" spans="1:91" x14ac:dyDescent="0.25">
      <c r="A57" s="43" t="s">
        <v>58</v>
      </c>
      <c r="B57" s="26"/>
      <c r="C57" s="26"/>
      <c r="D57" s="26"/>
      <c r="E57" s="26"/>
      <c r="F57" s="26"/>
      <c r="G57" s="26"/>
      <c r="H57" s="26"/>
      <c r="I57" s="80"/>
      <c r="J57" s="80"/>
      <c r="K57" s="80"/>
      <c r="L57" s="80"/>
      <c r="M57" s="80"/>
      <c r="N57" s="26"/>
      <c r="Q57" s="26"/>
      <c r="CB57" s="55"/>
      <c r="CC57" s="55"/>
      <c r="CD57" s="55"/>
      <c r="CE57" s="55"/>
      <c r="CF57" s="55"/>
      <c r="CG57" s="55"/>
      <c r="CH57" s="55"/>
      <c r="CI57" s="109"/>
      <c r="CJ57" s="109"/>
      <c r="CK57" s="109" t="str">
        <f t="shared" si="22"/>
        <v/>
      </c>
    </row>
    <row r="58" spans="1:91" x14ac:dyDescent="0.25">
      <c r="A58" s="43" t="s">
        <v>176</v>
      </c>
      <c r="B58" s="26"/>
      <c r="C58" s="26"/>
      <c r="D58" s="26"/>
      <c r="E58" s="26"/>
      <c r="F58" s="26"/>
      <c r="G58" s="26"/>
      <c r="H58" s="26"/>
      <c r="I58" s="80"/>
      <c r="J58" s="80"/>
      <c r="K58" s="80"/>
      <c r="L58" s="80"/>
      <c r="M58" s="80"/>
      <c r="N58" s="26"/>
      <c r="CB58" s="55"/>
      <c r="CC58" s="55"/>
      <c r="CD58" s="55"/>
      <c r="CE58" s="55"/>
      <c r="CF58" s="55"/>
      <c r="CG58" s="55"/>
      <c r="CH58" s="55"/>
      <c r="CI58" s="109"/>
      <c r="CJ58" s="109"/>
      <c r="CK58" s="109" t="str">
        <f t="shared" si="22"/>
        <v/>
      </c>
    </row>
    <row r="59" spans="1:91" x14ac:dyDescent="0.25">
      <c r="A59" s="43" t="s">
        <v>237</v>
      </c>
      <c r="B59" s="43"/>
      <c r="C59" s="43"/>
      <c r="D59" s="43"/>
      <c r="E59" s="43"/>
      <c r="F59" s="43"/>
      <c r="G59" s="43"/>
      <c r="H59" s="43"/>
      <c r="I59" s="99"/>
      <c r="J59" s="99"/>
      <c r="K59" s="99"/>
      <c r="L59" s="99"/>
      <c r="M59" s="99"/>
      <c r="N59" s="26"/>
      <c r="CB59" s="55"/>
      <c r="CC59" s="55"/>
      <c r="CD59" s="55"/>
      <c r="CE59" s="55"/>
      <c r="CF59" s="55"/>
      <c r="CG59" s="55"/>
      <c r="CH59" s="55"/>
      <c r="CI59" s="109"/>
      <c r="CJ59" s="109"/>
      <c r="CK59" s="109" t="str">
        <f t="shared" si="22"/>
        <v/>
      </c>
    </row>
    <row r="60" spans="1:91" x14ac:dyDescent="0.25">
      <c r="A60" s="43"/>
      <c r="B60" s="43"/>
      <c r="C60" s="43"/>
      <c r="D60" s="43"/>
      <c r="E60" s="43"/>
      <c r="F60" s="43"/>
      <c r="G60" s="43"/>
      <c r="H60" s="43"/>
      <c r="I60" s="99"/>
      <c r="J60" s="99"/>
      <c r="K60" s="99"/>
      <c r="L60" s="99"/>
      <c r="M60" s="99"/>
      <c r="N60" s="26"/>
      <c r="CB60" s="55"/>
      <c r="CC60" s="55"/>
      <c r="CD60" s="55"/>
      <c r="CE60" s="55"/>
      <c r="CF60" s="55"/>
      <c r="CG60" s="55"/>
      <c r="CH60" s="55"/>
      <c r="CI60" s="109"/>
      <c r="CJ60" s="109"/>
      <c r="CK60" s="109" t="str">
        <f t="shared" si="22"/>
        <v/>
      </c>
    </row>
    <row r="61" spans="1:91" x14ac:dyDescent="0.25">
      <c r="A61" s="1" t="s">
        <v>55</v>
      </c>
      <c r="B61" s="1">
        <f t="shared" ref="B61:K61" si="23">SUM(B3:B58)</f>
        <v>383474.12610999995</v>
      </c>
      <c r="C61" s="1">
        <f t="shared" si="23"/>
        <v>85468.285634879983</v>
      </c>
      <c r="D61" s="1">
        <f t="shared" si="23"/>
        <v>15085.138057079999</v>
      </c>
      <c r="E61" s="1">
        <f t="shared" si="23"/>
        <v>53380.596884040002</v>
      </c>
      <c r="F61" s="1">
        <f t="shared" si="23"/>
        <v>32240.073270639998</v>
      </c>
      <c r="G61" s="1">
        <f t="shared" si="23"/>
        <v>6171.1323547500006</v>
      </c>
      <c r="H61" s="1">
        <f t="shared" si="23"/>
        <v>49071.746354520008</v>
      </c>
      <c r="I61" s="100">
        <f t="shared" si="23"/>
        <v>3021.8726337200005</v>
      </c>
      <c r="J61" s="100">
        <f t="shared" si="23"/>
        <v>957.55897478999987</v>
      </c>
      <c r="K61" s="100">
        <f t="shared" si="23"/>
        <v>2816.7422896300013</v>
      </c>
      <c r="L61" s="100">
        <f t="shared" ref="L61:M61" si="24">SUM(L3:L58)</f>
        <v>0</v>
      </c>
      <c r="M61" s="100">
        <f t="shared" si="24"/>
        <v>300.87343782999994</v>
      </c>
      <c r="Q61" s="1">
        <f t="shared" ref="Q61:BZ61" si="25">SUM(Q3:Q58)</f>
        <v>198.28449643786459</v>
      </c>
      <c r="R61" s="1">
        <f t="shared" si="25"/>
        <v>3021.685199630394</v>
      </c>
      <c r="S61" s="1">
        <f t="shared" si="25"/>
        <v>3021.685199630394</v>
      </c>
      <c r="T61" s="1">
        <f t="shared" si="25"/>
        <v>8602.5911185832811</v>
      </c>
      <c r="U61" s="1"/>
      <c r="V61" s="1">
        <f t="shared" si="25"/>
        <v>957.48767702324233</v>
      </c>
      <c r="W61" s="1">
        <f t="shared" si="25"/>
        <v>300.8557892049148</v>
      </c>
      <c r="X61" s="1">
        <f t="shared" si="25"/>
        <v>5515.2677443342282</v>
      </c>
      <c r="Y61" s="1">
        <f t="shared" si="25"/>
        <v>383450.27402351971</v>
      </c>
      <c r="Z61" s="1">
        <f t="shared" si="25"/>
        <v>6819.270882974206</v>
      </c>
      <c r="AA61" s="1">
        <f t="shared" si="25"/>
        <v>1881.9505469453281</v>
      </c>
      <c r="AB61" s="1">
        <f t="shared" si="25"/>
        <v>1010.7292508057262</v>
      </c>
      <c r="AC61" s="1">
        <f t="shared" si="25"/>
        <v>0</v>
      </c>
      <c r="AD61" s="1"/>
      <c r="AE61" s="1">
        <f t="shared" si="25"/>
        <v>2816.5644120300562</v>
      </c>
      <c r="AF61" s="1">
        <f t="shared" si="25"/>
        <v>2816.5644120300562</v>
      </c>
      <c r="AG61" s="1">
        <f t="shared" si="25"/>
        <v>100024019.48083733</v>
      </c>
      <c r="AH61" s="1">
        <f t="shared" si="25"/>
        <v>0</v>
      </c>
      <c r="AI61" s="1">
        <f t="shared" si="25"/>
        <v>1439.1080824206069</v>
      </c>
      <c r="AJ61" s="1">
        <f t="shared" si="25"/>
        <v>571.42587825872863</v>
      </c>
      <c r="AK61" s="1"/>
      <c r="AL61" s="1">
        <f t="shared" si="25"/>
        <v>737.69237800611779</v>
      </c>
      <c r="AM61" s="1">
        <f t="shared" si="25"/>
        <v>0</v>
      </c>
      <c r="AN61" s="1">
        <f t="shared" si="25"/>
        <v>85462.073996189618</v>
      </c>
      <c r="AO61" s="1">
        <f t="shared" si="25"/>
        <v>0</v>
      </c>
      <c r="AP61" s="1">
        <f t="shared" si="25"/>
        <v>13575.663423303566</v>
      </c>
      <c r="AQ61" s="1">
        <f t="shared" si="25"/>
        <v>1508.4064398852697</v>
      </c>
      <c r="AR61" s="1">
        <f t="shared" si="25"/>
        <v>15084.069863188834</v>
      </c>
      <c r="AS61" s="1">
        <f t="shared" si="25"/>
        <v>1.2625082121056893E-2</v>
      </c>
      <c r="AT61" s="1">
        <f t="shared" si="25"/>
        <v>2266.0958503468805</v>
      </c>
      <c r="AU61" s="1">
        <f t="shared" si="25"/>
        <v>9.6715295788771662</v>
      </c>
      <c r="AV61" s="1">
        <f t="shared" si="25"/>
        <v>12153.415326776018</v>
      </c>
      <c r="AW61" s="1">
        <f t="shared" si="25"/>
        <v>10.63868266500635</v>
      </c>
      <c r="AX61" s="1">
        <f t="shared" si="25"/>
        <v>2917.5784279068052</v>
      </c>
      <c r="AY61" s="1">
        <f t="shared" si="25"/>
        <v>3513.9890478782763</v>
      </c>
      <c r="AZ61" s="1">
        <f t="shared" si="25"/>
        <v>3.2238471818723777</v>
      </c>
      <c r="BA61" s="1">
        <f t="shared" si="25"/>
        <v>0</v>
      </c>
      <c r="BB61" s="1">
        <f t="shared" si="25"/>
        <v>2269.5858996292782</v>
      </c>
      <c r="BC61" s="1">
        <f t="shared" si="25"/>
        <v>53375.742024130923</v>
      </c>
      <c r="BD61" s="1">
        <f t="shared" si="25"/>
        <v>32236.69485650189</v>
      </c>
      <c r="BE61" s="1">
        <f t="shared" si="25"/>
        <v>21139.047167629058</v>
      </c>
      <c r="BF61" s="1">
        <f t="shared" si="25"/>
        <v>25.984136211536274</v>
      </c>
      <c r="BG61" s="1">
        <f t="shared" si="25"/>
        <v>0</v>
      </c>
      <c r="BH61" s="1">
        <f t="shared" si="25"/>
        <v>770.49846420911797</v>
      </c>
      <c r="BI61" s="1">
        <f t="shared" si="25"/>
        <v>211.16184072814775</v>
      </c>
      <c r="BJ61" s="1">
        <f t="shared" si="25"/>
        <v>8759.1827782118216</v>
      </c>
      <c r="BK61" s="1">
        <f t="shared" si="25"/>
        <v>580.29178798022326</v>
      </c>
      <c r="BL61" s="1">
        <f t="shared" si="25"/>
        <v>112.83458417038837</v>
      </c>
      <c r="BM61" s="1">
        <f t="shared" si="25"/>
        <v>12514.96154609587</v>
      </c>
      <c r="BN61" s="1">
        <f t="shared" si="25"/>
        <v>2096.2750244636186</v>
      </c>
      <c r="BO61" s="1">
        <f t="shared" si="25"/>
        <v>4.8357679993812619</v>
      </c>
      <c r="BP61" s="1">
        <f t="shared" si="25"/>
        <v>531.93413131891441</v>
      </c>
      <c r="BQ61" s="1">
        <f t="shared" si="25"/>
        <v>0.32238473636434645</v>
      </c>
      <c r="BR61" s="1">
        <f t="shared" si="25"/>
        <v>6170.6183641192902</v>
      </c>
      <c r="BS61" s="1">
        <f t="shared" si="25"/>
        <v>4131.5325989674348</v>
      </c>
      <c r="BT61" s="1">
        <f t="shared" si="25"/>
        <v>0</v>
      </c>
      <c r="BU61" s="1">
        <f t="shared" si="25"/>
        <v>0.6101412247047</v>
      </c>
      <c r="BV61" s="1">
        <f t="shared" si="25"/>
        <v>2273.0257889596978</v>
      </c>
      <c r="BW61" s="1"/>
      <c r="BX61" s="1">
        <f t="shared" si="25"/>
        <v>1254.0384475422813</v>
      </c>
      <c r="BY61" s="1">
        <f t="shared" si="25"/>
        <v>49068.537796026554</v>
      </c>
      <c r="BZ61" s="1">
        <f t="shared" si="25"/>
        <v>566.2997011517482</v>
      </c>
      <c r="CA61" s="1"/>
      <c r="CB61" s="55">
        <f>IF(Y61=0,"",(Y61-B61)/B61)</f>
        <v>-6.2199989141899171E-5</v>
      </c>
      <c r="CC61" s="55">
        <f>IF(AN61=0,"",(AN61-C61)/C61)</f>
        <v>-7.2677703129573075E-5</v>
      </c>
      <c r="CD61" s="55">
        <f>IF(AR61=0,"",(AR61-D61)/D61)</f>
        <v>-7.0811011945918386E-5</v>
      </c>
      <c r="CE61" s="55">
        <f>IF(BC61=0,"",(BC61-E61)/E61)</f>
        <v>-9.0948025920830909E-5</v>
      </c>
      <c r="CF61" s="55">
        <f>IF(BD61=0,"",(BD61-F61)/F61)</f>
        <v>-1.0478928226208738E-4</v>
      </c>
      <c r="CG61" s="55">
        <f>IF(BR61=0,"",(BR61-G61)/G61)</f>
        <v>-8.3289516601401422E-5</v>
      </c>
      <c r="CH61" s="55">
        <f>IF(BY61=0,"",(BY61-H61)/H61)</f>
        <v>-6.5385048053386667E-5</v>
      </c>
      <c r="CI61" s="109"/>
      <c r="CJ61" s="109"/>
      <c r="CK61" s="109" t="str">
        <f t="shared" si="22"/>
        <v/>
      </c>
    </row>
    <row r="62" spans="1:91" x14ac:dyDescent="0.25">
      <c r="A62" s="43" t="s">
        <v>56</v>
      </c>
      <c r="B62" s="26">
        <f t="shared" ref="B62:K62" si="26">SUM(B2:B51)</f>
        <v>383474.12610999995</v>
      </c>
      <c r="C62" s="26">
        <f t="shared" si="26"/>
        <v>85468.285634879983</v>
      </c>
      <c r="D62" s="26">
        <f t="shared" si="26"/>
        <v>15085.138057079999</v>
      </c>
      <c r="E62" s="26">
        <f t="shared" si="26"/>
        <v>53380.596884040002</v>
      </c>
      <c r="F62" s="26">
        <f t="shared" si="26"/>
        <v>32240.073270639998</v>
      </c>
      <c r="G62" s="26">
        <f t="shared" si="26"/>
        <v>6171.1323547500006</v>
      </c>
      <c r="H62" s="26">
        <f t="shared" si="26"/>
        <v>49071.746354520008</v>
      </c>
      <c r="I62" s="80">
        <f t="shared" si="26"/>
        <v>3021.8726337200005</v>
      </c>
      <c r="J62" s="80">
        <f t="shared" si="26"/>
        <v>957.55897478999987</v>
      </c>
      <c r="K62" s="80">
        <f t="shared" si="26"/>
        <v>2816.7422896300013</v>
      </c>
      <c r="L62" s="80">
        <f t="shared" ref="L62:M62" si="27">SUM(L2:L51)</f>
        <v>0</v>
      </c>
      <c r="M62" s="80">
        <f t="shared" si="27"/>
        <v>300.87343782999994</v>
      </c>
      <c r="Q62" s="97">
        <f t="shared" ref="Q62:BZ62" si="28">SUM(Q2:Q51)</f>
        <v>198.28449643786459</v>
      </c>
      <c r="R62" s="97">
        <f t="shared" si="28"/>
        <v>3021.685199630394</v>
      </c>
      <c r="S62" s="97">
        <f t="shared" si="28"/>
        <v>3021.685199630394</v>
      </c>
      <c r="T62" s="97">
        <f t="shared" si="28"/>
        <v>8602.5911185832811</v>
      </c>
      <c r="V62" s="97">
        <f t="shared" si="28"/>
        <v>957.48767702324233</v>
      </c>
      <c r="W62" s="97">
        <f t="shared" si="28"/>
        <v>300.8557892049148</v>
      </c>
      <c r="X62" s="97">
        <f t="shared" si="28"/>
        <v>5515.2677443342282</v>
      </c>
      <c r="Y62" s="97">
        <f t="shared" si="28"/>
        <v>383450.27402351971</v>
      </c>
      <c r="Z62" s="97">
        <f t="shared" si="28"/>
        <v>6819.270882974206</v>
      </c>
      <c r="AA62" s="97">
        <f t="shared" si="28"/>
        <v>1881.9505469453281</v>
      </c>
      <c r="AB62" s="97">
        <f t="shared" si="28"/>
        <v>1010.7292508057262</v>
      </c>
      <c r="AC62" s="97">
        <f t="shared" si="28"/>
        <v>0</v>
      </c>
      <c r="AE62" s="97">
        <f t="shared" si="28"/>
        <v>2816.5644120300562</v>
      </c>
      <c r="AF62" s="97">
        <f t="shared" si="28"/>
        <v>2816.5644120300562</v>
      </c>
      <c r="AG62" s="97">
        <f t="shared" si="28"/>
        <v>100024019.48083733</v>
      </c>
      <c r="AH62" s="97">
        <f t="shared" si="28"/>
        <v>0</v>
      </c>
      <c r="AI62" s="97">
        <f t="shared" si="28"/>
        <v>1439.1080824206069</v>
      </c>
      <c r="AJ62" s="97">
        <f t="shared" si="28"/>
        <v>571.42587825872863</v>
      </c>
      <c r="AL62" s="97">
        <f t="shared" si="28"/>
        <v>737.69237800611779</v>
      </c>
      <c r="AM62" s="97">
        <f t="shared" si="28"/>
        <v>0</v>
      </c>
      <c r="AN62" s="97">
        <f t="shared" si="28"/>
        <v>85462.073996189618</v>
      </c>
      <c r="AO62" s="97">
        <f t="shared" si="28"/>
        <v>0</v>
      </c>
      <c r="AP62" s="97">
        <f t="shared" si="28"/>
        <v>13575.663423303566</v>
      </c>
      <c r="AQ62" s="97">
        <f t="shared" si="28"/>
        <v>1508.4064398852697</v>
      </c>
      <c r="AR62" s="97">
        <f t="shared" si="28"/>
        <v>15084.069863188834</v>
      </c>
      <c r="AS62" s="97">
        <f t="shared" si="28"/>
        <v>1.2625082121056893E-2</v>
      </c>
      <c r="AT62" s="97">
        <f t="shared" si="28"/>
        <v>2266.0958503468805</v>
      </c>
      <c r="AU62" s="97">
        <f t="shared" si="28"/>
        <v>9.6715295788771662</v>
      </c>
      <c r="AV62" s="97">
        <f t="shared" si="28"/>
        <v>12153.415326776018</v>
      </c>
      <c r="AW62" s="97">
        <f t="shared" si="28"/>
        <v>10.63868266500635</v>
      </c>
      <c r="AX62" s="97">
        <f t="shared" si="28"/>
        <v>2917.5784279068052</v>
      </c>
      <c r="AY62" s="97">
        <f t="shared" si="28"/>
        <v>3513.9890478782763</v>
      </c>
      <c r="AZ62" s="97">
        <f t="shared" si="28"/>
        <v>3.2238471818723777</v>
      </c>
      <c r="BA62" s="97">
        <f t="shared" si="28"/>
        <v>0</v>
      </c>
      <c r="BB62" s="97">
        <f t="shared" si="28"/>
        <v>2269.5858996292782</v>
      </c>
      <c r="BC62" s="97">
        <f t="shared" si="28"/>
        <v>53375.742024130923</v>
      </c>
      <c r="BD62" s="97">
        <f t="shared" si="28"/>
        <v>32236.69485650189</v>
      </c>
      <c r="BE62" s="97">
        <f t="shared" si="28"/>
        <v>21139.047167629058</v>
      </c>
      <c r="BF62" s="97">
        <f t="shared" si="28"/>
        <v>25.984136211536274</v>
      </c>
      <c r="BG62" s="97">
        <f t="shared" si="28"/>
        <v>0</v>
      </c>
      <c r="BH62" s="97">
        <f t="shared" si="28"/>
        <v>770.49846420911797</v>
      </c>
      <c r="BI62" s="97">
        <f t="shared" si="28"/>
        <v>211.16184072814775</v>
      </c>
      <c r="BJ62" s="97">
        <f t="shared" si="28"/>
        <v>8759.1827782118216</v>
      </c>
      <c r="BK62" s="97">
        <f t="shared" si="28"/>
        <v>580.29178798022326</v>
      </c>
      <c r="BL62" s="97">
        <f t="shared" si="28"/>
        <v>112.83458417038837</v>
      </c>
      <c r="BM62" s="97">
        <f t="shared" si="28"/>
        <v>12514.96154609587</v>
      </c>
      <c r="BN62" s="97">
        <f t="shared" si="28"/>
        <v>2096.2750244636186</v>
      </c>
      <c r="BO62" s="97">
        <f t="shared" si="28"/>
        <v>4.8357679993812619</v>
      </c>
      <c r="BP62" s="97">
        <f t="shared" si="28"/>
        <v>531.93413131891441</v>
      </c>
      <c r="BQ62" s="97">
        <f t="shared" si="28"/>
        <v>0.32238473636434645</v>
      </c>
      <c r="BR62" s="97">
        <f t="shared" si="28"/>
        <v>6170.6183641192902</v>
      </c>
      <c r="BS62" s="97">
        <f t="shared" si="28"/>
        <v>4131.5325989674348</v>
      </c>
      <c r="BT62" s="97">
        <f t="shared" si="28"/>
        <v>0</v>
      </c>
      <c r="BU62" s="97">
        <f t="shared" si="28"/>
        <v>0.6101412247047</v>
      </c>
      <c r="BV62" s="97">
        <f t="shared" si="28"/>
        <v>2273.0257889596978</v>
      </c>
      <c r="BX62" s="97">
        <f t="shared" si="28"/>
        <v>1254.0384475422813</v>
      </c>
      <c r="BY62" s="97">
        <f t="shared" si="28"/>
        <v>49068.537796026554</v>
      </c>
      <c r="BZ62" s="97">
        <f t="shared" si="28"/>
        <v>566.2997011517482</v>
      </c>
    </row>
    <row r="63" spans="1:91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283441.94451359991</v>
      </c>
      <c r="C63" s="26">
        <f t="shared" ref="C63:M63" si="29">+C3+C5+C8+C9+C11+C12+C14+C15+C16+C17+C18+C19+C20+C21+C22+C23+C24+C25+C26+C28+C30+C31+C33+C34+C35+C36+C37+C39+C40+C41+C42+C43+C44+C46+C47+C49+C50+C10</f>
        <v>75062.032208749995</v>
      </c>
      <c r="D63" s="26">
        <f t="shared" si="29"/>
        <v>12222.925245980003</v>
      </c>
      <c r="E63" s="26">
        <f t="shared" si="29"/>
        <v>36797.09691978</v>
      </c>
      <c r="F63" s="26">
        <f t="shared" si="29"/>
        <v>20486.342650199997</v>
      </c>
      <c r="G63" s="26">
        <f t="shared" si="29"/>
        <v>5465.7632715399996</v>
      </c>
      <c r="H63" s="26">
        <f t="shared" si="29"/>
        <v>37514.030991370004</v>
      </c>
      <c r="I63" s="80">
        <f t="shared" si="29"/>
        <v>2107.9102423700001</v>
      </c>
      <c r="J63" s="80">
        <f t="shared" si="29"/>
        <v>816.33497040999976</v>
      </c>
      <c r="K63" s="80">
        <f t="shared" si="29"/>
        <v>2147.8708685100005</v>
      </c>
      <c r="L63" s="80">
        <f t="shared" si="29"/>
        <v>0</v>
      </c>
      <c r="M63" s="80">
        <f t="shared" si="29"/>
        <v>203.21812268999997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CJ7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2" sqref="P2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8" customWidth="1"/>
    <col min="16" max="16" width="15.140625" bestFit="1" customWidth="1"/>
    <col min="17" max="17" width="5.7109375" style="28" bestFit="1" customWidth="1"/>
    <col min="18" max="18" width="9.85546875" style="28" bestFit="1" customWidth="1"/>
    <col min="19" max="19" width="6.7109375" style="26" bestFit="1" customWidth="1"/>
    <col min="20" max="20" width="14.5703125" style="26" bestFit="1" customWidth="1"/>
    <col min="21" max="21" width="5.7109375" style="26" bestFit="1" customWidth="1"/>
    <col min="22" max="22" width="6.7109375" style="26" bestFit="1" customWidth="1"/>
    <col min="23" max="23" width="13.42578125" style="26" bestFit="1" customWidth="1"/>
    <col min="24" max="24" width="6.7109375" style="26" bestFit="1" customWidth="1"/>
    <col min="25" max="25" width="10.28515625" style="26" bestFit="1" customWidth="1"/>
    <col min="26" max="26" width="6.7109375" style="26" bestFit="1" customWidth="1"/>
    <col min="27" max="27" width="5.7109375" style="26" bestFit="1" customWidth="1"/>
    <col min="28" max="28" width="6.7109375" style="26" bestFit="1" customWidth="1"/>
    <col min="29" max="29" width="7.7109375" style="26" bestFit="1" customWidth="1"/>
    <col min="30" max="30" width="6.7109375" style="26" bestFit="1" customWidth="1"/>
    <col min="31" max="31" width="15.42578125" style="26" bestFit="1" customWidth="1"/>
    <col min="32" max="33" width="6.7109375" style="26" bestFit="1" customWidth="1"/>
    <col min="34" max="34" width="5.7109375" style="26" bestFit="1" customWidth="1"/>
    <col min="35" max="35" width="5.7109375" style="97" customWidth="1"/>
    <col min="36" max="36" width="4.140625" style="26" bestFit="1" customWidth="1"/>
    <col min="37" max="37" width="6.5703125" style="26" bestFit="1" customWidth="1"/>
    <col min="38" max="38" width="6.140625" style="26" bestFit="1" customWidth="1"/>
    <col min="39" max="39" width="5.7109375" style="26" bestFit="1" customWidth="1"/>
    <col min="40" max="40" width="10" style="26" bestFit="1" customWidth="1"/>
    <col min="41" max="41" width="9.28515625" style="26" bestFit="1" customWidth="1"/>
    <col min="42" max="42" width="7.7109375" style="26" bestFit="1" customWidth="1"/>
    <col min="43" max="43" width="9.28515625" style="26" bestFit="1" customWidth="1"/>
    <col min="44" max="44" width="6.7109375" style="26" bestFit="1" customWidth="1"/>
    <col min="45" max="45" width="4.28515625" style="26" bestFit="1" customWidth="1"/>
    <col min="46" max="46" width="7.7109375" style="26" bestFit="1" customWidth="1"/>
    <col min="47" max="47" width="4.5703125" style="26" bestFit="1" customWidth="1"/>
    <col min="48" max="48" width="4.140625" style="26" bestFit="1" customWidth="1"/>
    <col min="49" max="49" width="6.7109375" style="26" bestFit="1" customWidth="1"/>
    <col min="50" max="50" width="4.140625" style="26" bestFit="1" customWidth="1"/>
    <col min="51" max="51" width="3.28515625" style="26" bestFit="1" customWidth="1"/>
    <col min="52" max="53" width="7.7109375" style="26" bestFit="1" customWidth="1"/>
    <col min="54" max="54" width="5.7109375" style="26" bestFit="1" customWidth="1"/>
    <col min="55" max="55" width="5.140625" style="26" bestFit="1" customWidth="1"/>
    <col min="56" max="56" width="8.7109375" style="26" bestFit="1" customWidth="1"/>
    <col min="57" max="57" width="4.85546875" style="26" bestFit="1" customWidth="1"/>
    <col min="58" max="58" width="7.85546875" style="26" bestFit="1" customWidth="1"/>
    <col min="59" max="59" width="6" style="26" bestFit="1" customWidth="1"/>
    <col min="60" max="60" width="6.7109375" style="26" customWidth="1"/>
    <col min="61" max="61" width="6.7109375" style="26" bestFit="1" customWidth="1"/>
    <col min="62" max="62" width="3.85546875" style="26" bestFit="1" customWidth="1"/>
    <col min="63" max="63" width="5.5703125" style="26" bestFit="1" customWidth="1"/>
    <col min="64" max="64" width="3.85546875" style="26" bestFit="1" customWidth="1"/>
    <col min="65" max="65" width="5.7109375" style="26" bestFit="1" customWidth="1"/>
    <col min="66" max="66" width="8" style="26" bestFit="1" customWidth="1"/>
    <col min="67" max="67" width="5.28515625" style="26" bestFit="1" customWidth="1"/>
    <col min="68" max="68" width="7.7109375" style="26" bestFit="1" customWidth="1"/>
    <col min="69" max="69" width="6.7109375" style="26" bestFit="1" customWidth="1"/>
    <col min="70" max="70" width="9.28515625" style="26" bestFit="1" customWidth="1"/>
    <col min="71" max="72" width="7.7109375" style="26" customWidth="1"/>
    <col min="73" max="73" width="7.7109375" style="97" customWidth="1"/>
    <col min="74" max="74" width="9.140625" style="28"/>
    <col min="76" max="76" width="10.28515625" bestFit="1" customWidth="1"/>
  </cols>
  <sheetData>
    <row r="1" spans="1:88" x14ac:dyDescent="0.25">
      <c r="B1" s="28" t="s">
        <v>507</v>
      </c>
      <c r="P1" s="28" t="s">
        <v>510</v>
      </c>
    </row>
    <row r="2" spans="1:88" x14ac:dyDescent="0.25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65</v>
      </c>
      <c r="L2" s="62" t="s">
        <v>317</v>
      </c>
      <c r="M2" s="62" t="s">
        <v>320</v>
      </c>
      <c r="N2" s="62" t="s">
        <v>327</v>
      </c>
      <c r="P2" s="28" t="s">
        <v>227</v>
      </c>
      <c r="Q2" s="28" t="s">
        <v>391</v>
      </c>
      <c r="R2" s="28" t="s">
        <v>178</v>
      </c>
      <c r="S2" s="28" t="s">
        <v>131</v>
      </c>
      <c r="T2" s="28" t="s">
        <v>132</v>
      </c>
      <c r="U2" s="28" t="s">
        <v>133</v>
      </c>
      <c r="V2" s="28" t="s">
        <v>392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393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96" t="s">
        <v>509</v>
      </c>
      <c r="AJ2" s="28" t="s">
        <v>394</v>
      </c>
      <c r="AK2" s="28" t="s">
        <v>144</v>
      </c>
      <c r="AL2" s="28" t="s">
        <v>400</v>
      </c>
      <c r="AM2" s="28" t="s">
        <v>57</v>
      </c>
      <c r="AN2" s="28" t="s">
        <v>128</v>
      </c>
      <c r="AO2" s="28" t="s">
        <v>145</v>
      </c>
      <c r="AP2" s="28" t="s">
        <v>146</v>
      </c>
      <c r="AQ2" s="28" t="s">
        <v>60</v>
      </c>
      <c r="AR2" s="28" t="s">
        <v>148</v>
      </c>
      <c r="AS2" s="28" t="s">
        <v>149</v>
      </c>
      <c r="AT2" s="28" t="s">
        <v>150</v>
      </c>
      <c r="AU2" s="28" t="s">
        <v>151</v>
      </c>
      <c r="AV2" s="28" t="s">
        <v>152</v>
      </c>
      <c r="AW2" s="28" t="s">
        <v>153</v>
      </c>
      <c r="AX2" s="28" t="s">
        <v>154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160</v>
      </c>
      <c r="BE2" s="28" t="s">
        <v>161</v>
      </c>
      <c r="BF2" s="28" t="s">
        <v>162</v>
      </c>
      <c r="BG2" s="28" t="s">
        <v>164</v>
      </c>
      <c r="BH2" s="28" t="s">
        <v>165</v>
      </c>
      <c r="BI2" s="28" t="s">
        <v>395</v>
      </c>
      <c r="BJ2" s="28" t="s">
        <v>166</v>
      </c>
      <c r="BK2" s="28" t="s">
        <v>167</v>
      </c>
      <c r="BL2" s="28" t="s">
        <v>168</v>
      </c>
      <c r="BM2" s="28" t="s">
        <v>61</v>
      </c>
      <c r="BN2" s="28" t="s">
        <v>401</v>
      </c>
      <c r="BO2" s="28" t="s">
        <v>169</v>
      </c>
      <c r="BP2" s="28" t="s">
        <v>171</v>
      </c>
      <c r="BQ2" s="28" t="s">
        <v>173</v>
      </c>
      <c r="BR2" s="28" t="s">
        <v>174</v>
      </c>
      <c r="BS2" s="28" t="s">
        <v>402</v>
      </c>
      <c r="BT2" s="28"/>
      <c r="BU2" s="96" t="s">
        <v>471</v>
      </c>
      <c r="BV2" s="28" t="s">
        <v>141</v>
      </c>
      <c r="BX2" s="28" t="s">
        <v>59</v>
      </c>
      <c r="BY2" s="28" t="s">
        <v>57</v>
      </c>
      <c r="BZ2" s="28" t="s">
        <v>60</v>
      </c>
      <c r="CA2" s="28" t="s">
        <v>54</v>
      </c>
      <c r="CB2" s="28" t="s">
        <v>53</v>
      </c>
      <c r="CC2" s="28" t="s">
        <v>61</v>
      </c>
      <c r="CD2" s="28" t="s">
        <v>62</v>
      </c>
      <c r="CE2" s="28" t="s">
        <v>63</v>
      </c>
      <c r="CF2" s="28" t="s">
        <v>64</v>
      </c>
      <c r="CG2" s="28" t="s">
        <v>65</v>
      </c>
      <c r="CH2" s="28" t="s">
        <v>317</v>
      </c>
      <c r="CI2" s="28" t="s">
        <v>320</v>
      </c>
      <c r="CJ2" s="28" t="s">
        <v>327</v>
      </c>
    </row>
    <row r="3" spans="1:88" x14ac:dyDescent="0.25">
      <c r="A3" s="28" t="s">
        <v>0</v>
      </c>
      <c r="B3" s="26">
        <v>178051.86371000001</v>
      </c>
      <c r="C3" s="26">
        <v>30.050919732000001</v>
      </c>
      <c r="D3" s="26">
        <v>16331.776695</v>
      </c>
      <c r="E3" s="26">
        <v>1614.1637025</v>
      </c>
      <c r="F3" s="26">
        <v>1534.5362302999999</v>
      </c>
      <c r="G3" s="26">
        <v>34.131059422</v>
      </c>
      <c r="H3" s="26">
        <v>20131.925202999999</v>
      </c>
      <c r="I3" s="26">
        <v>167.09177878</v>
      </c>
      <c r="J3" s="26">
        <v>512.03652367999996</v>
      </c>
      <c r="K3" s="26">
        <v>415.74315292</v>
      </c>
      <c r="L3" s="62">
        <v>28.590342752000002</v>
      </c>
      <c r="M3" s="62">
        <v>76.391328376999994</v>
      </c>
      <c r="N3" s="62">
        <v>30.547773357000001</v>
      </c>
      <c r="O3" s="26"/>
      <c r="P3" s="28" t="s">
        <v>0</v>
      </c>
      <c r="Q3" s="26">
        <v>22.594117665454601</v>
      </c>
      <c r="R3" s="26">
        <v>28.343809250551701</v>
      </c>
      <c r="S3" s="26">
        <v>166.521859079742</v>
      </c>
      <c r="T3" s="26">
        <v>166.521859079742</v>
      </c>
      <c r="U3" s="26">
        <v>89.842028024438207</v>
      </c>
      <c r="V3" s="26">
        <v>519.52880497922604</v>
      </c>
      <c r="W3" s="26">
        <v>77.376747402278497</v>
      </c>
      <c r="X3" s="26">
        <v>1091.71742296003</v>
      </c>
      <c r="Y3" s="26">
        <v>178493.87614565899</v>
      </c>
      <c r="Z3" s="26">
        <v>847.39976515221099</v>
      </c>
      <c r="AA3" s="26">
        <v>84.417844798472103</v>
      </c>
      <c r="AB3" s="26">
        <v>855.73321222062805</v>
      </c>
      <c r="AC3" s="26">
        <v>1742.6431228526201</v>
      </c>
      <c r="AD3" s="26">
        <v>412.79748497045398</v>
      </c>
      <c r="AE3" s="26">
        <v>412.79748497045398</v>
      </c>
      <c r="AF3" s="26">
        <v>129.93495091100399</v>
      </c>
      <c r="AG3" s="26">
        <v>749.80919473881204</v>
      </c>
      <c r="AH3" s="26">
        <v>31.457782285279801</v>
      </c>
      <c r="AI3" s="97">
        <v>100.97119170660299</v>
      </c>
      <c r="AJ3" s="26">
        <v>4.1450494639726196</v>
      </c>
      <c r="AK3" s="26">
        <v>28.465863269505501</v>
      </c>
      <c r="AL3" s="26">
        <v>30.939269119709301</v>
      </c>
      <c r="AM3" s="26">
        <v>29.921852918202902</v>
      </c>
      <c r="AN3" s="26">
        <v>0</v>
      </c>
      <c r="AO3" s="26">
        <v>14617.6879529092</v>
      </c>
      <c r="AP3" s="26">
        <v>1494.25197981668</v>
      </c>
      <c r="AQ3" s="26">
        <v>16241.8748836369</v>
      </c>
      <c r="AR3" s="26">
        <v>543.45651885828102</v>
      </c>
      <c r="AS3" s="26">
        <v>0.208764547584009</v>
      </c>
      <c r="AT3" s="26">
        <v>8912.1139881406707</v>
      </c>
      <c r="AU3" s="26">
        <v>0.76171083648869897</v>
      </c>
      <c r="AV3" s="26">
        <v>0.18654185540986601</v>
      </c>
      <c r="AW3" s="26">
        <v>779.43719406736295</v>
      </c>
      <c r="AX3" s="26">
        <v>0.36557764744787402</v>
      </c>
      <c r="AY3" s="26">
        <v>3.5276591004039903E-2</v>
      </c>
      <c r="AZ3" s="26">
        <v>1597.7941687725099</v>
      </c>
      <c r="BA3" s="26">
        <v>1518.6492938352001</v>
      </c>
      <c r="BB3" s="26">
        <v>79.144874937306099</v>
      </c>
      <c r="BC3" s="26">
        <v>2.4021464177648401E-3</v>
      </c>
      <c r="BD3" s="26">
        <v>179.13890220848</v>
      </c>
      <c r="BE3" s="26">
        <v>1.7268528414821599E-2</v>
      </c>
      <c r="BF3" s="26">
        <v>111.34422189520301</v>
      </c>
      <c r="BG3" s="26">
        <v>1.4453882274287999</v>
      </c>
      <c r="BH3" s="26">
        <v>440.72362017670002</v>
      </c>
      <c r="BI3" s="26">
        <v>88.165092688218493</v>
      </c>
      <c r="BJ3" s="26">
        <v>0.81299236296896404</v>
      </c>
      <c r="BK3" s="26">
        <v>4.1655193491955904</v>
      </c>
      <c r="BL3" s="26">
        <v>3.9133951013299298E-3</v>
      </c>
      <c r="BM3" s="26">
        <v>34.010824514073697</v>
      </c>
      <c r="BN3" s="26">
        <v>5092.6411291878703</v>
      </c>
      <c r="BO3" s="26">
        <v>0</v>
      </c>
      <c r="BP3" s="26">
        <v>2292.9790808221601</v>
      </c>
      <c r="BQ3" s="26">
        <v>532.26800850496795</v>
      </c>
      <c r="BR3" s="26">
        <v>20474.9229636733</v>
      </c>
      <c r="BS3" s="26">
        <v>2850.6557370686101</v>
      </c>
      <c r="BT3" s="28"/>
      <c r="BU3" s="97">
        <f t="shared" ref="BU3:BU34" si="0">Q3+S3+U3+V3+Z3+AB3+AC3+AD3+AG3+AH3+AJ3+AK3+AL3+AR3+AT3+BI3+BP3+BS3</f>
        <v>20189.247971399993</v>
      </c>
      <c r="BV3" s="35">
        <f t="shared" ref="BV3:BV34" si="1">AF3/(AF3+AO3+AP3+1E-50)</f>
        <v>7.9999970349426148E-3</v>
      </c>
      <c r="BX3" s="23">
        <f t="shared" ref="BX3:BX34" si="2">+(Y3-B3)/B3</f>
        <v>2.4824926088889655E-3</v>
      </c>
      <c r="BY3" s="23">
        <f t="shared" ref="BY3:BY34" si="3">+(AM3-C3)/C3</f>
        <v>-4.2949372248218065E-3</v>
      </c>
      <c r="BZ3" s="23">
        <f t="shared" ref="BZ3:BZ34" si="4">+(AQ3-D3)/D3</f>
        <v>-5.5047171561330814E-3</v>
      </c>
      <c r="CA3" s="23">
        <f t="shared" ref="CA3:CA34" si="5">+(AZ3-E3)/E3</f>
        <v>-1.01411856196104E-2</v>
      </c>
      <c r="CB3" s="23">
        <f t="shared" ref="CB3:CB34" si="6">+(BA3-F3)/F3</f>
        <v>-1.0352923672381458E-2</v>
      </c>
      <c r="CC3" s="23">
        <f t="shared" ref="CC3:CC34" si="7">+(BM3-G3)/G3</f>
        <v>-3.52274174791078E-3</v>
      </c>
      <c r="CD3" s="23">
        <f t="shared" ref="CD3:CD34" si="8">+(BR3-H3)/H3</f>
        <v>1.7037504223500116E-2</v>
      </c>
      <c r="CE3" s="23">
        <f t="shared" ref="CE3:CE34" si="9">+(T3-I3)/I3</f>
        <v>-3.4108183204415933E-3</v>
      </c>
      <c r="CF3" s="23">
        <f t="shared" ref="CF3:CF34" si="10">+(V3-J3)/J3</f>
        <v>1.4632318111565849E-2</v>
      </c>
      <c r="CG3" s="23">
        <f t="shared" ref="CG3:CG34" si="11">+(AD3-K3)/K3</f>
        <v>-7.085307187519322E-3</v>
      </c>
      <c r="CH3" s="23">
        <f t="shared" ref="CH3:CH34" si="12">+(R3-L3)/L3</f>
        <v>-8.622964180135792E-3</v>
      </c>
      <c r="CI3" s="23">
        <f t="shared" ref="CI3:CI34" si="13">+(W3-M3)/M3</f>
        <v>1.2899618925532317E-2</v>
      </c>
      <c r="CJ3" s="23">
        <f t="shared" ref="CJ3:CJ34" si="14">+(AL3-N3)/N3</f>
        <v>1.2815852668999523E-2</v>
      </c>
    </row>
    <row r="4" spans="1:88" x14ac:dyDescent="0.25">
      <c r="A4" s="28" t="s">
        <v>2</v>
      </c>
      <c r="B4" s="26">
        <v>186357.48022999999</v>
      </c>
      <c r="C4" s="26">
        <v>38.099474809999997</v>
      </c>
      <c r="D4" s="26">
        <v>20964.177076</v>
      </c>
      <c r="E4" s="26">
        <v>2073.6842741999999</v>
      </c>
      <c r="F4" s="26">
        <v>1980.1841572999999</v>
      </c>
      <c r="G4" s="26">
        <v>36.759416522000002</v>
      </c>
      <c r="H4" s="26">
        <v>17246.814620000001</v>
      </c>
      <c r="I4" s="26">
        <v>214.93436757000001</v>
      </c>
      <c r="J4" s="26">
        <v>469.79059582999997</v>
      </c>
      <c r="K4" s="26">
        <v>566.27546660999997</v>
      </c>
      <c r="L4" s="62">
        <v>40.195566446999997</v>
      </c>
      <c r="M4" s="62">
        <v>64.881819402000005</v>
      </c>
      <c r="N4" s="62">
        <v>27.380213441999999</v>
      </c>
      <c r="O4" s="26"/>
      <c r="P4" s="28" t="s">
        <v>2</v>
      </c>
      <c r="Q4" s="26">
        <v>23.5784294382665</v>
      </c>
      <c r="R4" s="26">
        <v>39.560013131397298</v>
      </c>
      <c r="S4" s="26">
        <v>212.21492340037301</v>
      </c>
      <c r="T4" s="26">
        <v>212.21492340037301</v>
      </c>
      <c r="U4" s="26">
        <v>125.421735388597</v>
      </c>
      <c r="V4" s="26">
        <v>471.795361762894</v>
      </c>
      <c r="W4" s="26">
        <v>65.158530370047302</v>
      </c>
      <c r="X4" s="26">
        <v>1013.03361820564</v>
      </c>
      <c r="Y4" s="26">
        <v>185869.62198184399</v>
      </c>
      <c r="Z4" s="26">
        <v>858.66314408553603</v>
      </c>
      <c r="AA4" s="26">
        <v>75.692839847965104</v>
      </c>
      <c r="AB4" s="26">
        <v>726.12430291300996</v>
      </c>
      <c r="AC4" s="26">
        <v>1363.22011269328</v>
      </c>
      <c r="AD4" s="26">
        <v>557.93562487941199</v>
      </c>
      <c r="AE4" s="26">
        <v>557.93562487941199</v>
      </c>
      <c r="AF4" s="26">
        <v>165.19328073083199</v>
      </c>
      <c r="AG4" s="26">
        <v>596.234449241275</v>
      </c>
      <c r="AH4" s="26">
        <v>24.938423155445101</v>
      </c>
      <c r="AI4" s="97">
        <v>94.873665449960598</v>
      </c>
      <c r="AJ4" s="26">
        <v>6.0149497088135204</v>
      </c>
      <c r="AK4" s="26">
        <v>20.248397178759301</v>
      </c>
      <c r="AL4" s="26">
        <v>27.444032493549901</v>
      </c>
      <c r="AM4" s="26">
        <v>37.626128787292501</v>
      </c>
      <c r="AN4" s="26">
        <v>0</v>
      </c>
      <c r="AO4" s="26">
        <v>18584.151500300301</v>
      </c>
      <c r="AP4" s="26">
        <v>1899.7160169204701</v>
      </c>
      <c r="AQ4" s="26">
        <v>20649.060797951599</v>
      </c>
      <c r="AR4" s="26">
        <v>469.62736785192601</v>
      </c>
      <c r="AS4" s="26">
        <v>0.205861677607103</v>
      </c>
      <c r="AT4" s="26">
        <v>7270.1430115024996</v>
      </c>
      <c r="AU4" s="26">
        <v>1.0177018830778699</v>
      </c>
      <c r="AV4" s="26">
        <v>0.27565595094716</v>
      </c>
      <c r="AW4" s="26">
        <v>1112.91598585734</v>
      </c>
      <c r="AX4" s="26">
        <v>0.48447591593776301</v>
      </c>
      <c r="AY4" s="26">
        <v>5.22156046892309E-2</v>
      </c>
      <c r="AZ4" s="26">
        <v>2043.56528367338</v>
      </c>
      <c r="BA4" s="26">
        <v>1951.0738527656799</v>
      </c>
      <c r="BB4" s="26">
        <v>92.491430907698202</v>
      </c>
      <c r="BC4" s="26">
        <v>3.84998286600858E-3</v>
      </c>
      <c r="BD4" s="26">
        <v>180.49711864283401</v>
      </c>
      <c r="BE4" s="26">
        <v>2.7676437858871101E-2</v>
      </c>
      <c r="BF4" s="26">
        <v>130.25634846365401</v>
      </c>
      <c r="BG4" s="26">
        <v>1.93851778027635</v>
      </c>
      <c r="BH4" s="26">
        <v>516.51130835496497</v>
      </c>
      <c r="BI4" s="26">
        <v>93.603268430126107</v>
      </c>
      <c r="BJ4" s="26">
        <v>0.81089225802895604</v>
      </c>
      <c r="BK4" s="26">
        <v>6.0704269338668402</v>
      </c>
      <c r="BL4" s="26">
        <v>5.81702172544739E-3</v>
      </c>
      <c r="BM4" s="26">
        <v>36.298977465456197</v>
      </c>
      <c r="BN4" s="26">
        <v>4164.2925840951302</v>
      </c>
      <c r="BO4" s="26">
        <v>0</v>
      </c>
      <c r="BP4" s="26">
        <v>1930.91982133075</v>
      </c>
      <c r="BQ4" s="26">
        <v>420.80700121634197</v>
      </c>
      <c r="BR4" s="26">
        <v>17368.029192501999</v>
      </c>
      <c r="BS4" s="26">
        <v>2344.4575928630802</v>
      </c>
      <c r="BT4" s="28"/>
      <c r="BU4" s="97">
        <f t="shared" si="0"/>
        <v>17122.584948317592</v>
      </c>
      <c r="BV4" s="35">
        <f t="shared" si="1"/>
        <v>8.000038468927325E-3</v>
      </c>
      <c r="BX4" s="23">
        <f t="shared" si="2"/>
        <v>-2.6178624413352889E-3</v>
      </c>
      <c r="BY4" s="23">
        <f t="shared" si="3"/>
        <v>-1.2423951381693488E-2</v>
      </c>
      <c r="BZ4" s="23">
        <f t="shared" si="4"/>
        <v>-1.5031178037946897E-2</v>
      </c>
      <c r="CA4" s="23">
        <f t="shared" si="5"/>
        <v>-1.4524385848583142E-2</v>
      </c>
      <c r="CB4" s="23">
        <f t="shared" si="6"/>
        <v>-1.4700806703762429E-2</v>
      </c>
      <c r="CC4" s="23">
        <f t="shared" si="7"/>
        <v>-1.2525744424377325E-2</v>
      </c>
      <c r="CD4" s="23">
        <f t="shared" si="8"/>
        <v>7.0282295700815145E-3</v>
      </c>
      <c r="CE4" s="23">
        <f t="shared" si="9"/>
        <v>-1.2652439906993121E-2</v>
      </c>
      <c r="CF4" s="23">
        <f t="shared" si="10"/>
        <v>4.2673607149417755E-3</v>
      </c>
      <c r="CG4" s="23">
        <f t="shared" si="11"/>
        <v>-1.4727534958408707E-2</v>
      </c>
      <c r="CH4" s="23">
        <f t="shared" si="12"/>
        <v>-1.5811527782316748E-2</v>
      </c>
      <c r="CI4" s="23">
        <f t="shared" si="13"/>
        <v>4.2648460015097429E-3</v>
      </c>
      <c r="CJ4" s="23">
        <f t="shared" si="14"/>
        <v>2.3308456555713743E-3</v>
      </c>
    </row>
    <row r="5" spans="1:88" x14ac:dyDescent="0.25">
      <c r="A5" s="28" t="s">
        <v>3</v>
      </c>
      <c r="B5" s="26">
        <v>120676.06342000001</v>
      </c>
      <c r="C5" s="26">
        <v>26.285185571</v>
      </c>
      <c r="D5" s="26">
        <v>19656.590700000001</v>
      </c>
      <c r="E5" s="26">
        <v>1623.3771529999999</v>
      </c>
      <c r="F5" s="26">
        <v>1555.6773310999999</v>
      </c>
      <c r="G5" s="26">
        <v>31.113067310999998</v>
      </c>
      <c r="H5" s="26">
        <v>13044.989772999999</v>
      </c>
      <c r="I5" s="26">
        <v>169.59408636000001</v>
      </c>
      <c r="J5" s="26">
        <v>350.32196769000001</v>
      </c>
      <c r="K5" s="26">
        <v>450.10451737</v>
      </c>
      <c r="L5" s="62">
        <v>31.91753696</v>
      </c>
      <c r="M5" s="62">
        <v>50.694021753000001</v>
      </c>
      <c r="N5" s="62">
        <v>21.561720231999999</v>
      </c>
      <c r="O5" s="26"/>
      <c r="P5" s="28" t="s">
        <v>3</v>
      </c>
      <c r="Q5" s="26">
        <v>18.474465317936399</v>
      </c>
      <c r="R5" s="26">
        <v>31.621407648729001</v>
      </c>
      <c r="S5" s="26">
        <v>168.57339435536301</v>
      </c>
      <c r="T5" s="26">
        <v>168.57339435536301</v>
      </c>
      <c r="U5" s="26">
        <v>99.363367195357</v>
      </c>
      <c r="V5" s="26">
        <v>353.87484684305701</v>
      </c>
      <c r="W5" s="26">
        <v>51.224513410118902</v>
      </c>
      <c r="X5" s="26">
        <v>827.91078280089698</v>
      </c>
      <c r="Y5" s="26">
        <v>120819.24528998999</v>
      </c>
      <c r="Z5" s="26">
        <v>677.67574109853695</v>
      </c>
      <c r="AA5" s="26">
        <v>63.012122705983202</v>
      </c>
      <c r="AB5" s="26">
        <v>569.96620878983401</v>
      </c>
      <c r="AC5" s="26">
        <v>1019.88466120116</v>
      </c>
      <c r="AD5" s="26">
        <v>446.40611410417898</v>
      </c>
      <c r="AE5" s="26">
        <v>446.40611410417898</v>
      </c>
      <c r="AF5" s="26">
        <v>155.94164913639401</v>
      </c>
      <c r="AG5" s="26">
        <v>447.37984862882598</v>
      </c>
      <c r="AH5" s="26">
        <v>19.719533064340101</v>
      </c>
      <c r="AI5" s="97">
        <v>74.324486907291998</v>
      </c>
      <c r="AJ5" s="26">
        <v>4.7767933627848702</v>
      </c>
      <c r="AK5" s="26">
        <v>16.360656484819501</v>
      </c>
      <c r="AL5" s="26">
        <v>21.735022547117801</v>
      </c>
      <c r="AM5" s="26">
        <v>26.140039409492001</v>
      </c>
      <c r="AN5" s="26">
        <v>0</v>
      </c>
      <c r="AO5" s="26">
        <v>17543.435636038899</v>
      </c>
      <c r="AP5" s="26">
        <v>1793.32821522622</v>
      </c>
      <c r="AQ5" s="26">
        <v>19492.705500401498</v>
      </c>
      <c r="AR5" s="26">
        <v>363.81256078776602</v>
      </c>
      <c r="AS5" s="26">
        <v>0.24325972542535401</v>
      </c>
      <c r="AT5" s="26">
        <v>5482.0127932640999</v>
      </c>
      <c r="AU5" s="26">
        <v>0.83843060224761201</v>
      </c>
      <c r="AV5" s="26">
        <v>0.235475122053384</v>
      </c>
      <c r="AW5" s="26">
        <v>939.63613702828002</v>
      </c>
      <c r="AX5" s="26">
        <v>0.40887699421837798</v>
      </c>
      <c r="AY5" s="26">
        <v>4.3868471722967199E-2</v>
      </c>
      <c r="AZ5" s="26">
        <v>1607.7638222979799</v>
      </c>
      <c r="BA5" s="26">
        <v>1540.50379251354</v>
      </c>
      <c r="BB5" s="26">
        <v>67.260029784443006</v>
      </c>
      <c r="BC5" s="26">
        <v>7.5486789243649297E-4</v>
      </c>
      <c r="BD5" s="26">
        <v>119.41795387930701</v>
      </c>
      <c r="BE5" s="26">
        <v>5.4265694979524501E-3</v>
      </c>
      <c r="BF5" s="26">
        <v>95.798452079785307</v>
      </c>
      <c r="BG5" s="26">
        <v>1.56500045966368</v>
      </c>
      <c r="BH5" s="26">
        <v>377.669365818438</v>
      </c>
      <c r="BI5" s="26">
        <v>94.088688262166599</v>
      </c>
      <c r="BJ5" s="26">
        <v>0.56406095371947296</v>
      </c>
      <c r="BK5" s="26">
        <v>4.0720493373457396</v>
      </c>
      <c r="BL5" s="26">
        <v>4.6806039462733602E-3</v>
      </c>
      <c r="BM5" s="26">
        <v>30.942323323247098</v>
      </c>
      <c r="BN5" s="26">
        <v>3094.3970494670002</v>
      </c>
      <c r="BO5" s="26">
        <v>0</v>
      </c>
      <c r="BP5" s="26">
        <v>1433.21584732048</v>
      </c>
      <c r="BQ5" s="26">
        <v>322.70586201643499</v>
      </c>
      <c r="BR5" s="26">
        <v>13208.996531798901</v>
      </c>
      <c r="BS5" s="26">
        <v>1784.77372083723</v>
      </c>
      <c r="BT5" s="28"/>
      <c r="BU5" s="97">
        <f t="shared" si="0"/>
        <v>13022.094263465056</v>
      </c>
      <c r="BV5" s="35">
        <f t="shared" si="1"/>
        <v>8.0000002633386063E-3</v>
      </c>
      <c r="BX5" s="23">
        <f t="shared" si="2"/>
        <v>1.1864976858887051E-3</v>
      </c>
      <c r="BY5" s="23">
        <f t="shared" si="3"/>
        <v>-5.5219759098119447E-3</v>
      </c>
      <c r="BZ5" s="23">
        <f t="shared" si="4"/>
        <v>-8.3374173120724527E-3</v>
      </c>
      <c r="CA5" s="23">
        <f t="shared" si="5"/>
        <v>-9.6178085746535056E-3</v>
      </c>
      <c r="CB5" s="23">
        <f t="shared" si="6"/>
        <v>-9.7536541049491974E-3</v>
      </c>
      <c r="CC5" s="23">
        <f t="shared" si="7"/>
        <v>-5.487854541828905E-3</v>
      </c>
      <c r="CD5" s="23">
        <f t="shared" si="8"/>
        <v>1.2572394586184817E-2</v>
      </c>
      <c r="CE5" s="23">
        <f t="shared" si="9"/>
        <v>-6.018441011382672E-3</v>
      </c>
      <c r="CF5" s="23">
        <f t="shared" si="10"/>
        <v>1.0141753817165556E-2</v>
      </c>
      <c r="CG5" s="23">
        <f t="shared" si="11"/>
        <v>-8.2167654913376728E-3</v>
      </c>
      <c r="CH5" s="23">
        <f t="shared" si="12"/>
        <v>-9.2779499759682842E-3</v>
      </c>
      <c r="CI5" s="23">
        <f t="shared" si="13"/>
        <v>1.0464580216256118E-2</v>
      </c>
      <c r="CJ5" s="23">
        <f t="shared" si="14"/>
        <v>8.0374994783858535E-3</v>
      </c>
    </row>
    <row r="6" spans="1:88" x14ac:dyDescent="0.25">
      <c r="A6" s="28" t="s">
        <v>4</v>
      </c>
      <c r="B6" s="26">
        <v>607003.46799999999</v>
      </c>
      <c r="C6" s="26">
        <v>67.525000000000006</v>
      </c>
      <c r="D6" s="26">
        <v>84262.221000000005</v>
      </c>
      <c r="E6" s="26">
        <v>6936.2044999999998</v>
      </c>
      <c r="F6" s="26">
        <v>5851.5704999999998</v>
      </c>
      <c r="G6" s="26">
        <v>58.144500000000001</v>
      </c>
      <c r="H6" s="26">
        <v>78966.581999999995</v>
      </c>
      <c r="I6" s="26">
        <v>998.47190837000005</v>
      </c>
      <c r="J6" s="26">
        <v>2385.0472850000001</v>
      </c>
      <c r="K6" s="26">
        <v>2542.2740319999998</v>
      </c>
      <c r="L6" s="62">
        <v>191.59891024000001</v>
      </c>
      <c r="M6" s="62">
        <v>363.50095008</v>
      </c>
      <c r="N6" s="62">
        <v>123.39343331000001</v>
      </c>
      <c r="O6" s="26"/>
      <c r="P6" s="28" t="s">
        <v>4</v>
      </c>
      <c r="Q6" s="26">
        <v>129.94501133842201</v>
      </c>
      <c r="R6" s="26">
        <v>189.15326082651501</v>
      </c>
      <c r="S6" s="26">
        <v>989.68720513991298</v>
      </c>
      <c r="T6" s="26">
        <v>989.68720513991298</v>
      </c>
      <c r="U6" s="26">
        <v>553.754739452884</v>
      </c>
      <c r="V6" s="26">
        <v>2401.6136487256599</v>
      </c>
      <c r="W6" s="26">
        <v>365.93888503932402</v>
      </c>
      <c r="X6" s="26">
        <v>4924.1778062243102</v>
      </c>
      <c r="Y6" s="26">
        <v>604570.81303152</v>
      </c>
      <c r="Z6" s="26">
        <v>4552.3884692667498</v>
      </c>
      <c r="AA6" s="26">
        <v>315.02566620809</v>
      </c>
      <c r="AB6" s="26">
        <v>4181.5163805525999</v>
      </c>
      <c r="AC6" s="26">
        <v>6249.4373584309897</v>
      </c>
      <c r="AD6" s="26">
        <v>2515.28008078014</v>
      </c>
      <c r="AE6" s="26">
        <v>2515.28008078014</v>
      </c>
      <c r="AF6" s="26">
        <v>666.49476484377396</v>
      </c>
      <c r="AG6" s="26">
        <v>2835.5631014329001</v>
      </c>
      <c r="AH6" s="26">
        <v>129.653129293581</v>
      </c>
      <c r="AI6" s="97">
        <v>416.04511877600999</v>
      </c>
      <c r="AJ6" s="26">
        <v>27.134687689501</v>
      </c>
      <c r="AK6" s="26">
        <v>109.931320613137</v>
      </c>
      <c r="AL6" s="26">
        <v>123.68165189384899</v>
      </c>
      <c r="AM6" s="26">
        <v>66.831268916373006</v>
      </c>
      <c r="AN6" s="26">
        <v>0</v>
      </c>
      <c r="AO6" s="26">
        <v>74980.574854346094</v>
      </c>
      <c r="AP6" s="26">
        <v>7664.6917922033499</v>
      </c>
      <c r="AQ6" s="26">
        <v>83311.761411393207</v>
      </c>
      <c r="AR6" s="26">
        <v>2423.5810737994998</v>
      </c>
      <c r="AS6" s="26">
        <v>0.68234480383163199</v>
      </c>
      <c r="AT6" s="26">
        <v>32014.2056796908</v>
      </c>
      <c r="AU6" s="26">
        <v>2.8199496811565399</v>
      </c>
      <c r="AV6" s="26">
        <v>0.65511855398843699</v>
      </c>
      <c r="AW6" s="26">
        <v>2794.5256315415199</v>
      </c>
      <c r="AX6" s="26">
        <v>1.3289532038117899</v>
      </c>
      <c r="AY6" s="26">
        <v>0.12451420214509699</v>
      </c>
      <c r="AZ6" s="26">
        <v>6921.9540423334502</v>
      </c>
      <c r="BA6" s="26">
        <v>5831.5413652499401</v>
      </c>
      <c r="BB6" s="26">
        <v>1090.4126770835001</v>
      </c>
      <c r="BC6" s="26">
        <v>1.058894771287E-2</v>
      </c>
      <c r="BD6" s="26">
        <v>768.78661364550703</v>
      </c>
      <c r="BE6" s="26">
        <v>7.6121128806141997E-2</v>
      </c>
      <c r="BF6" s="26">
        <v>450.590626796077</v>
      </c>
      <c r="BG6" s="26">
        <v>5.4264918686927102</v>
      </c>
      <c r="BH6" s="26">
        <v>1787.28946665784</v>
      </c>
      <c r="BI6" s="26">
        <v>95.091649622778107</v>
      </c>
      <c r="BJ6" s="26">
        <v>3.4360565509791199</v>
      </c>
      <c r="BK6" s="26">
        <v>15.7748990728462</v>
      </c>
      <c r="BL6" s="26">
        <v>1.39885950119325E-2</v>
      </c>
      <c r="BM6" s="26">
        <v>57.4841858734436</v>
      </c>
      <c r="BN6" s="26">
        <v>17996.090987157098</v>
      </c>
      <c r="BO6" s="26">
        <v>0</v>
      </c>
      <c r="BP6" s="26">
        <v>8834.0597722959501</v>
      </c>
      <c r="BQ6" s="26">
        <v>1722.8853341136501</v>
      </c>
      <c r="BR6" s="26">
        <v>79612.219915673195</v>
      </c>
      <c r="BS6" s="26">
        <v>10524.634678107999</v>
      </c>
      <c r="BT6" s="28"/>
      <c r="BU6" s="97">
        <f t="shared" si="0"/>
        <v>78691.15963812737</v>
      </c>
      <c r="BV6" s="35">
        <f t="shared" si="1"/>
        <v>8.0000080847243745E-3</v>
      </c>
      <c r="BX6" s="23">
        <f t="shared" si="2"/>
        <v>-4.0076459142734215E-3</v>
      </c>
      <c r="BY6" s="23">
        <f t="shared" si="3"/>
        <v>-1.0273692463931878E-2</v>
      </c>
      <c r="BZ6" s="23">
        <f t="shared" si="4"/>
        <v>-1.1279783244816181E-2</v>
      </c>
      <c r="CA6" s="23">
        <f t="shared" si="5"/>
        <v>-2.0545036794329904E-3</v>
      </c>
      <c r="CB6" s="23">
        <f t="shared" si="6"/>
        <v>-3.4228648104059779E-3</v>
      </c>
      <c r="CC6" s="23">
        <f t="shared" si="7"/>
        <v>-1.1356433137380157E-2</v>
      </c>
      <c r="CD6" s="23">
        <f t="shared" si="8"/>
        <v>8.1760904337128334E-3</v>
      </c>
      <c r="CE6" s="23">
        <f t="shared" si="9"/>
        <v>-8.7981476058030059E-3</v>
      </c>
      <c r="CF6" s="23">
        <f t="shared" si="10"/>
        <v>6.9459267452887464E-3</v>
      </c>
      <c r="CG6" s="23">
        <f t="shared" si="11"/>
        <v>-1.0618033650221312E-2</v>
      </c>
      <c r="CH6" s="23">
        <f t="shared" si="12"/>
        <v>-1.2764422357212465E-2</v>
      </c>
      <c r="CI6" s="23">
        <f t="shared" si="13"/>
        <v>6.7068186721038264E-3</v>
      </c>
      <c r="CJ6" s="23">
        <f t="shared" si="14"/>
        <v>2.3357692230258232E-3</v>
      </c>
    </row>
    <row r="7" spans="1:88" x14ac:dyDescent="0.25">
      <c r="A7" s="28" t="s">
        <v>5</v>
      </c>
      <c r="B7" s="26">
        <v>231079.69667999999</v>
      </c>
      <c r="C7" s="26">
        <v>29.689938350999999</v>
      </c>
      <c r="D7" s="26">
        <v>12941.046883000001</v>
      </c>
      <c r="E7" s="26">
        <v>1776.7604042999999</v>
      </c>
      <c r="F7" s="26">
        <v>1677.8102051000001</v>
      </c>
      <c r="G7" s="26">
        <v>33.818453097000003</v>
      </c>
      <c r="H7" s="26">
        <v>18599.438658999999</v>
      </c>
      <c r="I7" s="26">
        <v>153.78979631999999</v>
      </c>
      <c r="J7" s="26">
        <v>479.99379491000002</v>
      </c>
      <c r="K7" s="26">
        <v>374.14972262999999</v>
      </c>
      <c r="L7" s="62">
        <v>27.940268201999999</v>
      </c>
      <c r="M7" s="62">
        <v>82.376741835000004</v>
      </c>
      <c r="N7" s="62">
        <v>31.422518473</v>
      </c>
      <c r="O7" s="26"/>
      <c r="P7" s="28" t="s">
        <v>5</v>
      </c>
      <c r="Q7" s="26">
        <v>23.288929600776498</v>
      </c>
      <c r="R7" s="26">
        <v>27.607562679352501</v>
      </c>
      <c r="S7" s="26">
        <v>152.378780563774</v>
      </c>
      <c r="T7" s="26">
        <v>152.378780563774</v>
      </c>
      <c r="U7" s="26">
        <v>71.428503644207098</v>
      </c>
      <c r="V7" s="26">
        <v>478.43257135322699</v>
      </c>
      <c r="W7" s="26">
        <v>82.089817500162397</v>
      </c>
      <c r="X7" s="26">
        <v>1166.5185811732699</v>
      </c>
      <c r="Y7" s="26">
        <v>229257.918695745</v>
      </c>
      <c r="Z7" s="26">
        <v>846.70727425662596</v>
      </c>
      <c r="AA7" s="26">
        <v>87.695063843975504</v>
      </c>
      <c r="AB7" s="26">
        <v>908.13515594539899</v>
      </c>
      <c r="AC7" s="26">
        <v>1357.34460765585</v>
      </c>
      <c r="AD7" s="26">
        <v>370.00728359167999</v>
      </c>
      <c r="AE7" s="26">
        <v>370.00728359167999</v>
      </c>
      <c r="AF7" s="26">
        <v>102.28621275021</v>
      </c>
      <c r="AG7" s="26">
        <v>562.834892260071</v>
      </c>
      <c r="AH7" s="26">
        <v>27.406348359791199</v>
      </c>
      <c r="AI7" s="97">
        <v>96.027032545738194</v>
      </c>
      <c r="AJ7" s="26">
        <v>3.4557419286218298</v>
      </c>
      <c r="AK7" s="26">
        <v>21.396646496993199</v>
      </c>
      <c r="AL7" s="26">
        <v>31.3915232539246</v>
      </c>
      <c r="AM7" s="26">
        <v>29.384302212448301</v>
      </c>
      <c r="AN7" s="26">
        <v>0</v>
      </c>
      <c r="AO7" s="26">
        <v>11507.2093562305</v>
      </c>
      <c r="AP7" s="26">
        <v>1176.29228843069</v>
      </c>
      <c r="AQ7" s="26">
        <v>12785.7878574114</v>
      </c>
      <c r="AR7" s="26">
        <v>511.893141170825</v>
      </c>
      <c r="AS7" s="26">
        <v>0.19206371298026301</v>
      </c>
      <c r="AT7" s="26">
        <v>7949.2275905339002</v>
      </c>
      <c r="AU7" s="26">
        <v>0.767132833876222</v>
      </c>
      <c r="AV7" s="26">
        <v>0.16260721324757299</v>
      </c>
      <c r="AW7" s="26">
        <v>720.08074867860296</v>
      </c>
      <c r="AX7" s="26">
        <v>0.35620216528051002</v>
      </c>
      <c r="AY7" s="26">
        <v>3.0848424810815799E-2</v>
      </c>
      <c r="AZ7" s="26">
        <v>1755.8197607177999</v>
      </c>
      <c r="BA7" s="26">
        <v>1657.8634522801599</v>
      </c>
      <c r="BB7" s="26">
        <v>97.956308437639393</v>
      </c>
      <c r="BC7" s="26">
        <v>2.4312490403831598E-3</v>
      </c>
      <c r="BD7" s="26">
        <v>250.39866222986399</v>
      </c>
      <c r="BE7" s="26">
        <v>1.7477618159471301E-2</v>
      </c>
      <c r="BF7" s="26">
        <v>136.71295811769301</v>
      </c>
      <c r="BG7" s="26">
        <v>1.49262881341732</v>
      </c>
      <c r="BH7" s="26">
        <v>542.58184871883896</v>
      </c>
      <c r="BI7" s="26">
        <v>79.606547472131496</v>
      </c>
      <c r="BJ7" s="26">
        <v>1.11380276073788</v>
      </c>
      <c r="BK7" s="26">
        <v>3.95059006332776</v>
      </c>
      <c r="BL7" s="26">
        <v>3.4496802815302198E-3</v>
      </c>
      <c r="BM7" s="26">
        <v>33.484240992520803</v>
      </c>
      <c r="BN7" s="26">
        <v>4419.2452050134298</v>
      </c>
      <c r="BO7" s="26">
        <v>0</v>
      </c>
      <c r="BP7" s="26">
        <v>2078.3854814971701</v>
      </c>
      <c r="BQ7" s="26">
        <v>502.658427461082</v>
      </c>
      <c r="BR7" s="26">
        <v>18590.625725513499</v>
      </c>
      <c r="BS7" s="26">
        <v>2849.3955002333901</v>
      </c>
      <c r="BT7" s="28"/>
      <c r="BU7" s="97">
        <f t="shared" si="0"/>
        <v>18322.716519818357</v>
      </c>
      <c r="BV7" s="35">
        <f t="shared" si="1"/>
        <v>7.9999929524029179E-3</v>
      </c>
      <c r="BX7" s="23">
        <f t="shared" si="2"/>
        <v>-7.8837648241238539E-3</v>
      </c>
      <c r="BY7" s="23">
        <f t="shared" si="3"/>
        <v>-1.0294266526875548E-2</v>
      </c>
      <c r="BZ7" s="23">
        <f t="shared" si="4"/>
        <v>-1.1997408478023261E-2</v>
      </c>
      <c r="CA7" s="23">
        <f t="shared" si="5"/>
        <v>-1.1785856737644986E-2</v>
      </c>
      <c r="CB7" s="23">
        <f t="shared" si="6"/>
        <v>-1.1888563294709087E-2</v>
      </c>
      <c r="CC7" s="23">
        <f t="shared" si="7"/>
        <v>-9.8825367180631653E-3</v>
      </c>
      <c r="CD7" s="23">
        <f t="shared" si="8"/>
        <v>-4.7382792825504148E-4</v>
      </c>
      <c r="CE7" s="23">
        <f t="shared" si="9"/>
        <v>-9.1749634240363039E-3</v>
      </c>
      <c r="CF7" s="23">
        <f t="shared" si="10"/>
        <v>-3.2525911237368445E-3</v>
      </c>
      <c r="CG7" s="23">
        <f t="shared" si="11"/>
        <v>-1.107160793599328E-2</v>
      </c>
      <c r="CH7" s="23">
        <f t="shared" si="12"/>
        <v>-1.190774262588081E-2</v>
      </c>
      <c r="CI7" s="23">
        <f t="shared" si="13"/>
        <v>-3.4830745723388123E-3</v>
      </c>
      <c r="CJ7" s="23">
        <f t="shared" si="14"/>
        <v>-9.8640149108459316E-4</v>
      </c>
    </row>
    <row r="8" spans="1:88" x14ac:dyDescent="0.25">
      <c r="A8" s="28" t="s">
        <v>6</v>
      </c>
      <c r="B8" s="26">
        <v>114127.43777999999</v>
      </c>
      <c r="C8" s="26">
        <v>14.780786239999999</v>
      </c>
      <c r="D8" s="26">
        <v>7329.0866096999998</v>
      </c>
      <c r="E8" s="26">
        <v>790.92145619999997</v>
      </c>
      <c r="F8" s="26">
        <v>748.12627617999999</v>
      </c>
      <c r="G8" s="26">
        <v>17.624618126000001</v>
      </c>
      <c r="H8" s="26">
        <v>8383.2829727000008</v>
      </c>
      <c r="I8" s="26">
        <v>77.950100988000003</v>
      </c>
      <c r="J8" s="26">
        <v>227.82564249000001</v>
      </c>
      <c r="K8" s="26">
        <v>199.77090312000001</v>
      </c>
      <c r="L8" s="62">
        <v>13.060117063</v>
      </c>
      <c r="M8" s="62">
        <v>40.327326708000001</v>
      </c>
      <c r="N8" s="62">
        <v>14.151721217</v>
      </c>
      <c r="O8" s="26"/>
      <c r="P8" s="28" t="s">
        <v>6</v>
      </c>
      <c r="Q8" s="26">
        <v>10.7040209233973</v>
      </c>
      <c r="R8" s="26">
        <v>12.9159147304843</v>
      </c>
      <c r="S8" s="26">
        <v>77.3315941492787</v>
      </c>
      <c r="T8" s="26">
        <v>77.3315941492787</v>
      </c>
      <c r="U8" s="26">
        <v>37.552002785925602</v>
      </c>
      <c r="V8" s="26">
        <v>227.845578025858</v>
      </c>
      <c r="W8" s="26">
        <v>40.326734622050402</v>
      </c>
      <c r="X8" s="26">
        <v>663.52948746286495</v>
      </c>
      <c r="Y8" s="26">
        <v>113511.12152559801</v>
      </c>
      <c r="Z8" s="26">
        <v>430.71935720124299</v>
      </c>
      <c r="AA8" s="26">
        <v>50.869963967443198</v>
      </c>
      <c r="AB8" s="26">
        <v>451.90413030089701</v>
      </c>
      <c r="AC8" s="26">
        <v>604.80173866137102</v>
      </c>
      <c r="AD8" s="26">
        <v>197.77246339584499</v>
      </c>
      <c r="AE8" s="26">
        <v>197.77246339584499</v>
      </c>
      <c r="AF8" s="26">
        <v>58.162926686398002</v>
      </c>
      <c r="AG8" s="26">
        <v>258.23633667972899</v>
      </c>
      <c r="AH8" s="26">
        <v>13.429661904691599</v>
      </c>
      <c r="AI8" s="97">
        <v>43.141167485546497</v>
      </c>
      <c r="AJ8" s="26">
        <v>1.8130121250726099</v>
      </c>
      <c r="AK8" s="26">
        <v>10.754116960910901</v>
      </c>
      <c r="AL8" s="26">
        <v>14.1526768338036</v>
      </c>
      <c r="AM8" s="26">
        <v>14.662337389837701</v>
      </c>
      <c r="AN8" s="26">
        <v>0</v>
      </c>
      <c r="AO8" s="26">
        <v>6543.3264449919197</v>
      </c>
      <c r="AP8" s="26">
        <v>668.87321161615296</v>
      </c>
      <c r="AQ8" s="26">
        <v>7270.3625832944699</v>
      </c>
      <c r="AR8" s="26">
        <v>249.27448816062801</v>
      </c>
      <c r="AS8" s="26">
        <v>0.20283050855117701</v>
      </c>
      <c r="AT8" s="26">
        <v>3454.2783475156598</v>
      </c>
      <c r="AU8" s="26">
        <v>0.36637667069010099</v>
      </c>
      <c r="AV8" s="26">
        <v>7.3040416673556097E-2</v>
      </c>
      <c r="AW8" s="26">
        <v>325.93123850151801</v>
      </c>
      <c r="AX8" s="26">
        <v>0.19090807068018101</v>
      </c>
      <c r="AY8" s="26">
        <v>1.3862754675176499E-2</v>
      </c>
      <c r="AZ8" s="26">
        <v>780.89887809598895</v>
      </c>
      <c r="BA8" s="26">
        <v>738.56820948925497</v>
      </c>
      <c r="BB8" s="26">
        <v>42.330668606734001</v>
      </c>
      <c r="BC8" s="26">
        <v>1.11324296587796E-3</v>
      </c>
      <c r="BD8" s="26">
        <v>112.823154924298</v>
      </c>
      <c r="BE8" s="26">
        <v>8.0028092395707604E-3</v>
      </c>
      <c r="BF8" s="26">
        <v>60.097119220445499</v>
      </c>
      <c r="BG8" s="26">
        <v>0.65699310394241495</v>
      </c>
      <c r="BH8" s="26">
        <v>235.80661099996101</v>
      </c>
      <c r="BI8" s="26">
        <v>79.455812335591901</v>
      </c>
      <c r="BJ8" s="26">
        <v>0.53751549132756804</v>
      </c>
      <c r="BK8" s="26">
        <v>1.85789082932367</v>
      </c>
      <c r="BL8" s="26">
        <v>1.55194496161202E-3</v>
      </c>
      <c r="BM8" s="26">
        <v>17.4876816420024</v>
      </c>
      <c r="BN8" s="26">
        <v>1893.2603957925301</v>
      </c>
      <c r="BO8" s="26">
        <v>0</v>
      </c>
      <c r="BP8" s="26">
        <v>917.20160058215197</v>
      </c>
      <c r="BQ8" s="26">
        <v>212.97940259395801</v>
      </c>
      <c r="BR8" s="26">
        <v>8397.1379426467593</v>
      </c>
      <c r="BS8" s="26">
        <v>1244.3070437044801</v>
      </c>
      <c r="BT8" s="28"/>
      <c r="BU8" s="97">
        <f t="shared" si="0"/>
        <v>8281.5339822465357</v>
      </c>
      <c r="BV8" s="35">
        <f t="shared" si="1"/>
        <v>8.0000035789194752E-3</v>
      </c>
      <c r="BX8" s="23">
        <f t="shared" si="2"/>
        <v>-5.4002461317850768E-3</v>
      </c>
      <c r="BY8" s="23">
        <f t="shared" si="3"/>
        <v>-8.0137042941430606E-3</v>
      </c>
      <c r="BZ8" s="23">
        <f t="shared" si="4"/>
        <v>-8.0124617885957358E-3</v>
      </c>
      <c r="CA8" s="23">
        <f t="shared" si="5"/>
        <v>-1.2672027071012488E-2</v>
      </c>
      <c r="CB8" s="23">
        <f t="shared" si="6"/>
        <v>-1.2776007199679404E-2</v>
      </c>
      <c r="CC8" s="23">
        <f t="shared" si="7"/>
        <v>-7.7696142417742102E-3</v>
      </c>
      <c r="CD8" s="23">
        <f t="shared" si="8"/>
        <v>1.6526902398352702E-3</v>
      </c>
      <c r="CE8" s="23">
        <f t="shared" si="9"/>
        <v>-7.9346508969439043E-3</v>
      </c>
      <c r="CF8" s="23">
        <f t="shared" si="10"/>
        <v>8.7503476957697993E-5</v>
      </c>
      <c r="CG8" s="23">
        <f t="shared" si="11"/>
        <v>-1.0003657654561338E-2</v>
      </c>
      <c r="CH8" s="23">
        <f t="shared" si="12"/>
        <v>-1.1041427256745888E-2</v>
      </c>
      <c r="CI8" s="23">
        <f t="shared" si="13"/>
        <v>-1.4682003443616344E-5</v>
      </c>
      <c r="CJ8" s="23">
        <f t="shared" si="14"/>
        <v>6.7526542457013421E-5</v>
      </c>
    </row>
    <row r="9" spans="1:88" x14ac:dyDescent="0.25">
      <c r="A9" s="28" t="s">
        <v>7</v>
      </c>
      <c r="B9" s="26">
        <v>52260.654411000003</v>
      </c>
      <c r="C9" s="26">
        <v>6.8630166986000001</v>
      </c>
      <c r="D9" s="26">
        <v>3622.7694246999999</v>
      </c>
      <c r="E9" s="26">
        <v>293.89392064999998</v>
      </c>
      <c r="F9" s="26">
        <v>276.29219819000002</v>
      </c>
      <c r="G9" s="26">
        <v>8.1044287607999994</v>
      </c>
      <c r="H9" s="26">
        <v>6653.5110842000004</v>
      </c>
      <c r="I9" s="26">
        <v>37.050548726000002</v>
      </c>
      <c r="J9" s="26">
        <v>157.09686271000001</v>
      </c>
      <c r="K9" s="26">
        <v>81.014594670999998</v>
      </c>
      <c r="L9" s="62">
        <v>5.4569261778999998</v>
      </c>
      <c r="M9" s="62">
        <v>26.865186671</v>
      </c>
      <c r="N9" s="62">
        <v>10.565724047</v>
      </c>
      <c r="O9" s="26"/>
      <c r="P9" s="28" t="s">
        <v>7</v>
      </c>
      <c r="Q9" s="26">
        <v>6.0784243807723799</v>
      </c>
      <c r="R9" s="26">
        <v>5.4738835166724504</v>
      </c>
      <c r="S9" s="26">
        <v>37.417688634304703</v>
      </c>
      <c r="T9" s="26">
        <v>37.417688634304703</v>
      </c>
      <c r="U9" s="26">
        <v>14.2698321825757</v>
      </c>
      <c r="V9" s="26">
        <v>160.404250201011</v>
      </c>
      <c r="W9" s="26">
        <v>27.370867811354898</v>
      </c>
      <c r="X9" s="26">
        <v>346.50472080512702</v>
      </c>
      <c r="Y9" s="26">
        <v>52688.89799677</v>
      </c>
      <c r="Z9" s="26">
        <v>251.586133373335</v>
      </c>
      <c r="AA9" s="26">
        <v>26.936672543593598</v>
      </c>
      <c r="AB9" s="26">
        <v>298.72948463952702</v>
      </c>
      <c r="AC9" s="26">
        <v>597.74483024138203</v>
      </c>
      <c r="AD9" s="26">
        <v>81.458224285013401</v>
      </c>
      <c r="AE9" s="26">
        <v>81.458224285013401</v>
      </c>
      <c r="AF9" s="26">
        <v>29.279489036966002</v>
      </c>
      <c r="AG9" s="26">
        <v>256.245555970282</v>
      </c>
      <c r="AH9" s="26">
        <v>11.287274517375099</v>
      </c>
      <c r="AI9" s="97">
        <v>31.553006581059101</v>
      </c>
      <c r="AJ9" s="26">
        <v>0.68600917095851499</v>
      </c>
      <c r="AK9" s="26">
        <v>11.1326012955703</v>
      </c>
      <c r="AL9" s="26">
        <v>10.7825860768379</v>
      </c>
      <c r="AM9" s="26">
        <v>6.9153763466106399</v>
      </c>
      <c r="AN9" s="26">
        <v>0</v>
      </c>
      <c r="AO9" s="26">
        <v>3293.9388702414499</v>
      </c>
      <c r="AP9" s="26">
        <v>336.71393045519898</v>
      </c>
      <c r="AQ9" s="26">
        <v>3659.9322897336201</v>
      </c>
      <c r="AR9" s="26">
        <v>181.28981715416299</v>
      </c>
      <c r="AS9" s="26">
        <v>4.8813625666209101E-2</v>
      </c>
      <c r="AT9" s="26">
        <v>3036.2603263843598</v>
      </c>
      <c r="AU9" s="26">
        <v>0.123167737561798</v>
      </c>
      <c r="AV9" s="26">
        <v>2.1522104201458302E-2</v>
      </c>
      <c r="AW9" s="26">
        <v>102.779910382116</v>
      </c>
      <c r="AX9" s="26">
        <v>5.91546846563821E-2</v>
      </c>
      <c r="AY9" s="26">
        <v>4.0889297111393998E-3</v>
      </c>
      <c r="AZ9" s="26">
        <v>293.20666043545702</v>
      </c>
      <c r="BA9" s="26">
        <v>275.58587217286401</v>
      </c>
      <c r="BB9" s="26">
        <v>17.620788262592502</v>
      </c>
      <c r="BC9" s="26">
        <v>3.42285267062397E-4</v>
      </c>
      <c r="BD9" s="26">
        <v>49.362568053925003</v>
      </c>
      <c r="BE9" s="26">
        <v>2.4606079245137399E-3</v>
      </c>
      <c r="BF9" s="26">
        <v>24.6496625274889</v>
      </c>
      <c r="BG9" s="26">
        <v>0.23500741304144199</v>
      </c>
      <c r="BH9" s="26">
        <v>97.499615183231697</v>
      </c>
      <c r="BI9" s="26">
        <v>19.551791490309</v>
      </c>
      <c r="BJ9" s="26">
        <v>0.223767822439744</v>
      </c>
      <c r="BK9" s="26">
        <v>0.575331899226729</v>
      </c>
      <c r="BL9" s="26">
        <v>4.5891640624569298E-4</v>
      </c>
      <c r="BM9" s="26">
        <v>8.1692940161047591</v>
      </c>
      <c r="BN9" s="26">
        <v>1702.0211489271201</v>
      </c>
      <c r="BO9" s="26">
        <v>0</v>
      </c>
      <c r="BP9" s="26">
        <v>747.46905551703298</v>
      </c>
      <c r="BQ9" s="26">
        <v>192.275594228079</v>
      </c>
      <c r="BR9" s="26">
        <v>6808.8513706685999</v>
      </c>
      <c r="BS9" s="26">
        <v>990.11951309165102</v>
      </c>
      <c r="BT9" s="28"/>
      <c r="BU9" s="97">
        <f t="shared" si="0"/>
        <v>6712.5133986064611</v>
      </c>
      <c r="BV9" s="35">
        <f t="shared" si="1"/>
        <v>8.0000083933512017E-3</v>
      </c>
      <c r="BX9" s="23">
        <f t="shared" si="2"/>
        <v>8.1943785548896295E-3</v>
      </c>
      <c r="BY9" s="23">
        <f t="shared" si="3"/>
        <v>7.6292467744280444E-3</v>
      </c>
      <c r="BZ9" s="23">
        <f t="shared" si="4"/>
        <v>1.0258136987754225E-2</v>
      </c>
      <c r="CA9" s="23">
        <f t="shared" si="5"/>
        <v>-2.3384635280068343E-3</v>
      </c>
      <c r="CB9" s="23">
        <f t="shared" si="6"/>
        <v>-2.5564457547595401E-3</v>
      </c>
      <c r="CC9" s="23">
        <f t="shared" si="7"/>
        <v>8.0036801135823406E-3</v>
      </c>
      <c r="CD9" s="23">
        <f t="shared" si="8"/>
        <v>2.3347114704217437E-2</v>
      </c>
      <c r="CE9" s="23">
        <f t="shared" si="9"/>
        <v>9.9091625071415588E-3</v>
      </c>
      <c r="CF9" s="23">
        <f t="shared" si="10"/>
        <v>2.1053173398608252E-2</v>
      </c>
      <c r="CG9" s="23">
        <f t="shared" si="11"/>
        <v>5.4759221571740457E-3</v>
      </c>
      <c r="CH9" s="23">
        <f t="shared" si="12"/>
        <v>3.1074891284265781E-3</v>
      </c>
      <c r="CI9" s="23">
        <f t="shared" si="13"/>
        <v>1.8822915565323912E-2</v>
      </c>
      <c r="CJ9" s="23">
        <f t="shared" si="14"/>
        <v>2.0525051465779594E-2</v>
      </c>
    </row>
    <row r="10" spans="1:88" x14ac:dyDescent="0.25">
      <c r="A10" s="28" t="s">
        <v>8</v>
      </c>
      <c r="B10" s="26">
        <v>7457.1006613999998</v>
      </c>
      <c r="C10" s="26">
        <v>1.1261247846</v>
      </c>
      <c r="D10" s="26">
        <v>606.20389971999998</v>
      </c>
      <c r="E10" s="26">
        <v>69.169722778999997</v>
      </c>
      <c r="F10" s="26">
        <v>66.205028894999998</v>
      </c>
      <c r="G10" s="26">
        <v>1.2545179091000001</v>
      </c>
      <c r="H10" s="26">
        <v>510.76120313000001</v>
      </c>
      <c r="I10" s="26">
        <v>6.9273368324</v>
      </c>
      <c r="J10" s="26">
        <v>14.851202214000001</v>
      </c>
      <c r="K10" s="26">
        <v>18.336091121999999</v>
      </c>
      <c r="L10" s="62">
        <v>1.713421901</v>
      </c>
      <c r="M10" s="62">
        <v>2.3158201843000001</v>
      </c>
      <c r="N10" s="62">
        <v>0.8020017733</v>
      </c>
      <c r="O10" s="26"/>
      <c r="P10" s="28" t="s">
        <v>8</v>
      </c>
      <c r="Q10" s="26">
        <v>1.2489933492694401</v>
      </c>
      <c r="R10" s="26">
        <v>1.6849141825779701</v>
      </c>
      <c r="S10" s="26">
        <v>6.8525894375898897</v>
      </c>
      <c r="T10" s="26">
        <v>6.8525894375898897</v>
      </c>
      <c r="U10" s="26">
        <v>4.2167574913606396</v>
      </c>
      <c r="V10" s="26">
        <v>14.9839318525019</v>
      </c>
      <c r="W10" s="26">
        <v>2.33640924464226</v>
      </c>
      <c r="X10" s="26">
        <v>36.678639513880697</v>
      </c>
      <c r="Y10" s="26">
        <v>7500.7380324851101</v>
      </c>
      <c r="Z10" s="26">
        <v>30.5848622199441</v>
      </c>
      <c r="AA10" s="26">
        <v>2.6973840457348799</v>
      </c>
      <c r="AB10" s="26">
        <v>26.9775132045833</v>
      </c>
      <c r="AC10" s="26">
        <v>37.496890192276098</v>
      </c>
      <c r="AD10" s="26">
        <v>18.097979242050901</v>
      </c>
      <c r="AE10" s="26">
        <v>18.097979242050901</v>
      </c>
      <c r="AF10" s="26">
        <v>4.7864643264603997</v>
      </c>
      <c r="AG10" s="26">
        <v>16.891897918946999</v>
      </c>
      <c r="AH10" s="26">
        <v>0.80388489461796497</v>
      </c>
      <c r="AI10" s="97">
        <v>3.0794057702236102</v>
      </c>
      <c r="AJ10" s="26">
        <v>0.18804102263154601</v>
      </c>
      <c r="AK10" s="26">
        <v>0.61685910508661401</v>
      </c>
      <c r="AL10" s="26">
        <v>0.80550500771507605</v>
      </c>
      <c r="AM10" s="26">
        <v>1.1174487144298</v>
      </c>
      <c r="AN10" s="26">
        <v>0</v>
      </c>
      <c r="AO10" s="26">
        <v>538.47762209472205</v>
      </c>
      <c r="AP10" s="26">
        <v>55.0442910762414</v>
      </c>
      <c r="AQ10" s="26">
        <v>598.30837749742398</v>
      </c>
      <c r="AR10" s="26">
        <v>15.564836135958901</v>
      </c>
      <c r="AS10" s="26">
        <v>7.0581411729691299E-3</v>
      </c>
      <c r="AT10" s="26">
        <v>204.82252985003001</v>
      </c>
      <c r="AU10" s="26">
        <v>3.48614725772581E-2</v>
      </c>
      <c r="AV10" s="26">
        <v>9.7892550031140092E-3</v>
      </c>
      <c r="AW10" s="26">
        <v>39.058035130651497</v>
      </c>
      <c r="AX10" s="26">
        <v>1.6662281673528598E-2</v>
      </c>
      <c r="AY10" s="26">
        <v>1.84853519403429E-3</v>
      </c>
      <c r="AZ10" s="26">
        <v>68.310541613232303</v>
      </c>
      <c r="BA10" s="26">
        <v>65.365637321384497</v>
      </c>
      <c r="BB10" s="26">
        <v>2.9449042918478501</v>
      </c>
      <c r="BC10" s="26">
        <v>1.16816856539735E-4</v>
      </c>
      <c r="BD10" s="26">
        <v>5.2977006894955103</v>
      </c>
      <c r="BE10" s="26">
        <v>8.3975065725292895E-4</v>
      </c>
      <c r="BF10" s="26">
        <v>4.1598207642322098</v>
      </c>
      <c r="BG10" s="26">
        <v>6.6135901717951598E-2</v>
      </c>
      <c r="BH10" s="26">
        <v>16.483742676521299</v>
      </c>
      <c r="BI10" s="26">
        <v>3.46277391164976</v>
      </c>
      <c r="BJ10" s="26">
        <v>2.3968558783489601E-2</v>
      </c>
      <c r="BK10" s="26">
        <v>0.204853034386592</v>
      </c>
      <c r="BL10" s="26">
        <v>2.0431246107464201E-4</v>
      </c>
      <c r="BM10" s="26">
        <v>1.24639330676763</v>
      </c>
      <c r="BN10" s="26">
        <v>114.26729263083</v>
      </c>
      <c r="BO10" s="26">
        <v>0</v>
      </c>
      <c r="BP10" s="26">
        <v>56.295033713983301</v>
      </c>
      <c r="BQ10" s="26">
        <v>10.950003851254101</v>
      </c>
      <c r="BR10" s="26">
        <v>515.56413520946603</v>
      </c>
      <c r="BS10" s="26">
        <v>69.225452407171801</v>
      </c>
      <c r="BT10" s="28"/>
      <c r="BU10" s="97">
        <f t="shared" si="0"/>
        <v>509.13633095736827</v>
      </c>
      <c r="BV10" s="35">
        <f t="shared" si="1"/>
        <v>7.9999954981091817E-3</v>
      </c>
      <c r="BX10" s="23">
        <f t="shared" si="2"/>
        <v>5.8517878551632447E-3</v>
      </c>
      <c r="BY10" s="23">
        <f t="shared" si="3"/>
        <v>-7.7043594891499922E-3</v>
      </c>
      <c r="BZ10" s="23">
        <f t="shared" si="4"/>
        <v>-1.3024532217992782E-2</v>
      </c>
      <c r="CA10" s="23">
        <f t="shared" si="5"/>
        <v>-1.2421347538327023E-2</v>
      </c>
      <c r="CB10" s="23">
        <f t="shared" si="6"/>
        <v>-1.2678667884078126E-2</v>
      </c>
      <c r="CC10" s="23">
        <f t="shared" si="7"/>
        <v>-6.4762744903328227E-3</v>
      </c>
      <c r="CD10" s="23">
        <f t="shared" si="8"/>
        <v>9.4034786707234801E-3</v>
      </c>
      <c r="CE10" s="23">
        <f t="shared" si="9"/>
        <v>-1.079020648462012E-2</v>
      </c>
      <c r="CF10" s="23">
        <f t="shared" si="10"/>
        <v>8.9372992562701415E-3</v>
      </c>
      <c r="CG10" s="23">
        <f t="shared" si="11"/>
        <v>-1.2985967312488274E-2</v>
      </c>
      <c r="CH10" s="23">
        <f t="shared" si="12"/>
        <v>-1.6637886095299727E-2</v>
      </c>
      <c r="CI10" s="23">
        <f t="shared" si="13"/>
        <v>8.8906127003479992E-3</v>
      </c>
      <c r="CJ10" s="23">
        <f t="shared" si="14"/>
        <v>4.3681130537421104E-3</v>
      </c>
    </row>
    <row r="11" spans="1:88" x14ac:dyDescent="0.25">
      <c r="A11" s="28" t="s">
        <v>9</v>
      </c>
      <c r="B11" s="26">
        <v>906457.92442000005</v>
      </c>
      <c r="C11" s="26">
        <v>139.21820038999999</v>
      </c>
      <c r="D11" s="26">
        <v>64589.031523999998</v>
      </c>
      <c r="E11" s="26">
        <v>6670.7576777000004</v>
      </c>
      <c r="F11" s="26">
        <v>6311.7587480000002</v>
      </c>
      <c r="G11" s="26">
        <v>153.40723188000001</v>
      </c>
      <c r="H11" s="26">
        <v>92653.573386999997</v>
      </c>
      <c r="I11" s="26">
        <v>669.65807282000003</v>
      </c>
      <c r="J11" s="26">
        <v>2384.6804097999998</v>
      </c>
      <c r="K11" s="26">
        <v>1622.8585055000001</v>
      </c>
      <c r="L11" s="62">
        <v>115.26142144000001</v>
      </c>
      <c r="M11" s="62">
        <v>349.97505159999997</v>
      </c>
      <c r="N11" s="62">
        <v>133.84706629999999</v>
      </c>
      <c r="O11" s="26"/>
      <c r="P11" s="28" t="s">
        <v>9</v>
      </c>
      <c r="Q11" s="26">
        <v>98.112204168592598</v>
      </c>
      <c r="R11" s="26">
        <v>114.17299010915799</v>
      </c>
      <c r="S11" s="26">
        <v>667.13461586775395</v>
      </c>
      <c r="T11" s="26">
        <v>667.13461586775395</v>
      </c>
      <c r="U11" s="26">
        <v>327.308950616743</v>
      </c>
      <c r="V11" s="26">
        <v>2415.76062248063</v>
      </c>
      <c r="W11" s="26">
        <v>353.421806701207</v>
      </c>
      <c r="X11" s="26">
        <v>4853.0544752312699</v>
      </c>
      <c r="Y11" s="26">
        <v>905603.12665222597</v>
      </c>
      <c r="Z11" s="26">
        <v>3681.8071557969001</v>
      </c>
      <c r="AA11" s="26">
        <v>363.17576496456201</v>
      </c>
      <c r="AB11" s="26">
        <v>3914.2939268529199</v>
      </c>
      <c r="AC11" s="26">
        <v>8422.3528924252296</v>
      </c>
      <c r="AD11" s="26">
        <v>1610.7970908391101</v>
      </c>
      <c r="AE11" s="26">
        <v>1610.7970908391101</v>
      </c>
      <c r="AF11" s="26">
        <v>513.990317471298</v>
      </c>
      <c r="AG11" s="26">
        <v>3630.7186591782802</v>
      </c>
      <c r="AH11" s="26">
        <v>146.30329574117999</v>
      </c>
      <c r="AI11" s="97">
        <v>427.13977123604798</v>
      </c>
      <c r="AJ11" s="26">
        <v>15.516030618654399</v>
      </c>
      <c r="AK11" s="26">
        <v>140.813609764642</v>
      </c>
      <c r="AL11" s="26">
        <v>135.33377972568999</v>
      </c>
      <c r="AM11" s="26">
        <v>138.32056763945599</v>
      </c>
      <c r="AN11" s="26">
        <v>0</v>
      </c>
      <c r="AO11" s="26">
        <v>57823.882453347403</v>
      </c>
      <c r="AP11" s="26">
        <v>5910.8861412721699</v>
      </c>
      <c r="AQ11" s="26">
        <v>64248.758912090903</v>
      </c>
      <c r="AR11" s="26">
        <v>2472.0466034384399</v>
      </c>
      <c r="AS11" s="26">
        <v>0.48099844188340801</v>
      </c>
      <c r="AT11" s="26">
        <v>41370.186685907502</v>
      </c>
      <c r="AU11" s="26">
        <v>2.9286195426511701</v>
      </c>
      <c r="AV11" s="26">
        <v>0.66736470631679301</v>
      </c>
      <c r="AW11" s="26">
        <v>2873.1993771832599</v>
      </c>
      <c r="AX11" s="26">
        <v>1.3419443603013701</v>
      </c>
      <c r="AY11" s="26">
        <v>0.127975545230575</v>
      </c>
      <c r="AZ11" s="26">
        <v>6592.8437756698904</v>
      </c>
      <c r="BA11" s="26">
        <v>6236.92212346004</v>
      </c>
      <c r="BB11" s="26">
        <v>355.921652209858</v>
      </c>
      <c r="BC11" s="26">
        <v>1.46889769385516E-2</v>
      </c>
      <c r="BD11" s="26">
        <v>863.44871606122194</v>
      </c>
      <c r="BE11" s="26">
        <v>0.105595330533463</v>
      </c>
      <c r="BF11" s="26">
        <v>495.513184356002</v>
      </c>
      <c r="BG11" s="26">
        <v>5.7480874694797599</v>
      </c>
      <c r="BH11" s="26">
        <v>1971.7893610343999</v>
      </c>
      <c r="BI11" s="26">
        <v>272.50718526041197</v>
      </c>
      <c r="BJ11" s="26">
        <v>3.7786364049229202</v>
      </c>
      <c r="BK11" s="26">
        <v>17.762879600742899</v>
      </c>
      <c r="BL11" s="26">
        <v>1.46944461438405E-2</v>
      </c>
      <c r="BM11" s="26">
        <v>152.601020096231</v>
      </c>
      <c r="BN11" s="26">
        <v>23763.3209378338</v>
      </c>
      <c r="BO11" s="26">
        <v>0</v>
      </c>
      <c r="BP11" s="26">
        <v>10659.3697289671</v>
      </c>
      <c r="BQ11" s="26">
        <v>2407.2492564644899</v>
      </c>
      <c r="BR11" s="26">
        <v>94133.124096518295</v>
      </c>
      <c r="BS11" s="26">
        <v>12903.740315876999</v>
      </c>
      <c r="BT11" s="28"/>
      <c r="BU11" s="97">
        <f t="shared" si="0"/>
        <v>92884.103353526792</v>
      </c>
      <c r="BV11" s="35">
        <f t="shared" si="1"/>
        <v>8.0000038315848464E-3</v>
      </c>
      <c r="BX11" s="23">
        <f t="shared" si="2"/>
        <v>-9.430087649363654E-4</v>
      </c>
      <c r="BY11" s="23">
        <f t="shared" si="3"/>
        <v>-6.4476681068237835E-3</v>
      </c>
      <c r="BZ11" s="23">
        <f t="shared" si="4"/>
        <v>-5.2682723967250747E-3</v>
      </c>
      <c r="CA11" s="23">
        <f t="shared" si="5"/>
        <v>-1.1679917903564707E-2</v>
      </c>
      <c r="CB11" s="23">
        <f t="shared" si="6"/>
        <v>-1.1856699143273435E-2</v>
      </c>
      <c r="CC11" s="23">
        <f t="shared" si="7"/>
        <v>-5.2553701275286661E-3</v>
      </c>
      <c r="CD11" s="23">
        <f t="shared" si="8"/>
        <v>1.5968630841019356E-2</v>
      </c>
      <c r="CE11" s="23">
        <f t="shared" si="9"/>
        <v>-3.7682767589428709E-3</v>
      </c>
      <c r="CF11" s="23">
        <f t="shared" si="10"/>
        <v>1.3033282176053465E-2</v>
      </c>
      <c r="CG11" s="23">
        <f t="shared" si="11"/>
        <v>-7.4322034977250965E-3</v>
      </c>
      <c r="CH11" s="23">
        <f t="shared" si="12"/>
        <v>-9.443153808480511E-3</v>
      </c>
      <c r="CI11" s="23">
        <f t="shared" si="13"/>
        <v>9.8485737353257441E-3</v>
      </c>
      <c r="CJ11" s="23">
        <f t="shared" si="14"/>
        <v>1.1107553320277732E-2</v>
      </c>
    </row>
    <row r="12" spans="1:88" x14ac:dyDescent="0.25">
      <c r="A12" s="28" t="s">
        <v>10</v>
      </c>
      <c r="B12" s="26">
        <v>351918.65847999998</v>
      </c>
      <c r="C12" s="26">
        <v>53.995484603999998</v>
      </c>
      <c r="D12" s="26">
        <v>25227.410575999998</v>
      </c>
      <c r="E12" s="26">
        <v>2815.1483309999999</v>
      </c>
      <c r="F12" s="26">
        <v>2665.1788840999998</v>
      </c>
      <c r="G12" s="26">
        <v>60.496863974</v>
      </c>
      <c r="H12" s="26">
        <v>31649.578753000002</v>
      </c>
      <c r="I12" s="26">
        <v>265.86315625999998</v>
      </c>
      <c r="J12" s="26">
        <v>835.99315099</v>
      </c>
      <c r="K12" s="26">
        <v>665.96082913999999</v>
      </c>
      <c r="L12" s="62">
        <v>47.548131853000001</v>
      </c>
      <c r="M12" s="62">
        <v>127.59053577</v>
      </c>
      <c r="N12" s="62">
        <v>48.397705303999999</v>
      </c>
      <c r="O12" s="26"/>
      <c r="P12" s="28" t="s">
        <v>10</v>
      </c>
      <c r="Q12" s="26">
        <v>37.017055227628298</v>
      </c>
      <c r="R12" s="26">
        <v>46.961188835102703</v>
      </c>
      <c r="S12" s="26">
        <v>263.77204699755703</v>
      </c>
      <c r="T12" s="26">
        <v>263.77204699755703</v>
      </c>
      <c r="U12" s="26">
        <v>131.875716060516</v>
      </c>
      <c r="V12" s="26">
        <v>841.18399912356801</v>
      </c>
      <c r="W12" s="26">
        <v>128.12970374187</v>
      </c>
      <c r="X12" s="26">
        <v>1908.78011207542</v>
      </c>
      <c r="Y12" s="26">
        <v>350592.93525444099</v>
      </c>
      <c r="Z12" s="26">
        <v>1383.40787717643</v>
      </c>
      <c r="AA12" s="26">
        <v>144.639452160345</v>
      </c>
      <c r="AB12" s="26">
        <v>1423.74032856695</v>
      </c>
      <c r="AC12" s="26">
        <v>2605.3587994015002</v>
      </c>
      <c r="AD12" s="26">
        <v>658.86007686999005</v>
      </c>
      <c r="AE12" s="26">
        <v>658.86007686999005</v>
      </c>
      <c r="AF12" s="26">
        <v>199.83681135887301</v>
      </c>
      <c r="AG12" s="26">
        <v>1109.53343258269</v>
      </c>
      <c r="AH12" s="26">
        <v>47.523386433537702</v>
      </c>
      <c r="AI12" s="97">
        <v>153.290515309287</v>
      </c>
      <c r="AJ12" s="26">
        <v>6.3516678999646201</v>
      </c>
      <c r="AK12" s="26">
        <v>41.307004240228402</v>
      </c>
      <c r="AL12" s="26">
        <v>48.626002293768799</v>
      </c>
      <c r="AM12" s="26">
        <v>53.485223412203702</v>
      </c>
      <c r="AN12" s="26">
        <v>0</v>
      </c>
      <c r="AO12" s="26">
        <v>22481.633761157798</v>
      </c>
      <c r="AP12" s="26">
        <v>2298.1227394143398</v>
      </c>
      <c r="AQ12" s="26">
        <v>24979.593311930999</v>
      </c>
      <c r="AR12" s="26">
        <v>858.19004111145398</v>
      </c>
      <c r="AS12" s="26">
        <v>0.41293148143983799</v>
      </c>
      <c r="AT12" s="26">
        <v>13724.171921973901</v>
      </c>
      <c r="AU12" s="26">
        <v>1.2749282296334199</v>
      </c>
      <c r="AV12" s="26">
        <v>0.28008320996268599</v>
      </c>
      <c r="AW12" s="26">
        <v>1213.6928211224799</v>
      </c>
      <c r="AX12" s="26">
        <v>0.62004397484526197</v>
      </c>
      <c r="AY12" s="26">
        <v>5.36106447020177E-2</v>
      </c>
      <c r="AZ12" s="26">
        <v>2779.4835981065698</v>
      </c>
      <c r="BA12" s="26">
        <v>2631.0158864457699</v>
      </c>
      <c r="BB12" s="26">
        <v>148.467711660796</v>
      </c>
      <c r="BC12" s="26">
        <v>5.8250181010488398E-3</v>
      </c>
      <c r="BD12" s="26">
        <v>369.845225791872</v>
      </c>
      <c r="BE12" s="26">
        <v>4.1874673456902399E-2</v>
      </c>
      <c r="BF12" s="26">
        <v>208.47809390366899</v>
      </c>
      <c r="BG12" s="26">
        <v>2.40556537575026</v>
      </c>
      <c r="BH12" s="26">
        <v>824.76186411812296</v>
      </c>
      <c r="BI12" s="26">
        <v>167.44705161318601</v>
      </c>
      <c r="BJ12" s="26">
        <v>1.6822284579220299</v>
      </c>
      <c r="BK12" s="26">
        <v>7.4546620958238901</v>
      </c>
      <c r="BL12" s="26">
        <v>6.1283479924161E-3</v>
      </c>
      <c r="BM12" s="26">
        <v>59.972602770989297</v>
      </c>
      <c r="BN12" s="26">
        <v>7808.0948424923399</v>
      </c>
      <c r="BO12" s="26">
        <v>0</v>
      </c>
      <c r="BP12" s="26">
        <v>3608.4796019560299</v>
      </c>
      <c r="BQ12" s="26">
        <v>811.94819050289198</v>
      </c>
      <c r="BR12" s="26">
        <v>31921.503725700899</v>
      </c>
      <c r="BS12" s="26">
        <v>4531.4854866277201</v>
      </c>
      <c r="BT12" s="28"/>
      <c r="BU12" s="97">
        <f t="shared" si="0"/>
        <v>31488.331496156621</v>
      </c>
      <c r="BV12" s="35">
        <f t="shared" si="1"/>
        <v>8.0000025966565635E-3</v>
      </c>
      <c r="BX12" s="23">
        <f t="shared" si="2"/>
        <v>-3.7671296864026159E-3</v>
      </c>
      <c r="BY12" s="23">
        <f t="shared" si="3"/>
        <v>-9.4500715298422525E-3</v>
      </c>
      <c r="BZ12" s="23">
        <f t="shared" si="4"/>
        <v>-9.8233333667926692E-3</v>
      </c>
      <c r="CA12" s="23">
        <f t="shared" si="5"/>
        <v>-1.2668864549940487E-2</v>
      </c>
      <c r="CB12" s="23">
        <f t="shared" si="6"/>
        <v>-1.2818275672991595E-2</v>
      </c>
      <c r="CC12" s="23">
        <f t="shared" si="7"/>
        <v>-8.6659236292978194E-3</v>
      </c>
      <c r="CD12" s="23">
        <f t="shared" si="8"/>
        <v>8.5917406617970257E-3</v>
      </c>
      <c r="CE12" s="23">
        <f t="shared" si="9"/>
        <v>-7.8653593520042406E-3</v>
      </c>
      <c r="CF12" s="23">
        <f t="shared" si="10"/>
        <v>6.2091993545890936E-3</v>
      </c>
      <c r="CG12" s="23">
        <f t="shared" si="11"/>
        <v>-1.0662417306404662E-2</v>
      </c>
      <c r="CH12" s="23">
        <f t="shared" si="12"/>
        <v>-1.2344186722454062E-2</v>
      </c>
      <c r="CI12" s="23">
        <f t="shared" si="13"/>
        <v>4.2257677547645617E-3</v>
      </c>
      <c r="CJ12" s="23">
        <f t="shared" si="14"/>
        <v>4.7171035968503264E-3</v>
      </c>
    </row>
    <row r="13" spans="1:88" x14ac:dyDescent="0.25">
      <c r="A13" s="28" t="s">
        <v>12</v>
      </c>
      <c r="B13" s="26">
        <v>79119.981318000006</v>
      </c>
      <c r="C13" s="26">
        <v>14.400445681000001</v>
      </c>
      <c r="D13" s="26">
        <v>7451.2632061000004</v>
      </c>
      <c r="E13" s="26">
        <v>826.73573822000003</v>
      </c>
      <c r="F13" s="26">
        <v>784.02716185999998</v>
      </c>
      <c r="G13" s="26">
        <v>16.126119739</v>
      </c>
      <c r="H13" s="26">
        <v>10712.767679</v>
      </c>
      <c r="I13" s="26">
        <v>81.571268080999999</v>
      </c>
      <c r="J13" s="26">
        <v>234.88459191000001</v>
      </c>
      <c r="K13" s="26">
        <v>191.92868723000001</v>
      </c>
      <c r="L13" s="62">
        <v>14.6625432</v>
      </c>
      <c r="M13" s="62">
        <v>40.307705712999997</v>
      </c>
      <c r="N13" s="62">
        <v>19.202284796000001</v>
      </c>
      <c r="O13" s="26"/>
      <c r="P13" s="28" t="s">
        <v>12</v>
      </c>
      <c r="Q13" s="26">
        <v>11.1836667339856</v>
      </c>
      <c r="R13" s="26">
        <v>14.5994971342946</v>
      </c>
      <c r="S13" s="26">
        <v>81.610673441942197</v>
      </c>
      <c r="T13" s="26">
        <v>81.610673441942197</v>
      </c>
      <c r="U13" s="26">
        <v>39.014253771292502</v>
      </c>
      <c r="V13" s="26">
        <v>237.385018399339</v>
      </c>
      <c r="W13" s="26">
        <v>40.777158184516303</v>
      </c>
      <c r="X13" s="26">
        <v>509.522065192409</v>
      </c>
      <c r="Y13" s="26">
        <v>79251.494776478896</v>
      </c>
      <c r="Z13" s="26">
        <v>408.990045236333</v>
      </c>
      <c r="AA13" s="26">
        <v>41.696307760415301</v>
      </c>
      <c r="AB13" s="26">
        <v>434.346687497966</v>
      </c>
      <c r="AC13" s="26">
        <v>834.48585585835701</v>
      </c>
      <c r="AD13" s="26">
        <v>191.29531945523101</v>
      </c>
      <c r="AE13" s="26">
        <v>191.29531945523101</v>
      </c>
      <c r="AF13" s="26">
        <v>59.333877588804903</v>
      </c>
      <c r="AG13" s="26">
        <v>341.37929101803599</v>
      </c>
      <c r="AH13" s="26">
        <v>15.703271931860501</v>
      </c>
      <c r="AI13" s="97">
        <v>59.669010520526101</v>
      </c>
      <c r="AJ13" s="26">
        <v>1.8651197515446101</v>
      </c>
      <c r="AK13" s="26">
        <v>13.302537336247401</v>
      </c>
      <c r="AL13" s="26">
        <v>19.479916303690999</v>
      </c>
      <c r="AM13" s="26">
        <v>14.369954684325601</v>
      </c>
      <c r="AN13" s="26">
        <v>0</v>
      </c>
      <c r="AO13" s="26">
        <v>6675.0643232196198</v>
      </c>
      <c r="AP13" s="26">
        <v>682.34032471877197</v>
      </c>
      <c r="AQ13" s="26">
        <v>7416.7385255272002</v>
      </c>
      <c r="AR13" s="26">
        <v>270.24543454567703</v>
      </c>
      <c r="AS13" s="26">
        <v>5.6917655979761499E-2</v>
      </c>
      <c r="AT13" s="26">
        <v>4884.6519574602698</v>
      </c>
      <c r="AU13" s="26">
        <v>0.373254294438289</v>
      </c>
      <c r="AV13" s="26">
        <v>9.0228527654226995E-2</v>
      </c>
      <c r="AW13" s="26">
        <v>381.42133269399301</v>
      </c>
      <c r="AX13" s="26">
        <v>0.16941525532278401</v>
      </c>
      <c r="AY13" s="26">
        <v>1.7053425684948401E-2</v>
      </c>
      <c r="AZ13" s="26">
        <v>823.33848733857201</v>
      </c>
      <c r="BA13" s="26">
        <v>780.62228216322205</v>
      </c>
      <c r="BB13" s="26">
        <v>42.716205175350098</v>
      </c>
      <c r="BC13" s="26">
        <v>1.1290671020795101E-3</v>
      </c>
      <c r="BD13" s="26">
        <v>98.823822855315996</v>
      </c>
      <c r="BE13" s="26">
        <v>8.1166160992520806E-3</v>
      </c>
      <c r="BF13" s="26">
        <v>59.548618158369003</v>
      </c>
      <c r="BG13" s="26">
        <v>0.73486622728550399</v>
      </c>
      <c r="BH13" s="26">
        <v>236.949531594988</v>
      </c>
      <c r="BI13" s="26">
        <v>26.584169001291599</v>
      </c>
      <c r="BJ13" s="26">
        <v>0.43164469408114098</v>
      </c>
      <c r="BK13" s="26">
        <v>1.99446198790764</v>
      </c>
      <c r="BL13" s="26">
        <v>1.8891089998181101E-3</v>
      </c>
      <c r="BM13" s="26">
        <v>16.100174474666101</v>
      </c>
      <c r="BN13" s="26">
        <v>2720.33237400077</v>
      </c>
      <c r="BO13" s="26">
        <v>0</v>
      </c>
      <c r="BP13" s="26">
        <v>1184.71078892017</v>
      </c>
      <c r="BQ13" s="26">
        <v>332.44419889955799</v>
      </c>
      <c r="BR13" s="26">
        <v>10872.315790274301</v>
      </c>
      <c r="BS13" s="26">
        <v>1697.55551403647</v>
      </c>
      <c r="BT13" s="28"/>
      <c r="BU13" s="97">
        <f t="shared" si="0"/>
        <v>10693.789520699705</v>
      </c>
      <c r="BV13" s="35">
        <f t="shared" si="1"/>
        <v>7.9999958721191852E-3</v>
      </c>
      <c r="BX13" s="23">
        <f t="shared" si="2"/>
        <v>1.6622028505076326E-3</v>
      </c>
      <c r="BY13" s="23">
        <f t="shared" si="3"/>
        <v>-2.117364792023776E-3</v>
      </c>
      <c r="BZ13" s="23">
        <f t="shared" si="4"/>
        <v>-4.633399682423843E-3</v>
      </c>
      <c r="CA13" s="23">
        <f t="shared" si="5"/>
        <v>-4.1092343349550349E-3</v>
      </c>
      <c r="CB13" s="23">
        <f t="shared" si="6"/>
        <v>-4.3428083393186306E-3</v>
      </c>
      <c r="CC13" s="23">
        <f t="shared" si="7"/>
        <v>-1.6088969171642634E-3</v>
      </c>
      <c r="CD13" s="23">
        <f t="shared" si="8"/>
        <v>1.4893267179410474E-2</v>
      </c>
      <c r="CE13" s="23">
        <f t="shared" si="9"/>
        <v>4.8307893047669657E-4</v>
      </c>
      <c r="CF13" s="23">
        <f t="shared" si="10"/>
        <v>1.0645340628801535E-2</v>
      </c>
      <c r="CG13" s="23">
        <f t="shared" si="11"/>
        <v>-3.3000161878354081E-3</v>
      </c>
      <c r="CH13" s="23">
        <f t="shared" si="12"/>
        <v>-4.2998042594275298E-3</v>
      </c>
      <c r="CI13" s="23">
        <f t="shared" si="13"/>
        <v>1.1646717748187246E-2</v>
      </c>
      <c r="CJ13" s="23">
        <f t="shared" si="14"/>
        <v>1.4458253829712551E-2</v>
      </c>
    </row>
    <row r="14" spans="1:88" x14ac:dyDescent="0.25">
      <c r="A14" s="28" t="s">
        <v>13</v>
      </c>
      <c r="B14" s="26">
        <v>438688.01665000001</v>
      </c>
      <c r="C14" s="26">
        <v>81.136502823000001</v>
      </c>
      <c r="D14" s="26">
        <v>46944.167120999999</v>
      </c>
      <c r="E14" s="26">
        <v>4507.8955612999998</v>
      </c>
      <c r="F14" s="26">
        <v>4301.4594267000002</v>
      </c>
      <c r="G14" s="26">
        <v>92.003532953999994</v>
      </c>
      <c r="H14" s="26">
        <v>36457.056028999999</v>
      </c>
      <c r="I14" s="26">
        <v>449.30744361000001</v>
      </c>
      <c r="J14" s="26">
        <v>956.53225461</v>
      </c>
      <c r="K14" s="26">
        <v>1178.7417966</v>
      </c>
      <c r="L14" s="62">
        <v>88.299816079999999</v>
      </c>
      <c r="M14" s="62">
        <v>156.41654097</v>
      </c>
      <c r="N14" s="62">
        <v>64.673424628999996</v>
      </c>
      <c r="O14" s="26"/>
      <c r="P14" s="28" t="s">
        <v>13</v>
      </c>
      <c r="Q14" s="26">
        <v>55.5670026314043</v>
      </c>
      <c r="R14" s="26">
        <v>87.255544618304</v>
      </c>
      <c r="S14" s="26">
        <v>444.98879367601899</v>
      </c>
      <c r="T14" s="26">
        <v>444.98879367601899</v>
      </c>
      <c r="U14" s="26">
        <v>247.387124091998</v>
      </c>
      <c r="V14" s="26">
        <v>956.29317975900096</v>
      </c>
      <c r="W14" s="26">
        <v>156.311895737622</v>
      </c>
      <c r="X14" s="26">
        <v>2525.3435644145202</v>
      </c>
      <c r="Y14" s="26">
        <v>436034.60811940202</v>
      </c>
      <c r="Z14" s="26">
        <v>1920.4232242856599</v>
      </c>
      <c r="AA14" s="26">
        <v>193.56202894443101</v>
      </c>
      <c r="AB14" s="26">
        <v>1734.28696362134</v>
      </c>
      <c r="AC14" s="26">
        <v>2600.8128625539998</v>
      </c>
      <c r="AD14" s="26">
        <v>1165.47250607929</v>
      </c>
      <c r="AE14" s="26">
        <v>1165.47250607929</v>
      </c>
      <c r="AF14" s="26">
        <v>371.242613764998</v>
      </c>
      <c r="AG14" s="26">
        <v>1121.4251052981599</v>
      </c>
      <c r="AH14" s="26">
        <v>54.963730869224499</v>
      </c>
      <c r="AI14" s="97">
        <v>212.15806317540799</v>
      </c>
      <c r="AJ14" s="26">
        <v>11.964862862164599</v>
      </c>
      <c r="AK14" s="26">
        <v>43.3246556608715</v>
      </c>
      <c r="AL14" s="26">
        <v>64.725742126122498</v>
      </c>
      <c r="AM14" s="26">
        <v>80.3281337241025</v>
      </c>
      <c r="AN14" s="26">
        <v>0</v>
      </c>
      <c r="AO14" s="26">
        <v>41764.771755661699</v>
      </c>
      <c r="AP14" s="26">
        <v>4269.2910392870199</v>
      </c>
      <c r="AQ14" s="26">
        <v>46405.305408713699</v>
      </c>
      <c r="AR14" s="26">
        <v>1029.7064894672901</v>
      </c>
      <c r="AS14" s="26">
        <v>0.73691230150410303</v>
      </c>
      <c r="AT14" s="26">
        <v>15118.2935466009</v>
      </c>
      <c r="AU14" s="26">
        <v>2.2463095303604002</v>
      </c>
      <c r="AV14" s="26">
        <v>0.57947507274701404</v>
      </c>
      <c r="AW14" s="26">
        <v>2366.2603565755498</v>
      </c>
      <c r="AX14" s="26">
        <v>1.11603164514404</v>
      </c>
      <c r="AY14" s="26">
        <v>0.109803067861571</v>
      </c>
      <c r="AZ14" s="26">
        <v>4456.2058828524496</v>
      </c>
      <c r="BA14" s="26">
        <v>4251.6892966765299</v>
      </c>
      <c r="BB14" s="26">
        <v>204.51658617591801</v>
      </c>
      <c r="BC14" s="26">
        <v>8.2174934653901893E-3</v>
      </c>
      <c r="BD14" s="26">
        <v>427.08463473933</v>
      </c>
      <c r="BE14" s="26">
        <v>5.9073618809834798E-2</v>
      </c>
      <c r="BF14" s="26">
        <v>290.13312848536901</v>
      </c>
      <c r="BG14" s="26">
        <v>4.1560976193389401</v>
      </c>
      <c r="BH14" s="26">
        <v>1144.09385829792</v>
      </c>
      <c r="BI14" s="26">
        <v>271.34215282702399</v>
      </c>
      <c r="BJ14" s="26">
        <v>2.0010979295292501</v>
      </c>
      <c r="BK14" s="26">
        <v>13.092057729790501</v>
      </c>
      <c r="BL14" s="26">
        <v>1.22425698013084E-2</v>
      </c>
      <c r="BM14" s="26">
        <v>91.110208053263705</v>
      </c>
      <c r="BN14" s="26">
        <v>8333.9228688516396</v>
      </c>
      <c r="BO14" s="26">
        <v>0</v>
      </c>
      <c r="BP14" s="26">
        <v>3913.46371442174</v>
      </c>
      <c r="BQ14" s="26">
        <v>938.78700452568899</v>
      </c>
      <c r="BR14" s="26">
        <v>36568.505341468299</v>
      </c>
      <c r="BS14" s="26">
        <v>5276.3107916662702</v>
      </c>
      <c r="BT14" s="28"/>
      <c r="BU14" s="97">
        <f t="shared" si="0"/>
        <v>36030.752448498475</v>
      </c>
      <c r="BV14" s="35">
        <f t="shared" si="1"/>
        <v>8.000003674047327E-3</v>
      </c>
      <c r="BX14" s="23">
        <f t="shared" si="2"/>
        <v>-6.0485092591780563E-3</v>
      </c>
      <c r="BY14" s="23">
        <f t="shared" si="3"/>
        <v>-9.9630754441187228E-3</v>
      </c>
      <c r="BZ14" s="23">
        <f t="shared" si="4"/>
        <v>-1.1478778841626213E-2</v>
      </c>
      <c r="CA14" s="23">
        <f t="shared" si="5"/>
        <v>-1.1466476484349569E-2</v>
      </c>
      <c r="CB14" s="23">
        <f t="shared" si="6"/>
        <v>-1.1570521789543653E-2</v>
      </c>
      <c r="CC14" s="23">
        <f t="shared" si="7"/>
        <v>-9.7096804008921511E-3</v>
      </c>
      <c r="CD14" s="23">
        <f t="shared" si="8"/>
        <v>3.0570025286640367E-3</v>
      </c>
      <c r="CE14" s="23">
        <f t="shared" si="9"/>
        <v>-9.6117925384953569E-3</v>
      </c>
      <c r="CF14" s="23">
        <f t="shared" si="10"/>
        <v>-2.499391419858685E-4</v>
      </c>
      <c r="CG14" s="23">
        <f t="shared" si="11"/>
        <v>-1.1257164681005086E-2</v>
      </c>
      <c r="CH14" s="23">
        <f t="shared" si="12"/>
        <v>-1.1826428502975416E-2</v>
      </c>
      <c r="CI14" s="23">
        <f t="shared" si="13"/>
        <v>-6.6901640791350184E-4</v>
      </c>
      <c r="CJ14" s="23">
        <f t="shared" si="14"/>
        <v>8.0894892179626842E-4</v>
      </c>
    </row>
    <row r="15" spans="1:88" x14ac:dyDescent="0.25">
      <c r="A15" s="28" t="s">
        <v>14</v>
      </c>
      <c r="B15" s="26">
        <v>238299.28959999999</v>
      </c>
      <c r="C15" s="26">
        <v>58.626279656999998</v>
      </c>
      <c r="D15" s="26">
        <v>35266.443370000001</v>
      </c>
      <c r="E15" s="26">
        <v>3202.2760067999998</v>
      </c>
      <c r="F15" s="26">
        <v>3067.1184349</v>
      </c>
      <c r="G15" s="26">
        <v>65.723785366000001</v>
      </c>
      <c r="H15" s="26">
        <v>19550.086076</v>
      </c>
      <c r="I15" s="26">
        <v>306.23792577</v>
      </c>
      <c r="J15" s="26">
        <v>533.15066379999996</v>
      </c>
      <c r="K15" s="26">
        <v>828.45574307000004</v>
      </c>
      <c r="L15" s="62">
        <v>60.225579363000001</v>
      </c>
      <c r="M15" s="62">
        <v>81.644080449</v>
      </c>
      <c r="N15" s="62">
        <v>35.605199595999999</v>
      </c>
      <c r="O15" s="26"/>
      <c r="P15" s="28" t="s">
        <v>14</v>
      </c>
      <c r="Q15" s="26">
        <v>32.287727665247999</v>
      </c>
      <c r="R15" s="26">
        <v>59.532232046144102</v>
      </c>
      <c r="S15" s="26">
        <v>303.11551088709501</v>
      </c>
      <c r="T15" s="26">
        <v>303.11551088709501</v>
      </c>
      <c r="U15" s="26">
        <v>179.406962460556</v>
      </c>
      <c r="V15" s="26">
        <v>531.98309877921099</v>
      </c>
      <c r="W15" s="26">
        <v>81.466333331090993</v>
      </c>
      <c r="X15" s="26">
        <v>1454.5564275604299</v>
      </c>
      <c r="Y15" s="26">
        <v>236757.47015305501</v>
      </c>
      <c r="Z15" s="26">
        <v>1144.8757057041501</v>
      </c>
      <c r="AA15" s="26">
        <v>112.471014633449</v>
      </c>
      <c r="AB15" s="26">
        <v>907.32975399569102</v>
      </c>
      <c r="AC15" s="26">
        <v>1325.0591862656499</v>
      </c>
      <c r="AD15" s="26">
        <v>819.14532728562301</v>
      </c>
      <c r="AE15" s="26">
        <v>819.14532728562301</v>
      </c>
      <c r="AF15" s="26">
        <v>278.89086277815397</v>
      </c>
      <c r="AG15" s="26">
        <v>579.54380092081306</v>
      </c>
      <c r="AH15" s="26">
        <v>28.574945856927702</v>
      </c>
      <c r="AI15" s="97">
        <v>121.621848267022</v>
      </c>
      <c r="AJ15" s="26">
        <v>8.7421052731436202</v>
      </c>
      <c r="AK15" s="26">
        <v>21.288733494170199</v>
      </c>
      <c r="AL15" s="26">
        <v>35.527057223949797</v>
      </c>
      <c r="AM15" s="26">
        <v>57.964630856991697</v>
      </c>
      <c r="AN15" s="26">
        <v>0</v>
      </c>
      <c r="AO15" s="26">
        <v>31375.202728925098</v>
      </c>
      <c r="AP15" s="26">
        <v>3207.2426945551301</v>
      </c>
      <c r="AQ15" s="26">
        <v>34861.336286258404</v>
      </c>
      <c r="AR15" s="26">
        <v>556.97106574881605</v>
      </c>
      <c r="AS15" s="26">
        <v>0.60567423626933803</v>
      </c>
      <c r="AT15" s="26">
        <v>7829.0141622493702</v>
      </c>
      <c r="AU15" s="26">
        <v>1.6758850120978599</v>
      </c>
      <c r="AV15" s="26">
        <v>0.45432207384381301</v>
      </c>
      <c r="AW15" s="26">
        <v>1819.19986121904</v>
      </c>
      <c r="AX15" s="26">
        <v>0.85201416513720996</v>
      </c>
      <c r="AY15" s="26">
        <v>8.6070028593947204E-2</v>
      </c>
      <c r="AZ15" s="26">
        <v>3164.6558971794998</v>
      </c>
      <c r="BA15" s="26">
        <v>3030.8936710315802</v>
      </c>
      <c r="BB15" s="26">
        <v>133.76222614791899</v>
      </c>
      <c r="BC15" s="26">
        <v>6.3803659165440297E-3</v>
      </c>
      <c r="BD15" s="26">
        <v>250.193361045431</v>
      </c>
      <c r="BE15" s="26">
        <v>4.5866796144116102E-2</v>
      </c>
      <c r="BF15" s="26">
        <v>191.38572241053299</v>
      </c>
      <c r="BG15" s="26">
        <v>3.04456794810319</v>
      </c>
      <c r="BH15" s="26">
        <v>752.013099334755</v>
      </c>
      <c r="BI15" s="26">
        <v>204.82212271847001</v>
      </c>
      <c r="BJ15" s="26">
        <v>1.2164501666142999</v>
      </c>
      <c r="BK15" s="26">
        <v>10.1048048493967</v>
      </c>
      <c r="BL15" s="26">
        <v>9.5913796987383993E-3</v>
      </c>
      <c r="BM15" s="26">
        <v>65.004406201601597</v>
      </c>
      <c r="BN15" s="26">
        <v>4308.5092996521898</v>
      </c>
      <c r="BO15" s="26">
        <v>0</v>
      </c>
      <c r="BP15" s="26">
        <v>2054.6123086877201</v>
      </c>
      <c r="BQ15" s="26">
        <v>473.22556137773398</v>
      </c>
      <c r="BR15" s="26">
        <v>19555.296262063399</v>
      </c>
      <c r="BS15" s="26">
        <v>2704.55715225212</v>
      </c>
      <c r="BT15" s="28"/>
      <c r="BU15" s="97">
        <f t="shared" si="0"/>
        <v>19266.856727468727</v>
      </c>
      <c r="BV15" s="35">
        <f t="shared" si="1"/>
        <v>8.0000049478334816E-3</v>
      </c>
      <c r="BX15" s="23">
        <f t="shared" si="2"/>
        <v>-6.4700966987061509E-3</v>
      </c>
      <c r="BY15" s="23">
        <f t="shared" si="3"/>
        <v>-1.1285873909778272E-2</v>
      </c>
      <c r="BZ15" s="23">
        <f t="shared" si="4"/>
        <v>-1.1487041080139329E-2</v>
      </c>
      <c r="CA15" s="23">
        <f t="shared" si="5"/>
        <v>-1.1747928517283981E-2</v>
      </c>
      <c r="CB15" s="23">
        <f t="shared" si="6"/>
        <v>-1.1810683101189368E-2</v>
      </c>
      <c r="CC15" s="23">
        <f t="shared" si="7"/>
        <v>-1.094549196143153E-2</v>
      </c>
      <c r="CD15" s="23">
        <f t="shared" si="8"/>
        <v>2.6650450760906951E-4</v>
      </c>
      <c r="CE15" s="23">
        <f t="shared" si="9"/>
        <v>-1.0196042423726709E-2</v>
      </c>
      <c r="CF15" s="23">
        <f t="shared" si="10"/>
        <v>-2.1899344783090379E-3</v>
      </c>
      <c r="CG15" s="23">
        <f t="shared" si="11"/>
        <v>-1.1238277798492307E-2</v>
      </c>
      <c r="CH15" s="23">
        <f t="shared" si="12"/>
        <v>-1.1512505553111568E-2</v>
      </c>
      <c r="CI15" s="23">
        <f t="shared" si="13"/>
        <v>-2.1770974323121819E-3</v>
      </c>
      <c r="CJ15" s="23">
        <f t="shared" si="14"/>
        <v>-2.194689903071929E-3</v>
      </c>
    </row>
    <row r="16" spans="1:88" x14ac:dyDescent="0.25">
      <c r="A16" s="28" t="s">
        <v>15</v>
      </c>
      <c r="B16" s="26">
        <v>139643.57274999999</v>
      </c>
      <c r="C16" s="26">
        <v>44.611793591999998</v>
      </c>
      <c r="D16" s="26">
        <v>29063.877505</v>
      </c>
      <c r="E16" s="26">
        <v>2645.7554479</v>
      </c>
      <c r="F16" s="26">
        <v>2544.9376554999999</v>
      </c>
      <c r="G16" s="26">
        <v>49.292978838000003</v>
      </c>
      <c r="H16" s="26">
        <v>14426.984241</v>
      </c>
      <c r="I16" s="26">
        <v>245.04710639999999</v>
      </c>
      <c r="J16" s="26">
        <v>365.25873387000001</v>
      </c>
      <c r="K16" s="26">
        <v>657.39851777000001</v>
      </c>
      <c r="L16" s="62">
        <v>54.107675196000002</v>
      </c>
      <c r="M16" s="62">
        <v>55.704665900000002</v>
      </c>
      <c r="N16" s="62">
        <v>27.943312062</v>
      </c>
      <c r="O16" s="26"/>
      <c r="P16" s="28" t="s">
        <v>15</v>
      </c>
      <c r="Q16" s="26">
        <v>28.4670838024796</v>
      </c>
      <c r="R16" s="26">
        <v>53.505025236780902</v>
      </c>
      <c r="S16" s="26">
        <v>242.83821167805499</v>
      </c>
      <c r="T16" s="26">
        <v>242.83821167805499</v>
      </c>
      <c r="U16" s="26">
        <v>146.148767989037</v>
      </c>
      <c r="V16" s="26">
        <v>366.435705997676</v>
      </c>
      <c r="W16" s="26">
        <v>55.963915957415502</v>
      </c>
      <c r="X16" s="26">
        <v>915.61690875873103</v>
      </c>
      <c r="Y16" s="26">
        <v>139235.000900588</v>
      </c>
      <c r="Z16" s="26">
        <v>835.96119935671197</v>
      </c>
      <c r="AA16" s="26">
        <v>70.500796080451394</v>
      </c>
      <c r="AB16" s="26">
        <v>614.04427446064506</v>
      </c>
      <c r="AC16" s="26">
        <v>987.05041085914502</v>
      </c>
      <c r="AD16" s="26">
        <v>650.42394888040803</v>
      </c>
      <c r="AE16" s="26">
        <v>650.42394888040803</v>
      </c>
      <c r="AF16" s="26">
        <v>229.92292188208501</v>
      </c>
      <c r="AG16" s="26">
        <v>439.91029826869902</v>
      </c>
      <c r="AH16" s="26">
        <v>20.9333593679656</v>
      </c>
      <c r="AI16" s="97">
        <v>98.595879569735203</v>
      </c>
      <c r="AJ16" s="26">
        <v>7.1083530397733599</v>
      </c>
      <c r="AK16" s="26">
        <v>16.316707506175</v>
      </c>
      <c r="AL16" s="26">
        <v>28.070346612964901</v>
      </c>
      <c r="AM16" s="26">
        <v>44.163495027695497</v>
      </c>
      <c r="AN16" s="26">
        <v>0</v>
      </c>
      <c r="AO16" s="26">
        <v>25866.306808511999</v>
      </c>
      <c r="AP16" s="26">
        <v>2644.1111738311301</v>
      </c>
      <c r="AQ16" s="26">
        <v>28740.340904225199</v>
      </c>
      <c r="AR16" s="26">
        <v>396.60993121932103</v>
      </c>
      <c r="AS16" s="26">
        <v>0.27617682732849402</v>
      </c>
      <c r="AT16" s="26">
        <v>5934.8240758110996</v>
      </c>
      <c r="AU16" s="26">
        <v>1.41005666098976</v>
      </c>
      <c r="AV16" s="26">
        <v>0.425821565656398</v>
      </c>
      <c r="AW16" s="26">
        <v>1659.1714677821999</v>
      </c>
      <c r="AX16" s="26">
        <v>0.68033152311821699</v>
      </c>
      <c r="AY16" s="26">
        <v>8.0164610206297504E-2</v>
      </c>
      <c r="AZ16" s="26">
        <v>2617.00470928806</v>
      </c>
      <c r="BA16" s="26">
        <v>2517.0160529489399</v>
      </c>
      <c r="BB16" s="26">
        <v>99.988656339114897</v>
      </c>
      <c r="BC16" s="26">
        <v>4.2385638177439003E-3</v>
      </c>
      <c r="BD16" s="26">
        <v>137.92537060246801</v>
      </c>
      <c r="BE16" s="26">
        <v>3.0470037551326299E-2</v>
      </c>
      <c r="BF16" s="26">
        <v>142.29064237173199</v>
      </c>
      <c r="BG16" s="26">
        <v>2.65174494232157</v>
      </c>
      <c r="BH16" s="26">
        <v>563.05953668766495</v>
      </c>
      <c r="BI16" s="26">
        <v>96.098308920899697</v>
      </c>
      <c r="BJ16" s="26">
        <v>0.638278030500945</v>
      </c>
      <c r="BK16" s="26">
        <v>8.36296137215672</v>
      </c>
      <c r="BL16" s="26">
        <v>8.7913712296830201E-3</v>
      </c>
      <c r="BM16" s="26">
        <v>48.814528275489501</v>
      </c>
      <c r="BN16" s="26">
        <v>3248.8280820232699</v>
      </c>
      <c r="BO16" s="26">
        <v>0</v>
      </c>
      <c r="BP16" s="26">
        <v>1481.5887989486901</v>
      </c>
      <c r="BQ16" s="26">
        <v>373.829306641458</v>
      </c>
      <c r="BR16" s="26">
        <v>14539.823829097701</v>
      </c>
      <c r="BS16" s="26">
        <v>2017.79796094891</v>
      </c>
      <c r="BT16" s="28"/>
      <c r="BU16" s="97">
        <f t="shared" si="0"/>
        <v>14310.627743668656</v>
      </c>
      <c r="BV16" s="35">
        <f t="shared" si="1"/>
        <v>8.0000067726504684E-3</v>
      </c>
      <c r="BX16" s="23">
        <f t="shared" si="2"/>
        <v>-2.9258192222240587E-3</v>
      </c>
      <c r="BY16" s="23">
        <f t="shared" si="3"/>
        <v>-1.0048880087728466E-2</v>
      </c>
      <c r="BZ16" s="23">
        <f t="shared" si="4"/>
        <v>-1.1131914546472405E-2</v>
      </c>
      <c r="CA16" s="23">
        <f t="shared" si="5"/>
        <v>-1.0866740777104023E-2</v>
      </c>
      <c r="CB16" s="23">
        <f t="shared" si="6"/>
        <v>-1.0971428903461406E-2</v>
      </c>
      <c r="CC16" s="23">
        <f t="shared" si="7"/>
        <v>-9.7062619015766335E-3</v>
      </c>
      <c r="CD16" s="23">
        <f t="shared" si="8"/>
        <v>7.8214258928087001E-3</v>
      </c>
      <c r="CE16" s="23">
        <f t="shared" si="9"/>
        <v>-9.0141636618199239E-3</v>
      </c>
      <c r="CF16" s="23">
        <f t="shared" si="10"/>
        <v>3.2222970145181513E-3</v>
      </c>
      <c r="CG16" s="23">
        <f t="shared" si="11"/>
        <v>-1.0609346843754412E-2</v>
      </c>
      <c r="CH16" s="23">
        <f t="shared" si="12"/>
        <v>-1.1137975472722805E-2</v>
      </c>
      <c r="CI16" s="23">
        <f t="shared" si="13"/>
        <v>4.6540097355740476E-3</v>
      </c>
      <c r="CJ16" s="23">
        <f t="shared" si="14"/>
        <v>4.5461522486324821E-3</v>
      </c>
    </row>
    <row r="17" spans="1:88" x14ac:dyDescent="0.25">
      <c r="A17" s="28" t="s">
        <v>16</v>
      </c>
      <c r="B17" s="26">
        <v>110021.23901</v>
      </c>
      <c r="C17" s="26">
        <v>32.318276648000001</v>
      </c>
      <c r="D17" s="26">
        <v>23829.840037999998</v>
      </c>
      <c r="E17" s="26">
        <v>2095.7954668000002</v>
      </c>
      <c r="F17" s="26">
        <v>2017.5475767</v>
      </c>
      <c r="G17" s="26">
        <v>36.094880801999999</v>
      </c>
      <c r="H17" s="26">
        <v>8839.1038783999993</v>
      </c>
      <c r="I17" s="26">
        <v>201.97634284</v>
      </c>
      <c r="J17" s="26">
        <v>260.76985812999999</v>
      </c>
      <c r="K17" s="26">
        <v>553.35317940000004</v>
      </c>
      <c r="L17" s="62">
        <v>45.22231377</v>
      </c>
      <c r="M17" s="62">
        <v>36.677260167999997</v>
      </c>
      <c r="N17" s="62">
        <v>17.166247633000001</v>
      </c>
      <c r="O17" s="26"/>
      <c r="P17" s="28" t="s">
        <v>16</v>
      </c>
      <c r="Q17" s="26">
        <v>22.532532984146201</v>
      </c>
      <c r="R17" s="26">
        <v>44.6786318801813</v>
      </c>
      <c r="S17" s="26">
        <v>199.736188318492</v>
      </c>
      <c r="T17" s="26">
        <v>199.736188318492</v>
      </c>
      <c r="U17" s="26">
        <v>125.999924399593</v>
      </c>
      <c r="V17" s="26">
        <v>259.92922438041597</v>
      </c>
      <c r="W17" s="26">
        <v>36.577678379879799</v>
      </c>
      <c r="X17" s="26">
        <v>649.08012079864102</v>
      </c>
      <c r="Y17" s="26">
        <v>109294.279102057</v>
      </c>
      <c r="Z17" s="26">
        <v>643.62178042695803</v>
      </c>
      <c r="AA17" s="26">
        <v>45.904299224832002</v>
      </c>
      <c r="AB17" s="26">
        <v>414.81216841467199</v>
      </c>
      <c r="AC17" s="26">
        <v>545.38481407261804</v>
      </c>
      <c r="AD17" s="26">
        <v>546.87985193304303</v>
      </c>
      <c r="AE17" s="26">
        <v>546.87985193304303</v>
      </c>
      <c r="AF17" s="26">
        <v>188.43626423254301</v>
      </c>
      <c r="AG17" s="26">
        <v>258.37144813221499</v>
      </c>
      <c r="AH17" s="26">
        <v>12.709937300503301</v>
      </c>
      <c r="AI17" s="97">
        <v>65.208582651720505</v>
      </c>
      <c r="AJ17" s="26">
        <v>6.1375569115097797</v>
      </c>
      <c r="AK17" s="26">
        <v>8.8096099894127402</v>
      </c>
      <c r="AL17" s="26">
        <v>17.080937597785098</v>
      </c>
      <c r="AM17" s="26">
        <v>31.9587510527621</v>
      </c>
      <c r="AN17" s="26">
        <v>0</v>
      </c>
      <c r="AO17" s="26">
        <v>21199.085822009802</v>
      </c>
      <c r="AP17" s="26">
        <v>2167.0164219359799</v>
      </c>
      <c r="AQ17" s="26">
        <v>23554.538508178299</v>
      </c>
      <c r="AR17" s="26">
        <v>263.52667131427398</v>
      </c>
      <c r="AS17" s="26">
        <v>0.16560351100381901</v>
      </c>
      <c r="AT17" s="26">
        <v>3310.68493976851</v>
      </c>
      <c r="AU17" s="26">
        <v>1.1142873801925699</v>
      </c>
      <c r="AV17" s="26">
        <v>0.34547569338117301</v>
      </c>
      <c r="AW17" s="26">
        <v>1339.58430094192</v>
      </c>
      <c r="AX17" s="26">
        <v>0.52640189156566697</v>
      </c>
      <c r="AY17" s="26">
        <v>6.4699214085329901E-2</v>
      </c>
      <c r="AZ17" s="26">
        <v>2070.1463596536701</v>
      </c>
      <c r="BA17" s="26">
        <v>1992.79276887119</v>
      </c>
      <c r="BB17" s="26">
        <v>77.353590782475393</v>
      </c>
      <c r="BC17" s="26">
        <v>2.2703014721363302E-3</v>
      </c>
      <c r="BD17" s="26">
        <v>96.786227658085195</v>
      </c>
      <c r="BE17" s="26">
        <v>1.6320519265640401E-2</v>
      </c>
      <c r="BF17" s="26">
        <v>109.815809625379</v>
      </c>
      <c r="BG17" s="26">
        <v>2.1227378556744201</v>
      </c>
      <c r="BH17" s="26">
        <v>435.59018467016102</v>
      </c>
      <c r="BI17" s="26">
        <v>63.788104764476401</v>
      </c>
      <c r="BJ17" s="26">
        <v>0.435001894100982</v>
      </c>
      <c r="BK17" s="26">
        <v>6.2164481827852098</v>
      </c>
      <c r="BL17" s="26">
        <v>6.9995321185866198E-3</v>
      </c>
      <c r="BM17" s="26">
        <v>35.699286174264302</v>
      </c>
      <c r="BN17" s="26">
        <v>1802.15477435564</v>
      </c>
      <c r="BO17" s="26">
        <v>0</v>
      </c>
      <c r="BP17" s="26">
        <v>886.42489328018598</v>
      </c>
      <c r="BQ17" s="26">
        <v>184.41890653843399</v>
      </c>
      <c r="BR17" s="26">
        <v>8826.2313765108502</v>
      </c>
      <c r="BS17" s="26">
        <v>1114.6995415184899</v>
      </c>
      <c r="BT17" s="28"/>
      <c r="BU17" s="97">
        <f t="shared" si="0"/>
        <v>8701.1301255072995</v>
      </c>
      <c r="BV17" s="35">
        <f t="shared" si="1"/>
        <v>7.9999981390896889E-3</v>
      </c>
      <c r="BX17" s="23">
        <f t="shared" si="2"/>
        <v>-6.6074506566584836E-3</v>
      </c>
      <c r="BY17" s="23">
        <f t="shared" si="3"/>
        <v>-1.1124528673163343E-2</v>
      </c>
      <c r="BZ17" s="23">
        <f t="shared" si="4"/>
        <v>-1.155280645538086E-2</v>
      </c>
      <c r="CA17" s="23">
        <f t="shared" si="5"/>
        <v>-1.2238363691802862E-2</v>
      </c>
      <c r="CB17" s="23">
        <f t="shared" si="6"/>
        <v>-1.2269751709796219E-2</v>
      </c>
      <c r="CC17" s="23">
        <f t="shared" si="7"/>
        <v>-1.0959854110773999E-2</v>
      </c>
      <c r="CD17" s="23">
        <f t="shared" si="8"/>
        <v>-1.4563130003037409E-3</v>
      </c>
      <c r="CE17" s="23">
        <f t="shared" si="9"/>
        <v>-1.1091172807711401E-2</v>
      </c>
      <c r="CF17" s="23">
        <f t="shared" si="10"/>
        <v>-3.2236614906809469E-3</v>
      </c>
      <c r="CG17" s="23">
        <f t="shared" si="11"/>
        <v>-1.169836500076865E-2</v>
      </c>
      <c r="CH17" s="23">
        <f t="shared" si="12"/>
        <v>-1.2022425313836389E-2</v>
      </c>
      <c r="CI17" s="23">
        <f t="shared" si="13"/>
        <v>-2.7150825242688082E-3</v>
      </c>
      <c r="CJ17" s="23">
        <f t="shared" si="14"/>
        <v>-4.969637921971061E-3</v>
      </c>
    </row>
    <row r="18" spans="1:88" x14ac:dyDescent="0.25">
      <c r="A18" s="28" t="s">
        <v>17</v>
      </c>
      <c r="B18" s="26">
        <v>126446.96928</v>
      </c>
      <c r="C18" s="26">
        <v>21.379682095</v>
      </c>
      <c r="D18" s="26">
        <v>11789.845085000001</v>
      </c>
      <c r="E18" s="26">
        <v>1155.4627708999999</v>
      </c>
      <c r="F18" s="26">
        <v>1099.8945254</v>
      </c>
      <c r="G18" s="26">
        <v>24.479158422000001</v>
      </c>
      <c r="H18" s="26">
        <v>13439.303766999999</v>
      </c>
      <c r="I18" s="26">
        <v>122.23640673</v>
      </c>
      <c r="J18" s="26">
        <v>345.36583557</v>
      </c>
      <c r="K18" s="26">
        <v>308.45386736</v>
      </c>
      <c r="L18" s="62">
        <v>23.462365498</v>
      </c>
      <c r="M18" s="62">
        <v>54.042581943000002</v>
      </c>
      <c r="N18" s="62">
        <v>21.510458525000001</v>
      </c>
      <c r="O18" s="26"/>
      <c r="P18" s="28" t="s">
        <v>17</v>
      </c>
      <c r="Q18" s="26">
        <v>17.188025670982402</v>
      </c>
      <c r="R18" s="26">
        <v>23.264376984409701</v>
      </c>
      <c r="S18" s="26">
        <v>121.870082150942</v>
      </c>
      <c r="T18" s="26">
        <v>121.870082150942</v>
      </c>
      <c r="U18" s="26">
        <v>62.265315022024097</v>
      </c>
      <c r="V18" s="26">
        <v>349.68895214698898</v>
      </c>
      <c r="W18" s="26">
        <v>54.692976041403497</v>
      </c>
      <c r="X18" s="26">
        <v>813.73878379587904</v>
      </c>
      <c r="Y18" s="26">
        <v>126839.913474495</v>
      </c>
      <c r="Z18" s="26">
        <v>604.20340220995195</v>
      </c>
      <c r="AA18" s="26">
        <v>62.9445142953901</v>
      </c>
      <c r="AB18" s="26">
        <v>604.84216635174801</v>
      </c>
      <c r="AC18" s="26">
        <v>1091.5508888505001</v>
      </c>
      <c r="AD18" s="26">
        <v>306.51061096098999</v>
      </c>
      <c r="AE18" s="26">
        <v>306.51061096098999</v>
      </c>
      <c r="AF18" s="26">
        <v>93.827121571895503</v>
      </c>
      <c r="AG18" s="26">
        <v>469.71525613969197</v>
      </c>
      <c r="AH18" s="26">
        <v>20.487359904371498</v>
      </c>
      <c r="AI18" s="97">
        <v>69.109047265985495</v>
      </c>
      <c r="AJ18" s="26">
        <v>3.0016120206947798</v>
      </c>
      <c r="AK18" s="26">
        <v>17.8755065597928</v>
      </c>
      <c r="AL18" s="26">
        <v>21.760759542661098</v>
      </c>
      <c r="AM18" s="26">
        <v>21.295910136080199</v>
      </c>
      <c r="AN18" s="26">
        <v>0</v>
      </c>
      <c r="AO18" s="26">
        <v>10555.547666035</v>
      </c>
      <c r="AP18" s="26">
        <v>1079.0117855544299</v>
      </c>
      <c r="AQ18" s="26">
        <v>11728.3865731613</v>
      </c>
      <c r="AR18" s="26">
        <v>367.21632804688602</v>
      </c>
      <c r="AS18" s="26">
        <v>0.21946347699201299</v>
      </c>
      <c r="AT18" s="26">
        <v>5850.3090224348898</v>
      </c>
      <c r="AU18" s="26">
        <v>0.56633611920391103</v>
      </c>
      <c r="AV18" s="26">
        <v>0.13704064026631799</v>
      </c>
      <c r="AW18" s="26">
        <v>571.04447450079101</v>
      </c>
      <c r="AX18" s="26">
        <v>0.285351966853508</v>
      </c>
      <c r="AY18" s="26">
        <v>2.6018732380936601E-2</v>
      </c>
      <c r="AZ18" s="26">
        <v>1145.7888540425299</v>
      </c>
      <c r="BA18" s="26">
        <v>1090.46670821781</v>
      </c>
      <c r="BB18" s="26">
        <v>55.322145824721503</v>
      </c>
      <c r="BC18" s="26">
        <v>2.1199150929523702E-3</v>
      </c>
      <c r="BD18" s="26">
        <v>125.746103109068</v>
      </c>
      <c r="BE18" s="26">
        <v>1.52395493951068E-2</v>
      </c>
      <c r="BF18" s="26">
        <v>78.491445465919199</v>
      </c>
      <c r="BG18" s="26">
        <v>1.0386206858578999</v>
      </c>
      <c r="BH18" s="26">
        <v>309.05396816525803</v>
      </c>
      <c r="BI18" s="26">
        <v>82.205534277657605</v>
      </c>
      <c r="BJ18" s="26">
        <v>0.59268081268980399</v>
      </c>
      <c r="BK18" s="26">
        <v>3.2449297325242301</v>
      </c>
      <c r="BL18" s="26">
        <v>2.9153455172869899E-3</v>
      </c>
      <c r="BM18" s="26">
        <v>24.398427933795102</v>
      </c>
      <c r="BN18" s="26">
        <v>3302.8515437216902</v>
      </c>
      <c r="BO18" s="26">
        <v>0</v>
      </c>
      <c r="BP18" s="26">
        <v>1511.48605373548</v>
      </c>
      <c r="BQ18" s="26">
        <v>355.24586963248697</v>
      </c>
      <c r="BR18" s="26">
        <v>13639.3245777873</v>
      </c>
      <c r="BS18" s="26">
        <v>1945.49320673948</v>
      </c>
      <c r="BT18" s="28"/>
      <c r="BU18" s="97">
        <f t="shared" si="0"/>
        <v>13447.670082765733</v>
      </c>
      <c r="BV18" s="35">
        <f t="shared" si="1"/>
        <v>8.0000024714912583E-3</v>
      </c>
      <c r="BX18" s="23">
        <f t="shared" si="2"/>
        <v>3.1075809624576396E-3</v>
      </c>
      <c r="BY18" s="23">
        <f t="shared" si="3"/>
        <v>-3.9182976878497375E-3</v>
      </c>
      <c r="BZ18" s="23">
        <f t="shared" si="4"/>
        <v>-5.2128345534321633E-3</v>
      </c>
      <c r="CA18" s="23">
        <f t="shared" si="5"/>
        <v>-8.3723310703770048E-3</v>
      </c>
      <c r="CB18" s="23">
        <f t="shared" si="6"/>
        <v>-8.5715647859610517E-3</v>
      </c>
      <c r="CC18" s="23">
        <f t="shared" si="7"/>
        <v>-3.2979274374214263E-3</v>
      </c>
      <c r="CD18" s="23">
        <f t="shared" si="8"/>
        <v>1.4883271801508677E-2</v>
      </c>
      <c r="CE18" s="23">
        <f t="shared" si="9"/>
        <v>-2.9968533013830525E-3</v>
      </c>
      <c r="CF18" s="23">
        <f t="shared" si="10"/>
        <v>1.2517499218919571E-2</v>
      </c>
      <c r="CG18" s="23">
        <f t="shared" si="11"/>
        <v>-6.2999903863809048E-3</v>
      </c>
      <c r="CH18" s="23">
        <f t="shared" si="12"/>
        <v>-8.4385572122800991E-3</v>
      </c>
      <c r="CI18" s="23">
        <f t="shared" si="13"/>
        <v>1.2034845024419477E-2</v>
      </c>
      <c r="CJ18" s="23">
        <f t="shared" si="14"/>
        <v>1.1636247426812943E-2</v>
      </c>
    </row>
    <row r="19" spans="1:88" x14ac:dyDescent="0.25">
      <c r="A19" s="28" t="s">
        <v>18</v>
      </c>
      <c r="B19" s="26">
        <v>144668.06154</v>
      </c>
      <c r="C19" s="26">
        <v>20.925222687000002</v>
      </c>
      <c r="D19" s="26">
        <v>11448.000133</v>
      </c>
      <c r="E19" s="26">
        <v>1066.7052581999999</v>
      </c>
      <c r="F19" s="26">
        <v>1011.0427559</v>
      </c>
      <c r="G19" s="26">
        <v>24.327099249</v>
      </c>
      <c r="H19" s="26">
        <v>18959.12068</v>
      </c>
      <c r="I19" s="26">
        <v>123.58783244</v>
      </c>
      <c r="J19" s="26">
        <v>470.49411563000001</v>
      </c>
      <c r="K19" s="26">
        <v>292.13946528999998</v>
      </c>
      <c r="L19" s="62">
        <v>21.090512053000001</v>
      </c>
      <c r="M19" s="62">
        <v>69.837375698000002</v>
      </c>
      <c r="N19" s="62">
        <v>27.539337212</v>
      </c>
      <c r="O19" s="26"/>
      <c r="P19" s="28" t="s">
        <v>18</v>
      </c>
      <c r="Q19" s="26">
        <v>18.833721198029998</v>
      </c>
      <c r="R19" s="26">
        <v>21.018792112358501</v>
      </c>
      <c r="S19" s="26">
        <v>124.098250708409</v>
      </c>
      <c r="T19" s="26">
        <v>124.098250708409</v>
      </c>
      <c r="U19" s="26">
        <v>57.587323064749697</v>
      </c>
      <c r="V19" s="26">
        <v>480.33523911933798</v>
      </c>
      <c r="W19" s="26">
        <v>71.159482389085795</v>
      </c>
      <c r="X19" s="26">
        <v>946.95188232631301</v>
      </c>
      <c r="Y19" s="26">
        <v>145880.31902379301</v>
      </c>
      <c r="Z19" s="26">
        <v>713.41945964563195</v>
      </c>
      <c r="AA19" s="26">
        <v>72.7335060371325</v>
      </c>
      <c r="AB19" s="26">
        <v>782.05141352221699</v>
      </c>
      <c r="AC19" s="26">
        <v>1768.01233206853</v>
      </c>
      <c r="AD19" s="26">
        <v>292.02190749824399</v>
      </c>
      <c r="AE19" s="26">
        <v>292.02190749824399</v>
      </c>
      <c r="AF19" s="26">
        <v>91.810990972513807</v>
      </c>
      <c r="AG19" s="26">
        <v>760.27860058672195</v>
      </c>
      <c r="AH19" s="26">
        <v>30.4401846159207</v>
      </c>
      <c r="AI19" s="97">
        <v>86.921007391264794</v>
      </c>
      <c r="AJ19" s="26">
        <v>2.7348392215519399</v>
      </c>
      <c r="AK19" s="26">
        <v>30.242300683853401</v>
      </c>
      <c r="AL19" s="26">
        <v>28.072301909442199</v>
      </c>
      <c r="AM19" s="26">
        <v>21.0103578725397</v>
      </c>
      <c r="AN19" s="26">
        <v>0</v>
      </c>
      <c r="AO19" s="26">
        <v>10328.740423970799</v>
      </c>
      <c r="AP19" s="26">
        <v>1055.8270444462801</v>
      </c>
      <c r="AQ19" s="26">
        <v>11476.3784593896</v>
      </c>
      <c r="AR19" s="26">
        <v>499.954576004508</v>
      </c>
      <c r="AS19" s="26">
        <v>0.119224109922452</v>
      </c>
      <c r="AT19" s="26">
        <v>8629.06338834901</v>
      </c>
      <c r="AU19" s="26">
        <v>0.48329644085825901</v>
      </c>
      <c r="AV19" s="26">
        <v>0.112214808886831</v>
      </c>
      <c r="AW19" s="26">
        <v>480.425835865892</v>
      </c>
      <c r="AX19" s="26">
        <v>0.22533642046550501</v>
      </c>
      <c r="AY19" s="26">
        <v>2.1074092704354602E-2</v>
      </c>
      <c r="AZ19" s="26">
        <v>1061.59720270618</v>
      </c>
      <c r="BA19" s="26">
        <v>1005.91617440324</v>
      </c>
      <c r="BB19" s="26">
        <v>55.681028302937101</v>
      </c>
      <c r="BC19" s="26">
        <v>9.4056223151837905E-4</v>
      </c>
      <c r="BD19" s="26">
        <v>133.55201757083699</v>
      </c>
      <c r="BE19" s="26">
        <v>6.7615069528266002E-3</v>
      </c>
      <c r="BF19" s="26">
        <v>77.956915367868703</v>
      </c>
      <c r="BG19" s="26">
        <v>0.93517269443387996</v>
      </c>
      <c r="BH19" s="26">
        <v>309.14851044715198</v>
      </c>
      <c r="BI19" s="26">
        <v>60.586319691821998</v>
      </c>
      <c r="BJ19" s="26">
        <v>0.59688655764810905</v>
      </c>
      <c r="BK19" s="26">
        <v>2.3296912993490801</v>
      </c>
      <c r="BL19" s="26">
        <v>2.2966580432877502E-3</v>
      </c>
      <c r="BM19" s="26">
        <v>24.4398651000622</v>
      </c>
      <c r="BN19" s="26">
        <v>4947.5652365615197</v>
      </c>
      <c r="BO19" s="26">
        <v>0</v>
      </c>
      <c r="BP19" s="26">
        <v>2183.0224466956201</v>
      </c>
      <c r="BQ19" s="26">
        <v>511.48714646660801</v>
      </c>
      <c r="BR19" s="26">
        <v>19396.900222005399</v>
      </c>
      <c r="BS19" s="26">
        <v>2674.2981175734899</v>
      </c>
      <c r="BT19" s="28"/>
      <c r="BU19" s="97">
        <f t="shared" si="0"/>
        <v>19135.052722157088</v>
      </c>
      <c r="BV19" s="35">
        <f t="shared" si="1"/>
        <v>7.9999968019002637E-3</v>
      </c>
      <c r="BX19" s="23">
        <f t="shared" si="2"/>
        <v>8.379579230470521E-3</v>
      </c>
      <c r="BY19" s="23">
        <f t="shared" si="3"/>
        <v>4.0685438245103844E-3</v>
      </c>
      <c r="BZ19" s="23">
        <f t="shared" si="4"/>
        <v>2.4788894182309548E-3</v>
      </c>
      <c r="CA19" s="23">
        <f t="shared" si="5"/>
        <v>-4.7886287749620542E-3</v>
      </c>
      <c r="CB19" s="23">
        <f t="shared" si="6"/>
        <v>-5.0705882286812285E-3</v>
      </c>
      <c r="CC19" s="23">
        <f t="shared" si="7"/>
        <v>4.6354006249567639E-3</v>
      </c>
      <c r="CD19" s="23">
        <f t="shared" si="8"/>
        <v>2.3090709183955622E-2</v>
      </c>
      <c r="CE19" s="23">
        <f t="shared" si="9"/>
        <v>4.1300042110277964E-3</v>
      </c>
      <c r="CF19" s="23">
        <f t="shared" si="10"/>
        <v>2.0916570818660579E-2</v>
      </c>
      <c r="CG19" s="23">
        <f t="shared" si="11"/>
        <v>-4.0240298119012454E-4</v>
      </c>
      <c r="CH19" s="23">
        <f t="shared" si="12"/>
        <v>-3.4005784431060705E-3</v>
      </c>
      <c r="CI19" s="23">
        <f t="shared" si="13"/>
        <v>1.8931219534981111E-2</v>
      </c>
      <c r="CJ19" s="23">
        <f t="shared" si="14"/>
        <v>1.9352851281038294E-2</v>
      </c>
    </row>
    <row r="20" spans="1:88" x14ac:dyDescent="0.25">
      <c r="A20" s="28" t="s">
        <v>19</v>
      </c>
      <c r="B20" s="26">
        <v>90834.923037</v>
      </c>
      <c r="C20" s="26">
        <v>14.499113734</v>
      </c>
      <c r="D20" s="26">
        <v>6351.7993858999998</v>
      </c>
      <c r="E20" s="26">
        <v>686.08137928999997</v>
      </c>
      <c r="F20" s="26">
        <v>642.51055514999996</v>
      </c>
      <c r="G20" s="26">
        <v>16.511826721999999</v>
      </c>
      <c r="H20" s="26">
        <v>16433.586263000001</v>
      </c>
      <c r="I20" s="26">
        <v>81.348457745000005</v>
      </c>
      <c r="J20" s="26">
        <v>321.67349748999999</v>
      </c>
      <c r="K20" s="26">
        <v>164.12620594000001</v>
      </c>
      <c r="L20" s="62">
        <v>11.463599531</v>
      </c>
      <c r="M20" s="62">
        <v>59.786718811999997</v>
      </c>
      <c r="N20" s="62">
        <v>29.768836397000001</v>
      </c>
      <c r="O20" s="26"/>
      <c r="P20" s="28" t="s">
        <v>19</v>
      </c>
      <c r="Q20" s="26">
        <v>12.3980683836095</v>
      </c>
      <c r="R20" s="26">
        <v>11.5434191511272</v>
      </c>
      <c r="S20" s="26">
        <v>82.324184466978494</v>
      </c>
      <c r="T20" s="26">
        <v>82.324184466978494</v>
      </c>
      <c r="U20" s="26">
        <v>30.0526842193158</v>
      </c>
      <c r="V20" s="26">
        <v>327.99630254289599</v>
      </c>
      <c r="W20" s="26">
        <v>60.945089943386598</v>
      </c>
      <c r="X20" s="26">
        <v>677.85706037222701</v>
      </c>
      <c r="Y20" s="26">
        <v>91835.100443680203</v>
      </c>
      <c r="Z20" s="26">
        <v>518.15445041915302</v>
      </c>
      <c r="AA20" s="26">
        <v>59.7985229008316</v>
      </c>
      <c r="AB20" s="26">
        <v>635.92520939274698</v>
      </c>
      <c r="AC20" s="26">
        <v>1356.3413401426601</v>
      </c>
      <c r="AD20" s="26">
        <v>165.310316296764</v>
      </c>
      <c r="AE20" s="26">
        <v>165.310316296764</v>
      </c>
      <c r="AF20" s="26">
        <v>51.171226867728102</v>
      </c>
      <c r="AG20" s="26">
        <v>550.60092732981695</v>
      </c>
      <c r="AH20" s="26">
        <v>25.278424488523701</v>
      </c>
      <c r="AI20" s="97">
        <v>88.859632650743194</v>
      </c>
      <c r="AJ20" s="26">
        <v>1.37658058649999</v>
      </c>
      <c r="AK20" s="26">
        <v>23.090291736208499</v>
      </c>
      <c r="AL20" s="26">
        <v>30.404493180796099</v>
      </c>
      <c r="AM20" s="26">
        <v>14.607242968082501</v>
      </c>
      <c r="AN20" s="26">
        <v>0</v>
      </c>
      <c r="AO20" s="26">
        <v>5756.7592874661696</v>
      </c>
      <c r="AP20" s="26">
        <v>588.46907746490399</v>
      </c>
      <c r="AQ20" s="26">
        <v>6396.3995917988004</v>
      </c>
      <c r="AR20" s="26">
        <v>403.30595063300098</v>
      </c>
      <c r="AS20" s="26">
        <v>6.5002644333845797E-2</v>
      </c>
      <c r="AT20" s="26">
        <v>7800.2088110517598</v>
      </c>
      <c r="AU20" s="26">
        <v>0.26738435115219</v>
      </c>
      <c r="AV20" s="26">
        <v>4.2197827455259899E-2</v>
      </c>
      <c r="AW20" s="26">
        <v>213.242261391006</v>
      </c>
      <c r="AX20" s="26">
        <v>0.11913656927749</v>
      </c>
      <c r="AY20" s="26">
        <v>8.0819650898107803E-3</v>
      </c>
      <c r="AZ20" s="26">
        <v>689.36469061173796</v>
      </c>
      <c r="BA20" s="26">
        <v>645.37186316198904</v>
      </c>
      <c r="BB20" s="26">
        <v>43.992827449748397</v>
      </c>
      <c r="BC20" s="26">
        <v>8.9441704834184799E-4</v>
      </c>
      <c r="BD20" s="26">
        <v>125.83688872721601</v>
      </c>
      <c r="BE20" s="26">
        <v>6.4297428859604096E-3</v>
      </c>
      <c r="BF20" s="26">
        <v>60.975526270826698</v>
      </c>
      <c r="BG20" s="26">
        <v>0.53647946780425104</v>
      </c>
      <c r="BH20" s="26">
        <v>242.46061872716101</v>
      </c>
      <c r="BI20" s="26">
        <v>30.4333853033284</v>
      </c>
      <c r="BJ20" s="26">
        <v>0.55331241202180304</v>
      </c>
      <c r="BK20" s="26">
        <v>1.25672342576211</v>
      </c>
      <c r="BL20" s="26">
        <v>9.2522294791029405E-4</v>
      </c>
      <c r="BM20" s="26">
        <v>16.647043869552501</v>
      </c>
      <c r="BN20" s="26">
        <v>4333.3092196913003</v>
      </c>
      <c r="BO20" s="26">
        <v>0</v>
      </c>
      <c r="BP20" s="26">
        <v>1816.1134163783499</v>
      </c>
      <c r="BQ20" s="26">
        <v>554.60165273499797</v>
      </c>
      <c r="BR20" s="26">
        <v>16796.5618449379</v>
      </c>
      <c r="BS20" s="26">
        <v>2696.8371975694599</v>
      </c>
      <c r="BT20" s="28"/>
      <c r="BU20" s="97">
        <f t="shared" si="0"/>
        <v>16506.152034121867</v>
      </c>
      <c r="BV20" s="35">
        <f t="shared" si="1"/>
        <v>8.0000047109842418E-3</v>
      </c>
      <c r="BX20" s="23">
        <f t="shared" si="2"/>
        <v>1.101093470704872E-2</v>
      </c>
      <c r="BY20" s="23">
        <f t="shared" si="3"/>
        <v>7.4576443820108087E-3</v>
      </c>
      <c r="BZ20" s="23">
        <f t="shared" si="4"/>
        <v>7.0216647581480725E-3</v>
      </c>
      <c r="CA20" s="23">
        <f t="shared" si="5"/>
        <v>4.7856003979232899E-3</v>
      </c>
      <c r="CB20" s="23">
        <f t="shared" si="6"/>
        <v>4.4533245237054235E-3</v>
      </c>
      <c r="CC20" s="23">
        <f t="shared" si="7"/>
        <v>8.1891089235052467E-3</v>
      </c>
      <c r="CD20" s="23">
        <f t="shared" si="8"/>
        <v>2.2087423653541376E-2</v>
      </c>
      <c r="CE20" s="23">
        <f t="shared" si="9"/>
        <v>1.1994409593320918E-2</v>
      </c>
      <c r="CF20" s="23">
        <f t="shared" si="10"/>
        <v>1.9655971356771662E-2</v>
      </c>
      <c r="CG20" s="23">
        <f t="shared" si="11"/>
        <v>7.2146330927607789E-3</v>
      </c>
      <c r="CH20" s="23">
        <f t="shared" si="12"/>
        <v>6.9628758324425718E-3</v>
      </c>
      <c r="CI20" s="23">
        <f t="shared" si="13"/>
        <v>1.9375057778787171E-2</v>
      </c>
      <c r="CJ20" s="23">
        <f t="shared" si="14"/>
        <v>2.1353094737023601E-2</v>
      </c>
    </row>
    <row r="21" spans="1:88" x14ac:dyDescent="0.25">
      <c r="A21" s="28" t="s">
        <v>20</v>
      </c>
      <c r="B21" s="26">
        <v>210818.4662</v>
      </c>
      <c r="C21" s="26">
        <v>22.966382732</v>
      </c>
      <c r="D21" s="26">
        <v>10316.889961000001</v>
      </c>
      <c r="E21" s="26">
        <v>1303.9717369</v>
      </c>
      <c r="F21" s="26">
        <v>1226.5828878</v>
      </c>
      <c r="G21" s="26">
        <v>27.022236596999999</v>
      </c>
      <c r="H21" s="26">
        <v>17199.393940999998</v>
      </c>
      <c r="I21" s="26">
        <v>122.58861211999999</v>
      </c>
      <c r="J21" s="26">
        <v>451.53966749</v>
      </c>
      <c r="K21" s="26">
        <v>290.28233320999999</v>
      </c>
      <c r="L21" s="62">
        <v>20.108550231999999</v>
      </c>
      <c r="M21" s="62">
        <v>77.708693435000001</v>
      </c>
      <c r="N21" s="62">
        <v>27.448614030000002</v>
      </c>
      <c r="O21" s="26"/>
      <c r="P21" s="28" t="s">
        <v>20</v>
      </c>
      <c r="Q21" s="26">
        <v>20.188345010312499</v>
      </c>
      <c r="R21" s="26">
        <v>19.911663196643101</v>
      </c>
      <c r="S21" s="26">
        <v>121.889616937065</v>
      </c>
      <c r="T21" s="26">
        <v>121.889616937065</v>
      </c>
      <c r="U21" s="26">
        <v>54.623719429934397</v>
      </c>
      <c r="V21" s="26">
        <v>452.68267252128601</v>
      </c>
      <c r="W21" s="26">
        <v>77.772301589288702</v>
      </c>
      <c r="X21" s="26">
        <v>1090.54448704233</v>
      </c>
      <c r="Y21" s="26">
        <v>209676.41075149999</v>
      </c>
      <c r="Z21" s="26">
        <v>770.82097983118103</v>
      </c>
      <c r="AA21" s="26">
        <v>81.315309147175</v>
      </c>
      <c r="AB21" s="26">
        <v>867.27392206187199</v>
      </c>
      <c r="AC21" s="26">
        <v>1352.6367671125699</v>
      </c>
      <c r="AD21" s="26">
        <v>287.93099156661299</v>
      </c>
      <c r="AE21" s="26">
        <v>287.93099156661299</v>
      </c>
      <c r="AF21" s="26">
        <v>82.087911014842604</v>
      </c>
      <c r="AG21" s="26">
        <v>571.93971028676503</v>
      </c>
      <c r="AH21" s="26">
        <v>27.331469088982701</v>
      </c>
      <c r="AI21" s="97">
        <v>83.556778042853495</v>
      </c>
      <c r="AJ21" s="26">
        <v>2.5609030748325798</v>
      </c>
      <c r="AK21" s="26">
        <v>23.143563957245899</v>
      </c>
      <c r="AL21" s="26">
        <v>27.509169827133</v>
      </c>
      <c r="AM21" s="26">
        <v>22.829498330990901</v>
      </c>
      <c r="AN21" s="26">
        <v>0</v>
      </c>
      <c r="AO21" s="26">
        <v>9234.8831038872904</v>
      </c>
      <c r="AP21" s="26">
        <v>944.00994791580501</v>
      </c>
      <c r="AQ21" s="26">
        <v>10260.980962817899</v>
      </c>
      <c r="AR21" s="26">
        <v>488.91481182945</v>
      </c>
      <c r="AS21" s="26">
        <v>0.16923795885073001</v>
      </c>
      <c r="AT21" s="26">
        <v>7389.8811081730801</v>
      </c>
      <c r="AU21" s="26">
        <v>0.53908126104377796</v>
      </c>
      <c r="AV21" s="26">
        <v>9.9572801578509298E-2</v>
      </c>
      <c r="AW21" s="26">
        <v>466.41661568478298</v>
      </c>
      <c r="AX21" s="26">
        <v>0.251465904418613</v>
      </c>
      <c r="AY21" s="26">
        <v>1.8871843515931099E-2</v>
      </c>
      <c r="AZ21" s="26">
        <v>1288.6252562068501</v>
      </c>
      <c r="BA21" s="26">
        <v>1212.03240373464</v>
      </c>
      <c r="BB21" s="26">
        <v>76.592852472207994</v>
      </c>
      <c r="BC21" s="26">
        <v>1.4260868918688E-3</v>
      </c>
      <c r="BD21" s="26">
        <v>209.62539834763501</v>
      </c>
      <c r="BE21" s="26">
        <v>1.02517220522826E-2</v>
      </c>
      <c r="BF21" s="26">
        <v>106.837279066562</v>
      </c>
      <c r="BG21" s="26">
        <v>1.0478045232229301</v>
      </c>
      <c r="BH21" s="26">
        <v>423.55070167606402</v>
      </c>
      <c r="BI21" s="26">
        <v>74.245691193641804</v>
      </c>
      <c r="BJ21" s="26">
        <v>0.93789198333305801</v>
      </c>
      <c r="BK21" s="26">
        <v>2.52469960261688</v>
      </c>
      <c r="BL21" s="26">
        <v>2.1052720779113402E-3</v>
      </c>
      <c r="BM21" s="26">
        <v>26.8668933353174</v>
      </c>
      <c r="BN21" s="26">
        <v>4123.3905323547897</v>
      </c>
      <c r="BO21" s="26">
        <v>0</v>
      </c>
      <c r="BP21" s="26">
        <v>1937.4117839550599</v>
      </c>
      <c r="BQ21" s="26">
        <v>453.47448829603599</v>
      </c>
      <c r="BR21" s="26">
        <v>17276.8993652893</v>
      </c>
      <c r="BS21" s="26">
        <v>2571.8867368322299</v>
      </c>
      <c r="BT21" s="28"/>
      <c r="BU21" s="97">
        <f t="shared" si="0"/>
        <v>17042.871962689256</v>
      </c>
      <c r="BV21" s="35">
        <f t="shared" si="1"/>
        <v>8.0000061701994505E-3</v>
      </c>
      <c r="BX21" s="23">
        <f t="shared" si="2"/>
        <v>-5.4172457901128729E-3</v>
      </c>
      <c r="BY21" s="23">
        <f t="shared" si="3"/>
        <v>-5.9602072562507432E-3</v>
      </c>
      <c r="BZ21" s="23">
        <f t="shared" si="4"/>
        <v>-5.4191717071180685E-3</v>
      </c>
      <c r="CA21" s="23">
        <f t="shared" si="5"/>
        <v>-1.1769028621459182E-2</v>
      </c>
      <c r="CB21" s="23">
        <f t="shared" si="6"/>
        <v>-1.1862617854923594E-2</v>
      </c>
      <c r="CC21" s="23">
        <f t="shared" si="7"/>
        <v>-5.7487196193021835E-3</v>
      </c>
      <c r="CD21" s="23">
        <f t="shared" si="8"/>
        <v>4.5062881026606541E-3</v>
      </c>
      <c r="CE21" s="23">
        <f t="shared" si="9"/>
        <v>-5.7019585330712321E-3</v>
      </c>
      <c r="CF21" s="23">
        <f t="shared" si="10"/>
        <v>2.5313502081438337E-3</v>
      </c>
      <c r="CG21" s="23">
        <f t="shared" si="11"/>
        <v>-8.1001885901404915E-3</v>
      </c>
      <c r="CH21" s="23">
        <f t="shared" si="12"/>
        <v>-9.7912098627368667E-3</v>
      </c>
      <c r="CI21" s="23">
        <f t="shared" si="13"/>
        <v>8.1854618160459428E-4</v>
      </c>
      <c r="CJ21" s="23">
        <f t="shared" si="14"/>
        <v>2.206151358564556E-3</v>
      </c>
    </row>
    <row r="22" spans="1:88" x14ac:dyDescent="0.25">
      <c r="A22" s="28" t="s">
        <v>21</v>
      </c>
      <c r="B22" s="26">
        <v>228012.1588</v>
      </c>
      <c r="C22" s="26">
        <v>28.843008872999999</v>
      </c>
      <c r="D22" s="26">
        <v>14283.334609</v>
      </c>
      <c r="E22" s="26">
        <v>1565.2095546</v>
      </c>
      <c r="F22" s="26">
        <v>1481.1788449000001</v>
      </c>
      <c r="G22" s="26">
        <v>34.269374835000001</v>
      </c>
      <c r="H22" s="26">
        <v>18215.173928</v>
      </c>
      <c r="I22" s="26">
        <v>158.50228792999999</v>
      </c>
      <c r="J22" s="26">
        <v>473.54720823999997</v>
      </c>
      <c r="K22" s="26">
        <v>397.37667601999999</v>
      </c>
      <c r="L22" s="62">
        <v>26.243678478</v>
      </c>
      <c r="M22" s="62">
        <v>85.192140893000001</v>
      </c>
      <c r="N22" s="62">
        <v>31.101849676</v>
      </c>
      <c r="O22" s="26"/>
      <c r="P22" s="28" t="s">
        <v>129</v>
      </c>
      <c r="Q22" s="26">
        <v>22.942935452468401</v>
      </c>
      <c r="R22" s="26">
        <v>25.955224661597299</v>
      </c>
      <c r="S22" s="26">
        <v>157.38582379664399</v>
      </c>
      <c r="T22" s="26">
        <v>157.38582379664399</v>
      </c>
      <c r="U22" s="26">
        <v>77.814031241786296</v>
      </c>
      <c r="V22" s="26">
        <v>474.75285596540198</v>
      </c>
      <c r="W22" s="26">
        <v>85.3907470624588</v>
      </c>
      <c r="X22" s="26">
        <v>1324.70249701685</v>
      </c>
      <c r="Y22" s="26">
        <v>227113.32534730999</v>
      </c>
      <c r="Z22" s="26">
        <v>893.21777843925997</v>
      </c>
      <c r="AA22" s="26">
        <v>101.99254333190601</v>
      </c>
      <c r="AB22" s="26">
        <v>951.684039780121</v>
      </c>
      <c r="AC22" s="26">
        <v>1349.0108986140101</v>
      </c>
      <c r="AD22" s="26">
        <v>393.50539290601102</v>
      </c>
      <c r="AE22" s="26">
        <v>393.50539290601102</v>
      </c>
      <c r="AF22" s="26">
        <v>113.33162502466401</v>
      </c>
      <c r="AG22" s="26">
        <v>574.556785313359</v>
      </c>
      <c r="AH22" s="26">
        <v>29.729730519297</v>
      </c>
      <c r="AI22" s="97">
        <v>96.491326682667705</v>
      </c>
      <c r="AJ22" s="26">
        <v>3.6292849318915099</v>
      </c>
      <c r="AK22" s="26">
        <v>24.335830129046599</v>
      </c>
      <c r="AL22" s="26">
        <v>31.2156999486091</v>
      </c>
      <c r="AM22" s="26">
        <v>28.647739427018699</v>
      </c>
      <c r="AN22" s="26">
        <v>0</v>
      </c>
      <c r="AO22" s="26">
        <v>12749.7956381554</v>
      </c>
      <c r="AP22" s="26">
        <v>1303.31271564234</v>
      </c>
      <c r="AQ22" s="26">
        <v>14166.4399788224</v>
      </c>
      <c r="AR22" s="26">
        <v>534.77063603068802</v>
      </c>
      <c r="AS22" s="26">
        <v>0.32720950147985201</v>
      </c>
      <c r="AT22" s="26">
        <v>7669.9801769936603</v>
      </c>
      <c r="AU22" s="26">
        <v>0.71651220577941599</v>
      </c>
      <c r="AV22" s="26">
        <v>0.14959952181749001</v>
      </c>
      <c r="AW22" s="26">
        <v>659.61823486940295</v>
      </c>
      <c r="AX22" s="26">
        <v>0.36020834173845401</v>
      </c>
      <c r="AY22" s="26">
        <v>2.8245980511141501E-2</v>
      </c>
      <c r="AZ22" s="26">
        <v>1546.97808453061</v>
      </c>
      <c r="BA22" s="26">
        <v>1463.7007554521999</v>
      </c>
      <c r="BB22" s="26">
        <v>83.277329078412805</v>
      </c>
      <c r="BC22" s="26">
        <v>1.77284960399477E-3</v>
      </c>
      <c r="BD22" s="26">
        <v>215.63503783682401</v>
      </c>
      <c r="BE22" s="26">
        <v>1.2744519232571E-2</v>
      </c>
      <c r="BF22" s="26">
        <v>117.682217287543</v>
      </c>
      <c r="BG22" s="26">
        <v>1.3188043954650901</v>
      </c>
      <c r="BH22" s="26">
        <v>463.33620948318099</v>
      </c>
      <c r="BI22" s="26">
        <v>131.207562990333</v>
      </c>
      <c r="BJ22" s="26">
        <v>1.0078171867921</v>
      </c>
      <c r="BK22" s="26">
        <v>3.5030205720994001</v>
      </c>
      <c r="BL22" s="26">
        <v>3.1209007335879601E-3</v>
      </c>
      <c r="BM22" s="26">
        <v>34.045750657693802</v>
      </c>
      <c r="BN22" s="26">
        <v>4205.04810188592</v>
      </c>
      <c r="BO22" s="26">
        <v>0</v>
      </c>
      <c r="BP22" s="26">
        <v>1989.01145580447</v>
      </c>
      <c r="BQ22" s="26">
        <v>484.647608332809</v>
      </c>
      <c r="BR22" s="26">
        <v>18309.773101848001</v>
      </c>
      <c r="BS22" s="26">
        <v>2739.57340904787</v>
      </c>
      <c r="BT22" s="28"/>
      <c r="BU22" s="97">
        <f t="shared" si="0"/>
        <v>18048.324327904927</v>
      </c>
      <c r="BV22" s="35">
        <f t="shared" si="1"/>
        <v>8.0000074255836291E-3</v>
      </c>
      <c r="BX22" s="23">
        <f t="shared" si="2"/>
        <v>-3.9420417640026939E-3</v>
      </c>
      <c r="BY22" s="23">
        <f t="shared" si="3"/>
        <v>-6.770078906853984E-3</v>
      </c>
      <c r="BZ22" s="23">
        <f t="shared" si="4"/>
        <v>-8.1839873795257617E-3</v>
      </c>
      <c r="CA22" s="23">
        <f t="shared" si="5"/>
        <v>-1.16479419741654E-2</v>
      </c>
      <c r="CB22" s="23">
        <f t="shared" si="6"/>
        <v>-1.1800120902334479E-2</v>
      </c>
      <c r="CC22" s="23">
        <f t="shared" si="7"/>
        <v>-6.5254816693594087E-3</v>
      </c>
      <c r="CD22" s="23">
        <f t="shared" si="8"/>
        <v>5.1934268770601573E-3</v>
      </c>
      <c r="CE22" s="23">
        <f t="shared" si="9"/>
        <v>-7.0438360728841513E-3</v>
      </c>
      <c r="CF22" s="23">
        <f t="shared" si="10"/>
        <v>2.5459926791310829E-3</v>
      </c>
      <c r="CG22" s="23">
        <f t="shared" si="11"/>
        <v>-9.7420994930113216E-3</v>
      </c>
      <c r="CH22" s="23">
        <f t="shared" si="12"/>
        <v>-1.0991363754304132E-2</v>
      </c>
      <c r="CI22" s="23">
        <f t="shared" si="13"/>
        <v>2.3312733707237746E-3</v>
      </c>
      <c r="CJ22" s="23">
        <f t="shared" si="14"/>
        <v>3.6605627573639962E-3</v>
      </c>
    </row>
    <row r="23" spans="1:88" x14ac:dyDescent="0.25">
      <c r="A23" s="28" t="s">
        <v>22</v>
      </c>
      <c r="B23" s="26">
        <v>353702.50094</v>
      </c>
      <c r="C23" s="26">
        <v>54.084217260000003</v>
      </c>
      <c r="D23" s="26">
        <v>24477.204651</v>
      </c>
      <c r="E23" s="26">
        <v>2910.1570161</v>
      </c>
      <c r="F23" s="26">
        <v>2743.6450442999999</v>
      </c>
      <c r="G23" s="26">
        <v>63.161143928000001</v>
      </c>
      <c r="H23" s="26">
        <v>49420.645385000003</v>
      </c>
      <c r="I23" s="26">
        <v>308.71248254</v>
      </c>
      <c r="J23" s="26">
        <v>1016.1637737</v>
      </c>
      <c r="K23" s="26">
        <v>704.78441562</v>
      </c>
      <c r="L23" s="62">
        <v>51.427648658000003</v>
      </c>
      <c r="M23" s="62">
        <v>183.68392492999999</v>
      </c>
      <c r="N23" s="62">
        <v>89.641382264000001</v>
      </c>
      <c r="O23" s="26"/>
      <c r="P23" s="28" t="s">
        <v>22</v>
      </c>
      <c r="Q23" s="26">
        <v>44.6095005881294</v>
      </c>
      <c r="R23" s="26">
        <v>51.3223553022139</v>
      </c>
      <c r="S23" s="26">
        <v>309.79711033150699</v>
      </c>
      <c r="T23" s="26">
        <v>309.79711033150699</v>
      </c>
      <c r="U23" s="26">
        <v>133.34152610497799</v>
      </c>
      <c r="V23" s="26">
        <v>1028.9351143804699</v>
      </c>
      <c r="W23" s="26">
        <v>186.08744143293401</v>
      </c>
      <c r="X23" s="26">
        <v>2435.0652153514002</v>
      </c>
      <c r="Y23" s="26">
        <v>354822.48249298602</v>
      </c>
      <c r="Z23" s="26">
        <v>1721.22018310669</v>
      </c>
      <c r="AA23" s="26">
        <v>212.93149220174899</v>
      </c>
      <c r="AB23" s="26">
        <v>1960.1265000312501</v>
      </c>
      <c r="AC23" s="26">
        <v>3871.0268447318799</v>
      </c>
      <c r="AD23" s="26">
        <v>703.76219821292602</v>
      </c>
      <c r="AE23" s="26">
        <v>703.76219821292602</v>
      </c>
      <c r="AF23" s="26">
        <v>195.00170944757599</v>
      </c>
      <c r="AG23" s="26">
        <v>1560.9027006157701</v>
      </c>
      <c r="AH23" s="26">
        <v>72.911192690601396</v>
      </c>
      <c r="AI23" s="97">
        <v>272.41984819384902</v>
      </c>
      <c r="AJ23" s="26">
        <v>6.2001548689870303</v>
      </c>
      <c r="AK23" s="26">
        <v>62.7572083140819</v>
      </c>
      <c r="AL23" s="26">
        <v>91.146335781738401</v>
      </c>
      <c r="AM23" s="26">
        <v>54.105745685720002</v>
      </c>
      <c r="AN23" s="26">
        <v>0</v>
      </c>
      <c r="AO23" s="26">
        <v>21937.705797053499</v>
      </c>
      <c r="AP23" s="26">
        <v>2242.5204896068599</v>
      </c>
      <c r="AQ23" s="26">
        <v>24375.2279961079</v>
      </c>
      <c r="AR23" s="26">
        <v>1222.6953651978899</v>
      </c>
      <c r="AS23" s="26">
        <v>0.610681964593771</v>
      </c>
      <c r="AT23" s="26">
        <v>22899.0632461284</v>
      </c>
      <c r="AU23" s="26">
        <v>1.2863647455590601</v>
      </c>
      <c r="AV23" s="26">
        <v>0.23888904855128701</v>
      </c>
      <c r="AW23" s="26">
        <v>1103.66477763631</v>
      </c>
      <c r="AX23" s="26">
        <v>0.64464536682154105</v>
      </c>
      <c r="AY23" s="26">
        <v>4.5477830089783199E-2</v>
      </c>
      <c r="AZ23" s="26">
        <v>2907.7455494441401</v>
      </c>
      <c r="BA23" s="26">
        <v>2740.5075334826702</v>
      </c>
      <c r="BB23" s="26">
        <v>167.23801596146299</v>
      </c>
      <c r="BC23" s="26">
        <v>4.1152657164745896E-3</v>
      </c>
      <c r="BD23" s="26">
        <v>459.58286313155497</v>
      </c>
      <c r="BE23" s="26">
        <v>2.9583681046313599E-2</v>
      </c>
      <c r="BF23" s="26">
        <v>235.446995364782</v>
      </c>
      <c r="BG23" s="26">
        <v>2.37986590199352</v>
      </c>
      <c r="BH23" s="26">
        <v>928.03075778369202</v>
      </c>
      <c r="BI23" s="26">
        <v>230.043284284419</v>
      </c>
      <c r="BJ23" s="26">
        <v>2.1283284627721999</v>
      </c>
      <c r="BK23" s="26">
        <v>6.4090574355836996</v>
      </c>
      <c r="BL23" s="26">
        <v>5.1298636055490303E-3</v>
      </c>
      <c r="BM23" s="26">
        <v>63.194732216251303</v>
      </c>
      <c r="BN23" s="26">
        <v>12707.2814561497</v>
      </c>
      <c r="BO23" s="26">
        <v>0</v>
      </c>
      <c r="BP23" s="26">
        <v>5441.9323079653104</v>
      </c>
      <c r="BQ23" s="26">
        <v>1606.26136691744</v>
      </c>
      <c r="BR23" s="26">
        <v>50251.884168168501</v>
      </c>
      <c r="BS23" s="26">
        <v>8030.1358827185504</v>
      </c>
      <c r="BT23" s="28"/>
      <c r="BU23" s="97">
        <f t="shared" si="0"/>
        <v>49390.606656053584</v>
      </c>
      <c r="BV23" s="35">
        <f t="shared" si="1"/>
        <v>7.9999953017347147E-3</v>
      </c>
      <c r="BX23" s="23">
        <f t="shared" si="2"/>
        <v>3.1664507601997637E-3</v>
      </c>
      <c r="BY23" s="23">
        <f t="shared" si="3"/>
        <v>3.9805375413876678E-4</v>
      </c>
      <c r="BZ23" s="23">
        <f t="shared" si="4"/>
        <v>-4.1661887599544001E-3</v>
      </c>
      <c r="CA23" s="23">
        <f t="shared" si="5"/>
        <v>-8.2863798843800128E-4</v>
      </c>
      <c r="CB23" s="23">
        <f t="shared" si="6"/>
        <v>-1.1435556592307666E-3</v>
      </c>
      <c r="CC23" s="23">
        <f t="shared" si="7"/>
        <v>5.3178720590606415E-4</v>
      </c>
      <c r="CD23" s="23">
        <f t="shared" si="8"/>
        <v>1.6819666693806315E-2</v>
      </c>
      <c r="CE23" s="23">
        <f t="shared" si="9"/>
        <v>3.5133914332940957E-3</v>
      </c>
      <c r="CF23" s="23">
        <f t="shared" si="10"/>
        <v>1.2568191280788977E-2</v>
      </c>
      <c r="CG23" s="23">
        <f t="shared" si="11"/>
        <v>-1.4503972908860858E-3</v>
      </c>
      <c r="CH23" s="23">
        <f t="shared" si="12"/>
        <v>-2.0474075430964348E-3</v>
      </c>
      <c r="CI23" s="23">
        <f t="shared" si="13"/>
        <v>1.308506720906568E-2</v>
      </c>
      <c r="CJ23" s="23">
        <f t="shared" si="14"/>
        <v>1.6788602314344162E-2</v>
      </c>
    </row>
    <row r="24" spans="1:88" x14ac:dyDescent="0.25">
      <c r="A24" s="28" t="s">
        <v>23</v>
      </c>
      <c r="B24" s="26">
        <v>302042.64426999999</v>
      </c>
      <c r="C24" s="26">
        <v>74.206512850999999</v>
      </c>
      <c r="D24" s="26">
        <v>41452.021419999997</v>
      </c>
      <c r="E24" s="26">
        <v>4177.6512624999996</v>
      </c>
      <c r="F24" s="26">
        <v>3980.7217658999998</v>
      </c>
      <c r="G24" s="26">
        <v>83.124377924000001</v>
      </c>
      <c r="H24" s="26">
        <v>48445.034381999998</v>
      </c>
      <c r="I24" s="26">
        <v>436.04081232999999</v>
      </c>
      <c r="J24" s="26">
        <v>993.36999032999995</v>
      </c>
      <c r="K24" s="26">
        <v>1061.2303893000001</v>
      </c>
      <c r="L24" s="62">
        <v>80.799405081000003</v>
      </c>
      <c r="M24" s="62">
        <v>170.52970556</v>
      </c>
      <c r="N24" s="62">
        <v>92.355695034999997</v>
      </c>
      <c r="O24" s="26"/>
      <c r="P24" s="28" t="s">
        <v>23</v>
      </c>
      <c r="Q24" s="26">
        <v>50.161341382552997</v>
      </c>
      <c r="R24" s="26">
        <v>80.283489443247106</v>
      </c>
      <c r="S24" s="26">
        <v>435.21511228357701</v>
      </c>
      <c r="T24" s="26">
        <v>435.21511228357701</v>
      </c>
      <c r="U24" s="26">
        <v>222.65438336328299</v>
      </c>
      <c r="V24" s="26">
        <v>1005.87180396622</v>
      </c>
      <c r="W24" s="26">
        <v>173.00660493862799</v>
      </c>
      <c r="X24" s="26">
        <v>2178.8490980156098</v>
      </c>
      <c r="Y24" s="26">
        <v>303211.80495047802</v>
      </c>
      <c r="Z24" s="26">
        <v>1853.2689955983101</v>
      </c>
      <c r="AA24" s="26">
        <v>187.20194535338999</v>
      </c>
      <c r="AB24" s="26">
        <v>1804.5945761482001</v>
      </c>
      <c r="AC24" s="26">
        <v>3715.6568541367101</v>
      </c>
      <c r="AD24" s="26">
        <v>1054.8279918887699</v>
      </c>
      <c r="AE24" s="26">
        <v>1054.8279918887699</v>
      </c>
      <c r="AF24" s="26">
        <v>328.91735019692698</v>
      </c>
      <c r="AG24" s="26">
        <v>1520.99135247549</v>
      </c>
      <c r="AH24" s="26">
        <v>70.192974181438203</v>
      </c>
      <c r="AI24" s="97">
        <v>290.333620940711</v>
      </c>
      <c r="AJ24" s="26">
        <v>10.8345509412047</v>
      </c>
      <c r="AK24" s="26">
        <v>60.062259290137902</v>
      </c>
      <c r="AL24" s="26">
        <v>93.851143845806405</v>
      </c>
      <c r="AM24" s="26">
        <v>73.912336317619804</v>
      </c>
      <c r="AN24" s="26">
        <v>0</v>
      </c>
      <c r="AO24" s="26">
        <v>37003.197574695303</v>
      </c>
      <c r="AP24" s="26">
        <v>3782.54951009551</v>
      </c>
      <c r="AQ24" s="26">
        <v>41114.664434987797</v>
      </c>
      <c r="AR24" s="26">
        <v>1185.70853102195</v>
      </c>
      <c r="AS24" s="26">
        <v>0.381085352998561</v>
      </c>
      <c r="AT24" s="26">
        <v>22268.535904922301</v>
      </c>
      <c r="AU24" s="26">
        <v>2.00465134278013</v>
      </c>
      <c r="AV24" s="26">
        <v>0.52554873998136997</v>
      </c>
      <c r="AW24" s="26">
        <v>2152.5178727822799</v>
      </c>
      <c r="AX24" s="26">
        <v>0.93652404107210696</v>
      </c>
      <c r="AY24" s="26">
        <v>9.8992601407651107E-2</v>
      </c>
      <c r="AZ24" s="26">
        <v>4156.10839597213</v>
      </c>
      <c r="BA24" s="26">
        <v>3958.9589778038398</v>
      </c>
      <c r="BB24" s="26">
        <v>197.149418168289</v>
      </c>
      <c r="BC24" s="26">
        <v>5.4158145258133604E-3</v>
      </c>
      <c r="BD24" s="26">
        <v>410.85664371655099</v>
      </c>
      <c r="BE24" s="26">
        <v>3.8932930826678099E-2</v>
      </c>
      <c r="BF24" s="26">
        <v>276.69559196415202</v>
      </c>
      <c r="BG24" s="26">
        <v>3.8661436456731502</v>
      </c>
      <c r="BH24" s="26">
        <v>1098.3402007638999</v>
      </c>
      <c r="BI24" s="26">
        <v>152.802944290537</v>
      </c>
      <c r="BJ24" s="26">
        <v>1.82630580829709</v>
      </c>
      <c r="BK24" s="26">
        <v>10.854197000170799</v>
      </c>
      <c r="BL24" s="26">
        <v>1.08712992146034E-2</v>
      </c>
      <c r="BM24" s="26">
        <v>82.838943398755504</v>
      </c>
      <c r="BN24" s="26">
        <v>12320.675579286901</v>
      </c>
      <c r="BO24" s="26">
        <v>0</v>
      </c>
      <c r="BP24" s="26">
        <v>5219.98762017848</v>
      </c>
      <c r="BQ24" s="26">
        <v>1568.31798407919</v>
      </c>
      <c r="BR24" s="26">
        <v>49298.472727833898</v>
      </c>
      <c r="BS24" s="26">
        <v>7709.9107759548497</v>
      </c>
      <c r="BT24" s="28"/>
      <c r="BU24" s="97">
        <f t="shared" si="0"/>
        <v>48435.129115869815</v>
      </c>
      <c r="BV24" s="35">
        <f t="shared" si="1"/>
        <v>8.0000008443951946E-3</v>
      </c>
      <c r="BX24" s="23">
        <f t="shared" si="2"/>
        <v>3.8708463942359835E-3</v>
      </c>
      <c r="BY24" s="23">
        <f t="shared" si="3"/>
        <v>-3.9642953438719774E-3</v>
      </c>
      <c r="BZ24" s="23">
        <f t="shared" si="4"/>
        <v>-8.1384929722493702E-3</v>
      </c>
      <c r="CA24" s="23">
        <f t="shared" si="5"/>
        <v>-5.1566933605123036E-3</v>
      </c>
      <c r="CB24" s="23">
        <f t="shared" si="6"/>
        <v>-5.4670457710926266E-3</v>
      </c>
      <c r="CC24" s="23">
        <f t="shared" si="7"/>
        <v>-3.4338244973751006E-3</v>
      </c>
      <c r="CD24" s="23">
        <f t="shared" si="8"/>
        <v>1.7616632059838093E-2</v>
      </c>
      <c r="CE24" s="23">
        <f t="shared" si="9"/>
        <v>-1.8936301902815521E-3</v>
      </c>
      <c r="CF24" s="23">
        <f t="shared" si="10"/>
        <v>1.2585253991885658E-2</v>
      </c>
      <c r="CG24" s="23">
        <f t="shared" si="11"/>
        <v>-6.0329947915016228E-3</v>
      </c>
      <c r="CH24" s="23">
        <f t="shared" si="12"/>
        <v>-6.3851415395410494E-3</v>
      </c>
      <c r="CI24" s="23">
        <f t="shared" si="13"/>
        <v>1.4524738493473247E-2</v>
      </c>
      <c r="CJ24" s="23">
        <f t="shared" si="14"/>
        <v>1.6192274988994223E-2</v>
      </c>
    </row>
    <row r="25" spans="1:88" x14ac:dyDescent="0.25">
      <c r="A25" s="28" t="s">
        <v>24</v>
      </c>
      <c r="B25" s="26">
        <v>79308.710145000005</v>
      </c>
      <c r="C25" s="26">
        <v>15.804233984</v>
      </c>
      <c r="D25" s="26">
        <v>9085.9328690000002</v>
      </c>
      <c r="E25" s="26">
        <v>924.27896338000005</v>
      </c>
      <c r="F25" s="26">
        <v>882.71765784000002</v>
      </c>
      <c r="G25" s="26">
        <v>17.861043200000001</v>
      </c>
      <c r="H25" s="26">
        <v>9098.6243414</v>
      </c>
      <c r="I25" s="26">
        <v>90.624337892</v>
      </c>
      <c r="J25" s="26">
        <v>227.85554338</v>
      </c>
      <c r="K25" s="26">
        <v>233.829589</v>
      </c>
      <c r="L25" s="62">
        <v>17.028097195000001</v>
      </c>
      <c r="M25" s="62">
        <v>32.826522906000001</v>
      </c>
      <c r="N25" s="62">
        <v>14.441042845</v>
      </c>
      <c r="O25" s="26"/>
      <c r="P25" s="28" t="s">
        <v>24</v>
      </c>
      <c r="Q25" s="26">
        <v>11.137036816586299</v>
      </c>
      <c r="R25" s="26">
        <v>16.854724060274702</v>
      </c>
      <c r="S25" s="26">
        <v>90.066287508805104</v>
      </c>
      <c r="T25" s="26">
        <v>90.066287508805104</v>
      </c>
      <c r="U25" s="26">
        <v>50.777754620694701</v>
      </c>
      <c r="V25" s="26">
        <v>230.42044589178701</v>
      </c>
      <c r="W25" s="26">
        <v>33.172240936912203</v>
      </c>
      <c r="X25" s="26">
        <v>503.27017294184299</v>
      </c>
      <c r="Y25" s="26">
        <v>79445.167790472697</v>
      </c>
      <c r="Z25" s="26">
        <v>394.76631206853602</v>
      </c>
      <c r="AA25" s="26">
        <v>40.129354817290903</v>
      </c>
      <c r="AB25" s="26">
        <v>363.84672189186603</v>
      </c>
      <c r="AC25" s="26">
        <v>754.31301265040599</v>
      </c>
      <c r="AD25" s="26">
        <v>231.67149678223601</v>
      </c>
      <c r="AE25" s="26">
        <v>231.67149678223601</v>
      </c>
      <c r="AF25" s="26">
        <v>71.998436459377004</v>
      </c>
      <c r="AG25" s="26">
        <v>318.980075702676</v>
      </c>
      <c r="AH25" s="26">
        <v>13.374221416182801</v>
      </c>
      <c r="AI25" s="97">
        <v>48.561254187537699</v>
      </c>
      <c r="AJ25" s="26">
        <v>2.3937748358262101</v>
      </c>
      <c r="AK25" s="26">
        <v>11.6602788101582</v>
      </c>
      <c r="AL25" s="26">
        <v>14.594187327712399</v>
      </c>
      <c r="AM25" s="26">
        <v>15.689338308724199</v>
      </c>
      <c r="AN25" s="26">
        <v>0</v>
      </c>
      <c r="AO25" s="26">
        <v>8099.8319556429997</v>
      </c>
      <c r="AP25" s="26">
        <v>827.98269495196598</v>
      </c>
      <c r="AQ25" s="26">
        <v>8999.8130870543391</v>
      </c>
      <c r="AR25" s="26">
        <v>236.86495358917901</v>
      </c>
      <c r="AS25" s="26">
        <v>0.14360488429592599</v>
      </c>
      <c r="AT25" s="26">
        <v>4002.0689791702898</v>
      </c>
      <c r="AU25" s="26">
        <v>0.46354671571950601</v>
      </c>
      <c r="AV25" s="26">
        <v>0.121933375662075</v>
      </c>
      <c r="AW25" s="26">
        <v>495.30862713779402</v>
      </c>
      <c r="AX25" s="26">
        <v>0.22870134074086301</v>
      </c>
      <c r="AY25" s="26">
        <v>2.30359695541703E-2</v>
      </c>
      <c r="AZ25" s="26">
        <v>915.39073593659703</v>
      </c>
      <c r="BA25" s="26">
        <v>874.04628504510299</v>
      </c>
      <c r="BB25" s="26">
        <v>41.344450891493999</v>
      </c>
      <c r="BC25" s="26">
        <v>1.4921572733235201E-3</v>
      </c>
      <c r="BD25" s="26">
        <v>83.8260191691882</v>
      </c>
      <c r="BE25" s="26">
        <v>1.0726796011838799E-2</v>
      </c>
      <c r="BF25" s="26">
        <v>58.647492450823101</v>
      </c>
      <c r="BG25" s="26">
        <v>0.861263895126132</v>
      </c>
      <c r="BH25" s="26">
        <v>231.3810680181</v>
      </c>
      <c r="BI25" s="26">
        <v>56.042963132697302</v>
      </c>
      <c r="BJ25" s="26">
        <v>0.39170208634401998</v>
      </c>
      <c r="BK25" s="26">
        <v>2.6345219348864801</v>
      </c>
      <c r="BL25" s="26">
        <v>2.54911358322723E-3</v>
      </c>
      <c r="BM25" s="26">
        <v>17.737743893031698</v>
      </c>
      <c r="BN25" s="26">
        <v>2278.0937074021199</v>
      </c>
      <c r="BO25" s="26">
        <v>0</v>
      </c>
      <c r="BP25" s="26">
        <v>1022.03373768551</v>
      </c>
      <c r="BQ25" s="26">
        <v>241.23995509491201</v>
      </c>
      <c r="BR25" s="26">
        <v>9229.4236385081294</v>
      </c>
      <c r="BS25" s="26">
        <v>1289.73941341762</v>
      </c>
      <c r="BT25" s="28"/>
      <c r="BU25" s="97">
        <f t="shared" si="0"/>
        <v>9094.7516533187681</v>
      </c>
      <c r="BV25" s="35">
        <f t="shared" si="1"/>
        <v>7.9999924179472316E-3</v>
      </c>
      <c r="BX25" s="23">
        <f t="shared" si="2"/>
        <v>1.7205883845949174E-3</v>
      </c>
      <c r="BY25" s="23">
        <f t="shared" si="3"/>
        <v>-7.2699300321748738E-3</v>
      </c>
      <c r="BZ25" s="23">
        <f t="shared" si="4"/>
        <v>-9.4783643228853673E-3</v>
      </c>
      <c r="CA25" s="23">
        <f t="shared" si="5"/>
        <v>-9.6163905006553703E-3</v>
      </c>
      <c r="CB25" s="23">
        <f t="shared" si="6"/>
        <v>-9.8234953361143514E-3</v>
      </c>
      <c r="CC25" s="23">
        <f t="shared" si="7"/>
        <v>-6.9032533871427283E-3</v>
      </c>
      <c r="CD25" s="23">
        <f t="shared" si="8"/>
        <v>1.4375722329031048E-2</v>
      </c>
      <c r="CE25" s="23">
        <f t="shared" si="9"/>
        <v>-6.1578423211206572E-3</v>
      </c>
      <c r="CF25" s="23">
        <f t="shared" si="10"/>
        <v>1.1256704461692482E-2</v>
      </c>
      <c r="CG25" s="23">
        <f t="shared" si="11"/>
        <v>-9.2293376000587915E-3</v>
      </c>
      <c r="CH25" s="23">
        <f t="shared" si="12"/>
        <v>-1.0181591797362249E-2</v>
      </c>
      <c r="CI25" s="23">
        <f t="shared" si="13"/>
        <v>1.0531667697556001E-2</v>
      </c>
      <c r="CJ25" s="23">
        <f t="shared" si="14"/>
        <v>1.0604807724493605E-2</v>
      </c>
    </row>
    <row r="26" spans="1:88" x14ac:dyDescent="0.25">
      <c r="A26" s="28" t="s">
        <v>25</v>
      </c>
      <c r="B26" s="26">
        <v>236153.00432000001</v>
      </c>
      <c r="C26" s="26">
        <v>48.892168026999997</v>
      </c>
      <c r="D26" s="26">
        <v>34143.621533999998</v>
      </c>
      <c r="E26" s="26">
        <v>2927.1390381000001</v>
      </c>
      <c r="F26" s="26">
        <v>2801.6627174</v>
      </c>
      <c r="G26" s="26">
        <v>56.146831411999997</v>
      </c>
      <c r="H26" s="26">
        <v>22575.814554</v>
      </c>
      <c r="I26" s="26">
        <v>310.69434841999998</v>
      </c>
      <c r="J26" s="26">
        <v>610.10434593000002</v>
      </c>
      <c r="K26" s="26">
        <v>818.54990239000006</v>
      </c>
      <c r="L26" s="62">
        <v>59.891818649000001</v>
      </c>
      <c r="M26" s="62">
        <v>92.374582345999997</v>
      </c>
      <c r="N26" s="62">
        <v>39.129395997000003</v>
      </c>
      <c r="O26" s="26"/>
      <c r="P26" s="28" t="s">
        <v>25</v>
      </c>
      <c r="Q26" s="26">
        <v>34.410101143800702</v>
      </c>
      <c r="R26" s="26">
        <v>59.225615954458299</v>
      </c>
      <c r="S26" s="26">
        <v>307.978264877291</v>
      </c>
      <c r="T26" s="26">
        <v>307.978264877291</v>
      </c>
      <c r="U26" s="26">
        <v>179.325004751715</v>
      </c>
      <c r="V26" s="26">
        <v>612.29741272255501</v>
      </c>
      <c r="W26" s="26">
        <v>92.627771338944399</v>
      </c>
      <c r="X26" s="26">
        <v>1433.81940438519</v>
      </c>
      <c r="Y26" s="26">
        <v>235350.65023782299</v>
      </c>
      <c r="Z26" s="26">
        <v>1228.2175283311999</v>
      </c>
      <c r="AA26" s="26">
        <v>105.076504850619</v>
      </c>
      <c r="AB26" s="26">
        <v>1031.28434501835</v>
      </c>
      <c r="AC26" s="26">
        <v>1688.9238247072799</v>
      </c>
      <c r="AD26" s="26">
        <v>810.16254169059005</v>
      </c>
      <c r="AE26" s="26">
        <v>810.16254169059005</v>
      </c>
      <c r="AF26" s="26">
        <v>270.44373867843899</v>
      </c>
      <c r="AG26" s="26">
        <v>743.04933840512194</v>
      </c>
      <c r="AH26" s="26">
        <v>34.447263219240199</v>
      </c>
      <c r="AI26" s="97">
        <v>132.56283883854999</v>
      </c>
      <c r="AJ26" s="26">
        <v>8.7282037270911594</v>
      </c>
      <c r="AK26" s="26">
        <v>28.1469098863287</v>
      </c>
      <c r="AL26" s="26">
        <v>39.189444976508597</v>
      </c>
      <c r="AM26" s="26">
        <v>48.485221812750403</v>
      </c>
      <c r="AN26" s="26">
        <v>0</v>
      </c>
      <c r="AO26" s="26">
        <v>30424.906750960301</v>
      </c>
      <c r="AP26" s="26">
        <v>3110.10150820218</v>
      </c>
      <c r="AQ26" s="26">
        <v>33805.451997841003</v>
      </c>
      <c r="AR26" s="26">
        <v>639.27631046804095</v>
      </c>
      <c r="AS26" s="26">
        <v>0.27317234624690601</v>
      </c>
      <c r="AT26" s="26">
        <v>9337.6365388389295</v>
      </c>
      <c r="AU26" s="26">
        <v>1.4678141536731699</v>
      </c>
      <c r="AV26" s="26">
        <v>0.41703312590045</v>
      </c>
      <c r="AW26" s="26">
        <v>1663.92363391149</v>
      </c>
      <c r="AX26" s="26">
        <v>0.68950644331641298</v>
      </c>
      <c r="AY26" s="26">
        <v>7.7953492944658406E-2</v>
      </c>
      <c r="AZ26" s="26">
        <v>2894.0165879956098</v>
      </c>
      <c r="BA26" s="26">
        <v>2769.7132419008199</v>
      </c>
      <c r="BB26" s="26">
        <v>124.303346094787</v>
      </c>
      <c r="BC26" s="26">
        <v>2.23570264069622E-3</v>
      </c>
      <c r="BD26" s="26">
        <v>220.517185829792</v>
      </c>
      <c r="BE26" s="26">
        <v>1.6071891982340901E-2</v>
      </c>
      <c r="BF26" s="26">
        <v>175.42729171006999</v>
      </c>
      <c r="BG26" s="26">
        <v>2.8121016590882699</v>
      </c>
      <c r="BH26" s="26">
        <v>695.57487259379195</v>
      </c>
      <c r="BI26" s="26">
        <v>117.64862856009201</v>
      </c>
      <c r="BJ26" s="26">
        <v>0.98950263397212201</v>
      </c>
      <c r="BK26" s="26">
        <v>7.5164745833540003</v>
      </c>
      <c r="BL26" s="26">
        <v>8.3918225517397201E-3</v>
      </c>
      <c r="BM26" s="26">
        <v>55.691907526689697</v>
      </c>
      <c r="BN26" s="26">
        <v>5201.15920234444</v>
      </c>
      <c r="BO26" s="26">
        <v>0</v>
      </c>
      <c r="BP26" s="26">
        <v>2432.40702707123</v>
      </c>
      <c r="BQ26" s="26">
        <v>556.91664769432703</v>
      </c>
      <c r="BR26" s="26">
        <v>22709.131717124899</v>
      </c>
      <c r="BS26" s="26">
        <v>3115.2709538518202</v>
      </c>
      <c r="BT26" s="28"/>
      <c r="BU26" s="97">
        <f t="shared" si="0"/>
        <v>22388.399642247183</v>
      </c>
      <c r="BV26" s="35">
        <f t="shared" si="1"/>
        <v>8.0000036294652025E-3</v>
      </c>
      <c r="BX26" s="23">
        <f t="shared" si="2"/>
        <v>-3.3976026876616902E-3</v>
      </c>
      <c r="BY26" s="23">
        <f t="shared" si="3"/>
        <v>-8.3233415631080929E-3</v>
      </c>
      <c r="BZ26" s="23">
        <f t="shared" si="4"/>
        <v>-9.9043253458701921E-3</v>
      </c>
      <c r="CA26" s="23">
        <f t="shared" si="5"/>
        <v>-1.1315639494149207E-2</v>
      </c>
      <c r="CB26" s="23">
        <f t="shared" si="6"/>
        <v>-1.1403755098982763E-2</v>
      </c>
      <c r="CC26" s="23">
        <f t="shared" si="7"/>
        <v>-8.1023964107985597E-3</v>
      </c>
      <c r="CD26" s="23">
        <f t="shared" si="8"/>
        <v>5.9053090999667858E-3</v>
      </c>
      <c r="CE26" s="23">
        <f t="shared" si="9"/>
        <v>-8.741979236253616E-3</v>
      </c>
      <c r="CF26" s="23">
        <f t="shared" si="10"/>
        <v>3.5945765788834541E-3</v>
      </c>
      <c r="CG26" s="23">
        <f t="shared" si="11"/>
        <v>-1.0246608881047586E-2</v>
      </c>
      <c r="CH26" s="23">
        <f t="shared" si="12"/>
        <v>-1.112343404440643E-2</v>
      </c>
      <c r="CI26" s="23">
        <f t="shared" si="13"/>
        <v>2.7408945893368426E-3</v>
      </c>
      <c r="CJ26" s="23">
        <f t="shared" si="14"/>
        <v>1.5346257712027377E-3</v>
      </c>
    </row>
    <row r="27" spans="1:88" x14ac:dyDescent="0.25">
      <c r="A27" s="28" t="s">
        <v>26</v>
      </c>
      <c r="B27" s="26">
        <v>46778.703272999999</v>
      </c>
      <c r="C27" s="26">
        <v>13.815953426</v>
      </c>
      <c r="D27" s="26">
        <v>10451.713954999999</v>
      </c>
      <c r="E27" s="26">
        <v>946.93427758999997</v>
      </c>
      <c r="F27" s="26">
        <v>910.21788274000005</v>
      </c>
      <c r="G27" s="26">
        <v>15.535975581000001</v>
      </c>
      <c r="H27" s="26">
        <v>5693.9026479000004</v>
      </c>
      <c r="I27" s="26">
        <v>96.528985718000001</v>
      </c>
      <c r="J27" s="26">
        <v>141.37283303000001</v>
      </c>
      <c r="K27" s="26">
        <v>254.27035218</v>
      </c>
      <c r="L27" s="62">
        <v>21.035410904999999</v>
      </c>
      <c r="M27" s="62">
        <v>21.401800094999999</v>
      </c>
      <c r="N27" s="62">
        <v>11.338744459000001</v>
      </c>
      <c r="O27" s="26"/>
      <c r="P27" s="28" t="s">
        <v>26</v>
      </c>
      <c r="Q27" s="26">
        <v>10.5002682727173</v>
      </c>
      <c r="R27" s="26">
        <v>20.850279552597101</v>
      </c>
      <c r="S27" s="26">
        <v>95.893652178935298</v>
      </c>
      <c r="T27" s="26">
        <v>95.893652178935298</v>
      </c>
      <c r="U27" s="26">
        <v>56.446746079564797</v>
      </c>
      <c r="V27" s="26">
        <v>142.22392430496501</v>
      </c>
      <c r="W27" s="26">
        <v>21.584579604199501</v>
      </c>
      <c r="X27" s="26">
        <v>303.55798967723399</v>
      </c>
      <c r="Y27" s="26">
        <v>46778.739050579497</v>
      </c>
      <c r="Z27" s="26">
        <v>321.05728103408097</v>
      </c>
      <c r="AA27" s="26">
        <v>22.071556599965898</v>
      </c>
      <c r="AB27" s="26">
        <v>233.70723728354201</v>
      </c>
      <c r="AC27" s="26">
        <v>390.88187437169398</v>
      </c>
      <c r="AD27" s="26">
        <v>252.15914880586601</v>
      </c>
      <c r="AE27" s="26">
        <v>252.15914880586601</v>
      </c>
      <c r="AF27" s="26">
        <v>82.891784173680094</v>
      </c>
      <c r="AG27" s="26">
        <v>170.55585562907299</v>
      </c>
      <c r="AH27" s="26">
        <v>8.0548457132505504</v>
      </c>
      <c r="AI27" s="97">
        <v>38.933893508434899</v>
      </c>
      <c r="AJ27" s="26">
        <v>2.81480553550157</v>
      </c>
      <c r="AK27" s="26">
        <v>6.3232449426002404</v>
      </c>
      <c r="AL27" s="26">
        <v>11.428086868771899</v>
      </c>
      <c r="AM27" s="26">
        <v>13.723183847506199</v>
      </c>
      <c r="AN27" s="26">
        <v>0</v>
      </c>
      <c r="AO27" s="26">
        <v>9325.3196079079698</v>
      </c>
      <c r="AP27" s="26">
        <v>953.25513696985695</v>
      </c>
      <c r="AQ27" s="26">
        <v>10361.4665290515</v>
      </c>
      <c r="AR27" s="26">
        <v>151.74782087540001</v>
      </c>
      <c r="AS27" s="26">
        <v>2.6677382692615E-2</v>
      </c>
      <c r="AT27" s="26">
        <v>2390.9120780951998</v>
      </c>
      <c r="AU27" s="26">
        <v>0.48804685703577499</v>
      </c>
      <c r="AV27" s="26">
        <v>0.152643865033041</v>
      </c>
      <c r="AW27" s="26">
        <v>593.82429472489002</v>
      </c>
      <c r="AX27" s="26">
        <v>0.21986003317956099</v>
      </c>
      <c r="AY27" s="26">
        <v>2.8418846200058401E-2</v>
      </c>
      <c r="AZ27" s="26">
        <v>939.18281245570097</v>
      </c>
      <c r="BA27" s="26">
        <v>902.64944173197898</v>
      </c>
      <c r="BB27" s="26">
        <v>36.5333707237222</v>
      </c>
      <c r="BC27" s="26">
        <v>4.2617760941814499E-4</v>
      </c>
      <c r="BD27" s="26">
        <v>48.075665233662299</v>
      </c>
      <c r="BE27" s="26">
        <v>3.0636716127361002E-3</v>
      </c>
      <c r="BF27" s="26">
        <v>51.356076081504803</v>
      </c>
      <c r="BG27" s="26">
        <v>0.95769111272783503</v>
      </c>
      <c r="BH27" s="26">
        <v>204.835671235745</v>
      </c>
      <c r="BI27" s="26">
        <v>14.0301029013239</v>
      </c>
      <c r="BJ27" s="26">
        <v>0.20037193251652</v>
      </c>
      <c r="BK27" s="26">
        <v>2.4775076057254002</v>
      </c>
      <c r="BL27" s="26">
        <v>3.0269718425679402E-3</v>
      </c>
      <c r="BM27" s="26">
        <v>15.435316631558001</v>
      </c>
      <c r="BN27" s="26">
        <v>1306.7947116407699</v>
      </c>
      <c r="BO27" s="26">
        <v>0</v>
      </c>
      <c r="BP27" s="26">
        <v>589.07441714617801</v>
      </c>
      <c r="BQ27" s="26">
        <v>153.728472278655</v>
      </c>
      <c r="BR27" s="26">
        <v>5756.6043684584702</v>
      </c>
      <c r="BS27" s="26">
        <v>817.15812655732805</v>
      </c>
      <c r="BT27" s="28"/>
      <c r="BU27" s="97">
        <f t="shared" si="0"/>
        <v>5664.969516595992</v>
      </c>
      <c r="BV27" s="35">
        <f t="shared" si="1"/>
        <v>8.0000050129262965E-3</v>
      </c>
      <c r="BX27" s="23">
        <f t="shared" si="2"/>
        <v>7.6482623490965298E-7</v>
      </c>
      <c r="BY27" s="23">
        <f t="shared" si="3"/>
        <v>-6.714670760196652E-3</v>
      </c>
      <c r="BZ27" s="23">
        <f t="shared" si="4"/>
        <v>-8.634701096591469E-3</v>
      </c>
      <c r="CA27" s="23">
        <f t="shared" si="5"/>
        <v>-8.1858533561874041E-3</v>
      </c>
      <c r="CB27" s="23">
        <f t="shared" si="6"/>
        <v>-8.3149772725163665E-3</v>
      </c>
      <c r="CC27" s="23">
        <f t="shared" si="7"/>
        <v>-6.4790877738699904E-3</v>
      </c>
      <c r="CD27" s="23">
        <f t="shared" si="8"/>
        <v>1.1012081596020113E-2</v>
      </c>
      <c r="CE27" s="23">
        <f t="shared" si="9"/>
        <v>-6.5817902709634606E-3</v>
      </c>
      <c r="CF27" s="23">
        <f t="shared" si="10"/>
        <v>6.0201897120106141E-3</v>
      </c>
      <c r="CG27" s="23">
        <f t="shared" si="11"/>
        <v>-8.3029867856534659E-3</v>
      </c>
      <c r="CH27" s="23">
        <f t="shared" si="12"/>
        <v>-8.8009382483179091E-3</v>
      </c>
      <c r="CI27" s="23">
        <f t="shared" si="13"/>
        <v>8.5403801730773131E-3</v>
      </c>
      <c r="CJ27" s="23">
        <f t="shared" si="14"/>
        <v>7.8793917699577325E-3</v>
      </c>
    </row>
    <row r="28" spans="1:88" x14ac:dyDescent="0.25">
      <c r="A28" s="28" t="s">
        <v>27</v>
      </c>
      <c r="B28" s="26">
        <v>84790.522366000005</v>
      </c>
      <c r="C28" s="26">
        <v>28.028026154999999</v>
      </c>
      <c r="D28" s="26">
        <v>22205.54019</v>
      </c>
      <c r="E28" s="26">
        <v>1804.7139586999999</v>
      </c>
      <c r="F28" s="26">
        <v>1739.6813901</v>
      </c>
      <c r="G28" s="26">
        <v>31.086110755</v>
      </c>
      <c r="H28" s="26">
        <v>7625.4786531</v>
      </c>
      <c r="I28" s="26">
        <v>181.95228158</v>
      </c>
      <c r="J28" s="26">
        <v>220.81799348000001</v>
      </c>
      <c r="K28" s="26">
        <v>498.24107118000001</v>
      </c>
      <c r="L28" s="62">
        <v>40.185834890000002</v>
      </c>
      <c r="M28" s="62">
        <v>31.197802932999998</v>
      </c>
      <c r="N28" s="62">
        <v>15.14315266</v>
      </c>
      <c r="O28" s="26"/>
      <c r="P28" s="28" t="s">
        <v>27</v>
      </c>
      <c r="Q28" s="26">
        <v>20.324829850445301</v>
      </c>
      <c r="R28" s="26">
        <v>39.7223050277507</v>
      </c>
      <c r="S28" s="26">
        <v>180.092175944855</v>
      </c>
      <c r="T28" s="26">
        <v>180.092175944855</v>
      </c>
      <c r="U28" s="26">
        <v>117.743330396765</v>
      </c>
      <c r="V28" s="26">
        <v>220.97053485713101</v>
      </c>
      <c r="W28" s="26">
        <v>31.274970470373599</v>
      </c>
      <c r="X28" s="26">
        <v>537.12251914344199</v>
      </c>
      <c r="Y28" s="26">
        <v>84465.069232846698</v>
      </c>
      <c r="Z28" s="26">
        <v>570.837880239127</v>
      </c>
      <c r="AA28" s="26">
        <v>37.792812129147897</v>
      </c>
      <c r="AB28" s="26">
        <v>355.41326598893198</v>
      </c>
      <c r="AC28" s="26">
        <v>470.007942333865</v>
      </c>
      <c r="AD28" s="26">
        <v>492.71068207113001</v>
      </c>
      <c r="AE28" s="26">
        <v>492.71068207113001</v>
      </c>
      <c r="AF28" s="26">
        <v>175.733395891025</v>
      </c>
      <c r="AG28" s="26">
        <v>226.14336162352501</v>
      </c>
      <c r="AH28" s="26">
        <v>11.5137679645721</v>
      </c>
      <c r="AI28" s="97">
        <v>60.155707509923403</v>
      </c>
      <c r="AJ28" s="26">
        <v>5.6131328364732598</v>
      </c>
      <c r="AK28" s="26">
        <v>7.8810881416289202</v>
      </c>
      <c r="AL28" s="26">
        <v>15.130327405043101</v>
      </c>
      <c r="AM28" s="26">
        <v>27.7544836509642</v>
      </c>
      <c r="AN28" s="26">
        <v>0</v>
      </c>
      <c r="AO28" s="26">
        <v>19770.0052283492</v>
      </c>
      <c r="AP28" s="26">
        <v>2020.9341450905799</v>
      </c>
      <c r="AQ28" s="26">
        <v>21966.672769330798</v>
      </c>
      <c r="AR28" s="26">
        <v>232.641814840043</v>
      </c>
      <c r="AS28" s="26">
        <v>9.8653872460413197E-2</v>
      </c>
      <c r="AT28" s="26">
        <v>2860.8052795692702</v>
      </c>
      <c r="AU28" s="26">
        <v>0.96660133853624097</v>
      </c>
      <c r="AV28" s="26">
        <v>0.30839229694053499</v>
      </c>
      <c r="AW28" s="26">
        <v>1187.33505680759</v>
      </c>
      <c r="AX28" s="26">
        <v>0.45014889443718697</v>
      </c>
      <c r="AY28" s="26">
        <v>5.7714937019461197E-2</v>
      </c>
      <c r="AZ28" s="26">
        <v>1784.0136992534301</v>
      </c>
      <c r="BA28" s="26">
        <v>1719.6407037177901</v>
      </c>
      <c r="BB28" s="26">
        <v>64.372995535640399</v>
      </c>
      <c r="BC28" s="26">
        <v>1.89097042720062E-3</v>
      </c>
      <c r="BD28" s="26">
        <v>68.830279089711496</v>
      </c>
      <c r="BE28" s="26">
        <v>1.35936473486664E-2</v>
      </c>
      <c r="BF28" s="26">
        <v>91.229836140368306</v>
      </c>
      <c r="BG28" s="26">
        <v>1.85742382038944</v>
      </c>
      <c r="BH28" s="26">
        <v>362.75828416475099</v>
      </c>
      <c r="BI28" s="26">
        <v>41.724359408087203</v>
      </c>
      <c r="BJ28" s="26">
        <v>0.29827209480976802</v>
      </c>
      <c r="BK28" s="26">
        <v>5.4283229067940901</v>
      </c>
      <c r="BL28" s="26">
        <v>6.2327362048534701E-3</v>
      </c>
      <c r="BM28" s="26">
        <v>30.789233956028799</v>
      </c>
      <c r="BN28" s="26">
        <v>1550.97358730627</v>
      </c>
      <c r="BO28" s="26">
        <v>0</v>
      </c>
      <c r="BP28" s="26">
        <v>754.05784446071698</v>
      </c>
      <c r="BQ28" s="26">
        <v>162.13835952611601</v>
      </c>
      <c r="BR28" s="26">
        <v>7652.21509791277</v>
      </c>
      <c r="BS28" s="26">
        <v>956.198210661958</v>
      </c>
      <c r="BT28" s="28"/>
      <c r="BU28" s="97">
        <f t="shared" si="0"/>
        <v>7539.8098285935685</v>
      </c>
      <c r="BV28" s="35">
        <f t="shared" si="1"/>
        <v>8.0000006253281367E-3</v>
      </c>
      <c r="BX28" s="23">
        <f t="shared" si="2"/>
        <v>-3.8383197092297901E-3</v>
      </c>
      <c r="BY28" s="23">
        <f t="shared" si="3"/>
        <v>-9.7596064211964064E-3</v>
      </c>
      <c r="BZ28" s="23">
        <f t="shared" si="4"/>
        <v>-1.0757109200017226E-2</v>
      </c>
      <c r="CA28" s="23">
        <f t="shared" si="5"/>
        <v>-1.1470105468392873E-2</v>
      </c>
      <c r="CB28" s="23">
        <f t="shared" si="6"/>
        <v>-1.1519745222461681E-2</v>
      </c>
      <c r="CC28" s="23">
        <f t="shared" si="7"/>
        <v>-9.5501428696238757E-3</v>
      </c>
      <c r="CD28" s="23">
        <f t="shared" si="8"/>
        <v>3.506198893088612E-3</v>
      </c>
      <c r="CE28" s="23">
        <f t="shared" si="9"/>
        <v>-1.0223041002798092E-2</v>
      </c>
      <c r="CF28" s="23">
        <f t="shared" si="10"/>
        <v>6.9080139134955671E-4</v>
      </c>
      <c r="CG28" s="23">
        <f t="shared" si="11"/>
        <v>-1.1099825824820508E-2</v>
      </c>
      <c r="CH28" s="23">
        <f t="shared" si="12"/>
        <v>-1.1534658008676809E-2</v>
      </c>
      <c r="CI28" s="23">
        <f t="shared" si="13"/>
        <v>2.4734926859857711E-3</v>
      </c>
      <c r="CJ28" s="23">
        <f t="shared" si="14"/>
        <v>-8.4693427087853556E-4</v>
      </c>
    </row>
    <row r="29" spans="1:88" x14ac:dyDescent="0.25">
      <c r="A29" s="28" t="s">
        <v>28</v>
      </c>
      <c r="B29" s="26">
        <v>121453.19607000001</v>
      </c>
      <c r="C29" s="26">
        <v>28.150937139</v>
      </c>
      <c r="D29" s="26">
        <v>14589.379848</v>
      </c>
      <c r="E29" s="26">
        <v>1636.2237034</v>
      </c>
      <c r="F29" s="26">
        <v>1561.1829092</v>
      </c>
      <c r="G29" s="26">
        <v>30.335404356000002</v>
      </c>
      <c r="H29" s="26">
        <v>10134.544781000001</v>
      </c>
      <c r="I29" s="26">
        <v>143.39272983999999</v>
      </c>
      <c r="J29" s="26">
        <v>281.50304734000002</v>
      </c>
      <c r="K29" s="26">
        <v>373.38432754000002</v>
      </c>
      <c r="L29" s="62">
        <v>25.344388122000002</v>
      </c>
      <c r="M29" s="62">
        <v>40.963583714999999</v>
      </c>
      <c r="N29" s="62">
        <v>17.556430342999999</v>
      </c>
      <c r="O29" s="26"/>
      <c r="P29" s="28" t="s">
        <v>28</v>
      </c>
      <c r="Q29" s="26">
        <v>13.5265968599009</v>
      </c>
      <c r="R29" s="26">
        <v>24.909576556484499</v>
      </c>
      <c r="S29" s="26">
        <v>141.19714885212599</v>
      </c>
      <c r="T29" s="26">
        <v>141.19714885212599</v>
      </c>
      <c r="U29" s="26">
        <v>82.808850309131998</v>
      </c>
      <c r="V29" s="26">
        <v>280.496374358286</v>
      </c>
      <c r="W29" s="26">
        <v>40.827619948261002</v>
      </c>
      <c r="X29" s="26">
        <v>578.60386628075196</v>
      </c>
      <c r="Y29" s="26">
        <v>120460.24708997599</v>
      </c>
      <c r="Z29" s="26">
        <v>551.50489089481596</v>
      </c>
      <c r="AA29" s="26">
        <v>40.622289596654603</v>
      </c>
      <c r="AB29" s="26">
        <v>453.98474120345702</v>
      </c>
      <c r="AC29" s="26">
        <v>735.43416774082402</v>
      </c>
      <c r="AD29" s="26">
        <v>367.17877836671198</v>
      </c>
      <c r="AE29" s="26">
        <v>367.17877836671198</v>
      </c>
      <c r="AF29" s="26">
        <v>114.75005575466901</v>
      </c>
      <c r="AG29" s="26">
        <v>315.96070070630498</v>
      </c>
      <c r="AH29" s="26">
        <v>14.677488912279401</v>
      </c>
      <c r="AI29" s="97">
        <v>58.725338616328003</v>
      </c>
      <c r="AJ29" s="26">
        <v>4.08428894974982</v>
      </c>
      <c r="AK29" s="26">
        <v>11.1654302190602</v>
      </c>
      <c r="AL29" s="26">
        <v>17.458484956065899</v>
      </c>
      <c r="AM29" s="26">
        <v>27.7073618532052</v>
      </c>
      <c r="AN29" s="26">
        <v>0</v>
      </c>
      <c r="AO29" s="26">
        <v>12909.3959058978</v>
      </c>
      <c r="AP29" s="26">
        <v>1319.63409581375</v>
      </c>
      <c r="AQ29" s="26">
        <v>14343.7800574663</v>
      </c>
      <c r="AR29" s="26">
        <v>281.938698650611</v>
      </c>
      <c r="AS29" s="26">
        <v>5.5744642933910897E-2</v>
      </c>
      <c r="AT29" s="26">
        <v>4160.3467892243598</v>
      </c>
      <c r="AU29" s="26">
        <v>0.77714807090064297</v>
      </c>
      <c r="AV29" s="26">
        <v>0.21622953826397001</v>
      </c>
      <c r="AW29" s="26">
        <v>870.85576193389397</v>
      </c>
      <c r="AX29" s="26">
        <v>0.350454394847798</v>
      </c>
      <c r="AY29" s="26">
        <v>4.0857636986943002E-2</v>
      </c>
      <c r="AZ29" s="26">
        <v>1608.19537749898</v>
      </c>
      <c r="BA29" s="26">
        <v>1534.29479571467</v>
      </c>
      <c r="BB29" s="26">
        <v>73.900581784310802</v>
      </c>
      <c r="BC29" s="26">
        <v>2.6713585921284001E-3</v>
      </c>
      <c r="BD29" s="26">
        <v>140.72407907207401</v>
      </c>
      <c r="BE29" s="26">
        <v>1.9203682600572099E-2</v>
      </c>
      <c r="BF29" s="26">
        <v>103.142756657131</v>
      </c>
      <c r="BG29" s="26">
        <v>1.53196871079217</v>
      </c>
      <c r="BH29" s="26">
        <v>411.430548106505</v>
      </c>
      <c r="BI29" s="26">
        <v>33.536407380922697</v>
      </c>
      <c r="BJ29" s="26">
        <v>0.59986795262267301</v>
      </c>
      <c r="BK29" s="26">
        <v>4.5429806801258898</v>
      </c>
      <c r="BL29" s="26">
        <v>4.5232764048126796E-3</v>
      </c>
      <c r="BM29" s="26">
        <v>29.872936960818301</v>
      </c>
      <c r="BN29" s="26">
        <v>2332.9362694214501</v>
      </c>
      <c r="BO29" s="26">
        <v>0</v>
      </c>
      <c r="BP29" s="26">
        <v>1106.2909057290599</v>
      </c>
      <c r="BQ29" s="26">
        <v>246.45308187968001</v>
      </c>
      <c r="BR29" s="26">
        <v>10117.466040002801</v>
      </c>
      <c r="BS29" s="26">
        <v>1403.9984226607401</v>
      </c>
      <c r="BT29" s="28"/>
      <c r="BU29" s="97">
        <f t="shared" si="0"/>
        <v>9975.5891659744066</v>
      </c>
      <c r="BV29" s="35">
        <f t="shared" si="1"/>
        <v>7.999987122985712E-3</v>
      </c>
      <c r="BX29" s="23">
        <f t="shared" si="2"/>
        <v>-8.175568961163622E-3</v>
      </c>
      <c r="BY29" s="23">
        <f t="shared" si="3"/>
        <v>-1.5757034432089152E-2</v>
      </c>
      <c r="BZ29" s="23">
        <f t="shared" si="4"/>
        <v>-1.683414875015192E-2</v>
      </c>
      <c r="CA29" s="23">
        <f t="shared" si="5"/>
        <v>-1.7129886239136135E-2</v>
      </c>
      <c r="CB29" s="23">
        <f t="shared" si="6"/>
        <v>-1.7222910478252879E-2</v>
      </c>
      <c r="CC29" s="23">
        <f t="shared" si="7"/>
        <v>-1.5245136994200971E-2</v>
      </c>
      <c r="CD29" s="23">
        <f t="shared" si="8"/>
        <v>-1.6852006050847731E-3</v>
      </c>
      <c r="CE29" s="23">
        <f t="shared" si="9"/>
        <v>-1.5311661827791839E-2</v>
      </c>
      <c r="CF29" s="23">
        <f t="shared" si="10"/>
        <v>-3.5760642423815635E-3</v>
      </c>
      <c r="CG29" s="23">
        <f t="shared" si="11"/>
        <v>-1.6619736597335476E-2</v>
      </c>
      <c r="CH29" s="23">
        <f t="shared" si="12"/>
        <v>-1.7156127953156932E-2</v>
      </c>
      <c r="CI29" s="23">
        <f t="shared" si="13"/>
        <v>-3.3191374974648291E-3</v>
      </c>
      <c r="CJ29" s="23">
        <f t="shared" si="14"/>
        <v>-5.578889615972092E-3</v>
      </c>
    </row>
    <row r="30" spans="1:88" x14ac:dyDescent="0.25">
      <c r="A30" s="28" t="s">
        <v>29</v>
      </c>
      <c r="B30" s="26">
        <v>67244.350938999996</v>
      </c>
      <c r="C30" s="26">
        <v>9.9403116236999995</v>
      </c>
      <c r="D30" s="26">
        <v>4262.3414209000002</v>
      </c>
      <c r="E30" s="26">
        <v>511.09095079999997</v>
      </c>
      <c r="F30" s="26">
        <v>480.47795576999999</v>
      </c>
      <c r="G30" s="26">
        <v>11.374440057999999</v>
      </c>
      <c r="H30" s="26">
        <v>8509.6980036000004</v>
      </c>
      <c r="I30" s="26">
        <v>52.218440248</v>
      </c>
      <c r="J30" s="26">
        <v>182.26932715999999</v>
      </c>
      <c r="K30" s="26">
        <v>116.8280915</v>
      </c>
      <c r="L30" s="62">
        <v>7.8422377543000001</v>
      </c>
      <c r="M30" s="62">
        <v>33.256926995000001</v>
      </c>
      <c r="N30" s="62">
        <v>15.219232407</v>
      </c>
      <c r="O30" s="26"/>
      <c r="P30" s="28" t="s">
        <v>29</v>
      </c>
      <c r="Q30" s="26">
        <v>7.5567450256817397</v>
      </c>
      <c r="R30" s="26">
        <v>7.8201235032016703</v>
      </c>
      <c r="S30" s="26">
        <v>52.299945250785797</v>
      </c>
      <c r="T30" s="26">
        <v>52.299945250785797</v>
      </c>
      <c r="U30" s="26">
        <v>22.3652371527306</v>
      </c>
      <c r="V30" s="26">
        <v>184.13113361835701</v>
      </c>
      <c r="W30" s="26">
        <v>33.5971604898591</v>
      </c>
      <c r="X30" s="26">
        <v>426.20646994141202</v>
      </c>
      <c r="Y30" s="26">
        <v>67269.300750783994</v>
      </c>
      <c r="Z30" s="26">
        <v>309.90541962909401</v>
      </c>
      <c r="AA30" s="26">
        <v>35.957017954218799</v>
      </c>
      <c r="AB30" s="26">
        <v>358.05989093467099</v>
      </c>
      <c r="AC30" s="26">
        <v>668.34080741599496</v>
      </c>
      <c r="AD30" s="26">
        <v>116.48073126764599</v>
      </c>
      <c r="AE30" s="26">
        <v>116.48073126764599</v>
      </c>
      <c r="AF30" s="26">
        <v>33.9483248245947</v>
      </c>
      <c r="AG30" s="26">
        <v>271.62867507943702</v>
      </c>
      <c r="AH30" s="26">
        <v>12.977477586291201</v>
      </c>
      <c r="AI30" s="97">
        <v>45.9880518438883</v>
      </c>
      <c r="AJ30" s="26">
        <v>1.03068771083737</v>
      </c>
      <c r="AK30" s="26">
        <v>11.171097481208999</v>
      </c>
      <c r="AL30" s="26">
        <v>15.431011199090101</v>
      </c>
      <c r="AM30" s="26">
        <v>9.9162085098408692</v>
      </c>
      <c r="AN30" s="26">
        <v>0</v>
      </c>
      <c r="AO30" s="26">
        <v>3819.18811466239</v>
      </c>
      <c r="AP30" s="26">
        <v>390.406203806279</v>
      </c>
      <c r="AQ30" s="26">
        <v>4243.54264329326</v>
      </c>
      <c r="AR30" s="26">
        <v>217.95494027238101</v>
      </c>
      <c r="AS30" s="26">
        <v>7.9052958327132897E-2</v>
      </c>
      <c r="AT30" s="26">
        <v>3898.0104255229098</v>
      </c>
      <c r="AU30" s="26">
        <v>0.213453398700375</v>
      </c>
      <c r="AV30" s="26">
        <v>3.7501342725022903E-2</v>
      </c>
      <c r="AW30" s="26">
        <v>178.43457740152201</v>
      </c>
      <c r="AX30" s="26">
        <v>0.102298507360681</v>
      </c>
      <c r="AY30" s="26">
        <v>7.19788786190248E-3</v>
      </c>
      <c r="AZ30" s="26">
        <v>508.74785588135802</v>
      </c>
      <c r="BA30" s="26">
        <v>478.15204931489097</v>
      </c>
      <c r="BB30" s="26">
        <v>30.5958065664665</v>
      </c>
      <c r="BC30" s="26">
        <v>8.4777182162403398E-4</v>
      </c>
      <c r="BD30" s="26">
        <v>85.374722575880398</v>
      </c>
      <c r="BE30" s="26">
        <v>6.0945179869596501E-3</v>
      </c>
      <c r="BF30" s="26">
        <v>42.752136664517103</v>
      </c>
      <c r="BG30" s="26">
        <v>0.40826388774064798</v>
      </c>
      <c r="BH30" s="26">
        <v>169.24347735026399</v>
      </c>
      <c r="BI30" s="26">
        <v>32.519318175886902</v>
      </c>
      <c r="BJ30" s="26">
        <v>0.38544970430507502</v>
      </c>
      <c r="BK30" s="26">
        <v>1.1061470692306401</v>
      </c>
      <c r="BL30" s="26">
        <v>8.2827664699041401E-4</v>
      </c>
      <c r="BM30" s="26">
        <v>11.3535796822037</v>
      </c>
      <c r="BN30" s="26">
        <v>2159.8381192459401</v>
      </c>
      <c r="BO30" s="26">
        <v>0</v>
      </c>
      <c r="BP30" s="26">
        <v>938.52214497331795</v>
      </c>
      <c r="BQ30" s="26">
        <v>269.786898375965</v>
      </c>
      <c r="BR30" s="26">
        <v>8631.2284224276209</v>
      </c>
      <c r="BS30" s="26">
        <v>1369.93849302529</v>
      </c>
      <c r="BT30" s="28"/>
      <c r="BU30" s="97">
        <f t="shared" si="0"/>
        <v>8488.3241813216118</v>
      </c>
      <c r="BV30" s="35">
        <f t="shared" si="1"/>
        <v>7.9999961537439868E-3</v>
      </c>
      <c r="BX30" s="23">
        <f t="shared" si="2"/>
        <v>3.7103208575290633E-4</v>
      </c>
      <c r="BY30" s="23">
        <f t="shared" si="3"/>
        <v>-2.4247845310667059E-3</v>
      </c>
      <c r="BZ30" s="23">
        <f t="shared" si="4"/>
        <v>-4.4104344890257214E-3</v>
      </c>
      <c r="CA30" s="23">
        <f t="shared" si="5"/>
        <v>-4.5844969764664298E-3</v>
      </c>
      <c r="CB30" s="23">
        <f t="shared" si="6"/>
        <v>-4.8408182460350146E-3</v>
      </c>
      <c r="CC30" s="23">
        <f t="shared" si="7"/>
        <v>-1.8339694692599817E-3</v>
      </c>
      <c r="CD30" s="23">
        <f t="shared" si="8"/>
        <v>1.4281402086913942E-2</v>
      </c>
      <c r="CE30" s="23">
        <f t="shared" si="9"/>
        <v>1.5608471336697597E-3</v>
      </c>
      <c r="CF30" s="23">
        <f t="shared" si="10"/>
        <v>1.0214590064968467E-2</v>
      </c>
      <c r="CG30" s="23">
        <f t="shared" si="11"/>
        <v>-2.9732594951617981E-3</v>
      </c>
      <c r="CH30" s="23">
        <f t="shared" si="12"/>
        <v>-2.8198904179109266E-3</v>
      </c>
      <c r="CI30" s="23">
        <f t="shared" si="13"/>
        <v>1.0230454993940099E-2</v>
      </c>
      <c r="CJ30" s="23">
        <f t="shared" si="14"/>
        <v>1.3915208495843353E-2</v>
      </c>
    </row>
    <row r="31" spans="1:88" x14ac:dyDescent="0.25">
      <c r="A31" s="28" t="s">
        <v>30</v>
      </c>
      <c r="B31" s="26">
        <v>296777.56133</v>
      </c>
      <c r="C31" s="26">
        <v>45.330933821000002</v>
      </c>
      <c r="D31" s="26">
        <v>20172.422344999999</v>
      </c>
      <c r="E31" s="26">
        <v>2112.4389501000001</v>
      </c>
      <c r="F31" s="26">
        <v>1998.7017558</v>
      </c>
      <c r="G31" s="26">
        <v>50.965385920000003</v>
      </c>
      <c r="H31" s="26">
        <v>23461.349647999999</v>
      </c>
      <c r="I31" s="26">
        <v>201.53015545</v>
      </c>
      <c r="J31" s="26">
        <v>620.78689061</v>
      </c>
      <c r="K31" s="26">
        <v>506.09222728999998</v>
      </c>
      <c r="L31" s="62">
        <v>33.191622713000001</v>
      </c>
      <c r="M31" s="62">
        <v>108.30808517</v>
      </c>
      <c r="N31" s="62">
        <v>39.171124837999997</v>
      </c>
      <c r="O31" s="26"/>
      <c r="P31" s="28" t="s">
        <v>30</v>
      </c>
      <c r="Q31" s="26">
        <v>28.003863391356401</v>
      </c>
      <c r="R31" s="26">
        <v>32.819782638847002</v>
      </c>
      <c r="S31" s="26">
        <v>200.014625807279</v>
      </c>
      <c r="T31" s="26">
        <v>200.014625807279</v>
      </c>
      <c r="U31" s="26">
        <v>94.167650954711505</v>
      </c>
      <c r="V31" s="26">
        <v>622.19820136448095</v>
      </c>
      <c r="W31" s="26">
        <v>108.491975434701</v>
      </c>
      <c r="X31" s="26">
        <v>1703.4783188747599</v>
      </c>
      <c r="Y31" s="26">
        <v>295305.70477730501</v>
      </c>
      <c r="Z31" s="26">
        <v>1131.3786480712299</v>
      </c>
      <c r="AA31" s="26">
        <v>128.95946999249901</v>
      </c>
      <c r="AB31" s="26">
        <v>1208.96848142459</v>
      </c>
      <c r="AC31" s="26">
        <v>1780.55297082539</v>
      </c>
      <c r="AD31" s="26">
        <v>500.98039643880799</v>
      </c>
      <c r="AE31" s="26">
        <v>500.98039643880799</v>
      </c>
      <c r="AF31" s="26">
        <v>159.843510657693</v>
      </c>
      <c r="AG31" s="26">
        <v>758.60711340906198</v>
      </c>
      <c r="AH31" s="26">
        <v>37.703900658822</v>
      </c>
      <c r="AI31" s="97">
        <v>118.70927186935999</v>
      </c>
      <c r="AJ31" s="26">
        <v>4.5763339901122704</v>
      </c>
      <c r="AK31" s="26">
        <v>31.6813688855922</v>
      </c>
      <c r="AL31" s="26">
        <v>39.273228340556301</v>
      </c>
      <c r="AM31" s="26">
        <v>44.877754639902498</v>
      </c>
      <c r="AN31" s="26">
        <v>0</v>
      </c>
      <c r="AO31" s="26">
        <v>17982.3941985372</v>
      </c>
      <c r="AP31" s="26">
        <v>1838.20044842011</v>
      </c>
      <c r="AQ31" s="26">
        <v>19980.438157615001</v>
      </c>
      <c r="AR31" s="26">
        <v>680.42491428539904</v>
      </c>
      <c r="AS31" s="26">
        <v>0.40108028726224498</v>
      </c>
      <c r="AT31" s="26">
        <v>9899.4471646588099</v>
      </c>
      <c r="AU31" s="26">
        <v>0.96733858915215798</v>
      </c>
      <c r="AV31" s="26">
        <v>0.20252906176799601</v>
      </c>
      <c r="AW31" s="26">
        <v>887.74599987874501</v>
      </c>
      <c r="AX31" s="26">
        <v>0.48871187244057102</v>
      </c>
      <c r="AY31" s="26">
        <v>3.9163412644609402E-2</v>
      </c>
      <c r="AZ31" s="26">
        <v>2085.2979279155902</v>
      </c>
      <c r="BA31" s="26">
        <v>1972.7692995101399</v>
      </c>
      <c r="BB31" s="26">
        <v>112.528628405452</v>
      </c>
      <c r="BC31" s="26">
        <v>5.5789536202648796E-3</v>
      </c>
      <c r="BD31" s="26">
        <v>289.26723182151301</v>
      </c>
      <c r="BE31" s="26">
        <v>4.0105632478491103E-2</v>
      </c>
      <c r="BF31" s="26">
        <v>158.65874656216701</v>
      </c>
      <c r="BG31" s="26">
        <v>1.7791438130039601</v>
      </c>
      <c r="BH31" s="26">
        <v>625.743173994279</v>
      </c>
      <c r="BI31" s="26">
        <v>159.299830750887</v>
      </c>
      <c r="BJ31" s="26">
        <v>1.3414818377728901</v>
      </c>
      <c r="BK31" s="26">
        <v>6.0844267255300704</v>
      </c>
      <c r="BL31" s="26">
        <v>4.5870677645684097E-3</v>
      </c>
      <c r="BM31" s="26">
        <v>50.495816815313297</v>
      </c>
      <c r="BN31" s="26">
        <v>5460.9790198336004</v>
      </c>
      <c r="BO31" s="26">
        <v>0</v>
      </c>
      <c r="BP31" s="26">
        <v>2585.7378286041999</v>
      </c>
      <c r="BQ31" s="26">
        <v>613.14721603796295</v>
      </c>
      <c r="BR31" s="26">
        <v>23573.286978620599</v>
      </c>
      <c r="BS31" s="26">
        <v>3483.5793065697699</v>
      </c>
      <c r="BT31" s="28"/>
      <c r="BU31" s="97">
        <f t="shared" si="0"/>
        <v>23246.595828431055</v>
      </c>
      <c r="BV31" s="35">
        <f t="shared" si="1"/>
        <v>8.0000002701028344E-3</v>
      </c>
      <c r="BX31" s="23">
        <f t="shared" si="2"/>
        <v>-4.9594603651937161E-3</v>
      </c>
      <c r="BY31" s="23">
        <f t="shared" si="3"/>
        <v>-9.9971287352470985E-3</v>
      </c>
      <c r="BZ31" s="23">
        <f t="shared" si="4"/>
        <v>-9.517160810019628E-3</v>
      </c>
      <c r="CA31" s="23">
        <f t="shared" si="5"/>
        <v>-1.2848192456934686E-2</v>
      </c>
      <c r="CB31" s="23">
        <f t="shared" si="6"/>
        <v>-1.2974650277164707E-2</v>
      </c>
      <c r="CC31" s="23">
        <f t="shared" si="7"/>
        <v>-9.2134906115257254E-3</v>
      </c>
      <c r="CD31" s="23">
        <f t="shared" si="8"/>
        <v>4.7711377350425407E-3</v>
      </c>
      <c r="CE31" s="23">
        <f t="shared" si="9"/>
        <v>-7.5201135003192992E-3</v>
      </c>
      <c r="CF31" s="23">
        <f t="shared" si="10"/>
        <v>2.2734222900457246E-3</v>
      </c>
      <c r="CG31" s="23">
        <f t="shared" si="11"/>
        <v>-1.0100591503972703E-2</v>
      </c>
      <c r="CH31" s="23">
        <f t="shared" si="12"/>
        <v>-1.1202829020087717E-2</v>
      </c>
      <c r="CI31" s="23">
        <f t="shared" si="13"/>
        <v>1.6978442967796204E-3</v>
      </c>
      <c r="CJ31" s="23">
        <f t="shared" si="14"/>
        <v>2.6066012395246025E-3</v>
      </c>
    </row>
    <row r="32" spans="1:88" x14ac:dyDescent="0.25">
      <c r="A32" s="28" t="s">
        <v>31</v>
      </c>
      <c r="B32" s="26">
        <v>58505.011185000003</v>
      </c>
      <c r="C32" s="26">
        <v>11.007084193000001</v>
      </c>
      <c r="D32" s="26">
        <v>5490.2148116999997</v>
      </c>
      <c r="E32" s="26">
        <v>606.13564448</v>
      </c>
      <c r="F32" s="26">
        <v>577.30853286000001</v>
      </c>
      <c r="G32" s="26">
        <v>12.169948166999999</v>
      </c>
      <c r="H32" s="26">
        <v>5126.1097983</v>
      </c>
      <c r="I32" s="26">
        <v>53.541806962000003</v>
      </c>
      <c r="J32" s="26">
        <v>139.75861007</v>
      </c>
      <c r="K32" s="26">
        <v>135.78256531</v>
      </c>
      <c r="L32" s="62">
        <v>9.2511306268000002</v>
      </c>
      <c r="M32" s="62">
        <v>21.388108169999999</v>
      </c>
      <c r="N32" s="62">
        <v>8.3838358836999998</v>
      </c>
      <c r="O32" s="26"/>
      <c r="P32" s="28" t="s">
        <v>31</v>
      </c>
      <c r="Q32" s="26">
        <v>5.9880992485188704</v>
      </c>
      <c r="R32" s="26">
        <v>9.1288290543019706</v>
      </c>
      <c r="S32" s="26">
        <v>52.994164025803798</v>
      </c>
      <c r="T32" s="26">
        <v>52.994164025803798</v>
      </c>
      <c r="U32" s="26">
        <v>27.374226845648799</v>
      </c>
      <c r="V32" s="26">
        <v>140.083262377441</v>
      </c>
      <c r="W32" s="26">
        <v>21.431960772683802</v>
      </c>
      <c r="X32" s="26">
        <v>310.36007834614298</v>
      </c>
      <c r="Y32" s="26">
        <v>58264.382338332201</v>
      </c>
      <c r="Z32" s="26">
        <v>247.32830112334901</v>
      </c>
      <c r="AA32" s="26">
        <v>22.2330414935204</v>
      </c>
      <c r="AB32" s="26">
        <v>237.83010052044199</v>
      </c>
      <c r="AC32" s="26">
        <v>393.00901770683498</v>
      </c>
      <c r="AD32" s="26">
        <v>134.10698232825999</v>
      </c>
      <c r="AE32" s="26">
        <v>134.10698232825999</v>
      </c>
      <c r="AF32" s="26">
        <v>43.359445092235802</v>
      </c>
      <c r="AG32" s="26">
        <v>168.31564374822599</v>
      </c>
      <c r="AH32" s="26">
        <v>7.4963209294526898</v>
      </c>
      <c r="AI32" s="97">
        <v>26.240097059983601</v>
      </c>
      <c r="AJ32" s="26">
        <v>1.3802651649742801</v>
      </c>
      <c r="AK32" s="26">
        <v>6.0677602488993898</v>
      </c>
      <c r="AL32" s="26">
        <v>8.3949013241658204</v>
      </c>
      <c r="AM32" s="26">
        <v>10.8751542865016</v>
      </c>
      <c r="AN32" s="26">
        <v>0</v>
      </c>
      <c r="AO32" s="26">
        <v>4877.92270806947</v>
      </c>
      <c r="AP32" s="26">
        <v>498.63230988166703</v>
      </c>
      <c r="AQ32" s="26">
        <v>5419.9144630433702</v>
      </c>
      <c r="AR32" s="26">
        <v>141.54989411062201</v>
      </c>
      <c r="AS32" s="26">
        <v>3.8785513754085399E-2</v>
      </c>
      <c r="AT32" s="26">
        <v>2172.0637409779201</v>
      </c>
      <c r="AU32" s="26">
        <v>0.28519136559797598</v>
      </c>
      <c r="AV32" s="26">
        <v>7.5554634776809501E-2</v>
      </c>
      <c r="AW32" s="26">
        <v>308.94224260762599</v>
      </c>
      <c r="AX32" s="26">
        <v>0.130658179643622</v>
      </c>
      <c r="AY32" s="26">
        <v>1.4254330812348E-2</v>
      </c>
      <c r="AZ32" s="26">
        <v>597.742709798693</v>
      </c>
      <c r="BA32" s="26">
        <v>569.23293969116196</v>
      </c>
      <c r="BB32" s="26">
        <v>28.5097701075304</v>
      </c>
      <c r="BC32" s="26">
        <v>8.5707827770520599E-4</v>
      </c>
      <c r="BD32" s="26">
        <v>58.819076854224797</v>
      </c>
      <c r="BE32" s="26">
        <v>6.1613400898383403E-3</v>
      </c>
      <c r="BF32" s="26">
        <v>39.873046410599798</v>
      </c>
      <c r="BG32" s="26">
        <v>0.55704058179974303</v>
      </c>
      <c r="BH32" s="26">
        <v>158.648074053252</v>
      </c>
      <c r="BI32" s="26">
        <v>18.586969250717299</v>
      </c>
      <c r="BJ32" s="26">
        <v>0.256630528932907</v>
      </c>
      <c r="BK32" s="26">
        <v>1.58379438328455</v>
      </c>
      <c r="BL32" s="26">
        <v>1.57182848878674E-3</v>
      </c>
      <c r="BM32" s="26">
        <v>12.032401671544299</v>
      </c>
      <c r="BN32" s="26">
        <v>1227.1728293003</v>
      </c>
      <c r="BO32" s="26">
        <v>0</v>
      </c>
      <c r="BP32" s="26">
        <v>578.05149982328396</v>
      </c>
      <c r="BQ32" s="26">
        <v>130.38868458717801</v>
      </c>
      <c r="BR32" s="26">
        <v>5150.1025743370901</v>
      </c>
      <c r="BS32" s="26">
        <v>738.81433269709703</v>
      </c>
      <c r="BT32" s="28"/>
      <c r="BU32" s="97">
        <f t="shared" si="0"/>
        <v>5079.4354824516568</v>
      </c>
      <c r="BV32" s="35">
        <f t="shared" si="1"/>
        <v>8.0000238726809624E-3</v>
      </c>
      <c r="BX32" s="23">
        <f t="shared" si="2"/>
        <v>-4.1129612967153138E-3</v>
      </c>
      <c r="BY32" s="23">
        <f t="shared" si="3"/>
        <v>-1.1985908727971986E-2</v>
      </c>
      <c r="BZ32" s="23">
        <f t="shared" si="4"/>
        <v>-1.280466267127015E-2</v>
      </c>
      <c r="CA32" s="23">
        <f t="shared" si="5"/>
        <v>-1.3846627826197623E-2</v>
      </c>
      <c r="CB32" s="23">
        <f t="shared" si="6"/>
        <v>-1.3988348879638719E-2</v>
      </c>
      <c r="CC32" s="23">
        <f t="shared" si="7"/>
        <v>-1.1302143079678079E-2</v>
      </c>
      <c r="CD32" s="23">
        <f t="shared" si="8"/>
        <v>4.6805037311231628E-3</v>
      </c>
      <c r="CE32" s="23">
        <f t="shared" si="9"/>
        <v>-1.0228323758009904E-2</v>
      </c>
      <c r="CF32" s="23">
        <f t="shared" si="10"/>
        <v>2.3229503161085584E-3</v>
      </c>
      <c r="CG32" s="23">
        <f t="shared" si="11"/>
        <v>-1.2340192409198834E-2</v>
      </c>
      <c r="CH32" s="23">
        <f t="shared" si="12"/>
        <v>-1.3220175720330759E-2</v>
      </c>
      <c r="CI32" s="23">
        <f t="shared" si="13"/>
        <v>2.0503263933045017E-3</v>
      </c>
      <c r="CJ32" s="23">
        <f t="shared" si="14"/>
        <v>1.3198541359014683E-3</v>
      </c>
    </row>
    <row r="33" spans="1:88" x14ac:dyDescent="0.25">
      <c r="A33" s="28" t="s">
        <v>32</v>
      </c>
      <c r="B33" s="26">
        <v>562908.44506000006</v>
      </c>
      <c r="C33" s="26">
        <v>77.358806126000005</v>
      </c>
      <c r="D33" s="26">
        <v>36663.702447999996</v>
      </c>
      <c r="E33" s="26">
        <v>3778.020278</v>
      </c>
      <c r="F33" s="26">
        <v>3574.2204760999998</v>
      </c>
      <c r="G33" s="26">
        <v>91.996527951999994</v>
      </c>
      <c r="H33" s="26">
        <v>50455.678672000002</v>
      </c>
      <c r="I33" s="26">
        <v>394.69747494000001</v>
      </c>
      <c r="J33" s="26">
        <v>1252.3276862</v>
      </c>
      <c r="K33" s="26">
        <v>981.77818160000004</v>
      </c>
      <c r="L33" s="62">
        <v>66.093754454999996</v>
      </c>
      <c r="M33" s="62">
        <v>220.50366237</v>
      </c>
      <c r="N33" s="62">
        <v>86.276909125000003</v>
      </c>
      <c r="O33" s="26"/>
      <c r="P33" s="28" t="s">
        <v>32</v>
      </c>
      <c r="Q33" s="26">
        <v>55.318011287083401</v>
      </c>
      <c r="R33" s="26">
        <v>65.640859729749593</v>
      </c>
      <c r="S33" s="26">
        <v>393.74824682894399</v>
      </c>
      <c r="T33" s="26">
        <v>393.74824682894399</v>
      </c>
      <c r="U33" s="26">
        <v>174.95073643611801</v>
      </c>
      <c r="V33" s="26">
        <v>1260.4093272395801</v>
      </c>
      <c r="W33" s="26">
        <v>221.87723267315701</v>
      </c>
      <c r="X33" s="26">
        <v>3489.21779166943</v>
      </c>
      <c r="Y33" s="26">
        <v>562136.03253096004</v>
      </c>
      <c r="Z33" s="26">
        <v>2233.0287643602901</v>
      </c>
      <c r="AA33" s="26">
        <v>274.79662419295198</v>
      </c>
      <c r="AB33" s="26">
        <v>2436.5955996633502</v>
      </c>
      <c r="AC33" s="26">
        <v>3839.0528543280998</v>
      </c>
      <c r="AD33" s="26">
        <v>976.04532359820701</v>
      </c>
      <c r="AE33" s="26">
        <v>976.04532359820701</v>
      </c>
      <c r="AF33" s="26">
        <v>291.68865011436401</v>
      </c>
      <c r="AG33" s="26">
        <v>1612.20319307871</v>
      </c>
      <c r="AH33" s="26">
        <v>78.171053784819904</v>
      </c>
      <c r="AI33" s="97">
        <v>258.72972303536898</v>
      </c>
      <c r="AJ33" s="26">
        <v>8.5831006696715608</v>
      </c>
      <c r="AK33" s="26">
        <v>65.758860698172597</v>
      </c>
      <c r="AL33" s="26">
        <v>87.072747281151905</v>
      </c>
      <c r="AM33" s="26">
        <v>77.056330788097199</v>
      </c>
      <c r="AN33" s="26">
        <v>0</v>
      </c>
      <c r="AO33" s="26">
        <v>32814.957258552502</v>
      </c>
      <c r="AP33" s="26">
        <v>3354.4164651972801</v>
      </c>
      <c r="AQ33" s="26">
        <v>36461.062373864203</v>
      </c>
      <c r="AR33" s="26">
        <v>1399.2208382937299</v>
      </c>
      <c r="AS33" s="26">
        <v>1.1023451585949899</v>
      </c>
      <c r="AT33" s="26">
        <v>21900.095021994399</v>
      </c>
      <c r="AU33" s="26">
        <v>1.7838495077630201</v>
      </c>
      <c r="AV33" s="26">
        <v>0.34770648202957499</v>
      </c>
      <c r="AW33" s="26">
        <v>1558.72875223906</v>
      </c>
      <c r="AX33" s="26">
        <v>0.95225536015255996</v>
      </c>
      <c r="AY33" s="26">
        <v>6.6218120394406901E-2</v>
      </c>
      <c r="AZ33" s="26">
        <v>3752.37718979289</v>
      </c>
      <c r="BA33" s="26">
        <v>3549.2663312910399</v>
      </c>
      <c r="BB33" s="26">
        <v>203.11085850184901</v>
      </c>
      <c r="BC33" s="26">
        <v>6.0745968529021003E-3</v>
      </c>
      <c r="BD33" s="26">
        <v>549.029876596284</v>
      </c>
      <c r="BE33" s="26">
        <v>4.3668957544491897E-2</v>
      </c>
      <c r="BF33" s="26">
        <v>289.404273020387</v>
      </c>
      <c r="BG33" s="26">
        <v>3.13933647447874</v>
      </c>
      <c r="BH33" s="26">
        <v>1132.7156579969901</v>
      </c>
      <c r="BI33" s="26">
        <v>366.89757689295101</v>
      </c>
      <c r="BJ33" s="26">
        <v>2.6519704958746</v>
      </c>
      <c r="BK33" s="26">
        <v>9.2868700617845192</v>
      </c>
      <c r="BL33" s="26">
        <v>7.4762228431907397E-3</v>
      </c>
      <c r="BM33" s="26">
        <v>91.6352683961926</v>
      </c>
      <c r="BN33" s="26">
        <v>12115.9930975343</v>
      </c>
      <c r="BO33" s="26">
        <v>0</v>
      </c>
      <c r="BP33" s="26">
        <v>5580.3796638453196</v>
      </c>
      <c r="BQ33" s="26">
        <v>1415.9674961569399</v>
      </c>
      <c r="BR33" s="26">
        <v>50965.124924353899</v>
      </c>
      <c r="BS33" s="26">
        <v>7736.5567852283702</v>
      </c>
      <c r="BT33" s="28"/>
      <c r="BU33" s="97">
        <f t="shared" si="0"/>
        <v>50204.087705508973</v>
      </c>
      <c r="BV33" s="35">
        <f t="shared" si="1"/>
        <v>8.000004144790112E-3</v>
      </c>
      <c r="BX33" s="23">
        <f t="shared" si="2"/>
        <v>-1.3721814547615831E-3</v>
      </c>
      <c r="BY33" s="23">
        <f t="shared" si="3"/>
        <v>-3.9100311011798922E-3</v>
      </c>
      <c r="BZ33" s="23">
        <f t="shared" si="4"/>
        <v>-5.5269942915120909E-3</v>
      </c>
      <c r="CA33" s="23">
        <f t="shared" si="5"/>
        <v>-6.7874405959209997E-3</v>
      </c>
      <c r="CB33" s="23">
        <f t="shared" si="6"/>
        <v>-6.9817027169483742E-3</v>
      </c>
      <c r="CC33" s="23">
        <f t="shared" si="7"/>
        <v>-3.9268825014340085E-3</v>
      </c>
      <c r="CD33" s="23">
        <f t="shared" si="8"/>
        <v>1.0096906151350813E-2</v>
      </c>
      <c r="CE33" s="23">
        <f t="shared" si="9"/>
        <v>-2.4049510608100868E-3</v>
      </c>
      <c r="CF33" s="23">
        <f t="shared" si="10"/>
        <v>6.4532958335390533E-3</v>
      </c>
      <c r="CG33" s="23">
        <f t="shared" si="11"/>
        <v>-5.8392599359360555E-3</v>
      </c>
      <c r="CH33" s="23">
        <f t="shared" si="12"/>
        <v>-6.8523074378950043E-3</v>
      </c>
      <c r="CI33" s="23">
        <f t="shared" si="13"/>
        <v>6.2292403146220346E-3</v>
      </c>
      <c r="CJ33" s="23">
        <f t="shared" si="14"/>
        <v>9.2242311902814341E-3</v>
      </c>
    </row>
    <row r="34" spans="1:88" x14ac:dyDescent="0.25">
      <c r="A34" s="28" t="s">
        <v>33</v>
      </c>
      <c r="B34" s="26">
        <v>357102.64393000002</v>
      </c>
      <c r="C34" s="26">
        <v>53.355802961000002</v>
      </c>
      <c r="D34" s="26">
        <v>25510.359316999999</v>
      </c>
      <c r="E34" s="26">
        <v>2719.1156157999999</v>
      </c>
      <c r="F34" s="26">
        <v>2575.5511637</v>
      </c>
      <c r="G34" s="26">
        <v>61.940281640000002</v>
      </c>
      <c r="H34" s="26">
        <v>32758.273426</v>
      </c>
      <c r="I34" s="26">
        <v>256.30055658999999</v>
      </c>
      <c r="J34" s="26">
        <v>850.65182166</v>
      </c>
      <c r="K34" s="26">
        <v>640.50275629999999</v>
      </c>
      <c r="L34" s="62">
        <v>45.864852657999997</v>
      </c>
      <c r="M34" s="62">
        <v>135.09714833999999</v>
      </c>
      <c r="N34" s="62">
        <v>50.764454186000002</v>
      </c>
      <c r="O34" s="26"/>
      <c r="P34" s="28" t="s">
        <v>33</v>
      </c>
      <c r="Q34" s="26">
        <v>37.313297718929299</v>
      </c>
      <c r="R34" s="26">
        <v>45.429710164763101</v>
      </c>
      <c r="S34" s="26">
        <v>255.16914093798701</v>
      </c>
      <c r="T34" s="26">
        <v>255.16914093798701</v>
      </c>
      <c r="U34" s="26">
        <v>118.74971215865</v>
      </c>
      <c r="V34" s="26">
        <v>857.22027172508194</v>
      </c>
      <c r="W34" s="26">
        <v>135.90602883634099</v>
      </c>
      <c r="X34" s="26">
        <v>2101.5096896773498</v>
      </c>
      <c r="Y34" s="26">
        <v>356232.25570704899</v>
      </c>
      <c r="Z34" s="26">
        <v>1414.39298106876</v>
      </c>
      <c r="AA34" s="26">
        <v>163.02371453070501</v>
      </c>
      <c r="AB34" s="26">
        <v>1506.28481531906</v>
      </c>
      <c r="AC34" s="26">
        <v>2704.96986014399</v>
      </c>
      <c r="AD34" s="26">
        <v>635.71550928238196</v>
      </c>
      <c r="AE34" s="26">
        <v>635.71550928238196</v>
      </c>
      <c r="AF34" s="26">
        <v>202.85350962328499</v>
      </c>
      <c r="AG34" s="26">
        <v>1156.0197383136499</v>
      </c>
      <c r="AH34" s="26">
        <v>50.376843411903003</v>
      </c>
      <c r="AI34" s="97">
        <v>156.34118547954</v>
      </c>
      <c r="AJ34" s="26">
        <v>5.7963577706774201</v>
      </c>
      <c r="AK34" s="26">
        <v>45.001965602852103</v>
      </c>
      <c r="AL34" s="26">
        <v>51.124667604684902</v>
      </c>
      <c r="AM34" s="26">
        <v>53.010602432579901</v>
      </c>
      <c r="AN34" s="26">
        <v>0</v>
      </c>
      <c r="AO34" s="26">
        <v>22821.012989676801</v>
      </c>
      <c r="AP34" s="26">
        <v>2332.8142795637</v>
      </c>
      <c r="AQ34" s="26">
        <v>25356.6807788638</v>
      </c>
      <c r="AR34" s="26">
        <v>895.33449787981499</v>
      </c>
      <c r="AS34" s="26">
        <v>0.67244600094798701</v>
      </c>
      <c r="AT34" s="26">
        <v>14238.2789182301</v>
      </c>
      <c r="AU34" s="26">
        <v>1.2819424555079699</v>
      </c>
      <c r="AV34" s="26">
        <v>0.26643521519866398</v>
      </c>
      <c r="AW34" s="26">
        <v>1168.0147109244499</v>
      </c>
      <c r="AX34" s="26">
        <v>0.66852461228966498</v>
      </c>
      <c r="AY34" s="26">
        <v>5.0917971141498097E-2</v>
      </c>
      <c r="AZ34" s="26">
        <v>2689.5529421563801</v>
      </c>
      <c r="BA34" s="26">
        <v>2547.2039380392498</v>
      </c>
      <c r="BB34" s="26">
        <v>142.34900411713099</v>
      </c>
      <c r="BC34" s="26">
        <v>5.2644746981045697E-3</v>
      </c>
      <c r="BD34" s="26">
        <v>369.22205393607601</v>
      </c>
      <c r="BE34" s="26">
        <v>3.7844918037665903E-2</v>
      </c>
      <c r="BF34" s="26">
        <v>202.170597055727</v>
      </c>
      <c r="BG34" s="26">
        <v>2.2977263659562199</v>
      </c>
      <c r="BH34" s="26">
        <v>793.57028106725704</v>
      </c>
      <c r="BI34" s="26">
        <v>230.734887176245</v>
      </c>
      <c r="BJ34" s="26">
        <v>1.76004090764287</v>
      </c>
      <c r="BK34" s="26">
        <v>7.17935392703804</v>
      </c>
      <c r="BL34" s="26">
        <v>5.79820728076412E-3</v>
      </c>
      <c r="BM34" s="26">
        <v>61.566137507123599</v>
      </c>
      <c r="BN34" s="26">
        <v>8047.3333381762204</v>
      </c>
      <c r="BO34" s="26">
        <v>0</v>
      </c>
      <c r="BP34" s="26">
        <v>3703.0160132524102</v>
      </c>
      <c r="BQ34" s="26">
        <v>856.57513899872595</v>
      </c>
      <c r="BR34" s="26">
        <v>33093.150812348002</v>
      </c>
      <c r="BS34" s="26">
        <v>4733.7857251124597</v>
      </c>
      <c r="BT34" s="28"/>
      <c r="BU34" s="97">
        <f t="shared" si="0"/>
        <v>32639.285202709638</v>
      </c>
      <c r="BV34" s="35">
        <f t="shared" si="1"/>
        <v>8.0000025000265314E-3</v>
      </c>
      <c r="BX34" s="23">
        <f t="shared" si="2"/>
        <v>-2.4373614638418914E-3</v>
      </c>
      <c r="BY34" s="23">
        <f t="shared" si="3"/>
        <v>-6.4697841521084839E-3</v>
      </c>
      <c r="BZ34" s="23">
        <f t="shared" si="4"/>
        <v>-6.0241620365491296E-3</v>
      </c>
      <c r="CA34" s="23">
        <f t="shared" si="5"/>
        <v>-1.087216500535672E-2</v>
      </c>
      <c r="CB34" s="23">
        <f t="shared" si="6"/>
        <v>-1.1006275495621269E-2</v>
      </c>
      <c r="CC34" s="23">
        <f t="shared" si="7"/>
        <v>-6.0404008985775505E-3</v>
      </c>
      <c r="CD34" s="23">
        <f t="shared" si="8"/>
        <v>1.0222681213784978E-2</v>
      </c>
      <c r="CE34" s="23">
        <f t="shared" si="9"/>
        <v>-4.4144096566395043E-3</v>
      </c>
      <c r="CF34" s="23">
        <f t="shared" si="10"/>
        <v>7.7216669591842878E-3</v>
      </c>
      <c r="CG34" s="23">
        <f t="shared" si="11"/>
        <v>-7.474202055386266E-3</v>
      </c>
      <c r="CH34" s="23">
        <f t="shared" si="12"/>
        <v>-9.4874935384970816E-3</v>
      </c>
      <c r="CI34" s="23">
        <f t="shared" si="13"/>
        <v>5.9873987443856969E-3</v>
      </c>
      <c r="CJ34" s="23">
        <f t="shared" si="14"/>
        <v>7.0957803932075155E-3</v>
      </c>
    </row>
    <row r="35" spans="1:88" x14ac:dyDescent="0.25">
      <c r="A35" s="28" t="s">
        <v>34</v>
      </c>
      <c r="B35" s="26">
        <v>69648.335552999997</v>
      </c>
      <c r="C35" s="26">
        <v>39.009181273000003</v>
      </c>
      <c r="D35" s="26">
        <v>27772.890919000001</v>
      </c>
      <c r="E35" s="26">
        <v>2237.8862571999998</v>
      </c>
      <c r="F35" s="26">
        <v>2162.0348257000001</v>
      </c>
      <c r="G35" s="26">
        <v>41.96877782</v>
      </c>
      <c r="H35" s="26">
        <v>7040.6992927000001</v>
      </c>
      <c r="I35" s="26">
        <v>219.69154474000001</v>
      </c>
      <c r="J35" s="26">
        <v>204.37240514000001</v>
      </c>
      <c r="K35" s="26">
        <v>603.64774413999999</v>
      </c>
      <c r="L35" s="62">
        <v>47.209292112999997</v>
      </c>
      <c r="M35" s="62">
        <v>26.894444542999999</v>
      </c>
      <c r="N35" s="62">
        <v>16.542464502000001</v>
      </c>
      <c r="O35" s="26"/>
      <c r="P35" s="28" t="s">
        <v>34</v>
      </c>
      <c r="Q35" s="26">
        <v>18.9140395538932</v>
      </c>
      <c r="R35" s="26">
        <v>46.723620834799199</v>
      </c>
      <c r="S35" s="26">
        <v>217.58386206493799</v>
      </c>
      <c r="T35" s="26">
        <v>217.58386206493799</v>
      </c>
      <c r="U35" s="26">
        <v>138.64254595396699</v>
      </c>
      <c r="V35" s="26">
        <v>204.03344870335101</v>
      </c>
      <c r="W35" s="26">
        <v>26.9443489996826</v>
      </c>
      <c r="X35" s="26">
        <v>470.394727962611</v>
      </c>
      <c r="Y35" s="26">
        <v>69267.072992608999</v>
      </c>
      <c r="Z35" s="26">
        <v>595.71290936072296</v>
      </c>
      <c r="AA35" s="26">
        <v>30.077591530184701</v>
      </c>
      <c r="AB35" s="26">
        <v>297.70775287679697</v>
      </c>
      <c r="AC35" s="26">
        <v>373.09667627639601</v>
      </c>
      <c r="AD35" s="26">
        <v>597.44108262170698</v>
      </c>
      <c r="AE35" s="26">
        <v>597.44108262170698</v>
      </c>
      <c r="AF35" s="26">
        <v>219.804996601575</v>
      </c>
      <c r="AG35" s="26">
        <v>186.32452706811699</v>
      </c>
      <c r="AH35" s="26">
        <v>9.8292416824972904</v>
      </c>
      <c r="AI35" s="97">
        <v>62.645955063614103</v>
      </c>
      <c r="AJ35" s="26">
        <v>6.9622429945226099</v>
      </c>
      <c r="AK35" s="26">
        <v>6.40778932702458</v>
      </c>
      <c r="AL35" s="26">
        <v>16.540103990875998</v>
      </c>
      <c r="AM35" s="26">
        <v>38.599500012676501</v>
      </c>
      <c r="AN35" s="26">
        <v>0</v>
      </c>
      <c r="AO35" s="26">
        <v>24728.078166856802</v>
      </c>
      <c r="AP35" s="26">
        <v>2527.75679765428</v>
      </c>
      <c r="AQ35" s="26">
        <v>27475.6399611126</v>
      </c>
      <c r="AR35" s="26">
        <v>208.70557639147401</v>
      </c>
      <c r="AS35" s="26">
        <v>4.3329160413807501E-2</v>
      </c>
      <c r="AT35" s="26">
        <v>2551.7896033181701</v>
      </c>
      <c r="AU35" s="26">
        <v>1.21840538897799</v>
      </c>
      <c r="AV35" s="26">
        <v>0.40470259825724603</v>
      </c>
      <c r="AW35" s="26">
        <v>1540.5782676080401</v>
      </c>
      <c r="AX35" s="26">
        <v>0.559701007402018</v>
      </c>
      <c r="AY35" s="26">
        <v>7.6012071077012897E-2</v>
      </c>
      <c r="AZ35" s="26">
        <v>2214.75930888942</v>
      </c>
      <c r="BA35" s="26">
        <v>2139.5807568079799</v>
      </c>
      <c r="BB35" s="26">
        <v>75.178552081438696</v>
      </c>
      <c r="BC35" s="26">
        <v>3.4209308751798101E-3</v>
      </c>
      <c r="BD35" s="26">
        <v>56.0148610702337</v>
      </c>
      <c r="BE35" s="26">
        <v>2.4592447582356399E-2</v>
      </c>
      <c r="BF35" s="26">
        <v>106.29484888969699</v>
      </c>
      <c r="BG35" s="26">
        <v>2.36129273632169</v>
      </c>
      <c r="BH35" s="26">
        <v>424.35995083692899</v>
      </c>
      <c r="BI35" s="26">
        <v>20.591474227102001</v>
      </c>
      <c r="BJ35" s="26">
        <v>0.219088120835331</v>
      </c>
      <c r="BK35" s="26">
        <v>7.4139977997872499</v>
      </c>
      <c r="BL35" s="26">
        <v>8.2861415587779704E-3</v>
      </c>
      <c r="BM35" s="26">
        <v>41.539387392869102</v>
      </c>
      <c r="BN35" s="26">
        <v>1339.88051246122</v>
      </c>
      <c r="BO35" s="26">
        <v>0</v>
      </c>
      <c r="BP35" s="26">
        <v>644.96037179046198</v>
      </c>
      <c r="BQ35" s="26">
        <v>153.11623526486801</v>
      </c>
      <c r="BR35" s="26">
        <v>7066.54895285967</v>
      </c>
      <c r="BS35" s="26">
        <v>859.04126428260997</v>
      </c>
      <c r="BT35" s="28"/>
      <c r="BU35" s="97">
        <f t="shared" ref="BU35:BU51" si="15">Q35+S35+U35+V35+Z35+AB35+AC35+AD35+AG35+AH35+AJ35+AK35+AL35+AR35+AT35+BI35+BP35+BS35</f>
        <v>6954.2845124846281</v>
      </c>
      <c r="BV35" s="35">
        <f t="shared" ref="BV35:BV51" si="16">AF35/(AF35+AO35+AP35+1E-50)</f>
        <v>7.9999955201288699E-3</v>
      </c>
      <c r="BX35" s="23">
        <f t="shared" ref="BX35:BX51" si="17">+(Y35-B35)/B35</f>
        <v>-5.4741087114834278E-3</v>
      </c>
      <c r="BY35" s="23">
        <f t="shared" ref="BY35:BY51" si="18">+(AM35-C35)/C35</f>
        <v>-1.0502175307305435E-2</v>
      </c>
      <c r="BZ35" s="23">
        <f t="shared" ref="BZ35:BZ51" si="19">+(AQ35-D35)/D35</f>
        <v>-1.0702917415199511E-2</v>
      </c>
      <c r="CA35" s="23">
        <f t="shared" ref="CA35:CA51" si="20">+(AZ35-E35)/E35</f>
        <v>-1.0334282288106896E-2</v>
      </c>
      <c r="CB35" s="23">
        <f t="shared" ref="CB35:CB51" si="21">+(BA35-F35)/F35</f>
        <v>-1.0385618503971229E-2</v>
      </c>
      <c r="CC35" s="23">
        <f t="shared" ref="CC35:CC51" si="22">+(BM35-G35)/G35</f>
        <v>-1.0231187311970608E-2</v>
      </c>
      <c r="CD35" s="23">
        <f t="shared" ref="CD35:CD51" si="23">+(BR35-H35)/H35</f>
        <v>3.6714620359474107E-3</v>
      </c>
      <c r="CE35" s="23">
        <f t="shared" ref="CE35:CE51" si="24">+(T35-I35)/I35</f>
        <v>-9.5938270066625361E-3</v>
      </c>
      <c r="CF35" s="23">
        <f t="shared" ref="CF35:CF51" si="25">+(V35-J35)/J35</f>
        <v>-1.6585234998668528E-3</v>
      </c>
      <c r="CG35" s="23">
        <f t="shared" ref="CG35:CG51" si="26">+(AD35-K35)/K35</f>
        <v>-1.028192613746194E-2</v>
      </c>
      <c r="CH35" s="23">
        <f t="shared" ref="CH35:CH51" si="27">+(R35-L35)/L35</f>
        <v>-1.0287620433670057E-2</v>
      </c>
      <c r="CI35" s="23">
        <f t="shared" ref="CI35:CI51" si="28">+(W35-M35)/M35</f>
        <v>1.8555674798492825E-3</v>
      </c>
      <c r="CJ35" s="23">
        <f t="shared" ref="CJ35:CJ51" si="29">+(AL35-N35)/N35</f>
        <v>-1.4269404197407535E-4</v>
      </c>
    </row>
    <row r="36" spans="1:88" x14ac:dyDescent="0.25">
      <c r="A36" s="28" t="s">
        <v>35</v>
      </c>
      <c r="B36" s="26">
        <v>402979.32415</v>
      </c>
      <c r="C36" s="26">
        <v>70.768561520999995</v>
      </c>
      <c r="D36" s="26">
        <v>38678.425672999998</v>
      </c>
      <c r="E36" s="26">
        <v>3699.1216100000001</v>
      </c>
      <c r="F36" s="26">
        <v>3520.3683907</v>
      </c>
      <c r="G36" s="26">
        <v>80.556389617999997</v>
      </c>
      <c r="H36" s="26">
        <v>35948.717729999997</v>
      </c>
      <c r="I36" s="26">
        <v>372.05620855000001</v>
      </c>
      <c r="J36" s="26">
        <v>944.50413341000001</v>
      </c>
      <c r="K36" s="26">
        <v>952.45144287999995</v>
      </c>
      <c r="L36" s="62">
        <v>67.974488722000004</v>
      </c>
      <c r="M36" s="62">
        <v>156.25066054000001</v>
      </c>
      <c r="N36" s="62">
        <v>61.100902413</v>
      </c>
      <c r="O36" s="26"/>
      <c r="P36" s="28" t="s">
        <v>35</v>
      </c>
      <c r="Q36" s="26">
        <v>47.802845699870801</v>
      </c>
      <c r="R36" s="26">
        <v>67.289248426880306</v>
      </c>
      <c r="S36" s="26">
        <v>369.50757539808001</v>
      </c>
      <c r="T36" s="26">
        <v>369.50757539808001</v>
      </c>
      <c r="U36" s="26">
        <v>194.35914656017701</v>
      </c>
      <c r="V36" s="26">
        <v>947.97739803901197</v>
      </c>
      <c r="W36" s="26">
        <v>156.74255930068799</v>
      </c>
      <c r="X36" s="26">
        <v>2414.2417301311998</v>
      </c>
      <c r="Y36" s="26">
        <v>401706.39148310397</v>
      </c>
      <c r="Z36" s="26">
        <v>1782.94227156033</v>
      </c>
      <c r="AA36" s="26">
        <v>184.427779473052</v>
      </c>
      <c r="AB36" s="26">
        <v>1741.0115186037399</v>
      </c>
      <c r="AC36" s="26">
        <v>2688.5441410328899</v>
      </c>
      <c r="AD36" s="26">
        <v>943.94107155150903</v>
      </c>
      <c r="AE36" s="26">
        <v>943.94107155150903</v>
      </c>
      <c r="AF36" s="26">
        <v>306.784809387721</v>
      </c>
      <c r="AG36" s="26">
        <v>1159.01663286142</v>
      </c>
      <c r="AH36" s="26">
        <v>55.501647203203298</v>
      </c>
      <c r="AI36" s="97">
        <v>194.65115127952799</v>
      </c>
      <c r="AJ36" s="26">
        <v>9.4005239227081496</v>
      </c>
      <c r="AK36" s="26">
        <v>45.326469665572503</v>
      </c>
      <c r="AL36" s="26">
        <v>61.304028929819701</v>
      </c>
      <c r="AM36" s="26">
        <v>70.212384371875601</v>
      </c>
      <c r="AN36" s="26">
        <v>0</v>
      </c>
      <c r="AO36" s="26">
        <v>34513.262632825703</v>
      </c>
      <c r="AP36" s="26">
        <v>3528.0230092340598</v>
      </c>
      <c r="AQ36" s="26">
        <v>38348.0704514475</v>
      </c>
      <c r="AR36" s="26">
        <v>1021.0568222496501</v>
      </c>
      <c r="AS36" s="26">
        <v>0.667742961909643</v>
      </c>
      <c r="AT36" s="26">
        <v>15137.9752550591</v>
      </c>
      <c r="AU36" s="26">
        <v>1.80107117489817</v>
      </c>
      <c r="AV36" s="26">
        <v>0.43685036670579802</v>
      </c>
      <c r="AW36" s="26">
        <v>1820.20440840622</v>
      </c>
      <c r="AX36" s="26">
        <v>0.90198385786802004</v>
      </c>
      <c r="AY36" s="26">
        <v>8.2960285939472106E-2</v>
      </c>
      <c r="AZ36" s="26">
        <v>3660.0667399877202</v>
      </c>
      <c r="BA36" s="26">
        <v>3482.8176393456201</v>
      </c>
      <c r="BB36" s="26">
        <v>177.24910064209601</v>
      </c>
      <c r="BC36" s="26">
        <v>6.8242787435859199E-3</v>
      </c>
      <c r="BD36" s="26">
        <v>402.17712405959003</v>
      </c>
      <c r="BE36" s="26">
        <v>4.9057979067114101E-2</v>
      </c>
      <c r="BF36" s="26">
        <v>251.16978816889599</v>
      </c>
      <c r="BG36" s="26">
        <v>3.3179783816972201</v>
      </c>
      <c r="BH36" s="26">
        <v>989.75228859604101</v>
      </c>
      <c r="BI36" s="26">
        <v>247.39965215770499</v>
      </c>
      <c r="BJ36" s="26">
        <v>1.8852580879313401</v>
      </c>
      <c r="BK36" s="26">
        <v>10.355001733824899</v>
      </c>
      <c r="BL36" s="26">
        <v>9.3010062875819102E-3</v>
      </c>
      <c r="BM36" s="26">
        <v>79.967977855013004</v>
      </c>
      <c r="BN36" s="26">
        <v>8408.4963854308608</v>
      </c>
      <c r="BO36" s="26">
        <v>0</v>
      </c>
      <c r="BP36" s="26">
        <v>3941.75256632009</v>
      </c>
      <c r="BQ36" s="26">
        <v>936.98814331619201</v>
      </c>
      <c r="BR36" s="26">
        <v>36160.617369885898</v>
      </c>
      <c r="BS36" s="26">
        <v>5250.4175362858095</v>
      </c>
      <c r="BT36" s="28"/>
      <c r="BU36" s="97">
        <f t="shared" si="15"/>
        <v>35645.237103100691</v>
      </c>
      <c r="BV36" s="35">
        <f t="shared" si="16"/>
        <v>8.0000064090875577E-3</v>
      </c>
      <c r="BX36" s="23">
        <f t="shared" si="17"/>
        <v>-3.1588039152654068E-3</v>
      </c>
      <c r="BY36" s="23">
        <f t="shared" si="18"/>
        <v>-7.8590992549615896E-3</v>
      </c>
      <c r="BZ36" s="23">
        <f t="shared" si="19"/>
        <v>-8.54107207840951E-3</v>
      </c>
      <c r="CA36" s="23">
        <f t="shared" si="20"/>
        <v>-1.0557876742062539E-2</v>
      </c>
      <c r="CB36" s="23">
        <f t="shared" si="21"/>
        <v>-1.0666710749244379E-2</v>
      </c>
      <c r="CC36" s="23">
        <f t="shared" si="22"/>
        <v>-7.3043462570412309E-3</v>
      </c>
      <c r="CD36" s="23">
        <f t="shared" si="23"/>
        <v>5.8944978643582268E-3</v>
      </c>
      <c r="CE36" s="23">
        <f t="shared" si="24"/>
        <v>-6.8501293443071097E-3</v>
      </c>
      <c r="CF36" s="23">
        <f t="shared" si="25"/>
        <v>3.6773419047645972E-3</v>
      </c>
      <c r="CG36" s="23">
        <f t="shared" si="26"/>
        <v>-8.9352285537596127E-3</v>
      </c>
      <c r="CH36" s="23">
        <f t="shared" si="27"/>
        <v>-1.0080845152394935E-2</v>
      </c>
      <c r="CI36" s="23">
        <f t="shared" si="28"/>
        <v>3.1481387597849437E-3</v>
      </c>
      <c r="CJ36" s="23">
        <f t="shared" si="29"/>
        <v>3.3244438101209316E-3</v>
      </c>
    </row>
    <row r="37" spans="1:88" x14ac:dyDescent="0.25">
      <c r="A37" s="28" t="s">
        <v>36</v>
      </c>
      <c r="B37" s="26">
        <v>166171.90375</v>
      </c>
      <c r="C37" s="26">
        <v>23.918421891000001</v>
      </c>
      <c r="D37" s="26">
        <v>12910.371712</v>
      </c>
      <c r="E37" s="26">
        <v>1342.0059670000001</v>
      </c>
      <c r="F37" s="26">
        <v>1273.6227199</v>
      </c>
      <c r="G37" s="26">
        <v>27.448056669</v>
      </c>
      <c r="H37" s="26">
        <v>15051.946212000001</v>
      </c>
      <c r="I37" s="26">
        <v>129.02207799999999</v>
      </c>
      <c r="J37" s="26">
        <v>400.10103787000003</v>
      </c>
      <c r="K37" s="26">
        <v>323.08548524999998</v>
      </c>
      <c r="L37" s="62">
        <v>24.665406806</v>
      </c>
      <c r="M37" s="62">
        <v>61.587816214999997</v>
      </c>
      <c r="N37" s="62">
        <v>22.969703159000002</v>
      </c>
      <c r="O37" s="26"/>
      <c r="P37" s="28" t="s">
        <v>36</v>
      </c>
      <c r="Q37" s="26">
        <v>19.5696386106634</v>
      </c>
      <c r="R37" s="26">
        <v>24.436319522612902</v>
      </c>
      <c r="S37" s="26">
        <v>128.36450376185101</v>
      </c>
      <c r="T37" s="26">
        <v>128.36450376185101</v>
      </c>
      <c r="U37" s="26">
        <v>65.274948232245805</v>
      </c>
      <c r="V37" s="26">
        <v>403.04856490027402</v>
      </c>
      <c r="W37" s="26">
        <v>61.9390948043132</v>
      </c>
      <c r="X37" s="26">
        <v>911.12667620448497</v>
      </c>
      <c r="Y37" s="26">
        <v>165609.88096849</v>
      </c>
      <c r="Z37" s="26">
        <v>673.71293572956097</v>
      </c>
      <c r="AA37" s="26">
        <v>68.280242583100303</v>
      </c>
      <c r="AB37" s="26">
        <v>691.01694601066504</v>
      </c>
      <c r="AC37" s="26">
        <v>1237.33054309312</v>
      </c>
      <c r="AD37" s="26">
        <v>320.56647750580498</v>
      </c>
      <c r="AE37" s="26">
        <v>320.56647750580498</v>
      </c>
      <c r="AF37" s="26">
        <v>102.614272528977</v>
      </c>
      <c r="AG37" s="26">
        <v>536.55765016404803</v>
      </c>
      <c r="AH37" s="26">
        <v>22.9064873877061</v>
      </c>
      <c r="AI37" s="97">
        <v>74.201332650217495</v>
      </c>
      <c r="AJ37" s="26">
        <v>3.0989892057672899</v>
      </c>
      <c r="AK37" s="26">
        <v>19.867124875573101</v>
      </c>
      <c r="AL37" s="26">
        <v>23.129971081115801</v>
      </c>
      <c r="AM37" s="26">
        <v>23.766106920749301</v>
      </c>
      <c r="AN37" s="26">
        <v>0</v>
      </c>
      <c r="AO37" s="26">
        <v>11544.114115356801</v>
      </c>
      <c r="AP37" s="26">
        <v>1180.06449389264</v>
      </c>
      <c r="AQ37" s="26">
        <v>12826.7928817784</v>
      </c>
      <c r="AR37" s="26">
        <v>415.21464932806401</v>
      </c>
      <c r="AS37" s="26">
        <v>0.17959361670442001</v>
      </c>
      <c r="AT37" s="26">
        <v>6504.6879072990596</v>
      </c>
      <c r="AU37" s="26">
        <v>0.62177473723661703</v>
      </c>
      <c r="AV37" s="26">
        <v>0.146694455375695</v>
      </c>
      <c r="AW37" s="26">
        <v>621.35720730611695</v>
      </c>
      <c r="AX37" s="26">
        <v>0.29818878608001598</v>
      </c>
      <c r="AY37" s="26">
        <v>2.77405022569817E-2</v>
      </c>
      <c r="AZ37" s="26">
        <v>1327.5674471688401</v>
      </c>
      <c r="BA37" s="26">
        <v>1259.7814709567101</v>
      </c>
      <c r="BB37" s="26">
        <v>67.785976212128702</v>
      </c>
      <c r="BC37" s="26">
        <v>1.8865784638193901E-3</v>
      </c>
      <c r="BD37" s="26">
        <v>159.58558594002301</v>
      </c>
      <c r="BE37" s="26">
        <v>1.3562086554561601E-2</v>
      </c>
      <c r="BF37" s="26">
        <v>95.267120025132598</v>
      </c>
      <c r="BG37" s="26">
        <v>1.18129754768873</v>
      </c>
      <c r="BH37" s="26">
        <v>377.05622406675502</v>
      </c>
      <c r="BI37" s="26">
        <v>71.339232113709002</v>
      </c>
      <c r="BJ37" s="26">
        <v>0.72385263667278399</v>
      </c>
      <c r="BK37" s="26">
        <v>3.3176655039490299</v>
      </c>
      <c r="BL37" s="26">
        <v>3.07716770339015E-3</v>
      </c>
      <c r="BM37" s="26">
        <v>27.286837506352001</v>
      </c>
      <c r="BN37" s="26">
        <v>3704.0571910161498</v>
      </c>
      <c r="BO37" s="26">
        <v>0</v>
      </c>
      <c r="BP37" s="26">
        <v>1715.0455044252999</v>
      </c>
      <c r="BQ37" s="26">
        <v>383.91824195989301</v>
      </c>
      <c r="BR37" s="26">
        <v>15203.653865418801</v>
      </c>
      <c r="BS37" s="26">
        <v>2147.5841403916302</v>
      </c>
      <c r="BT37" s="28"/>
      <c r="BU37" s="97">
        <f t="shared" si="15"/>
        <v>14998.316214116156</v>
      </c>
      <c r="BV37" s="35">
        <f t="shared" si="16"/>
        <v>7.9999945017237752E-3</v>
      </c>
      <c r="BX37" s="23">
        <f t="shared" si="17"/>
        <v>-3.3821769434352611E-3</v>
      </c>
      <c r="BY37" s="23">
        <f t="shared" si="18"/>
        <v>-6.3681028349120627E-3</v>
      </c>
      <c r="BZ37" s="23">
        <f t="shared" si="19"/>
        <v>-6.4737741163498255E-3</v>
      </c>
      <c r="CA37" s="23">
        <f t="shared" si="20"/>
        <v>-1.0758908817251157E-2</v>
      </c>
      <c r="CB37" s="23">
        <f t="shared" si="21"/>
        <v>-1.0867620942233699E-2</v>
      </c>
      <c r="CC37" s="23">
        <f t="shared" si="22"/>
        <v>-5.8736093630293671E-3</v>
      </c>
      <c r="CD37" s="23">
        <f t="shared" si="23"/>
        <v>1.0078939379802771E-2</v>
      </c>
      <c r="CE37" s="23">
        <f t="shared" si="24"/>
        <v>-5.0966024446527812E-3</v>
      </c>
      <c r="CF37" s="23">
        <f t="shared" si="25"/>
        <v>7.3669567216461283E-3</v>
      </c>
      <c r="CG37" s="23">
        <f t="shared" si="26"/>
        <v>-7.7967221035813898E-3</v>
      </c>
      <c r="CH37" s="23">
        <f t="shared" si="27"/>
        <v>-9.2877966777086245E-3</v>
      </c>
      <c r="CI37" s="23">
        <f t="shared" si="28"/>
        <v>5.7037026298660644E-3</v>
      </c>
      <c r="CJ37" s="23">
        <f t="shared" si="29"/>
        <v>6.977361483794518E-3</v>
      </c>
    </row>
    <row r="38" spans="1:88" x14ac:dyDescent="0.25">
      <c r="A38" s="28" t="s">
        <v>37</v>
      </c>
      <c r="B38" s="26">
        <v>186305.09573</v>
      </c>
      <c r="C38" s="26">
        <v>29.514177905</v>
      </c>
      <c r="D38" s="26">
        <v>13886.41692</v>
      </c>
      <c r="E38" s="26">
        <v>1482.2933822</v>
      </c>
      <c r="F38" s="26">
        <v>1405.8604455</v>
      </c>
      <c r="G38" s="26">
        <v>33.443237539000002</v>
      </c>
      <c r="H38" s="26">
        <v>15634.619500000001</v>
      </c>
      <c r="I38" s="26">
        <v>141.50025449</v>
      </c>
      <c r="J38" s="26">
        <v>407.48300469999998</v>
      </c>
      <c r="K38" s="26">
        <v>356.66102712999998</v>
      </c>
      <c r="L38" s="62">
        <v>23.772224639000001</v>
      </c>
      <c r="M38" s="62">
        <v>69.563817184000001</v>
      </c>
      <c r="N38" s="62">
        <v>26.547159897</v>
      </c>
      <c r="O38" s="26"/>
      <c r="P38" s="28" t="s">
        <v>37</v>
      </c>
      <c r="Q38" s="26">
        <v>18.538408825411</v>
      </c>
      <c r="R38" s="26">
        <v>23.530695202964299</v>
      </c>
      <c r="S38" s="26">
        <v>140.49792860153701</v>
      </c>
      <c r="T38" s="26">
        <v>140.49792860153701</v>
      </c>
      <c r="U38" s="26">
        <v>69.014043569354598</v>
      </c>
      <c r="V38" s="26">
        <v>408.17008124456902</v>
      </c>
      <c r="W38" s="26">
        <v>69.678267920498399</v>
      </c>
      <c r="X38" s="26">
        <v>1077.35204687347</v>
      </c>
      <c r="Y38" s="26">
        <v>185317.50395167401</v>
      </c>
      <c r="Z38" s="26">
        <v>743.87011538711897</v>
      </c>
      <c r="AA38" s="26">
        <v>82.327119729399897</v>
      </c>
      <c r="AB38" s="26">
        <v>772.030701599483</v>
      </c>
      <c r="AC38" s="26">
        <v>1155.4661746807001</v>
      </c>
      <c r="AD38" s="26">
        <v>353.25989359243903</v>
      </c>
      <c r="AE38" s="26">
        <v>353.25989359243903</v>
      </c>
      <c r="AF38" s="26">
        <v>110.040022787193</v>
      </c>
      <c r="AG38" s="26">
        <v>488.93116788223898</v>
      </c>
      <c r="AH38" s="26">
        <v>23.949567933979999</v>
      </c>
      <c r="AI38" s="97">
        <v>81.810476477376696</v>
      </c>
      <c r="AJ38" s="26">
        <v>3.3489981226697898</v>
      </c>
      <c r="AK38" s="26">
        <v>19.162851403917301</v>
      </c>
      <c r="AL38" s="26">
        <v>26.643639204014701</v>
      </c>
      <c r="AM38" s="26">
        <v>29.2489729739799</v>
      </c>
      <c r="AN38" s="26">
        <v>0</v>
      </c>
      <c r="AO38" s="26">
        <v>12379.507879671701</v>
      </c>
      <c r="AP38" s="26">
        <v>1265.4608946620499</v>
      </c>
      <c r="AQ38" s="26">
        <v>13755.0087971209</v>
      </c>
      <c r="AR38" s="26">
        <v>442.31185711491003</v>
      </c>
      <c r="AS38" s="26">
        <v>0.27160589169794402</v>
      </c>
      <c r="AT38" s="26">
        <v>6633.4693050195901</v>
      </c>
      <c r="AU38" s="26">
        <v>0.69527151595319603</v>
      </c>
      <c r="AV38" s="26">
        <v>0.15588591963050499</v>
      </c>
      <c r="AW38" s="26">
        <v>667.87648391452603</v>
      </c>
      <c r="AX38" s="26">
        <v>0.34804228431907402</v>
      </c>
      <c r="AY38" s="26">
        <v>2.9773144738945202E-2</v>
      </c>
      <c r="AZ38" s="26">
        <v>1466.2367097343999</v>
      </c>
      <c r="BA38" s="26">
        <v>1390.4473618880399</v>
      </c>
      <c r="BB38" s="26">
        <v>75.789347846359803</v>
      </c>
      <c r="BC38" s="26">
        <v>3.0184410665961099E-3</v>
      </c>
      <c r="BD38" s="26">
        <v>185.75238715917899</v>
      </c>
      <c r="BE38" s="26">
        <v>2.1698856660989699E-2</v>
      </c>
      <c r="BF38" s="26">
        <v>107.031688878233</v>
      </c>
      <c r="BG38" s="26">
        <v>1.2840959234334699</v>
      </c>
      <c r="BH38" s="26">
        <v>422.067602903487</v>
      </c>
      <c r="BI38" s="26">
        <v>100.433543607801</v>
      </c>
      <c r="BJ38" s="26">
        <v>0.86331354475658095</v>
      </c>
      <c r="BK38" s="26">
        <v>4.0431081203944004</v>
      </c>
      <c r="BL38" s="26">
        <v>3.38538997117456E-3</v>
      </c>
      <c r="BM38" s="26">
        <v>33.159174531324901</v>
      </c>
      <c r="BN38" s="26">
        <v>3680.3351553594598</v>
      </c>
      <c r="BO38" s="26">
        <v>0</v>
      </c>
      <c r="BP38" s="26">
        <v>1731.46584982222</v>
      </c>
      <c r="BQ38" s="26">
        <v>418.28291741567102</v>
      </c>
      <c r="BR38" s="26">
        <v>15709.793839294</v>
      </c>
      <c r="BS38" s="26">
        <v>2351.1988118039599</v>
      </c>
      <c r="BT38" s="28"/>
      <c r="BU38" s="97">
        <f t="shared" si="15"/>
        <v>15481.762939415916</v>
      </c>
      <c r="BV38" s="35">
        <f t="shared" si="16"/>
        <v>7.999996540185815E-3</v>
      </c>
      <c r="BX38" s="23">
        <f t="shared" si="17"/>
        <v>-5.3009380900522823E-3</v>
      </c>
      <c r="BY38" s="23">
        <f t="shared" si="18"/>
        <v>-8.9856790818887214E-3</v>
      </c>
      <c r="BZ38" s="23">
        <f t="shared" si="19"/>
        <v>-9.4630691009888052E-3</v>
      </c>
      <c r="CA38" s="23">
        <f t="shared" si="20"/>
        <v>-1.0832317447015084E-2</v>
      </c>
      <c r="CB38" s="23">
        <f t="shared" si="21"/>
        <v>-1.0963452070435266E-2</v>
      </c>
      <c r="CC38" s="23">
        <f t="shared" si="22"/>
        <v>-8.4938848203269697E-3</v>
      </c>
      <c r="CD38" s="23">
        <f t="shared" si="23"/>
        <v>4.8081975576059815E-3</v>
      </c>
      <c r="CE38" s="23">
        <f t="shared" si="24"/>
        <v>-7.0835624435843444E-3</v>
      </c>
      <c r="CF38" s="23">
        <f t="shared" si="25"/>
        <v>1.6861477328971855E-3</v>
      </c>
      <c r="CG38" s="23">
        <f t="shared" si="26"/>
        <v>-9.5360392048701951E-3</v>
      </c>
      <c r="CH38" s="23">
        <f t="shared" si="27"/>
        <v>-1.0160152855002711E-2</v>
      </c>
      <c r="CI38" s="23">
        <f t="shared" si="28"/>
        <v>1.6452624529742193E-3</v>
      </c>
      <c r="CJ38" s="23">
        <f t="shared" si="29"/>
        <v>3.6342609676149611E-3</v>
      </c>
    </row>
    <row r="39" spans="1:88" x14ac:dyDescent="0.25">
      <c r="A39" s="28" t="s">
        <v>38</v>
      </c>
      <c r="B39" s="26">
        <v>407316.43265999999</v>
      </c>
      <c r="C39" s="26">
        <v>63.052446703000001</v>
      </c>
      <c r="D39" s="26">
        <v>29653.553819000001</v>
      </c>
      <c r="E39" s="26">
        <v>3362.6958206999998</v>
      </c>
      <c r="F39" s="26">
        <v>3187.5997398999998</v>
      </c>
      <c r="G39" s="26">
        <v>72.243537294000006</v>
      </c>
      <c r="H39" s="26">
        <v>34163.093336999998</v>
      </c>
      <c r="I39" s="26">
        <v>311.90806157999998</v>
      </c>
      <c r="J39" s="26">
        <v>889.45890430999998</v>
      </c>
      <c r="K39" s="26">
        <v>784.34006093999994</v>
      </c>
      <c r="L39" s="62">
        <v>53.060682499000002</v>
      </c>
      <c r="M39" s="62">
        <v>150.84198524999999</v>
      </c>
      <c r="N39" s="62">
        <v>58.26700082</v>
      </c>
      <c r="O39" s="26"/>
      <c r="P39" s="28" t="s">
        <v>130</v>
      </c>
      <c r="Q39" s="26">
        <v>39.541647727941097</v>
      </c>
      <c r="R39" s="26">
        <v>52.481871158155897</v>
      </c>
      <c r="S39" s="26">
        <v>309.50791906688801</v>
      </c>
      <c r="T39" s="26">
        <v>309.50791906688801</v>
      </c>
      <c r="U39" s="26">
        <v>148.451977939665</v>
      </c>
      <c r="V39" s="26">
        <v>890.57821555955297</v>
      </c>
      <c r="W39" s="26">
        <v>151.01348100263399</v>
      </c>
      <c r="X39" s="26">
        <v>2315.0419111955298</v>
      </c>
      <c r="Y39" s="26">
        <v>405355.54810363898</v>
      </c>
      <c r="Z39" s="26">
        <v>1613.90907064051</v>
      </c>
      <c r="AA39" s="26">
        <v>176.74447958435101</v>
      </c>
      <c r="AB39" s="26">
        <v>1668.93399213506</v>
      </c>
      <c r="AC39" s="26">
        <v>2525.52806720533</v>
      </c>
      <c r="AD39" s="26">
        <v>776.47760321807505</v>
      </c>
      <c r="AE39" s="26">
        <v>776.47760321807505</v>
      </c>
      <c r="AF39" s="26">
        <v>234.727826322304</v>
      </c>
      <c r="AG39" s="26">
        <v>1058.1134190749401</v>
      </c>
      <c r="AH39" s="26">
        <v>51.608585451009702</v>
      </c>
      <c r="AI39" s="97">
        <v>176.670573951569</v>
      </c>
      <c r="AJ39" s="26">
        <v>7.3847914185507904</v>
      </c>
      <c r="AK39" s="26">
        <v>41.686167564288603</v>
      </c>
      <c r="AL39" s="26">
        <v>58.410100739073201</v>
      </c>
      <c r="AM39" s="26">
        <v>62.461684475492802</v>
      </c>
      <c r="AN39" s="26">
        <v>0</v>
      </c>
      <c r="AO39" s="26">
        <v>26406.885786118499</v>
      </c>
      <c r="AP39" s="26">
        <v>2699.3712001080198</v>
      </c>
      <c r="AQ39" s="26">
        <v>29340.984812548901</v>
      </c>
      <c r="AR39" s="26">
        <v>953.67959173823294</v>
      </c>
      <c r="AS39" s="26">
        <v>0.60481316313651501</v>
      </c>
      <c r="AT39" s="26">
        <v>14514.8975697018</v>
      </c>
      <c r="AU39" s="26">
        <v>1.5621915911308</v>
      </c>
      <c r="AV39" s="26">
        <v>0.346972726797731</v>
      </c>
      <c r="AW39" s="26">
        <v>1494.1922324663601</v>
      </c>
      <c r="AX39" s="26">
        <v>0.77687933585762603</v>
      </c>
      <c r="AY39" s="26">
        <v>6.6026989070586503E-2</v>
      </c>
      <c r="AZ39" s="26">
        <v>3324.39663421158</v>
      </c>
      <c r="BA39" s="26">
        <v>3150.8754094481601</v>
      </c>
      <c r="BB39" s="26">
        <v>173.521224763416</v>
      </c>
      <c r="BC39" s="26">
        <v>5.8843965640966202E-3</v>
      </c>
      <c r="BD39" s="26">
        <v>429.06543843868599</v>
      </c>
      <c r="BE39" s="26">
        <v>4.2301470978907199E-2</v>
      </c>
      <c r="BF39" s="26">
        <v>244.83734415802701</v>
      </c>
      <c r="BG39" s="26">
        <v>2.89822108996511</v>
      </c>
      <c r="BH39" s="26">
        <v>965.81490989158794</v>
      </c>
      <c r="BI39" s="26">
        <v>227.96511536235599</v>
      </c>
      <c r="BJ39" s="26">
        <v>1.98790541664599</v>
      </c>
      <c r="BK39" s="26">
        <v>8.6668480958128704</v>
      </c>
      <c r="BL39" s="26">
        <v>7.4402175410748601E-3</v>
      </c>
      <c r="BM39" s="26">
        <v>71.598736659887393</v>
      </c>
      <c r="BN39" s="26">
        <v>8041.6147123936498</v>
      </c>
      <c r="BO39" s="26">
        <v>0</v>
      </c>
      <c r="BP39" s="26">
        <v>3780.5169198002</v>
      </c>
      <c r="BQ39" s="26">
        <v>913.29391057325597</v>
      </c>
      <c r="BR39" s="26">
        <v>34298.917470967797</v>
      </c>
      <c r="BS39" s="26">
        <v>5138.9297401998301</v>
      </c>
      <c r="BT39" s="28"/>
      <c r="BU39" s="97">
        <f t="shared" si="15"/>
        <v>33806.120494543306</v>
      </c>
      <c r="BV39" s="35">
        <f t="shared" si="16"/>
        <v>7.999998221665465E-3</v>
      </c>
      <c r="BX39" s="23">
        <f t="shared" si="17"/>
        <v>-4.8141552835355931E-3</v>
      </c>
      <c r="BY39" s="23">
        <f t="shared" si="18"/>
        <v>-9.3693783254740932E-3</v>
      </c>
      <c r="BZ39" s="23">
        <f t="shared" si="19"/>
        <v>-1.0540692975923405E-2</v>
      </c>
      <c r="CA39" s="23">
        <f t="shared" si="20"/>
        <v>-1.1389429353870956E-2</v>
      </c>
      <c r="CB39" s="23">
        <f t="shared" si="21"/>
        <v>-1.1520998070162915E-2</v>
      </c>
      <c r="CC39" s="23">
        <f t="shared" si="22"/>
        <v>-8.9253746184735239E-3</v>
      </c>
      <c r="CD39" s="23">
        <f t="shared" si="23"/>
        <v>3.9757563118763568E-3</v>
      </c>
      <c r="CE39" s="23">
        <f t="shared" si="24"/>
        <v>-7.6950319942159324E-3</v>
      </c>
      <c r="CF39" s="23">
        <f t="shared" si="25"/>
        <v>1.2584181732615311E-3</v>
      </c>
      <c r="CG39" s="23">
        <f t="shared" si="26"/>
        <v>-1.0024297002631816E-2</v>
      </c>
      <c r="CH39" s="23">
        <f t="shared" si="27"/>
        <v>-1.0908479001471821E-2</v>
      </c>
      <c r="CI39" s="23">
        <f t="shared" si="28"/>
        <v>1.1369232004588823E-3</v>
      </c>
      <c r="CJ39" s="23">
        <f t="shared" si="29"/>
        <v>2.4559341833170567E-3</v>
      </c>
    </row>
    <row r="40" spans="1:88" x14ac:dyDescent="0.25">
      <c r="A40" s="28" t="s">
        <v>39</v>
      </c>
      <c r="B40" s="26">
        <v>28900.925920999998</v>
      </c>
      <c r="C40" s="26">
        <v>4.2976861748999999</v>
      </c>
      <c r="D40" s="26">
        <v>2180.2113932000002</v>
      </c>
      <c r="E40" s="26">
        <v>213.21598564999999</v>
      </c>
      <c r="F40" s="26">
        <v>202.48152336000001</v>
      </c>
      <c r="G40" s="26">
        <v>5.0420794962000004</v>
      </c>
      <c r="H40" s="26">
        <v>2299.5255072999998</v>
      </c>
      <c r="I40" s="26">
        <v>22.510756255</v>
      </c>
      <c r="J40" s="26">
        <v>61.547030446999997</v>
      </c>
      <c r="K40" s="26">
        <v>58.125842800000001</v>
      </c>
      <c r="L40" s="62">
        <v>3.8271193384000002</v>
      </c>
      <c r="M40" s="62">
        <v>10.730137271</v>
      </c>
      <c r="N40" s="62">
        <v>3.9257769726</v>
      </c>
      <c r="O40" s="26"/>
      <c r="P40" s="28" t="s">
        <v>39</v>
      </c>
      <c r="Q40" s="26">
        <v>2.8449784879642999</v>
      </c>
      <c r="R40" s="26">
        <v>3.7832282138767899</v>
      </c>
      <c r="S40" s="26">
        <v>22.3491739432299</v>
      </c>
      <c r="T40" s="26">
        <v>22.3491739432299</v>
      </c>
      <c r="U40" s="26">
        <v>10.847532550306701</v>
      </c>
      <c r="V40" s="26">
        <v>61.871620552057699</v>
      </c>
      <c r="W40" s="26">
        <v>10.789694770463701</v>
      </c>
      <c r="X40" s="26">
        <v>179.02761674059801</v>
      </c>
      <c r="Y40" s="26">
        <v>28859.909316842801</v>
      </c>
      <c r="Z40" s="26">
        <v>117.36324215569</v>
      </c>
      <c r="AA40" s="26">
        <v>13.7138758905438</v>
      </c>
      <c r="AB40" s="26">
        <v>120.28666471819901</v>
      </c>
      <c r="AC40" s="26">
        <v>171.710068851046</v>
      </c>
      <c r="AD40" s="26">
        <v>57.539713920792302</v>
      </c>
      <c r="AE40" s="26">
        <v>57.539713920792302</v>
      </c>
      <c r="AF40" s="26">
        <v>17.298524819083202</v>
      </c>
      <c r="AG40" s="26">
        <v>74.085812354260597</v>
      </c>
      <c r="AH40" s="26">
        <v>3.73245335662219</v>
      </c>
      <c r="AI40" s="97">
        <v>11.9262055808898</v>
      </c>
      <c r="AJ40" s="26">
        <v>0.53825459665889397</v>
      </c>
      <c r="AK40" s="26">
        <v>3.1443337357343801</v>
      </c>
      <c r="AL40" s="26">
        <v>3.94772863982688</v>
      </c>
      <c r="AM40" s="26">
        <v>4.2655739515093298</v>
      </c>
      <c r="AN40" s="26">
        <v>0</v>
      </c>
      <c r="AO40" s="26">
        <v>1946.08415813753</v>
      </c>
      <c r="AP40" s="26">
        <v>198.933044571945</v>
      </c>
      <c r="AQ40" s="26">
        <v>2162.3157275285598</v>
      </c>
      <c r="AR40" s="26">
        <v>67.831019256821904</v>
      </c>
      <c r="AS40" s="26">
        <v>5.3838178431080602E-2</v>
      </c>
      <c r="AT40" s="26">
        <v>958.71543146546696</v>
      </c>
      <c r="AU40" s="26">
        <v>0.103343577109409</v>
      </c>
      <c r="AV40" s="26">
        <v>2.28393490853574E-2</v>
      </c>
      <c r="AW40" s="26">
        <v>97.882292476176104</v>
      </c>
      <c r="AX40" s="26">
        <v>5.4016493989649098E-2</v>
      </c>
      <c r="AY40" s="26">
        <v>4.3347103843207301E-3</v>
      </c>
      <c r="AZ40" s="26">
        <v>210.647808268787</v>
      </c>
      <c r="BA40" s="26">
        <v>200.00799127445799</v>
      </c>
      <c r="BB40" s="26">
        <v>10.6398169943286</v>
      </c>
      <c r="BC40" s="26">
        <v>3.4792385235646398E-4</v>
      </c>
      <c r="BD40" s="26">
        <v>26.403038850950999</v>
      </c>
      <c r="BE40" s="26">
        <v>2.5011846536263202E-3</v>
      </c>
      <c r="BF40" s="26">
        <v>15.164742472593799</v>
      </c>
      <c r="BG40" s="26">
        <v>0.18453441337764601</v>
      </c>
      <c r="BH40" s="26">
        <v>59.445329453198603</v>
      </c>
      <c r="BI40" s="26">
        <v>20.984838749176799</v>
      </c>
      <c r="BJ40" s="26">
        <v>0.127288549634308</v>
      </c>
      <c r="BK40" s="26">
        <v>0.55905837508336198</v>
      </c>
      <c r="BL40" s="26">
        <v>4.8526593803909998E-4</v>
      </c>
      <c r="BM40" s="26">
        <v>5.0069772564581703</v>
      </c>
      <c r="BN40" s="26">
        <v>525.54537397986701</v>
      </c>
      <c r="BO40" s="26">
        <v>0</v>
      </c>
      <c r="BP40" s="26">
        <v>250.29839069530399</v>
      </c>
      <c r="BQ40" s="26">
        <v>59.325503383323102</v>
      </c>
      <c r="BR40" s="26">
        <v>2318.08009413735</v>
      </c>
      <c r="BS40" s="26">
        <v>337.83513873427103</v>
      </c>
      <c r="BT40" s="28"/>
      <c r="BU40" s="97">
        <f t="shared" si="15"/>
        <v>2285.9263967634297</v>
      </c>
      <c r="BV40" s="35">
        <f t="shared" si="16"/>
        <v>7.9999995370031978E-3</v>
      </c>
      <c r="BX40" s="23">
        <f t="shared" si="17"/>
        <v>-1.419214189514736E-3</v>
      </c>
      <c r="BY40" s="23">
        <f t="shared" si="18"/>
        <v>-7.471979591766563E-3</v>
      </c>
      <c r="BZ40" s="23">
        <f t="shared" si="19"/>
        <v>-8.2082250038947192E-3</v>
      </c>
      <c r="CA40" s="23">
        <f t="shared" si="20"/>
        <v>-1.2044957011003506E-2</v>
      </c>
      <c r="CB40" s="23">
        <f t="shared" si="21"/>
        <v>-1.2216087890371244E-2</v>
      </c>
      <c r="CC40" s="23">
        <f t="shared" si="22"/>
        <v>-6.9618576558114938E-3</v>
      </c>
      <c r="CD40" s="23">
        <f t="shared" si="23"/>
        <v>8.0688762870632872E-3</v>
      </c>
      <c r="CE40" s="23">
        <f t="shared" si="24"/>
        <v>-7.1780045921029639E-3</v>
      </c>
      <c r="CF40" s="23">
        <f t="shared" si="25"/>
        <v>5.2738548505149429E-3</v>
      </c>
      <c r="CG40" s="23">
        <f t="shared" si="26"/>
        <v>-1.0083791493991018E-2</v>
      </c>
      <c r="CH40" s="23">
        <f t="shared" si="27"/>
        <v>-1.1468449411237808E-2</v>
      </c>
      <c r="CI40" s="23">
        <f t="shared" si="28"/>
        <v>5.5504881214021966E-3</v>
      </c>
      <c r="CJ40" s="23">
        <f t="shared" si="29"/>
        <v>5.5916745602442282E-3</v>
      </c>
    </row>
    <row r="41" spans="1:88" x14ac:dyDescent="0.25">
      <c r="A41" s="28" t="s">
        <v>40</v>
      </c>
      <c r="B41" s="26">
        <v>201086.21865</v>
      </c>
      <c r="C41" s="26">
        <v>26.636109004000001</v>
      </c>
      <c r="D41" s="26">
        <v>13987.219509</v>
      </c>
      <c r="E41" s="26">
        <v>1394.3774378000001</v>
      </c>
      <c r="F41" s="26">
        <v>1318.7381349</v>
      </c>
      <c r="G41" s="26">
        <v>31.604751636</v>
      </c>
      <c r="H41" s="26">
        <v>22067.078004999999</v>
      </c>
      <c r="I41" s="26">
        <v>150.29788045999999</v>
      </c>
      <c r="J41" s="26">
        <v>565.19896217999997</v>
      </c>
      <c r="K41" s="26">
        <v>361.09807493</v>
      </c>
      <c r="L41" s="62">
        <v>25.174143372</v>
      </c>
      <c r="M41" s="62">
        <v>85.975873156000006</v>
      </c>
      <c r="N41" s="62">
        <v>32.275351497999999</v>
      </c>
      <c r="O41" s="26"/>
      <c r="P41" s="28" t="s">
        <v>40</v>
      </c>
      <c r="Q41" s="26">
        <v>22.997267411536502</v>
      </c>
      <c r="R41" s="26">
        <v>25.010411459643901</v>
      </c>
      <c r="S41" s="26">
        <v>150.36709109636101</v>
      </c>
      <c r="T41" s="26">
        <v>150.36709109636101</v>
      </c>
      <c r="U41" s="26">
        <v>70.641747125448504</v>
      </c>
      <c r="V41" s="26">
        <v>574.54006116600601</v>
      </c>
      <c r="W41" s="26">
        <v>87.209352324679799</v>
      </c>
      <c r="X41" s="26">
        <v>1220.47281785267</v>
      </c>
      <c r="Y41" s="26">
        <v>201751.54313838901</v>
      </c>
      <c r="Z41" s="26">
        <v>882.71200797377901</v>
      </c>
      <c r="AA41" s="26">
        <v>93.623908909896599</v>
      </c>
      <c r="AB41" s="26">
        <v>965.866374321384</v>
      </c>
      <c r="AC41" s="26">
        <v>1970.1676106682801</v>
      </c>
      <c r="AD41" s="26">
        <v>359.73375699930199</v>
      </c>
      <c r="AE41" s="26">
        <v>359.73375699930199</v>
      </c>
      <c r="AF41" s="26">
        <v>111.921671587823</v>
      </c>
      <c r="AG41" s="26">
        <v>854.26857198398295</v>
      </c>
      <c r="AH41" s="26">
        <v>35.034266194349897</v>
      </c>
      <c r="AI41" s="97">
        <v>101.873788487317</v>
      </c>
      <c r="AJ41" s="26">
        <v>3.3250783054481698</v>
      </c>
      <c r="AK41" s="26">
        <v>33.029496855723103</v>
      </c>
      <c r="AL41" s="26">
        <v>32.7606832916263</v>
      </c>
      <c r="AM41" s="26">
        <v>26.659864441982499</v>
      </c>
      <c r="AN41" s="26">
        <v>0</v>
      </c>
      <c r="AO41" s="26">
        <v>12591.1989994102</v>
      </c>
      <c r="AP41" s="26">
        <v>1287.1000340107</v>
      </c>
      <c r="AQ41" s="26">
        <v>13990.2207050087</v>
      </c>
      <c r="AR41" s="26">
        <v>598.89811266781203</v>
      </c>
      <c r="AS41" s="26">
        <v>0.25507936275401299</v>
      </c>
      <c r="AT41" s="26">
        <v>9846.0841808270598</v>
      </c>
      <c r="AU41" s="26">
        <v>0.62899054999807003</v>
      </c>
      <c r="AV41" s="26">
        <v>0.13158874132619</v>
      </c>
      <c r="AW41" s="26">
        <v>581.79892381377499</v>
      </c>
      <c r="AX41" s="26">
        <v>0.30926541642553601</v>
      </c>
      <c r="AY41" s="26">
        <v>2.4797766563600498E-2</v>
      </c>
      <c r="AZ41" s="26">
        <v>1382.03783016535</v>
      </c>
      <c r="BA41" s="26">
        <v>1306.7946155509101</v>
      </c>
      <c r="BB41" s="26">
        <v>75.243214614439196</v>
      </c>
      <c r="BC41" s="26">
        <v>1.3959238953465899E-3</v>
      </c>
      <c r="BD41" s="26">
        <v>194.500291583304</v>
      </c>
      <c r="BE41" s="26">
        <v>1.00349383422345E-2</v>
      </c>
      <c r="BF41" s="26">
        <v>105.96443783792699</v>
      </c>
      <c r="BG41" s="26">
        <v>1.1762986137336899</v>
      </c>
      <c r="BH41" s="26">
        <v>418.09525021908399</v>
      </c>
      <c r="BI41" s="26">
        <v>100.29527276755201</v>
      </c>
      <c r="BJ41" s="26">
        <v>0.89696299266412105</v>
      </c>
      <c r="BK41" s="26">
        <v>2.99857125272132</v>
      </c>
      <c r="BL41" s="26">
        <v>2.7265383973500402E-3</v>
      </c>
      <c r="BM41" s="26">
        <v>31.640867190705301</v>
      </c>
      <c r="BN41" s="26">
        <v>5644.4587767580497</v>
      </c>
      <c r="BO41" s="26">
        <v>0</v>
      </c>
      <c r="BP41" s="26">
        <v>2543.4197948852102</v>
      </c>
      <c r="BQ41" s="26">
        <v>584.43499036604396</v>
      </c>
      <c r="BR41" s="26">
        <v>22482.2459708879</v>
      </c>
      <c r="BS41" s="26">
        <v>3135.38623467455</v>
      </c>
      <c r="BT41" s="28"/>
      <c r="BU41" s="97">
        <f t="shared" si="15"/>
        <v>22179.527609215409</v>
      </c>
      <c r="BV41" s="35">
        <f t="shared" si="16"/>
        <v>7.9999932772864147E-3</v>
      </c>
      <c r="BX41" s="23">
        <f t="shared" si="17"/>
        <v>3.3086528398400252E-3</v>
      </c>
      <c r="BY41" s="23">
        <f t="shared" si="18"/>
        <v>8.9185090731271565E-4</v>
      </c>
      <c r="BZ41" s="23">
        <f t="shared" si="19"/>
        <v>2.1456702004057183E-4</v>
      </c>
      <c r="CA41" s="23">
        <f t="shared" si="20"/>
        <v>-8.8495462563702026E-3</v>
      </c>
      <c r="CB41" s="23">
        <f t="shared" si="21"/>
        <v>-9.0567786226911449E-3</v>
      </c>
      <c r="CC41" s="23">
        <f t="shared" si="22"/>
        <v>1.1427254711966414E-3</v>
      </c>
      <c r="CD41" s="23">
        <f t="shared" si="23"/>
        <v>1.8813907568271192E-2</v>
      </c>
      <c r="CE41" s="23">
        <f t="shared" si="24"/>
        <v>4.6048976971062712E-4</v>
      </c>
      <c r="CF41" s="23">
        <f t="shared" si="25"/>
        <v>1.6527098616701225E-2</v>
      </c>
      <c r="CG41" s="23">
        <f t="shared" si="26"/>
        <v>-3.7782475881725061E-3</v>
      </c>
      <c r="CH41" s="23">
        <f t="shared" si="27"/>
        <v>-6.5039715527404887E-3</v>
      </c>
      <c r="CI41" s="23">
        <f t="shared" si="28"/>
        <v>1.4346805951498637E-2</v>
      </c>
      <c r="CJ41" s="23">
        <f t="shared" si="29"/>
        <v>1.5037227205918286E-2</v>
      </c>
    </row>
    <row r="42" spans="1:88" x14ac:dyDescent="0.25">
      <c r="A42" s="28" t="s">
        <v>41</v>
      </c>
      <c r="B42" s="26">
        <v>43810.013763000003</v>
      </c>
      <c r="C42" s="26">
        <v>20.03967458</v>
      </c>
      <c r="D42" s="26">
        <v>14515.370309</v>
      </c>
      <c r="E42" s="26">
        <v>1229.5753202999999</v>
      </c>
      <c r="F42" s="26">
        <v>1186.4102883999999</v>
      </c>
      <c r="G42" s="26">
        <v>21.777489994</v>
      </c>
      <c r="H42" s="26">
        <v>5215.5150707000003</v>
      </c>
      <c r="I42" s="26">
        <v>121.41635155</v>
      </c>
      <c r="J42" s="26">
        <v>137.10620631</v>
      </c>
      <c r="K42" s="26">
        <v>329.21276834000003</v>
      </c>
      <c r="L42" s="62">
        <v>27.281193326</v>
      </c>
      <c r="M42" s="62">
        <v>18.949319122999999</v>
      </c>
      <c r="N42" s="62">
        <v>11.090974914</v>
      </c>
      <c r="O42" s="26"/>
      <c r="P42" s="28" t="s">
        <v>41</v>
      </c>
      <c r="Q42" s="26">
        <v>12.232229251628199</v>
      </c>
      <c r="R42" s="26">
        <v>27.0259037711559</v>
      </c>
      <c r="S42" s="26">
        <v>120.455846783387</v>
      </c>
      <c r="T42" s="26">
        <v>120.455846783387</v>
      </c>
      <c r="U42" s="26">
        <v>74.502957420790693</v>
      </c>
      <c r="V42" s="26">
        <v>137.68005129351999</v>
      </c>
      <c r="W42" s="26">
        <v>19.083319275510899</v>
      </c>
      <c r="X42" s="26">
        <v>307.167598543758</v>
      </c>
      <c r="Y42" s="26">
        <v>43761.409092963397</v>
      </c>
      <c r="Z42" s="26">
        <v>353.64119474307699</v>
      </c>
      <c r="AA42" s="26">
        <v>21.5422458662064</v>
      </c>
      <c r="AB42" s="26">
        <v>208.128613332333</v>
      </c>
      <c r="AC42" s="26">
        <v>330.567405054446</v>
      </c>
      <c r="AD42" s="26">
        <v>326.22550814451199</v>
      </c>
      <c r="AE42" s="26">
        <v>326.22550814451199</v>
      </c>
      <c r="AF42" s="26">
        <v>115.024293948863</v>
      </c>
      <c r="AG42" s="26">
        <v>153.49877268680501</v>
      </c>
      <c r="AH42" s="26">
        <v>7.2345020241515199</v>
      </c>
      <c r="AI42" s="97">
        <v>40.506138927725402</v>
      </c>
      <c r="AJ42" s="26">
        <v>3.7218696580234401</v>
      </c>
      <c r="AK42" s="26">
        <v>5.4337715506925202</v>
      </c>
      <c r="AL42" s="26">
        <v>11.143995069737</v>
      </c>
      <c r="AM42" s="26">
        <v>19.870765673594601</v>
      </c>
      <c r="AN42" s="26">
        <v>0</v>
      </c>
      <c r="AO42" s="26">
        <v>12940.234390273199</v>
      </c>
      <c r="AP42" s="26">
        <v>1322.78004742803</v>
      </c>
      <c r="AQ42" s="26">
        <v>14378.0387316501</v>
      </c>
      <c r="AR42" s="26">
        <v>143.31214755909701</v>
      </c>
      <c r="AS42" s="26">
        <v>5.0707579975418401E-2</v>
      </c>
      <c r="AT42" s="26">
        <v>2071.5380423085699</v>
      </c>
      <c r="AU42" s="26">
        <v>0.66522999266963201</v>
      </c>
      <c r="AV42" s="26">
        <v>0.21563372608674</v>
      </c>
      <c r="AW42" s="26">
        <v>826.03088113229398</v>
      </c>
      <c r="AX42" s="26">
        <v>0.30888733598990198</v>
      </c>
      <c r="AY42" s="26">
        <v>4.0477261109916902E-2</v>
      </c>
      <c r="AZ42" s="26">
        <v>1218.4381882098201</v>
      </c>
      <c r="BA42" s="26">
        <v>1175.5638844790501</v>
      </c>
      <c r="BB42" s="26">
        <v>42.874303730771501</v>
      </c>
      <c r="BC42" s="26">
        <v>1.74163921471364E-3</v>
      </c>
      <c r="BD42" s="26">
        <v>40.324248607505602</v>
      </c>
      <c r="BE42" s="26">
        <v>1.25202630224265E-2</v>
      </c>
      <c r="BF42" s="26">
        <v>60.7158670833402</v>
      </c>
      <c r="BG42" s="26">
        <v>1.28094458671605</v>
      </c>
      <c r="BH42" s="26">
        <v>241.791113719913</v>
      </c>
      <c r="BI42" s="26">
        <v>19.290253542043999</v>
      </c>
      <c r="BJ42" s="26">
        <v>0.16985071975396401</v>
      </c>
      <c r="BK42" s="26">
        <v>3.9513750050981802</v>
      </c>
      <c r="BL42" s="26">
        <v>4.4058263661766904E-3</v>
      </c>
      <c r="BM42" s="26">
        <v>21.5995919368155</v>
      </c>
      <c r="BN42" s="26">
        <v>1120.51109127257</v>
      </c>
      <c r="BO42" s="26">
        <v>0</v>
      </c>
      <c r="BP42" s="26">
        <v>511.80495305608201</v>
      </c>
      <c r="BQ42" s="26">
        <v>128.48369564393499</v>
      </c>
      <c r="BR42" s="26">
        <v>5264.2200177471996</v>
      </c>
      <c r="BS42" s="26">
        <v>689.75891755297403</v>
      </c>
      <c r="BT42" s="28"/>
      <c r="BU42" s="97">
        <f t="shared" si="15"/>
        <v>5180.1710310318704</v>
      </c>
      <c r="BV42" s="35">
        <f t="shared" si="16"/>
        <v>7.9999988938451172E-3</v>
      </c>
      <c r="BX42" s="23">
        <f t="shared" si="17"/>
        <v>-1.1094420170590159E-3</v>
      </c>
      <c r="BY42" s="23">
        <f t="shared" si="18"/>
        <v>-8.4287250140265904E-3</v>
      </c>
      <c r="BZ42" s="23">
        <f t="shared" si="19"/>
        <v>-9.461114282751008E-3</v>
      </c>
      <c r="CA42" s="23">
        <f t="shared" si="20"/>
        <v>-9.0577062716764387E-3</v>
      </c>
      <c r="CB42" s="23">
        <f t="shared" si="21"/>
        <v>-9.1422031880533695E-3</v>
      </c>
      <c r="CC42" s="23">
        <f t="shared" si="22"/>
        <v>-8.1688962884847189E-3</v>
      </c>
      <c r="CD42" s="23">
        <f t="shared" si="23"/>
        <v>9.3384730725478236E-3</v>
      </c>
      <c r="CE42" s="23">
        <f t="shared" si="24"/>
        <v>-7.9108353557919044E-3</v>
      </c>
      <c r="CF42" s="23">
        <f t="shared" si="25"/>
        <v>4.1854048694375994E-3</v>
      </c>
      <c r="CG42" s="23">
        <f t="shared" si="26"/>
        <v>-9.0739499884855326E-3</v>
      </c>
      <c r="CH42" s="23">
        <f t="shared" si="27"/>
        <v>-9.3577121716593038E-3</v>
      </c>
      <c r="CI42" s="23">
        <f t="shared" si="28"/>
        <v>7.0715022339908618E-3</v>
      </c>
      <c r="CJ42" s="23">
        <f t="shared" si="29"/>
        <v>4.7804774736325091E-3</v>
      </c>
    </row>
    <row r="43" spans="1:88" x14ac:dyDescent="0.25">
      <c r="A43" s="28" t="s">
        <v>42</v>
      </c>
      <c r="B43" s="26">
        <v>216197.10253999999</v>
      </c>
      <c r="C43" s="26">
        <v>35.484248078999997</v>
      </c>
      <c r="D43" s="26">
        <v>18798.349054999999</v>
      </c>
      <c r="E43" s="26">
        <v>1825.4036576000001</v>
      </c>
      <c r="F43" s="26">
        <v>1734.3850480000001</v>
      </c>
      <c r="G43" s="26">
        <v>40.682280120999998</v>
      </c>
      <c r="H43" s="26">
        <v>21748.237387000001</v>
      </c>
      <c r="I43" s="26">
        <v>191.99573968999999</v>
      </c>
      <c r="J43" s="26">
        <v>564.70611234</v>
      </c>
      <c r="K43" s="26">
        <v>486.75542475999998</v>
      </c>
      <c r="L43" s="62">
        <v>35.156854324999998</v>
      </c>
      <c r="M43" s="62">
        <v>86.840144875999997</v>
      </c>
      <c r="N43" s="62">
        <v>34.072386751000003</v>
      </c>
      <c r="O43" s="26"/>
      <c r="P43" s="28" t="s">
        <v>42</v>
      </c>
      <c r="Q43" s="26">
        <v>25.8363257512706</v>
      </c>
      <c r="R43" s="26">
        <v>34.804399035806298</v>
      </c>
      <c r="S43" s="26">
        <v>191.04431707696099</v>
      </c>
      <c r="T43" s="26">
        <v>191.04431707696099</v>
      </c>
      <c r="U43" s="26">
        <v>96.408734529654893</v>
      </c>
      <c r="V43" s="26">
        <v>570.82026918150905</v>
      </c>
      <c r="W43" s="26">
        <v>87.716498443941006</v>
      </c>
      <c r="X43" s="26">
        <v>1342.80655492034</v>
      </c>
      <c r="Y43" s="26">
        <v>216306.080569674</v>
      </c>
      <c r="Z43" s="26">
        <v>962.14901099637802</v>
      </c>
      <c r="AA43" s="26">
        <v>104.101798496599</v>
      </c>
      <c r="AB43" s="26">
        <v>970.70110843100895</v>
      </c>
      <c r="AC43" s="26">
        <v>1785.8996278864499</v>
      </c>
      <c r="AD43" s="26">
        <v>482.70320164304297</v>
      </c>
      <c r="AE43" s="26">
        <v>482.70320164304297</v>
      </c>
      <c r="AF43" s="26">
        <v>149.33112491520399</v>
      </c>
      <c r="AG43" s="26">
        <v>767.23461247916805</v>
      </c>
      <c r="AH43" s="26">
        <v>32.936409748124099</v>
      </c>
      <c r="AI43" s="97">
        <v>108.415066535126</v>
      </c>
      <c r="AJ43" s="26">
        <v>4.6751381293323799</v>
      </c>
      <c r="AK43" s="26">
        <v>28.876761473405502</v>
      </c>
      <c r="AL43" s="26">
        <v>34.418770268058097</v>
      </c>
      <c r="AM43" s="26">
        <v>35.270344602699502</v>
      </c>
      <c r="AN43" s="26">
        <v>0</v>
      </c>
      <c r="AO43" s="26">
        <v>16799.755539807102</v>
      </c>
      <c r="AP43" s="26">
        <v>1717.3084738063301</v>
      </c>
      <c r="AQ43" s="26">
        <v>18666.3951385287</v>
      </c>
      <c r="AR43" s="26">
        <v>591.634228573168</v>
      </c>
      <c r="AS43" s="26">
        <v>0.38851301917469999</v>
      </c>
      <c r="AT43" s="26">
        <v>9461.8391583868797</v>
      </c>
      <c r="AU43" s="26">
        <v>0.88150679740075</v>
      </c>
      <c r="AV43" s="26">
        <v>0.201934295871294</v>
      </c>
      <c r="AW43" s="26">
        <v>856.29321622381303</v>
      </c>
      <c r="AX43" s="26">
        <v>0.450454669775183</v>
      </c>
      <c r="AY43" s="26">
        <v>3.8440875444369103E-2</v>
      </c>
      <c r="AZ43" s="26">
        <v>1806.9234023277299</v>
      </c>
      <c r="BA43" s="26">
        <v>1716.48978151389</v>
      </c>
      <c r="BB43" s="26">
        <v>90.4336208138361</v>
      </c>
      <c r="BC43" s="26">
        <v>3.472502902936E-3</v>
      </c>
      <c r="BD43" s="26">
        <v>217.362091194188</v>
      </c>
      <c r="BE43" s="26">
        <v>2.49629790395564E-2</v>
      </c>
      <c r="BF43" s="26">
        <v>128.37765581551699</v>
      </c>
      <c r="BG43" s="26">
        <v>1.60170631513969</v>
      </c>
      <c r="BH43" s="26">
        <v>504.80100969482498</v>
      </c>
      <c r="BI43" s="26">
        <v>144.154859339002</v>
      </c>
      <c r="BJ43" s="26">
        <v>1.0301980961986801</v>
      </c>
      <c r="BK43" s="26">
        <v>5.0302834210221699</v>
      </c>
      <c r="BL43" s="26">
        <v>4.3356135859830098E-3</v>
      </c>
      <c r="BM43" s="26">
        <v>40.462828160518498</v>
      </c>
      <c r="BN43" s="26">
        <v>5366.5250167863496</v>
      </c>
      <c r="BO43" s="26">
        <v>0</v>
      </c>
      <c r="BP43" s="26">
        <v>2460.6808770869902</v>
      </c>
      <c r="BQ43" s="26">
        <v>569.07647035517698</v>
      </c>
      <c r="BR43" s="26">
        <v>22043.336982313402</v>
      </c>
      <c r="BS43" s="26">
        <v>3124.2312234682799</v>
      </c>
      <c r="BT43" s="28"/>
      <c r="BU43" s="97">
        <f t="shared" si="15"/>
        <v>21736.244634448685</v>
      </c>
      <c r="BV43" s="35">
        <f t="shared" si="16"/>
        <v>7.9999980610597383E-3</v>
      </c>
      <c r="BX43" s="23">
        <f t="shared" si="17"/>
        <v>5.0406794722812566E-4</v>
      </c>
      <c r="BY43" s="23">
        <f t="shared" si="18"/>
        <v>-6.0281248125723984E-3</v>
      </c>
      <c r="BZ43" s="23">
        <f t="shared" si="19"/>
        <v>-7.0194417650842333E-3</v>
      </c>
      <c r="CA43" s="23">
        <f t="shared" si="20"/>
        <v>-1.0123928039328885E-2</v>
      </c>
      <c r="CB43" s="23">
        <f t="shared" si="21"/>
        <v>-1.0317931711153756E-2</v>
      </c>
      <c r="CC43" s="23">
        <f t="shared" si="22"/>
        <v>-5.3942886148168447E-3</v>
      </c>
      <c r="CD43" s="23">
        <f t="shared" si="23"/>
        <v>1.3568897104727957E-2</v>
      </c>
      <c r="CE43" s="23">
        <f t="shared" si="24"/>
        <v>-4.9554360663168111E-3</v>
      </c>
      <c r="CF43" s="23">
        <f t="shared" si="25"/>
        <v>1.0827148330613098E-2</v>
      </c>
      <c r="CG43" s="23">
        <f t="shared" si="26"/>
        <v>-8.3249675521438748E-3</v>
      </c>
      <c r="CH43" s="23">
        <f t="shared" si="27"/>
        <v>-1.0025222562163892E-2</v>
      </c>
      <c r="CI43" s="23">
        <f t="shared" si="28"/>
        <v>1.0091571924394699E-2</v>
      </c>
      <c r="CJ43" s="23">
        <f t="shared" si="29"/>
        <v>1.016610663612896E-2</v>
      </c>
    </row>
    <row r="44" spans="1:88" x14ac:dyDescent="0.25">
      <c r="A44" s="28" t="s">
        <v>43</v>
      </c>
      <c r="B44" s="26">
        <v>622449.21967999998</v>
      </c>
      <c r="C44" s="26">
        <v>206.08757836000001</v>
      </c>
      <c r="D44" s="26">
        <v>93470.026052999994</v>
      </c>
      <c r="E44" s="26">
        <v>8281.2981925999993</v>
      </c>
      <c r="F44" s="26">
        <v>7928.7269274</v>
      </c>
      <c r="G44" s="26">
        <v>216.69503369</v>
      </c>
      <c r="H44" s="26">
        <v>61907.624925999997</v>
      </c>
      <c r="I44" s="26">
        <v>754.03920132999997</v>
      </c>
      <c r="J44" s="26">
        <v>1665.2271410000001</v>
      </c>
      <c r="K44" s="26">
        <v>1990.2497106000001</v>
      </c>
      <c r="L44" s="62">
        <v>137.41565817</v>
      </c>
      <c r="M44" s="62">
        <v>230.78590968</v>
      </c>
      <c r="N44" s="62">
        <v>100.99132960999999</v>
      </c>
      <c r="O44" s="26"/>
      <c r="P44" s="28" t="s">
        <v>43</v>
      </c>
      <c r="Q44" s="26">
        <v>67.813592915072206</v>
      </c>
      <c r="R44" s="26">
        <v>135.829921425941</v>
      </c>
      <c r="S44" s="26">
        <v>747.612056129076</v>
      </c>
      <c r="T44" s="26">
        <v>747.612056129076</v>
      </c>
      <c r="U44" s="26">
        <v>392.77342390260998</v>
      </c>
      <c r="V44" s="26">
        <v>1677.65609756966</v>
      </c>
      <c r="W44" s="26">
        <v>232.595643530655</v>
      </c>
      <c r="X44" s="26">
        <v>3881.5630098300499</v>
      </c>
      <c r="Y44" s="26">
        <v>622727.95685995696</v>
      </c>
      <c r="Z44" s="26">
        <v>2979.20835920319</v>
      </c>
      <c r="AA44" s="26">
        <v>305.172205580401</v>
      </c>
      <c r="AB44" s="26">
        <v>2551.1932782652698</v>
      </c>
      <c r="AC44" s="26">
        <v>4954.7553903872404</v>
      </c>
      <c r="AD44" s="26">
        <v>1968.9716370599201</v>
      </c>
      <c r="AE44" s="26">
        <v>1968.9716370599201</v>
      </c>
      <c r="AF44" s="26">
        <v>738.59346120824296</v>
      </c>
      <c r="AG44" s="26">
        <v>2112.7047960172599</v>
      </c>
      <c r="AH44" s="26">
        <v>87.149827693942697</v>
      </c>
      <c r="AI44" s="97">
        <v>315.08144541010802</v>
      </c>
      <c r="AJ44" s="26">
        <v>20.571901280845601</v>
      </c>
      <c r="AK44" s="26">
        <v>76.902562117328102</v>
      </c>
      <c r="AL44" s="26">
        <v>101.515092177383</v>
      </c>
      <c r="AM44" s="26">
        <v>203.79563142633501</v>
      </c>
      <c r="AN44" s="26">
        <v>0</v>
      </c>
      <c r="AO44" s="26">
        <v>83091.818538423802</v>
      </c>
      <c r="AP44" s="26">
        <v>8493.8325999614099</v>
      </c>
      <c r="AQ44" s="26">
        <v>92324.244599593498</v>
      </c>
      <c r="AR44" s="26">
        <v>1625.38941913488</v>
      </c>
      <c r="AS44" s="26">
        <v>1.5972727712407</v>
      </c>
      <c r="AT44" s="26">
        <v>26293.593546565498</v>
      </c>
      <c r="AU44" s="26">
        <v>4.38421958983007</v>
      </c>
      <c r="AV44" s="26">
        <v>1.16361829185888</v>
      </c>
      <c r="AW44" s="26">
        <v>4648.5924720536595</v>
      </c>
      <c r="AX44" s="26">
        <v>2.2959767857713702</v>
      </c>
      <c r="AY44" s="26">
        <v>0.226987599354045</v>
      </c>
      <c r="AZ44" s="26">
        <v>8188.8826092358104</v>
      </c>
      <c r="BA44" s="26">
        <v>7839.0830241699296</v>
      </c>
      <c r="BB44" s="26">
        <v>349.79958506589003</v>
      </c>
      <c r="BC44" s="26">
        <v>3.8857670700022502E-2</v>
      </c>
      <c r="BD44" s="26">
        <v>667.04700683322505</v>
      </c>
      <c r="BE44" s="26">
        <v>0.27933785639092301</v>
      </c>
      <c r="BF44" s="26">
        <v>500.25041873598002</v>
      </c>
      <c r="BG44" s="26">
        <v>7.82356844866261</v>
      </c>
      <c r="BH44" s="26">
        <v>1966.4228552831</v>
      </c>
      <c r="BI44" s="26">
        <v>670.69805913985999</v>
      </c>
      <c r="BJ44" s="26">
        <v>3.2507045093668898</v>
      </c>
      <c r="BK44" s="26">
        <v>35.682598169833</v>
      </c>
      <c r="BL44" s="26">
        <v>2.7129570949696001E-2</v>
      </c>
      <c r="BM44" s="26">
        <v>214.42309224072201</v>
      </c>
      <c r="BN44" s="26">
        <v>14903.7913793034</v>
      </c>
      <c r="BO44" s="26">
        <v>0</v>
      </c>
      <c r="BP44" s="26">
        <v>6871.7346695607102</v>
      </c>
      <c r="BQ44" s="26">
        <v>1537.16449047123</v>
      </c>
      <c r="BR44" s="26">
        <v>62531.989358730498</v>
      </c>
      <c r="BS44" s="26">
        <v>8472.2445891785101</v>
      </c>
      <c r="BT44" s="28"/>
      <c r="BU44" s="97">
        <f t="shared" si="15"/>
        <v>61672.48829829826</v>
      </c>
      <c r="BV44" s="35">
        <f t="shared" si="16"/>
        <v>7.9999946320870874E-3</v>
      </c>
      <c r="BX44" s="23">
        <f t="shared" si="17"/>
        <v>4.4780709999167362E-4</v>
      </c>
      <c r="BY44" s="23">
        <f t="shared" si="18"/>
        <v>-1.1121227935734003E-2</v>
      </c>
      <c r="BZ44" s="23">
        <f t="shared" si="19"/>
        <v>-1.22582768165359E-2</v>
      </c>
      <c r="CA44" s="23">
        <f t="shared" si="20"/>
        <v>-1.1159552670953164E-2</v>
      </c>
      <c r="CB44" s="23">
        <f t="shared" si="21"/>
        <v>-1.1306216502460203E-2</v>
      </c>
      <c r="CC44" s="23">
        <f t="shared" si="22"/>
        <v>-1.0484510930362102E-2</v>
      </c>
      <c r="CD44" s="23">
        <f t="shared" si="23"/>
        <v>1.0085420551617383E-2</v>
      </c>
      <c r="CE44" s="23">
        <f t="shared" si="24"/>
        <v>-8.5236221002668779E-3</v>
      </c>
      <c r="CF44" s="23">
        <f t="shared" si="25"/>
        <v>7.4638205585552189E-3</v>
      </c>
      <c r="CG44" s="23">
        <f t="shared" si="26"/>
        <v>-1.0691157710891094E-2</v>
      </c>
      <c r="CH44" s="23">
        <f t="shared" si="27"/>
        <v>-1.1539709267318392E-2</v>
      </c>
      <c r="CI44" s="23">
        <f t="shared" si="28"/>
        <v>7.8416132647106118E-3</v>
      </c>
      <c r="CJ44" s="23">
        <f t="shared" si="29"/>
        <v>5.1862132066745293E-3</v>
      </c>
    </row>
    <row r="45" spans="1:88" x14ac:dyDescent="0.25">
      <c r="A45" s="28" t="s">
        <v>44</v>
      </c>
      <c r="B45" s="26">
        <v>89433.935691999999</v>
      </c>
      <c r="C45" s="26">
        <v>14.740886518</v>
      </c>
      <c r="D45" s="26">
        <v>6818.7973419</v>
      </c>
      <c r="E45" s="26">
        <v>717.51313693999998</v>
      </c>
      <c r="F45" s="26">
        <v>679.77523099999996</v>
      </c>
      <c r="G45" s="26">
        <v>16.476503063999999</v>
      </c>
      <c r="H45" s="26">
        <v>8437.2097494999998</v>
      </c>
      <c r="I45" s="26">
        <v>72.514951183999997</v>
      </c>
      <c r="J45" s="26">
        <v>210.74159014</v>
      </c>
      <c r="K45" s="26">
        <v>180.41071951999999</v>
      </c>
      <c r="L45" s="62">
        <v>13.180703673</v>
      </c>
      <c r="M45" s="62">
        <v>35.092123633999996</v>
      </c>
      <c r="N45" s="62">
        <v>14.29180438</v>
      </c>
      <c r="O45" s="26"/>
      <c r="P45" s="28" t="s">
        <v>44</v>
      </c>
      <c r="Q45" s="26">
        <v>9.8084064050094408</v>
      </c>
      <c r="R45" s="26">
        <v>13.041200164458999</v>
      </c>
      <c r="S45" s="26">
        <v>72.051395446947495</v>
      </c>
      <c r="T45" s="26">
        <v>72.051395446947495</v>
      </c>
      <c r="U45" s="26">
        <v>34.094126920484797</v>
      </c>
      <c r="V45" s="26">
        <v>211.59971789115701</v>
      </c>
      <c r="W45" s="26">
        <v>35.235868940777799</v>
      </c>
      <c r="X45" s="26">
        <v>525.33152930390099</v>
      </c>
      <c r="Y45" s="26">
        <v>89084.323859411204</v>
      </c>
      <c r="Z45" s="26">
        <v>371.26092108283501</v>
      </c>
      <c r="AA45" s="26">
        <v>40.870931275814399</v>
      </c>
      <c r="AB45" s="26">
        <v>386.19936712539499</v>
      </c>
      <c r="AC45" s="26">
        <v>647.38173791090105</v>
      </c>
      <c r="AD45" s="26">
        <v>178.732016970686</v>
      </c>
      <c r="AE45" s="26">
        <v>178.732016970686</v>
      </c>
      <c r="AF45" s="26">
        <v>54.047791223179303</v>
      </c>
      <c r="AG45" s="26">
        <v>273.275012308844</v>
      </c>
      <c r="AH45" s="26">
        <v>12.574851217076001</v>
      </c>
      <c r="AI45" s="97">
        <v>43.737926548406101</v>
      </c>
      <c r="AJ45" s="26">
        <v>1.6888875284170199</v>
      </c>
      <c r="AK45" s="26">
        <v>10.549682565561501</v>
      </c>
      <c r="AL45" s="26">
        <v>14.3768428612495</v>
      </c>
      <c r="AM45" s="26">
        <v>14.608154640012801</v>
      </c>
      <c r="AN45" s="26">
        <v>0</v>
      </c>
      <c r="AO45" s="26">
        <v>6080.3674475878597</v>
      </c>
      <c r="AP45" s="26">
        <v>621.54897004469797</v>
      </c>
      <c r="AQ45" s="26">
        <v>6755.9642088557403</v>
      </c>
      <c r="AR45" s="26">
        <v>227.86220536114399</v>
      </c>
      <c r="AS45" s="26">
        <v>0.141092099521266</v>
      </c>
      <c r="AT45" s="26">
        <v>3664.7007075358301</v>
      </c>
      <c r="AU45" s="26">
        <v>0.33488444043938098</v>
      </c>
      <c r="AV45" s="26">
        <v>7.2184452564802201E-2</v>
      </c>
      <c r="AW45" s="26">
        <v>312.71575085566798</v>
      </c>
      <c r="AX45" s="26">
        <v>0.17014771033471601</v>
      </c>
      <c r="AY45" s="26">
        <v>1.39261518058609E-2</v>
      </c>
      <c r="AZ45" s="26">
        <v>709.84341904581197</v>
      </c>
      <c r="BA45" s="26">
        <v>672.39535952322296</v>
      </c>
      <c r="BB45" s="26">
        <v>37.448059522589098</v>
      </c>
      <c r="BC45" s="26">
        <v>1.87747011943539E-3</v>
      </c>
      <c r="BD45" s="26">
        <v>94.399903104658904</v>
      </c>
      <c r="BE45" s="26">
        <v>1.34966562597485E-2</v>
      </c>
      <c r="BF45" s="26">
        <v>52.901092004387202</v>
      </c>
      <c r="BG45" s="26">
        <v>0.61286759977292304</v>
      </c>
      <c r="BH45" s="26">
        <v>208.472089805276</v>
      </c>
      <c r="BI45" s="26">
        <v>49.632540393598198</v>
      </c>
      <c r="BJ45" s="26">
        <v>0.44041206633707503</v>
      </c>
      <c r="BK45" s="26">
        <v>2.1040128423640101</v>
      </c>
      <c r="BL45" s="26">
        <v>1.6222637125834301E-3</v>
      </c>
      <c r="BM45" s="26">
        <v>16.3405313800382</v>
      </c>
      <c r="BN45" s="26">
        <v>2046.51820842145</v>
      </c>
      <c r="BO45" s="26">
        <v>0</v>
      </c>
      <c r="BP45" s="26">
        <v>937.135098301526</v>
      </c>
      <c r="BQ45" s="26">
        <v>233.471326297941</v>
      </c>
      <c r="BR45" s="26">
        <v>8499.8484313563404</v>
      </c>
      <c r="BS45" s="26">
        <v>1270.9596535262001</v>
      </c>
      <c r="BT45" s="28"/>
      <c r="BU45" s="97">
        <f t="shared" si="15"/>
        <v>8373.8831713528616</v>
      </c>
      <c r="BV45" s="35">
        <f t="shared" si="16"/>
        <v>8.0000114790918092E-3</v>
      </c>
      <c r="BX45" s="23">
        <f t="shared" si="17"/>
        <v>-3.9091630026527836E-3</v>
      </c>
      <c r="BY45" s="23">
        <f t="shared" si="18"/>
        <v>-9.0043348359761851E-3</v>
      </c>
      <c r="BZ45" s="23">
        <f t="shared" si="19"/>
        <v>-9.2146943065992068E-3</v>
      </c>
      <c r="CA45" s="23">
        <f t="shared" si="20"/>
        <v>-1.0689306577573323E-2</v>
      </c>
      <c r="CB45" s="23">
        <f t="shared" si="21"/>
        <v>-1.0856340655308458E-2</v>
      </c>
      <c r="CC45" s="23">
        <f t="shared" si="22"/>
        <v>-8.252460090204904E-3</v>
      </c>
      <c r="CD45" s="23">
        <f t="shared" si="23"/>
        <v>7.4240991650175109E-3</v>
      </c>
      <c r="CE45" s="23">
        <f t="shared" si="24"/>
        <v>-6.3925539421004667E-3</v>
      </c>
      <c r="CF45" s="23">
        <f t="shared" si="25"/>
        <v>4.0719430397528154E-3</v>
      </c>
      <c r="CG45" s="23">
        <f t="shared" si="26"/>
        <v>-9.3048935993400566E-3</v>
      </c>
      <c r="CH45" s="23">
        <f t="shared" si="27"/>
        <v>-1.0583919645107159E-2</v>
      </c>
      <c r="CI45" s="23">
        <f t="shared" si="28"/>
        <v>4.096227070126089E-3</v>
      </c>
      <c r="CJ45" s="23">
        <f t="shared" si="29"/>
        <v>5.950157096223826E-3</v>
      </c>
    </row>
    <row r="46" spans="1:88" x14ac:dyDescent="0.25">
      <c r="A46" s="28" t="s">
        <v>45</v>
      </c>
      <c r="B46" s="26">
        <v>33122.811814000001</v>
      </c>
      <c r="C46" s="26">
        <v>10.669255213</v>
      </c>
      <c r="D46" s="26">
        <v>4871.9076481000002</v>
      </c>
      <c r="E46" s="26">
        <v>500.00604528000002</v>
      </c>
      <c r="F46" s="26">
        <v>476.54879992999997</v>
      </c>
      <c r="G46" s="26">
        <v>11.278886145</v>
      </c>
      <c r="H46" s="26">
        <v>4622.0993184999998</v>
      </c>
      <c r="I46" s="26">
        <v>47.505991983999998</v>
      </c>
      <c r="J46" s="26">
        <v>98.463497697999998</v>
      </c>
      <c r="K46" s="26">
        <v>118.01709336</v>
      </c>
      <c r="L46" s="62">
        <v>7.9761690060000001</v>
      </c>
      <c r="M46" s="62">
        <v>16.659992877000001</v>
      </c>
      <c r="N46" s="62">
        <v>9.0810097552000002</v>
      </c>
      <c r="O46" s="26"/>
      <c r="P46" s="28" t="s">
        <v>45</v>
      </c>
      <c r="Q46" s="26">
        <v>4.0236800915040503</v>
      </c>
      <c r="R46" s="26">
        <v>7.8916388321540101</v>
      </c>
      <c r="S46" s="26">
        <v>47.1463907626528</v>
      </c>
      <c r="T46" s="26">
        <v>47.1463907626528</v>
      </c>
      <c r="U46" s="26">
        <v>23.6598767620331</v>
      </c>
      <c r="V46" s="26">
        <v>99.149746750678801</v>
      </c>
      <c r="W46" s="26">
        <v>16.827882313557801</v>
      </c>
      <c r="X46" s="26">
        <v>222.94088888561899</v>
      </c>
      <c r="Y46" s="26">
        <v>33105.336277826398</v>
      </c>
      <c r="Z46" s="26">
        <v>188.64752516847099</v>
      </c>
      <c r="AA46" s="26">
        <v>18.545107995419901</v>
      </c>
      <c r="AB46" s="26">
        <v>175.14950772525901</v>
      </c>
      <c r="AC46" s="26">
        <v>342.629275126246</v>
      </c>
      <c r="AD46" s="26">
        <v>116.686077055553</v>
      </c>
      <c r="AE46" s="26">
        <v>116.686077055553</v>
      </c>
      <c r="AF46" s="26">
        <v>38.415401169772402</v>
      </c>
      <c r="AG46" s="26">
        <v>138.25586725271</v>
      </c>
      <c r="AH46" s="26">
        <v>6.5820147710730401</v>
      </c>
      <c r="AI46" s="97">
        <v>27.4831435637056</v>
      </c>
      <c r="AJ46" s="26">
        <v>1.22412024342333</v>
      </c>
      <c r="AK46" s="26">
        <v>5.5594012186209003</v>
      </c>
      <c r="AL46" s="26">
        <v>9.1842157296579003</v>
      </c>
      <c r="AM46" s="26">
        <v>10.541990014826</v>
      </c>
      <c r="AN46" s="26">
        <v>0</v>
      </c>
      <c r="AO46" s="26">
        <v>4321.7366885475403</v>
      </c>
      <c r="AP46" s="26">
        <v>441.77686765102902</v>
      </c>
      <c r="AQ46" s="26">
        <v>4801.92895736834</v>
      </c>
      <c r="AR46" s="26">
        <v>113.49430112093999</v>
      </c>
      <c r="AS46" s="26">
        <v>4.79190301537172E-2</v>
      </c>
      <c r="AT46" s="26">
        <v>2088.8919950131399</v>
      </c>
      <c r="AU46" s="26">
        <v>0.24213317449031899</v>
      </c>
      <c r="AV46" s="26">
        <v>6.3107610575571696E-2</v>
      </c>
      <c r="AW46" s="26">
        <v>257.26167044208103</v>
      </c>
      <c r="AX46" s="26">
        <v>0.116069641363117</v>
      </c>
      <c r="AY46" s="26">
        <v>1.2126565088708401E-2</v>
      </c>
      <c r="AZ46" s="26">
        <v>494.705423909302</v>
      </c>
      <c r="BA46" s="26">
        <v>471.365537833144</v>
      </c>
      <c r="BB46" s="26">
        <v>23.339886076158599</v>
      </c>
      <c r="BC46" s="26">
        <v>1.47464279612206E-3</v>
      </c>
      <c r="BD46" s="26">
        <v>48.386307974668803</v>
      </c>
      <c r="BE46" s="26">
        <v>1.06007807779008E-2</v>
      </c>
      <c r="BF46" s="26">
        <v>32.781785732788698</v>
      </c>
      <c r="BG46" s="26">
        <v>0.46037858088482397</v>
      </c>
      <c r="BH46" s="26">
        <v>130.105192876866</v>
      </c>
      <c r="BI46" s="26">
        <v>18.374805878273499</v>
      </c>
      <c r="BJ46" s="26">
        <v>0.21624812050463799</v>
      </c>
      <c r="BK46" s="26">
        <v>1.6591233640326899</v>
      </c>
      <c r="BL46" s="26">
        <v>1.39929607081245E-3</v>
      </c>
      <c r="BM46" s="26">
        <v>11.154632978278901</v>
      </c>
      <c r="BN46" s="26">
        <v>1147.10937348416</v>
      </c>
      <c r="BO46" s="26">
        <v>0</v>
      </c>
      <c r="BP46" s="26">
        <v>492.63407686584702</v>
      </c>
      <c r="BQ46" s="26">
        <v>147.08951941202699</v>
      </c>
      <c r="BR46" s="26">
        <v>4683.1228456158296</v>
      </c>
      <c r="BS46" s="26">
        <v>730.73718181490005</v>
      </c>
      <c r="BT46" s="28"/>
      <c r="BU46" s="97">
        <f t="shared" si="15"/>
        <v>4602.0300593509837</v>
      </c>
      <c r="BV46" s="35">
        <f t="shared" si="16"/>
        <v>7.9999936506402729E-3</v>
      </c>
      <c r="BX46" s="23">
        <f t="shared" si="17"/>
        <v>-5.2759820850161257E-4</v>
      </c>
      <c r="BY46" s="23">
        <f t="shared" si="18"/>
        <v>-1.1928217634060583E-2</v>
      </c>
      <c r="BZ46" s="23">
        <f t="shared" si="19"/>
        <v>-1.4363714541869705E-2</v>
      </c>
      <c r="CA46" s="23">
        <f t="shared" si="20"/>
        <v>-1.0601114567984299E-2</v>
      </c>
      <c r="CB46" s="23">
        <f t="shared" si="21"/>
        <v>-1.0876665931416334E-2</v>
      </c>
      <c r="CC46" s="23">
        <f t="shared" si="22"/>
        <v>-1.1016439489122856E-2</v>
      </c>
      <c r="CD46" s="23">
        <f t="shared" si="23"/>
        <v>1.3202556438279594E-2</v>
      </c>
      <c r="CE46" s="23">
        <f t="shared" si="24"/>
        <v>-7.5695971461518276E-3</v>
      </c>
      <c r="CF46" s="23">
        <f t="shared" si="25"/>
        <v>6.9695782571488202E-3</v>
      </c>
      <c r="CG46" s="23">
        <f t="shared" si="26"/>
        <v>-1.127816544665157E-2</v>
      </c>
      <c r="CH46" s="23">
        <f t="shared" si="27"/>
        <v>-1.0597841367503998E-2</v>
      </c>
      <c r="CI46" s="23">
        <f t="shared" si="28"/>
        <v>1.0077401460932228E-2</v>
      </c>
      <c r="CJ46" s="23">
        <f t="shared" si="29"/>
        <v>1.1365032880710425E-2</v>
      </c>
    </row>
    <row r="47" spans="1:88" x14ac:dyDescent="0.25">
      <c r="A47" s="28" t="s">
        <v>46</v>
      </c>
      <c r="B47" s="26">
        <v>297416.69566000003</v>
      </c>
      <c r="C47" s="26">
        <v>40.339581875999997</v>
      </c>
      <c r="D47" s="26">
        <v>20550.176470999999</v>
      </c>
      <c r="E47" s="26">
        <v>2358.0304041999998</v>
      </c>
      <c r="F47" s="26">
        <v>2231.8818151</v>
      </c>
      <c r="G47" s="26">
        <v>46.787034280999997</v>
      </c>
      <c r="H47" s="26">
        <v>25347.467451</v>
      </c>
      <c r="I47" s="26">
        <v>228.89605535000001</v>
      </c>
      <c r="J47" s="26">
        <v>670.18135931999996</v>
      </c>
      <c r="K47" s="26">
        <v>569.95316135999997</v>
      </c>
      <c r="L47" s="62">
        <v>40.323369810999999</v>
      </c>
      <c r="M47" s="62">
        <v>109.80059751</v>
      </c>
      <c r="N47" s="62">
        <v>41.155353568000002</v>
      </c>
      <c r="O47" s="26"/>
      <c r="P47" s="28" t="s">
        <v>46</v>
      </c>
      <c r="Q47" s="26">
        <v>31.638353906975698</v>
      </c>
      <c r="R47" s="26">
        <v>39.813436050597502</v>
      </c>
      <c r="S47" s="26">
        <v>226.84374972625201</v>
      </c>
      <c r="T47" s="26">
        <v>226.84374972625201</v>
      </c>
      <c r="U47" s="26">
        <v>115.14292136040601</v>
      </c>
      <c r="V47" s="26">
        <v>671.94770626846002</v>
      </c>
      <c r="W47" s="26">
        <v>109.94962085003201</v>
      </c>
      <c r="X47" s="26">
        <v>1592.34929662997</v>
      </c>
      <c r="Y47" s="26">
        <v>295894.65549364203</v>
      </c>
      <c r="Z47" s="26">
        <v>1193.08173958004</v>
      </c>
      <c r="AA47" s="26">
        <v>119.63789658911701</v>
      </c>
      <c r="AB47" s="26">
        <v>1224.4539725156201</v>
      </c>
      <c r="AC47" s="26">
        <v>1975.9472304389999</v>
      </c>
      <c r="AD47" s="26">
        <v>563.53337003547006</v>
      </c>
      <c r="AE47" s="26">
        <v>563.53337003547006</v>
      </c>
      <c r="AF47" s="26">
        <v>162.849612612421</v>
      </c>
      <c r="AG47" s="26">
        <v>841.76390560393702</v>
      </c>
      <c r="AH47" s="26">
        <v>39.4284718979061</v>
      </c>
      <c r="AI47" s="97">
        <v>129.52096504792499</v>
      </c>
      <c r="AJ47" s="26">
        <v>5.5153048720809901</v>
      </c>
      <c r="AK47" s="26">
        <v>33.154441840626497</v>
      </c>
      <c r="AL47" s="26">
        <v>41.215012650376302</v>
      </c>
      <c r="AM47" s="26">
        <v>39.998103530261098</v>
      </c>
      <c r="AN47" s="26">
        <v>0</v>
      </c>
      <c r="AO47" s="26">
        <v>18320.575055826499</v>
      </c>
      <c r="AP47" s="26">
        <v>1872.77036496194</v>
      </c>
      <c r="AQ47" s="26">
        <v>20356.1950334008</v>
      </c>
      <c r="AR47" s="26">
        <v>713.20222464248695</v>
      </c>
      <c r="AS47" s="26">
        <v>0.33209003291500599</v>
      </c>
      <c r="AT47" s="26">
        <v>10789.149637897101</v>
      </c>
      <c r="AU47" s="26">
        <v>1.0566306109558601</v>
      </c>
      <c r="AV47" s="26">
        <v>0.232809386453699</v>
      </c>
      <c r="AW47" s="26">
        <v>1012.25821465302</v>
      </c>
      <c r="AX47" s="26">
        <v>0.50549594955824895</v>
      </c>
      <c r="AY47" s="26">
        <v>4.3976838693320502E-2</v>
      </c>
      <c r="AZ47" s="26">
        <v>2326.60720569459</v>
      </c>
      <c r="BA47" s="26">
        <v>2201.88172145819</v>
      </c>
      <c r="BB47" s="26">
        <v>124.725484236401</v>
      </c>
      <c r="BC47" s="26">
        <v>2.8284071650214598E-3</v>
      </c>
      <c r="BD47" s="26">
        <v>311.07377337918899</v>
      </c>
      <c r="BE47" s="26">
        <v>2.0332729443277801E-2</v>
      </c>
      <c r="BF47" s="26">
        <v>175.010796655588</v>
      </c>
      <c r="BG47" s="26">
        <v>2.01302673820665</v>
      </c>
      <c r="BH47" s="26">
        <v>692.59110222281004</v>
      </c>
      <c r="BI47" s="26">
        <v>135.44208855916801</v>
      </c>
      <c r="BJ47" s="26">
        <v>1.40964388586671</v>
      </c>
      <c r="BK47" s="26">
        <v>5.3261352612752502</v>
      </c>
      <c r="BL47" s="26">
        <v>4.8647070531368996E-3</v>
      </c>
      <c r="BM47" s="26">
        <v>46.409223221283398</v>
      </c>
      <c r="BN47" s="26">
        <v>6030.7296525551601</v>
      </c>
      <c r="BO47" s="26">
        <v>0</v>
      </c>
      <c r="BP47" s="26">
        <v>2824.29246287755</v>
      </c>
      <c r="BQ47" s="26">
        <v>654.40750469104296</v>
      </c>
      <c r="BR47" s="26">
        <v>25466.306615519399</v>
      </c>
      <c r="BS47" s="26">
        <v>3692.0651061559702</v>
      </c>
      <c r="BT47" s="28"/>
      <c r="BU47" s="97">
        <f t="shared" si="15"/>
        <v>25117.817700829426</v>
      </c>
      <c r="BV47" s="35">
        <f t="shared" si="16"/>
        <v>8.000002571463577E-3</v>
      </c>
      <c r="BX47" s="23">
        <f t="shared" si="17"/>
        <v>-5.1175343838059427E-3</v>
      </c>
      <c r="BY47" s="23">
        <f t="shared" si="18"/>
        <v>-8.4650938323696783E-3</v>
      </c>
      <c r="BZ47" s="23">
        <f t="shared" si="19"/>
        <v>-9.4394049546456145E-3</v>
      </c>
      <c r="CA47" s="23">
        <f t="shared" si="20"/>
        <v>-1.3326036190814355E-2</v>
      </c>
      <c r="CB47" s="23">
        <f t="shared" si="21"/>
        <v>-1.344161390573716E-2</v>
      </c>
      <c r="CC47" s="23">
        <f t="shared" si="22"/>
        <v>-8.0751230660932594E-3</v>
      </c>
      <c r="CD47" s="23">
        <f t="shared" si="23"/>
        <v>4.6884038710822114E-3</v>
      </c>
      <c r="CE47" s="23">
        <f t="shared" si="24"/>
        <v>-8.9661030663453836E-3</v>
      </c>
      <c r="CF47" s="23">
        <f t="shared" si="25"/>
        <v>2.6356253033541451E-3</v>
      </c>
      <c r="CG47" s="23">
        <f t="shared" si="26"/>
        <v>-1.1263717371461288E-2</v>
      </c>
      <c r="CH47" s="23">
        <f t="shared" si="27"/>
        <v>-1.264610975701216E-2</v>
      </c>
      <c r="CI47" s="23">
        <f t="shared" si="28"/>
        <v>1.3572179333398442E-3</v>
      </c>
      <c r="CJ47" s="23">
        <f t="shared" si="29"/>
        <v>1.4496068482980275E-3</v>
      </c>
    </row>
    <row r="48" spans="1:88" x14ac:dyDescent="0.25">
      <c r="A48" s="28" t="s">
        <v>47</v>
      </c>
      <c r="B48" s="26">
        <v>251340.73430000001</v>
      </c>
      <c r="C48" s="26">
        <v>40.497391125</v>
      </c>
      <c r="D48" s="26">
        <v>23199.959963000001</v>
      </c>
      <c r="E48" s="26">
        <v>2331.1646952999999</v>
      </c>
      <c r="F48" s="26">
        <v>2216.7770731999999</v>
      </c>
      <c r="G48" s="26">
        <v>47.206748861999998</v>
      </c>
      <c r="H48" s="26">
        <v>24166.272639999999</v>
      </c>
      <c r="I48" s="26">
        <v>245.8025375</v>
      </c>
      <c r="J48" s="26">
        <v>611.2460681</v>
      </c>
      <c r="K48" s="26">
        <v>621.05356426000003</v>
      </c>
      <c r="L48" s="62">
        <v>43.595335753999997</v>
      </c>
      <c r="M48" s="62">
        <v>102.38018421</v>
      </c>
      <c r="N48" s="62">
        <v>42.654784047</v>
      </c>
      <c r="O48" s="26"/>
      <c r="P48" s="28" t="s">
        <v>47</v>
      </c>
      <c r="Q48" s="26">
        <v>29.028579725450701</v>
      </c>
      <c r="R48" s="26">
        <v>43.182603479574901</v>
      </c>
      <c r="S48" s="26">
        <v>244.351494292121</v>
      </c>
      <c r="T48" s="26">
        <v>244.351494292121</v>
      </c>
      <c r="U48" s="26">
        <v>124.297158139535</v>
      </c>
      <c r="V48" s="26">
        <v>614.35767028422595</v>
      </c>
      <c r="W48" s="26">
        <v>102.990971397935</v>
      </c>
      <c r="X48" s="26">
        <v>1514.7321563093401</v>
      </c>
      <c r="Y48" s="26">
        <v>250837.28629684099</v>
      </c>
      <c r="Z48" s="26">
        <v>1151.7929628550901</v>
      </c>
      <c r="AA48" s="26">
        <v>115.236411016064</v>
      </c>
      <c r="AB48" s="26">
        <v>1129.6034053165299</v>
      </c>
      <c r="AC48" s="26">
        <v>1798.00906446929</v>
      </c>
      <c r="AD48" s="26">
        <v>615.72577209321503</v>
      </c>
      <c r="AE48" s="26">
        <v>615.72577209321503</v>
      </c>
      <c r="AF48" s="26">
        <v>184.21740148084399</v>
      </c>
      <c r="AG48" s="26">
        <v>760.57909251683202</v>
      </c>
      <c r="AH48" s="26">
        <v>36.6650926553286</v>
      </c>
      <c r="AI48" s="97">
        <v>132.58264350656</v>
      </c>
      <c r="AJ48" s="26">
        <v>6.1793104421823504</v>
      </c>
      <c r="AK48" s="26">
        <v>30.076936089113001</v>
      </c>
      <c r="AL48" s="26">
        <v>42.970423689166303</v>
      </c>
      <c r="AM48" s="26">
        <v>40.261953124775999</v>
      </c>
      <c r="AN48" s="26">
        <v>0</v>
      </c>
      <c r="AO48" s="26">
        <v>20724.457271846401</v>
      </c>
      <c r="AP48" s="26">
        <v>2118.4982890369602</v>
      </c>
      <c r="AQ48" s="26">
        <v>23027.172962364199</v>
      </c>
      <c r="AR48" s="26">
        <v>667.14587268440198</v>
      </c>
      <c r="AS48" s="26">
        <v>0.34414526537585999</v>
      </c>
      <c r="AT48" s="26">
        <v>10368.1252109631</v>
      </c>
      <c r="AU48" s="26">
        <v>1.1076968630433699</v>
      </c>
      <c r="AV48" s="26">
        <v>0.27072929396980699</v>
      </c>
      <c r="AW48" s="26">
        <v>1132.5667063057699</v>
      </c>
      <c r="AX48" s="26">
        <v>0.53525539421396895</v>
      </c>
      <c r="AY48" s="26">
        <v>5.0809724312020202E-2</v>
      </c>
      <c r="AZ48" s="26">
        <v>2309.1330372227999</v>
      </c>
      <c r="BA48" s="26">
        <v>2195.4741058967802</v>
      </c>
      <c r="BB48" s="26">
        <v>113.658931326024</v>
      </c>
      <c r="BC48" s="26">
        <v>2.1527587231931701E-3</v>
      </c>
      <c r="BD48" s="26">
        <v>258.075915904694</v>
      </c>
      <c r="BE48" s="26">
        <v>1.5475675744197699E-2</v>
      </c>
      <c r="BF48" s="26">
        <v>160.29903405369299</v>
      </c>
      <c r="BG48" s="26">
        <v>2.08990652391739</v>
      </c>
      <c r="BH48" s="26">
        <v>633.43493249998596</v>
      </c>
      <c r="BI48" s="26">
        <v>126.242172910665</v>
      </c>
      <c r="BJ48" s="26">
        <v>1.18383553586093</v>
      </c>
      <c r="BK48" s="26">
        <v>5.4919824169270797</v>
      </c>
      <c r="BL48" s="26">
        <v>5.5276805513759597E-3</v>
      </c>
      <c r="BM48" s="26">
        <v>46.941213371914202</v>
      </c>
      <c r="BN48" s="26">
        <v>5734.66965195991</v>
      </c>
      <c r="BO48" s="26">
        <v>0</v>
      </c>
      <c r="BP48" s="26">
        <v>2644.6021770943198</v>
      </c>
      <c r="BQ48" s="26">
        <v>664.08616674766404</v>
      </c>
      <c r="BR48" s="26">
        <v>24381.711870346098</v>
      </c>
      <c r="BS48" s="26">
        <v>3627.9671449355501</v>
      </c>
      <c r="BT48" s="28"/>
      <c r="BU48" s="97">
        <f t="shared" si="15"/>
        <v>24017.719541156119</v>
      </c>
      <c r="BV48" s="35">
        <f t="shared" si="16"/>
        <v>8.0000007722150854E-3</v>
      </c>
      <c r="BX48" s="23">
        <f t="shared" si="17"/>
        <v>-2.0030497824443613E-3</v>
      </c>
      <c r="BY48" s="23">
        <f t="shared" si="18"/>
        <v>-5.8136584526468221E-3</v>
      </c>
      <c r="BZ48" s="23">
        <f t="shared" si="19"/>
        <v>-7.4477283974355339E-3</v>
      </c>
      <c r="CA48" s="23">
        <f t="shared" si="20"/>
        <v>-9.4509230178457162E-3</v>
      </c>
      <c r="CB48" s="23">
        <f t="shared" si="21"/>
        <v>-9.609882545594934E-3</v>
      </c>
      <c r="CC48" s="23">
        <f t="shared" si="22"/>
        <v>-5.6249476290358095E-3</v>
      </c>
      <c r="CD48" s="23">
        <f t="shared" si="23"/>
        <v>8.9148721259357227E-3</v>
      </c>
      <c r="CE48" s="23">
        <f t="shared" si="24"/>
        <v>-5.9032881541306141E-3</v>
      </c>
      <c r="CF48" s="23">
        <f t="shared" si="25"/>
        <v>5.0905884661116303E-3</v>
      </c>
      <c r="CG48" s="23">
        <f t="shared" si="26"/>
        <v>-8.5786355209686183E-3</v>
      </c>
      <c r="CH48" s="23">
        <f t="shared" si="27"/>
        <v>-9.4673493686128277E-3</v>
      </c>
      <c r="CI48" s="23">
        <f t="shared" si="28"/>
        <v>5.9658731096065383E-3</v>
      </c>
      <c r="CJ48" s="23">
        <f t="shared" si="29"/>
        <v>7.3998649675147713E-3</v>
      </c>
    </row>
    <row r="49" spans="1:88" x14ac:dyDescent="0.25">
      <c r="A49" s="28" t="s">
        <v>48</v>
      </c>
      <c r="B49" s="26">
        <v>52205.141282999997</v>
      </c>
      <c r="C49" s="26">
        <v>7.1632327402999998</v>
      </c>
      <c r="D49" s="26">
        <v>3414.1827103999999</v>
      </c>
      <c r="E49" s="26">
        <v>413.98489459000001</v>
      </c>
      <c r="F49" s="26">
        <v>391.5626446</v>
      </c>
      <c r="G49" s="26">
        <v>8.2723420743999991</v>
      </c>
      <c r="H49" s="26">
        <v>5351.8999581999997</v>
      </c>
      <c r="I49" s="26">
        <v>43.687086344999997</v>
      </c>
      <c r="J49" s="26">
        <v>138.25826717999999</v>
      </c>
      <c r="K49" s="26">
        <v>106.56153331</v>
      </c>
      <c r="L49" s="62">
        <v>7.5381540447999997</v>
      </c>
      <c r="M49" s="62">
        <v>22.396243739999999</v>
      </c>
      <c r="N49" s="62">
        <v>8.7070239106000002</v>
      </c>
      <c r="O49" s="26"/>
      <c r="P49" s="28" t="s">
        <v>48</v>
      </c>
      <c r="Q49" s="26">
        <v>5.9489099105331302</v>
      </c>
      <c r="R49" s="26">
        <v>7.4698141097042399</v>
      </c>
      <c r="S49" s="26">
        <v>43.490767852692898</v>
      </c>
      <c r="T49" s="26">
        <v>43.490767852692898</v>
      </c>
      <c r="U49" s="26">
        <v>20.351781847781801</v>
      </c>
      <c r="V49" s="26">
        <v>139.21719591680801</v>
      </c>
      <c r="W49" s="26">
        <v>22.544775808211899</v>
      </c>
      <c r="X49" s="26">
        <v>317.84604340690601</v>
      </c>
      <c r="Y49" s="26">
        <v>52217.608445024998</v>
      </c>
      <c r="Z49" s="26">
        <v>234.86604370739201</v>
      </c>
      <c r="AA49" s="26">
        <v>24.045577184172299</v>
      </c>
      <c r="AB49" s="26">
        <v>248.63683167269201</v>
      </c>
      <c r="AC49" s="26">
        <v>416.76079253902702</v>
      </c>
      <c r="AD49" s="26">
        <v>105.782327122239</v>
      </c>
      <c r="AE49" s="26">
        <v>105.782327122239</v>
      </c>
      <c r="AF49" s="26">
        <v>27.104498623985101</v>
      </c>
      <c r="AG49" s="26">
        <v>172.84267121039301</v>
      </c>
      <c r="AH49" s="26">
        <v>7.8996169452013598</v>
      </c>
      <c r="AI49" s="97">
        <v>26.5894182825825</v>
      </c>
      <c r="AJ49" s="26">
        <v>1.0089073212669899</v>
      </c>
      <c r="AK49" s="26">
        <v>6.5399541769863898</v>
      </c>
      <c r="AL49" s="26">
        <v>8.7611546190115508</v>
      </c>
      <c r="AM49" s="26">
        <v>7.1267748100993602</v>
      </c>
      <c r="AN49" s="26">
        <v>0</v>
      </c>
      <c r="AO49" s="26">
        <v>3049.2556133489802</v>
      </c>
      <c r="AP49" s="26">
        <v>311.70175677309402</v>
      </c>
      <c r="AQ49" s="26">
        <v>3388.0618687460601</v>
      </c>
      <c r="AR49" s="26">
        <v>144.63534348517601</v>
      </c>
      <c r="AS49" s="26">
        <v>6.5450449577539302E-2</v>
      </c>
      <c r="AT49" s="26">
        <v>2327.3695234276302</v>
      </c>
      <c r="AU49" s="26">
        <v>0.186002613358907</v>
      </c>
      <c r="AV49" s="26">
        <v>3.9655289307032202E-2</v>
      </c>
      <c r="AW49" s="26">
        <v>174.20429199115901</v>
      </c>
      <c r="AX49" s="26">
        <v>9.0200739319984305E-2</v>
      </c>
      <c r="AY49" s="26">
        <v>7.5167011855354704E-3</v>
      </c>
      <c r="AZ49" s="26">
        <v>410.67159132443498</v>
      </c>
      <c r="BA49" s="26">
        <v>388.35295181099502</v>
      </c>
      <c r="BB49" s="26">
        <v>22.318639513439901</v>
      </c>
      <c r="BC49" s="26">
        <v>5.7115504202560603E-4</v>
      </c>
      <c r="BD49" s="26">
        <v>56.9016440858259</v>
      </c>
      <c r="BE49" s="26">
        <v>4.1058324553426197E-3</v>
      </c>
      <c r="BF49" s="26">
        <v>31.350261425177798</v>
      </c>
      <c r="BG49" s="26">
        <v>0.35140144942872698</v>
      </c>
      <c r="BH49" s="26">
        <v>123.933053379409</v>
      </c>
      <c r="BI49" s="26">
        <v>26.0791984867897</v>
      </c>
      <c r="BJ49" s="26">
        <v>0.25956473100855898</v>
      </c>
      <c r="BK49" s="26">
        <v>0.95839316677414099</v>
      </c>
      <c r="BL49" s="26">
        <v>8.3880196486934796E-4</v>
      </c>
      <c r="BM49" s="26">
        <v>8.2339563833176204</v>
      </c>
      <c r="BN49" s="26">
        <v>1306.82698525203</v>
      </c>
      <c r="BO49" s="26">
        <v>0</v>
      </c>
      <c r="BP49" s="26">
        <v>607.13857375055602</v>
      </c>
      <c r="BQ49" s="26">
        <v>143.757385941579</v>
      </c>
      <c r="BR49" s="26">
        <v>5397.2110872644498</v>
      </c>
      <c r="BS49" s="26">
        <v>804.04115289202798</v>
      </c>
      <c r="BT49" s="28"/>
      <c r="BU49" s="97">
        <f t="shared" si="15"/>
        <v>5321.3707468842049</v>
      </c>
      <c r="BV49" s="35">
        <f t="shared" si="16"/>
        <v>8.0000010844006892E-3</v>
      </c>
      <c r="BX49" s="23">
        <f t="shared" si="17"/>
        <v>2.3881100057592994E-4</v>
      </c>
      <c r="BY49" s="23">
        <f t="shared" si="18"/>
        <v>-5.0895917419420201E-3</v>
      </c>
      <c r="BZ49" s="23">
        <f t="shared" si="19"/>
        <v>-7.6506865242954537E-3</v>
      </c>
      <c r="CA49" s="23">
        <f t="shared" si="20"/>
        <v>-8.0034400019508827E-3</v>
      </c>
      <c r="CB49" s="23">
        <f t="shared" si="21"/>
        <v>-8.1971373757673705E-3</v>
      </c>
      <c r="CC49" s="23">
        <f t="shared" si="22"/>
        <v>-4.6402446534662819E-3</v>
      </c>
      <c r="CD49" s="23">
        <f t="shared" si="23"/>
        <v>8.4663632389140545E-3</v>
      </c>
      <c r="CE49" s="23">
        <f t="shared" si="24"/>
        <v>-4.4937419437121257E-3</v>
      </c>
      <c r="CF49" s="23">
        <f t="shared" si="25"/>
        <v>6.9357786435987889E-3</v>
      </c>
      <c r="CG49" s="23">
        <f t="shared" si="26"/>
        <v>-7.3122651632104713E-3</v>
      </c>
      <c r="CH49" s="23">
        <f t="shared" si="27"/>
        <v>-9.0658713910075107E-3</v>
      </c>
      <c r="CI49" s="23">
        <f t="shared" si="28"/>
        <v>6.6320080249269329E-3</v>
      </c>
      <c r="CJ49" s="23">
        <f t="shared" si="29"/>
        <v>6.2169013163787673E-3</v>
      </c>
    </row>
    <row r="50" spans="1:88" x14ac:dyDescent="0.25">
      <c r="A50" s="28" t="s">
        <v>49</v>
      </c>
      <c r="B50" s="26">
        <v>255628.35349000001</v>
      </c>
      <c r="C50" s="26">
        <v>45.569426571999998</v>
      </c>
      <c r="D50" s="26">
        <v>22593.797816999999</v>
      </c>
      <c r="E50" s="26">
        <v>2391.7523348999998</v>
      </c>
      <c r="F50" s="26">
        <v>2261.1015226999998</v>
      </c>
      <c r="G50" s="26">
        <v>51.725381376999998</v>
      </c>
      <c r="H50" s="26">
        <v>37906.662452999997</v>
      </c>
      <c r="I50" s="26">
        <v>250.72782594</v>
      </c>
      <c r="J50" s="26">
        <v>770.82534117</v>
      </c>
      <c r="K50" s="26">
        <v>576.83126417000005</v>
      </c>
      <c r="L50" s="62">
        <v>43.169532089999997</v>
      </c>
      <c r="M50" s="62">
        <v>138.39410111999999</v>
      </c>
      <c r="N50" s="62">
        <v>68.841472327999995</v>
      </c>
      <c r="O50" s="26"/>
      <c r="P50" s="28" t="s">
        <v>49</v>
      </c>
      <c r="Q50" s="26">
        <v>36.8927972889351</v>
      </c>
      <c r="R50" s="26">
        <v>42.9975161107809</v>
      </c>
      <c r="S50" s="26">
        <v>251.159691780202</v>
      </c>
      <c r="T50" s="26">
        <v>251.159691780202</v>
      </c>
      <c r="U50" s="26">
        <v>119.57940829944199</v>
      </c>
      <c r="V50" s="26">
        <v>781.18927414917596</v>
      </c>
      <c r="W50" s="26">
        <v>140.28509251339301</v>
      </c>
      <c r="X50" s="26">
        <v>1772.8197987561</v>
      </c>
      <c r="Y50" s="26">
        <v>256530.76668816101</v>
      </c>
      <c r="Z50" s="26">
        <v>1335.5951018497799</v>
      </c>
      <c r="AA50" s="26">
        <v>156.85316570227999</v>
      </c>
      <c r="AB50" s="26">
        <v>1478.31683415353</v>
      </c>
      <c r="AC50" s="26">
        <v>2992.8773621058899</v>
      </c>
      <c r="AD50" s="26">
        <v>574.92628425737405</v>
      </c>
      <c r="AE50" s="26">
        <v>574.92628425737405</v>
      </c>
      <c r="AF50" s="26">
        <v>179.63166870395699</v>
      </c>
      <c r="AG50" s="26">
        <v>1217.9334656814999</v>
      </c>
      <c r="AH50" s="26">
        <v>56.767223955643701</v>
      </c>
      <c r="AI50" s="97">
        <v>215.471926109126</v>
      </c>
      <c r="AJ50" s="26">
        <v>5.3431959137110896</v>
      </c>
      <c r="AK50" s="26">
        <v>48.960489823943497</v>
      </c>
      <c r="AL50" s="26">
        <v>70.001127699980003</v>
      </c>
      <c r="AM50" s="26">
        <v>45.477676751599702</v>
      </c>
      <c r="AN50" s="26">
        <v>0</v>
      </c>
      <c r="AO50" s="26">
        <v>20208.5654628989</v>
      </c>
      <c r="AP50" s="26">
        <v>2065.7645796568499</v>
      </c>
      <c r="AQ50" s="26">
        <v>22453.961711259701</v>
      </c>
      <c r="AR50" s="26">
        <v>942.09848382187704</v>
      </c>
      <c r="AS50" s="26">
        <v>0.426059235547325</v>
      </c>
      <c r="AT50" s="26">
        <v>17574.954390260998</v>
      </c>
      <c r="AU50" s="26">
        <v>1.0821302613028201</v>
      </c>
      <c r="AV50" s="26">
        <v>0.22310377684816199</v>
      </c>
      <c r="AW50" s="26">
        <v>988.81932106461102</v>
      </c>
      <c r="AX50" s="26">
        <v>0.53528968369186003</v>
      </c>
      <c r="AY50" s="26">
        <v>4.2664363013056802E-2</v>
      </c>
      <c r="AZ50" s="26">
        <v>2384.4220066667699</v>
      </c>
      <c r="BA50" s="26">
        <v>2253.40555559009</v>
      </c>
      <c r="BB50" s="26">
        <v>131.01645107668199</v>
      </c>
      <c r="BC50" s="26">
        <v>4.5027346748458099E-3</v>
      </c>
      <c r="BD50" s="26">
        <v>340.66097133440201</v>
      </c>
      <c r="BE50" s="26">
        <v>3.2368889212233402E-2</v>
      </c>
      <c r="BF50" s="26">
        <v>184.29674254975501</v>
      </c>
      <c r="BG50" s="26">
        <v>2.01903968121165</v>
      </c>
      <c r="BH50" s="26">
        <v>727.67041558226799</v>
      </c>
      <c r="BI50" s="26">
        <v>155.56532548873699</v>
      </c>
      <c r="BJ50" s="26">
        <v>1.5661168323991199</v>
      </c>
      <c r="BK50" s="26">
        <v>6.0219636317840299</v>
      </c>
      <c r="BL50" s="26">
        <v>4.8659693667774499E-3</v>
      </c>
      <c r="BM50" s="26">
        <v>51.654063126705097</v>
      </c>
      <c r="BN50" s="26">
        <v>9762.1937654671201</v>
      </c>
      <c r="BO50" s="26">
        <v>0</v>
      </c>
      <c r="BP50" s="26">
        <v>4153.0306004977601</v>
      </c>
      <c r="BQ50" s="26">
        <v>1232.17059651145</v>
      </c>
      <c r="BR50" s="26">
        <v>38568.826087512403</v>
      </c>
      <c r="BS50" s="26">
        <v>6108.5445382751996</v>
      </c>
      <c r="BT50" s="28"/>
      <c r="BU50" s="97">
        <f t="shared" si="15"/>
        <v>37903.735595303675</v>
      </c>
      <c r="BV50" s="35">
        <f t="shared" si="16"/>
        <v>7.9999988872288558E-3</v>
      </c>
      <c r="BX50" s="23">
        <f t="shared" si="17"/>
        <v>3.5301764684577482E-3</v>
      </c>
      <c r="BY50" s="23">
        <f t="shared" si="18"/>
        <v>-2.0134073939975963E-3</v>
      </c>
      <c r="BZ50" s="23">
        <f t="shared" si="19"/>
        <v>-6.1891368097081387E-3</v>
      </c>
      <c r="CA50" s="23">
        <f t="shared" si="20"/>
        <v>-3.0648358219482639E-3</v>
      </c>
      <c r="CB50" s="23">
        <f t="shared" si="21"/>
        <v>-3.4036362510251193E-3</v>
      </c>
      <c r="CC50" s="23">
        <f t="shared" si="22"/>
        <v>-1.3787863597389174E-3</v>
      </c>
      <c r="CD50" s="23">
        <f t="shared" si="23"/>
        <v>1.7468265251086523E-2</v>
      </c>
      <c r="CE50" s="23">
        <f t="shared" si="24"/>
        <v>1.7224487891716511E-3</v>
      </c>
      <c r="CF50" s="23">
        <f t="shared" si="25"/>
        <v>1.3445241646369623E-2</v>
      </c>
      <c r="CG50" s="23">
        <f t="shared" si="26"/>
        <v>-3.3024907472154292E-3</v>
      </c>
      <c r="CH50" s="23">
        <f t="shared" si="27"/>
        <v>-3.9846616558288708E-3</v>
      </c>
      <c r="CI50" s="23">
        <f t="shared" si="28"/>
        <v>1.3663814989869872E-2</v>
      </c>
      <c r="CJ50" s="23">
        <f t="shared" si="29"/>
        <v>1.6845301716598239E-2</v>
      </c>
    </row>
    <row r="51" spans="1:88" x14ac:dyDescent="0.25">
      <c r="A51" s="28" t="s">
        <v>50</v>
      </c>
      <c r="B51" s="26">
        <v>25429.727519</v>
      </c>
      <c r="C51" s="26">
        <v>4.5058828764000003</v>
      </c>
      <c r="D51" s="26">
        <v>2142.0958611999999</v>
      </c>
      <c r="E51" s="26">
        <v>255.1375031</v>
      </c>
      <c r="F51" s="26">
        <v>241.32929254000001</v>
      </c>
      <c r="G51" s="26">
        <v>4.9950146297</v>
      </c>
      <c r="H51" s="26">
        <v>3918.5692869</v>
      </c>
      <c r="I51" s="26">
        <v>26.114341201999999</v>
      </c>
      <c r="J51" s="26">
        <v>80.250821807999998</v>
      </c>
      <c r="K51" s="26">
        <v>59.206098118</v>
      </c>
      <c r="L51" s="62">
        <v>4.7383198513</v>
      </c>
      <c r="M51" s="62">
        <v>14.205832098</v>
      </c>
      <c r="N51" s="62">
        <v>7.1428781813000004</v>
      </c>
      <c r="O51" s="26"/>
      <c r="P51" s="28" t="s">
        <v>50</v>
      </c>
      <c r="Q51" s="26">
        <v>3.8926035187342101</v>
      </c>
      <c r="R51" s="26">
        <v>4.7212470272633897</v>
      </c>
      <c r="S51" s="26">
        <v>26.172592547877802</v>
      </c>
      <c r="T51" s="26">
        <v>26.172592547877802</v>
      </c>
      <c r="U51" s="26">
        <v>12.0002396822864</v>
      </c>
      <c r="V51" s="26">
        <v>81.286637499483007</v>
      </c>
      <c r="W51" s="26">
        <v>14.401256684188199</v>
      </c>
      <c r="X51" s="26">
        <v>171.45842318050401</v>
      </c>
      <c r="Y51" s="26">
        <v>25535.342538511901</v>
      </c>
      <c r="Z51" s="26">
        <v>136.564207118421</v>
      </c>
      <c r="AA51" s="26">
        <v>14.7402690420145</v>
      </c>
      <c r="AB51" s="26">
        <v>151.33754969565899</v>
      </c>
      <c r="AC51" s="26">
        <v>306.85652823737399</v>
      </c>
      <c r="AD51" s="26">
        <v>59.061377525296301</v>
      </c>
      <c r="AE51" s="26">
        <v>59.061377525296301</v>
      </c>
      <c r="AF51" s="26">
        <v>17.041507003532899</v>
      </c>
      <c r="AG51" s="26">
        <v>123.752262876282</v>
      </c>
      <c r="AH51" s="26">
        <v>5.68898839548008</v>
      </c>
      <c r="AI51" s="97">
        <v>22.1466720437441</v>
      </c>
      <c r="AJ51" s="26">
        <v>0.55603949606309599</v>
      </c>
      <c r="AK51" s="26">
        <v>4.8461883932935397</v>
      </c>
      <c r="AL51" s="26">
        <v>7.2629639599598201</v>
      </c>
      <c r="AM51" s="26">
        <v>4.5011809108395697</v>
      </c>
      <c r="AN51" s="26">
        <v>0</v>
      </c>
      <c r="AO51" s="26">
        <v>1917.16709328306</v>
      </c>
      <c r="AP51" s="26">
        <v>195.97703229881401</v>
      </c>
      <c r="AQ51" s="26">
        <v>2130.1856325854101</v>
      </c>
      <c r="AR51" s="26">
        <v>95.729725183066193</v>
      </c>
      <c r="AS51" s="26">
        <v>1.4823257505359899E-2</v>
      </c>
      <c r="AT51" s="26">
        <v>1823.7949617196</v>
      </c>
      <c r="AU51" s="26">
        <v>0.111346340382612</v>
      </c>
      <c r="AV51" s="26">
        <v>2.5420962648191901E-2</v>
      </c>
      <c r="AW51" s="26">
        <v>109.911740251437</v>
      </c>
      <c r="AX51" s="26">
        <v>4.9752272138538403E-2</v>
      </c>
      <c r="AY51" s="26">
        <v>4.8227630417169501E-3</v>
      </c>
      <c r="AZ51" s="26">
        <v>254.685151780626</v>
      </c>
      <c r="BA51" s="26">
        <v>240.819212705355</v>
      </c>
      <c r="BB51" s="26">
        <v>13.865939075271299</v>
      </c>
      <c r="BC51" s="26">
        <v>3.8053254848790499E-4</v>
      </c>
      <c r="BD51" s="26">
        <v>33.709962463003698</v>
      </c>
      <c r="BE51" s="26">
        <v>2.7355361078501002E-3</v>
      </c>
      <c r="BF51" s="26">
        <v>19.268217463913</v>
      </c>
      <c r="BG51" s="26">
        <v>0.221691257461267</v>
      </c>
      <c r="BH51" s="26">
        <v>76.752955439077994</v>
      </c>
      <c r="BI51" s="26">
        <v>8.2159456778108098</v>
      </c>
      <c r="BJ51" s="26">
        <v>0.14628619950726701</v>
      </c>
      <c r="BK51" s="26">
        <v>0.59853860634820799</v>
      </c>
      <c r="BL51" s="26">
        <v>5.3936023413085502E-4</v>
      </c>
      <c r="BM51" s="26">
        <v>4.9935533731267601</v>
      </c>
      <c r="BN51" s="26">
        <v>1014.82344042313</v>
      </c>
      <c r="BO51" s="26">
        <v>0</v>
      </c>
      <c r="BP51" s="26">
        <v>432.93840003302898</v>
      </c>
      <c r="BQ51" s="26">
        <v>127.646917335141</v>
      </c>
      <c r="BR51" s="26">
        <v>3985.5983624067799</v>
      </c>
      <c r="BS51" s="26">
        <v>637.01119660464997</v>
      </c>
      <c r="BT51" s="28"/>
      <c r="BU51" s="97">
        <f t="shared" si="15"/>
        <v>3916.9684081643663</v>
      </c>
      <c r="BV51" s="35">
        <f t="shared" si="16"/>
        <v>8.0000103009096064E-3</v>
      </c>
      <c r="BX51" s="23">
        <f t="shared" si="17"/>
        <v>4.1532108211930208E-3</v>
      </c>
      <c r="BY51" s="23">
        <f t="shared" si="18"/>
        <v>-1.0435170397032659E-3</v>
      </c>
      <c r="BZ51" s="23">
        <f t="shared" si="19"/>
        <v>-5.5600819880758144E-3</v>
      </c>
      <c r="CA51" s="23">
        <f t="shared" si="20"/>
        <v>-1.7729707074726128E-3</v>
      </c>
      <c r="CB51" s="23">
        <f t="shared" si="21"/>
        <v>-2.1136258647941253E-3</v>
      </c>
      <c r="CC51" s="23">
        <f t="shared" si="22"/>
        <v>-2.925430016864004E-4</v>
      </c>
      <c r="CD51" s="23">
        <f t="shared" si="23"/>
        <v>1.7105497083045571E-2</v>
      </c>
      <c r="CE51" s="23">
        <f t="shared" si="24"/>
        <v>2.2306266670568688E-3</v>
      </c>
      <c r="CF51" s="23">
        <f t="shared" si="25"/>
        <v>1.2907228463793143E-2</v>
      </c>
      <c r="CG51" s="23">
        <f t="shared" si="26"/>
        <v>-2.4443528167531888E-3</v>
      </c>
      <c r="CH51" s="23">
        <f t="shared" si="27"/>
        <v>-3.6031387859825834E-3</v>
      </c>
      <c r="CI51" s="23">
        <f t="shared" si="28"/>
        <v>1.3756644794901711E-2</v>
      </c>
      <c r="CJ51" s="23">
        <f t="shared" si="29"/>
        <v>1.6811959494731882E-2</v>
      </c>
    </row>
    <row r="52" spans="1:88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62"/>
      <c r="M52" s="62"/>
      <c r="N52" s="62"/>
      <c r="R52" s="26"/>
    </row>
    <row r="53" spans="1:88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62"/>
      <c r="M53" s="62"/>
      <c r="N53" s="62"/>
      <c r="R53" s="26"/>
    </row>
    <row r="54" spans="1:88" s="28" customFormat="1" x14ac:dyDescent="0.25">
      <c r="A54" s="28" t="s">
        <v>231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62"/>
      <c r="M54" s="62"/>
      <c r="N54" s="62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97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97"/>
      <c r="BV54" s="35"/>
    </row>
    <row r="55" spans="1:88" s="28" customFormat="1" x14ac:dyDescent="0.25">
      <c r="A55" s="28" t="s">
        <v>1</v>
      </c>
      <c r="B55" s="26">
        <v>33189.690753000003</v>
      </c>
      <c r="C55" s="26">
        <v>6.2924187265000002</v>
      </c>
      <c r="D55" s="26">
        <v>2486.5920897999999</v>
      </c>
      <c r="E55" s="26">
        <v>359.38308458</v>
      </c>
      <c r="F55" s="26">
        <v>336.72591001000001</v>
      </c>
      <c r="G55" s="26">
        <v>4.1682579495000001</v>
      </c>
      <c r="H55" s="26">
        <v>7947.5708972000002</v>
      </c>
      <c r="I55" s="26">
        <v>41.424596993000002</v>
      </c>
      <c r="J55" s="26">
        <v>138.85806317000001</v>
      </c>
      <c r="K55" s="26">
        <v>83.534626983999999</v>
      </c>
      <c r="L55" s="62">
        <v>6.1300505552000004</v>
      </c>
      <c r="M55" s="62">
        <v>26.200693203</v>
      </c>
      <c r="N55" s="62">
        <v>15.287032683</v>
      </c>
      <c r="O55" s="26"/>
      <c r="P55" s="26" t="s">
        <v>1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97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/>
      <c r="BU55" s="97">
        <f>Q55+S55+U55+V55+Z55+AB55+AC55+AD55+AG55+AH55+AJ55+AK55+AL55+AR55+AT55+BI55+BP55+BS55</f>
        <v>0</v>
      </c>
      <c r="BV55" s="35">
        <f>AF55/(AF55+AO55+AP55+1E-50)</f>
        <v>0</v>
      </c>
      <c r="BX55" s="23">
        <f>+(Y55-B55)/B55</f>
        <v>-1</v>
      </c>
      <c r="BY55" s="23">
        <f>+(AM55-C55)/C55</f>
        <v>-1</v>
      </c>
      <c r="BZ55" s="23">
        <f>+(AQ55-D55)/D55</f>
        <v>-1</v>
      </c>
      <c r="CA55" s="23">
        <f>+(AZ55-E55)/E55</f>
        <v>-1</v>
      </c>
      <c r="CB55" s="23">
        <f>+(BA55-F55)/F55</f>
        <v>-1</v>
      </c>
      <c r="CC55" s="23">
        <f>+(BM55-G55)/G55</f>
        <v>-1</v>
      </c>
      <c r="CD55" s="23">
        <f>+(BR55-H55)/H55</f>
        <v>-1</v>
      </c>
      <c r="CE55" s="23">
        <f>+(T55-I55)/I55</f>
        <v>-1</v>
      </c>
      <c r="CF55" s="23">
        <f>+(V55-J55)/J55</f>
        <v>-1</v>
      </c>
      <c r="CG55" s="23">
        <f>+(AD55-K55)/K55</f>
        <v>-1</v>
      </c>
      <c r="CH55" s="23">
        <f>+(R55-L55)/L55</f>
        <v>-1</v>
      </c>
      <c r="CI55" s="23">
        <f>+(W55-M55)/M55</f>
        <v>-1</v>
      </c>
      <c r="CJ55" s="23">
        <f>+(AL55-N55)/N55</f>
        <v>-1</v>
      </c>
    </row>
    <row r="56" spans="1:88" s="28" customFormat="1" x14ac:dyDescent="0.25">
      <c r="A56" s="28" t="s">
        <v>11</v>
      </c>
      <c r="B56" s="26">
        <v>47773.742779</v>
      </c>
      <c r="C56" s="26">
        <v>7.1721365088000004</v>
      </c>
      <c r="D56" s="26">
        <v>3287.7129138999999</v>
      </c>
      <c r="E56" s="26">
        <v>326.53431862000002</v>
      </c>
      <c r="F56" s="26">
        <v>308.80848751000002</v>
      </c>
      <c r="G56" s="26">
        <v>5.3521817170999997</v>
      </c>
      <c r="H56" s="26">
        <v>4453.5116041000001</v>
      </c>
      <c r="I56" s="26">
        <v>33.792743416</v>
      </c>
      <c r="J56" s="26">
        <v>118.76173414</v>
      </c>
      <c r="K56" s="26">
        <v>82.806728643</v>
      </c>
      <c r="L56" s="62">
        <v>5.5029789750000004</v>
      </c>
      <c r="M56" s="62">
        <v>17.127805108</v>
      </c>
      <c r="N56" s="62">
        <v>6.3443359031000002</v>
      </c>
      <c r="O56" s="26"/>
      <c r="P56" s="26" t="s">
        <v>11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97">
        <v>0</v>
      </c>
      <c r="AJ56" s="26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/>
      <c r="BU56" s="97">
        <f>Q56+S56+U56+V56+Z56+AB56+AC56+AD56+AG56+AH56+AJ56+AK56+AL56+AR56+AT56+BI56+BP56+BS56</f>
        <v>0</v>
      </c>
      <c r="BV56" s="35"/>
    </row>
    <row r="57" spans="1:88" s="28" customFormat="1" x14ac:dyDescent="0.25">
      <c r="A57" s="28" t="s">
        <v>58</v>
      </c>
      <c r="B57" s="26">
        <v>123671.74459</v>
      </c>
      <c r="C57" s="26">
        <v>14.894813373</v>
      </c>
      <c r="D57" s="26">
        <v>6115.7438992999996</v>
      </c>
      <c r="E57" s="26">
        <v>787.82128349000004</v>
      </c>
      <c r="F57" s="26">
        <v>741.09795710000003</v>
      </c>
      <c r="G57" s="26">
        <v>10.814761856000001</v>
      </c>
      <c r="H57" s="26">
        <v>10848.165913999999</v>
      </c>
      <c r="I57" s="26">
        <v>69.245626186999999</v>
      </c>
      <c r="J57" s="26">
        <v>292.62759132999997</v>
      </c>
      <c r="K57" s="26">
        <v>166.02822441000001</v>
      </c>
      <c r="L57" s="62">
        <v>11.129814586</v>
      </c>
      <c r="M57" s="62">
        <v>41.429441697000001</v>
      </c>
      <c r="N57" s="62">
        <v>14.65219042</v>
      </c>
      <c r="O57" s="26"/>
      <c r="P57" s="26" t="s">
        <v>58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97">
        <v>0</v>
      </c>
      <c r="AJ57" s="26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/>
      <c r="BU57" s="97">
        <f>Q57+S57+U57+V57+Z57+AB57+AC57+AD57+AG57+AH57+AJ57+AK57+AL57+AR57+AT57+BI57+BP57+BS57</f>
        <v>0</v>
      </c>
      <c r="BV57" s="35">
        <f>AF57/(AF57+AO57+AP57+1E-50)</f>
        <v>0</v>
      </c>
      <c r="BX57" s="23">
        <f>+(Y57-B57)/B57</f>
        <v>-1</v>
      </c>
      <c r="BY57" s="23">
        <f>+(AM57-C57)/C57</f>
        <v>-1</v>
      </c>
      <c r="BZ57" s="23">
        <f>+(AQ57-D57)/D57</f>
        <v>-1</v>
      </c>
      <c r="CA57" s="23">
        <f>+(AZ57-E57)/E57</f>
        <v>-1</v>
      </c>
      <c r="CB57" s="23">
        <f>+(BA57-F57)/F57</f>
        <v>-1</v>
      </c>
      <c r="CC57" s="23">
        <f>+(BM57-G57)/G57</f>
        <v>-1</v>
      </c>
      <c r="CD57" s="23">
        <f>+(BR57-H57)/H57</f>
        <v>-1</v>
      </c>
      <c r="CE57" s="23">
        <f>+(T57-I57)/I57</f>
        <v>-1</v>
      </c>
      <c r="CF57" s="23">
        <f>+(V57-J57)/J57</f>
        <v>-1</v>
      </c>
      <c r="CG57" s="23">
        <f>+(AD57-K57)/K57</f>
        <v>-1</v>
      </c>
      <c r="CH57" s="23">
        <f>+(R57-L57)/L57</f>
        <v>-1</v>
      </c>
      <c r="CI57" s="23">
        <f>+(W57-M57)/M57</f>
        <v>-1</v>
      </c>
      <c r="CJ57" s="23">
        <f>+(AL57-N57)/N57</f>
        <v>-1</v>
      </c>
    </row>
    <row r="58" spans="1:88" s="28" customFormat="1" x14ac:dyDescent="0.25">
      <c r="A58" s="28" t="s">
        <v>75</v>
      </c>
      <c r="B58" s="26">
        <v>4357.0080220999998</v>
      </c>
      <c r="C58" s="26">
        <v>0.69664306490000005</v>
      </c>
      <c r="D58" s="26">
        <v>313.73332188000001</v>
      </c>
      <c r="E58" s="26">
        <v>33.517531845999997</v>
      </c>
      <c r="F58" s="26">
        <v>31.715159729</v>
      </c>
      <c r="G58" s="26">
        <v>0.52109514820000002</v>
      </c>
      <c r="H58" s="26">
        <v>471.08687738999998</v>
      </c>
      <c r="I58" s="26">
        <v>3.3156343354</v>
      </c>
      <c r="J58" s="26">
        <v>12.134450494999999</v>
      </c>
      <c r="K58" s="26">
        <v>7.9046604278999997</v>
      </c>
      <c r="L58" s="62">
        <v>0.5736715375</v>
      </c>
      <c r="M58" s="62">
        <v>1.6780146117000001</v>
      </c>
      <c r="N58" s="62">
        <v>0.64899783570000003</v>
      </c>
      <c r="O58" s="26"/>
      <c r="P58" s="26" t="s">
        <v>176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97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/>
      <c r="BU58" s="97">
        <f>Q58+S58+U58+V58+Z58+AB58+AC58+AD58+AG58+AH58+AJ58+AK58+AL58+AR58+AT58+BI58+BP58+BS58</f>
        <v>0</v>
      </c>
      <c r="BV58" s="35"/>
    </row>
    <row r="59" spans="1:88" s="28" customFormat="1" x14ac:dyDescent="0.25">
      <c r="A59" s="28" t="s">
        <v>237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97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97"/>
      <c r="BV59" s="35"/>
    </row>
    <row r="60" spans="1:88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</row>
    <row r="61" spans="1:88" x14ac:dyDescent="0.25">
      <c r="A61" s="2" t="s">
        <v>55</v>
      </c>
      <c r="B61" s="1">
        <f t="shared" ref="B61:K61" si="30">SUM(B3:B58)</f>
        <v>10687144.4781045</v>
      </c>
      <c r="C61" s="1">
        <f t="shared" si="30"/>
        <v>1918.6655813547004</v>
      </c>
      <c r="D61" s="1">
        <f t="shared" si="30"/>
        <v>1062427.7650113998</v>
      </c>
      <c r="E61" s="1">
        <f t="shared" si="30"/>
        <v>104316.58858608501</v>
      </c>
      <c r="F61" s="1">
        <f t="shared" si="30"/>
        <v>98507.280572864052</v>
      </c>
      <c r="G61" s="1">
        <f t="shared" si="30"/>
        <v>2125.4624623999994</v>
      </c>
      <c r="H61" s="1">
        <f t="shared" si="30"/>
        <v>1089925.7615472202</v>
      </c>
      <c r="I61" s="1">
        <f t="shared" si="30"/>
        <v>10657.4347162838</v>
      </c>
      <c r="J61" s="1">
        <f t="shared" si="30"/>
        <v>27749.889447201993</v>
      </c>
      <c r="K61" s="1">
        <f t="shared" si="30"/>
        <v>26941.953412515904</v>
      </c>
      <c r="L61" s="1">
        <f t="shared" ref="L61:N61" si="31">SUM(L3:L58)</f>
        <v>1955.5206413382</v>
      </c>
      <c r="M61" s="1">
        <f t="shared" si="31"/>
        <v>4417.5535375379986</v>
      </c>
      <c r="N61" s="1">
        <f t="shared" si="31"/>
        <v>1820.0407756024999</v>
      </c>
      <c r="Q61" s="1">
        <f t="shared" ref="Q61:BS61" si="32">SUM(Q3:Q58)</f>
        <v>1328.8047576112788</v>
      </c>
      <c r="R61" s="1">
        <f t="shared" si="32"/>
        <v>1912.800077746642</v>
      </c>
      <c r="S61" s="1">
        <f t="shared" si="32"/>
        <v>10444.714264846241</v>
      </c>
      <c r="T61" s="1">
        <f t="shared" si="32"/>
        <v>10444.714264846241</v>
      </c>
      <c r="U61" s="1">
        <f t="shared" si="32"/>
        <v>5466.0814685030737</v>
      </c>
      <c r="V61" s="1">
        <f t="shared" si="32"/>
        <v>27383.287428735035</v>
      </c>
      <c r="W61" s="1">
        <f t="shared" si="32"/>
        <v>4360.26491021736</v>
      </c>
      <c r="X61" s="1">
        <f t="shared" si="32"/>
        <v>63977.552884762648</v>
      </c>
      <c r="Y61" s="1">
        <f t="shared" si="32"/>
        <v>10458436.669724984</v>
      </c>
      <c r="Z61" s="1">
        <f t="shared" si="32"/>
        <v>49308.564609820372</v>
      </c>
      <c r="AA61" s="1">
        <f t="shared" si="32"/>
        <v>4897.8180476035104</v>
      </c>
      <c r="AB61" s="1">
        <f t="shared" si="32"/>
        <v>48034.987937011698</v>
      </c>
      <c r="AC61" s="1">
        <f t="shared" si="32"/>
        <v>83896.328097210324</v>
      </c>
      <c r="AD61" s="1">
        <f t="shared" si="32"/>
        <v>26365.017547870561</v>
      </c>
      <c r="AE61" s="1">
        <f t="shared" si="32"/>
        <v>26365.017547870561</v>
      </c>
      <c r="AF61" s="1">
        <f t="shared" si="32"/>
        <v>8326.8410787889843</v>
      </c>
      <c r="AG61" s="1">
        <f t="shared" si="32"/>
        <v>35873.664580735873</v>
      </c>
      <c r="AH61" s="1">
        <f t="shared" si="32"/>
        <v>1626.0617325755659</v>
      </c>
      <c r="AI61" s="1"/>
      <c r="AJ61" s="1">
        <f t="shared" si="32"/>
        <v>265.78241111736082</v>
      </c>
      <c r="AK61" s="1">
        <f t="shared" si="32"/>
        <v>1389.9587076608027</v>
      </c>
      <c r="AL61" s="1">
        <f t="shared" si="32"/>
        <v>1796.4188950313485</v>
      </c>
      <c r="AM61" s="1">
        <f t="shared" si="32"/>
        <v>1875.3606445936573</v>
      </c>
      <c r="AN61" s="1">
        <f t="shared" si="32"/>
        <v>0</v>
      </c>
      <c r="AO61" s="1">
        <f t="shared" si="32"/>
        <v>936769.37893972732</v>
      </c>
      <c r="AP61" s="1">
        <f t="shared" si="32"/>
        <v>95758.668575135875</v>
      </c>
      <c r="AQ61" s="1">
        <f t="shared" si="32"/>
        <v>1040854.8885936523</v>
      </c>
      <c r="AR61" s="1">
        <f t="shared" si="32"/>
        <v>29157.518503107116</v>
      </c>
      <c r="AS61" s="1">
        <f t="shared" si="32"/>
        <v>14.793754330949229</v>
      </c>
      <c r="AT61" s="1">
        <f t="shared" si="32"/>
        <v>460473.17457775743</v>
      </c>
      <c r="AU61" s="1">
        <f t="shared" si="32"/>
        <v>48.994060506181114</v>
      </c>
      <c r="AV61" s="1">
        <f t="shared" si="32"/>
        <v>12.067274891284557</v>
      </c>
      <c r="AW61" s="1">
        <f t="shared" si="32"/>
        <v>50169.482209968097</v>
      </c>
      <c r="AX61" s="1">
        <f t="shared" si="32"/>
        <v>23.926389392295924</v>
      </c>
      <c r="AY61" s="1">
        <f t="shared" si="32"/>
        <v>2.2917900146563217</v>
      </c>
      <c r="AZ61" s="1">
        <f t="shared" si="32"/>
        <v>101833.74225407168</v>
      </c>
      <c r="BA61" s="1">
        <f t="shared" si="32"/>
        <v>96139.163379691032</v>
      </c>
      <c r="BB61" s="1">
        <f t="shared" si="32"/>
        <v>5694.5788743806261</v>
      </c>
      <c r="BC61" s="1">
        <f t="shared" si="32"/>
        <v>0.1890114661045538</v>
      </c>
      <c r="BD61" s="1">
        <f t="shared" si="32"/>
        <v>11025.791727628855</v>
      </c>
      <c r="BE61" s="1">
        <f t="shared" si="32"/>
        <v>1.3587559127977178</v>
      </c>
      <c r="BF61" s="1">
        <f t="shared" si="32"/>
        <v>6948.5044746672274</v>
      </c>
      <c r="BG61" s="1">
        <f t="shared" si="32"/>
        <v>91.892932529307529</v>
      </c>
      <c r="BH61" s="1">
        <f t="shared" si="32"/>
        <v>27465.211366422463</v>
      </c>
      <c r="BI61" s="1">
        <f t="shared" si="32"/>
        <v>5630.8648633816301</v>
      </c>
      <c r="BJ61" s="1">
        <f t="shared" si="32"/>
        <v>50.601437780948643</v>
      </c>
      <c r="BK61" s="1">
        <f t="shared" si="32"/>
        <v>283.80121205101455</v>
      </c>
      <c r="BL61" s="1">
        <f t="shared" si="32"/>
        <v>0.25698212888440586</v>
      </c>
      <c r="BM61" s="1">
        <f t="shared" si="32"/>
        <v>2089.8807912973834</v>
      </c>
      <c r="BN61" s="1">
        <f t="shared" si="32"/>
        <v>257860.8611956625</v>
      </c>
      <c r="BO61" s="1">
        <f t="shared" si="32"/>
        <v>0</v>
      </c>
      <c r="BP61" s="1">
        <f t="shared" si="32"/>
        <v>118011.16298242849</v>
      </c>
      <c r="BQ61" s="1">
        <f t="shared" si="32"/>
        <v>28506.524141712493</v>
      </c>
      <c r="BR61" s="1">
        <f t="shared" si="32"/>
        <v>1077302.728003548</v>
      </c>
      <c r="BS61" s="1">
        <f t="shared" si="32"/>
        <v>155294.84466823583</v>
      </c>
      <c r="BT61" s="1"/>
      <c r="BU61" s="1"/>
      <c r="BV61" s="35">
        <f>AF61/(AF61+AO61+AP61+1E-50)</f>
        <v>8.0000018927131808E-3</v>
      </c>
      <c r="BW61" s="28"/>
      <c r="BX61" s="23">
        <f>+(Y61-B61)/B61</f>
        <v>-2.1400272902465732E-2</v>
      </c>
      <c r="BY61" s="23">
        <f>+(AM61-C61)/C61</f>
        <v>-2.2570341169338672E-2</v>
      </c>
      <c r="BZ61" s="23">
        <f>+(AQ61-D61)/D61</f>
        <v>-2.0305264158374092E-2</v>
      </c>
      <c r="CA61" s="23">
        <f>+(AZ61-E61)/E61</f>
        <v>-2.38010690884932E-2</v>
      </c>
      <c r="CB61" s="23">
        <f>+(BA61-F61)/F61</f>
        <v>-2.4040022010569737E-2</v>
      </c>
      <c r="CC61" s="23">
        <f>+(BM61-G61)/G61</f>
        <v>-1.67406725510637E-2</v>
      </c>
      <c r="CD61" s="23">
        <f>+(BR61-H61)/H61</f>
        <v>-1.1581553523198651E-2</v>
      </c>
      <c r="CE61" s="23">
        <f>+(T61-I61)/I61</f>
        <v>-1.9959817451430151E-2</v>
      </c>
      <c r="CF61" s="23">
        <f>+(V61-J61)/J61</f>
        <v>-1.3210936179204207E-2</v>
      </c>
      <c r="CG61" s="23">
        <f>+(AD61-K61)/K61</f>
        <v>-2.1414032450123972E-2</v>
      </c>
      <c r="CH61" s="23">
        <f>+(R61-L61)/L61</f>
        <v>-2.1846132783504373E-2</v>
      </c>
      <c r="CI61" s="23">
        <f>+(W61-M61)/M61</f>
        <v>-1.2968405891141017E-2</v>
      </c>
      <c r="CJ61" s="23">
        <f>+(AL61-N61)/N61</f>
        <v>-1.2978764480335197E-2</v>
      </c>
    </row>
    <row r="62" spans="1:88" x14ac:dyDescent="0.25">
      <c r="A62" s="28" t="s">
        <v>56</v>
      </c>
      <c r="B62" s="26">
        <f>SUM(B2:B51)</f>
        <v>10478152.291960401</v>
      </c>
      <c r="C62" s="26">
        <f t="shared" ref="C62:N62" si="33">SUM(C2:C51)</f>
        <v>1889.6095696815005</v>
      </c>
      <c r="D62" s="26">
        <f t="shared" si="33"/>
        <v>1050223.9827865199</v>
      </c>
      <c r="E62" s="26">
        <f t="shared" si="33"/>
        <v>102809.33236754901</v>
      </c>
      <c r="F62" s="26">
        <f t="shared" si="33"/>
        <v>97088.933058515031</v>
      </c>
      <c r="G62" s="26">
        <f t="shared" si="33"/>
        <v>2104.6061657291993</v>
      </c>
      <c r="H62" s="26">
        <f t="shared" si="33"/>
        <v>1066205.4262545302</v>
      </c>
      <c r="I62" s="26">
        <f t="shared" si="33"/>
        <v>10509.656115352402</v>
      </c>
      <c r="J62" s="26">
        <f t="shared" si="33"/>
        <v>27187.507608066993</v>
      </c>
      <c r="K62" s="26">
        <f t="shared" si="33"/>
        <v>26601.679172051001</v>
      </c>
      <c r="L62" s="26">
        <f t="shared" si="33"/>
        <v>1932.1841256844998</v>
      </c>
      <c r="M62" s="26">
        <f t="shared" si="33"/>
        <v>4331.1175829182994</v>
      </c>
      <c r="N62" s="26">
        <f t="shared" si="33"/>
        <v>1783.1082187607001</v>
      </c>
      <c r="Q62" s="97">
        <f>SUM(Q2:Q51)</f>
        <v>1328.8047576112788</v>
      </c>
      <c r="R62" s="97">
        <f t="shared" ref="R62:BS62" si="34">SUM(R2:R51)</f>
        <v>1912.800077746642</v>
      </c>
      <c r="S62" s="97">
        <f t="shared" si="34"/>
        <v>10444.714264846241</v>
      </c>
      <c r="T62" s="97">
        <f t="shared" si="34"/>
        <v>10444.714264846241</v>
      </c>
      <c r="U62" s="97">
        <f t="shared" si="34"/>
        <v>5466.0814685030737</v>
      </c>
      <c r="V62" s="97">
        <f t="shared" si="34"/>
        <v>27383.287428735035</v>
      </c>
      <c r="W62" s="97">
        <f t="shared" si="34"/>
        <v>4360.26491021736</v>
      </c>
      <c r="X62" s="97">
        <f t="shared" si="34"/>
        <v>63977.552884762648</v>
      </c>
      <c r="Y62" s="97">
        <f t="shared" si="34"/>
        <v>10458436.669724984</v>
      </c>
      <c r="Z62" s="97">
        <f t="shared" si="34"/>
        <v>49308.564609820372</v>
      </c>
      <c r="AA62" s="97">
        <f t="shared" si="34"/>
        <v>4897.8180476035104</v>
      </c>
      <c r="AB62" s="97">
        <f t="shared" si="34"/>
        <v>48034.987937011698</v>
      </c>
      <c r="AC62" s="97">
        <f t="shared" si="34"/>
        <v>83896.328097210324</v>
      </c>
      <c r="AD62" s="97">
        <f t="shared" si="34"/>
        <v>26365.017547870561</v>
      </c>
      <c r="AE62" s="97">
        <f t="shared" si="34"/>
        <v>26365.017547870561</v>
      </c>
      <c r="AF62" s="97">
        <f t="shared" si="34"/>
        <v>8326.8410787889843</v>
      </c>
      <c r="AG62" s="97">
        <f t="shared" si="34"/>
        <v>35873.664580735873</v>
      </c>
      <c r="AH62" s="97">
        <f t="shared" si="34"/>
        <v>1626.0617325755659</v>
      </c>
      <c r="AJ62" s="97">
        <f t="shared" si="34"/>
        <v>265.78241111736082</v>
      </c>
      <c r="AK62" s="97">
        <f t="shared" si="34"/>
        <v>1389.9587076608027</v>
      </c>
      <c r="AL62" s="97">
        <f t="shared" si="34"/>
        <v>1796.4188950313485</v>
      </c>
      <c r="AM62" s="97">
        <f t="shared" si="34"/>
        <v>1875.3606445936573</v>
      </c>
      <c r="AN62" s="97">
        <f t="shared" si="34"/>
        <v>0</v>
      </c>
      <c r="AO62" s="97">
        <f t="shared" si="34"/>
        <v>936769.37893972732</v>
      </c>
      <c r="AP62" s="97">
        <f t="shared" si="34"/>
        <v>95758.668575135875</v>
      </c>
      <c r="AQ62" s="97">
        <f t="shared" si="34"/>
        <v>1040854.8885936523</v>
      </c>
      <c r="AR62" s="97">
        <f t="shared" si="34"/>
        <v>29157.518503107116</v>
      </c>
      <c r="AS62" s="97">
        <f t="shared" si="34"/>
        <v>14.793754330949229</v>
      </c>
      <c r="AT62" s="97">
        <f t="shared" si="34"/>
        <v>460473.17457775743</v>
      </c>
      <c r="AU62" s="97">
        <f t="shared" si="34"/>
        <v>48.994060506181114</v>
      </c>
      <c r="AV62" s="97">
        <f t="shared" si="34"/>
        <v>12.067274891284557</v>
      </c>
      <c r="AW62" s="97">
        <f t="shared" si="34"/>
        <v>50169.482209968097</v>
      </c>
      <c r="AX62" s="97">
        <f t="shared" si="34"/>
        <v>23.926389392295924</v>
      </c>
      <c r="AY62" s="97">
        <f t="shared" si="34"/>
        <v>2.2917900146563217</v>
      </c>
      <c r="AZ62" s="97">
        <f t="shared" si="34"/>
        <v>101833.74225407168</v>
      </c>
      <c r="BA62" s="97">
        <f t="shared" si="34"/>
        <v>96139.163379691032</v>
      </c>
      <c r="BB62" s="97">
        <f t="shared" si="34"/>
        <v>5694.5788743806261</v>
      </c>
      <c r="BC62" s="97">
        <f t="shared" si="34"/>
        <v>0.1890114661045538</v>
      </c>
      <c r="BD62" s="97">
        <f t="shared" si="34"/>
        <v>11025.791727628855</v>
      </c>
      <c r="BE62" s="97">
        <f t="shared" si="34"/>
        <v>1.3587559127977178</v>
      </c>
      <c r="BF62" s="97">
        <f t="shared" si="34"/>
        <v>6948.5044746672274</v>
      </c>
      <c r="BG62" s="97">
        <f t="shared" si="34"/>
        <v>91.892932529307529</v>
      </c>
      <c r="BH62" s="97">
        <f t="shared" si="34"/>
        <v>27465.211366422463</v>
      </c>
      <c r="BI62" s="97">
        <f t="shared" si="34"/>
        <v>5630.8648633816301</v>
      </c>
      <c r="BJ62" s="97">
        <f t="shared" si="34"/>
        <v>50.601437780948643</v>
      </c>
      <c r="BK62" s="97">
        <f t="shared" si="34"/>
        <v>283.80121205101455</v>
      </c>
      <c r="BL62" s="97">
        <f t="shared" si="34"/>
        <v>0.25698212888440586</v>
      </c>
      <c r="BM62" s="97">
        <f t="shared" si="34"/>
        <v>2089.8807912973834</v>
      </c>
      <c r="BN62" s="97">
        <f t="shared" si="34"/>
        <v>257860.8611956625</v>
      </c>
      <c r="BO62" s="97">
        <f t="shared" si="34"/>
        <v>0</v>
      </c>
      <c r="BP62" s="97">
        <f t="shared" si="34"/>
        <v>118011.16298242849</v>
      </c>
      <c r="BQ62" s="97">
        <f t="shared" si="34"/>
        <v>28506.524141712493</v>
      </c>
      <c r="BR62" s="97">
        <f t="shared" si="34"/>
        <v>1077302.728003548</v>
      </c>
      <c r="BS62" s="97">
        <f t="shared" si="34"/>
        <v>155294.84466823583</v>
      </c>
    </row>
    <row r="63" spans="1:88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8595345.261963401</v>
      </c>
      <c r="C63" s="26">
        <f t="shared" ref="C63:N63" si="35">+C3+C5+C8+C9+C11+C12+C14+C15+C16+C17+C18+C19+C20+C21+C22+C23+C24+C25+C26+C28+C30+C31+C33+C34+C35+C36+C37+C39+C40+C41+C42+C43+C44+C46+C47+C49+C50+C10</f>
        <v>1597.6623976571004</v>
      </c>
      <c r="D63" s="26">
        <f t="shared" si="35"/>
        <v>848026.69592062</v>
      </c>
      <c r="E63" s="26">
        <f t="shared" si="35"/>
        <v>83220.54510781898</v>
      </c>
      <c r="F63" s="26">
        <f t="shared" si="35"/>
        <v>79202.889667215</v>
      </c>
      <c r="G63" s="26">
        <f t="shared" si="35"/>
        <v>1799.5948441724997</v>
      </c>
      <c r="H63" s="26">
        <f t="shared" si="35"/>
        <v>867568.59489293001</v>
      </c>
      <c r="I63" s="26">
        <f t="shared" si="35"/>
        <v>8281.4931681153976</v>
      </c>
      <c r="J63" s="26">
        <f t="shared" si="35"/>
        <v>21745.435365228994</v>
      </c>
      <c r="K63" s="26">
        <f t="shared" si="35"/>
        <v>20946.282609522998</v>
      </c>
      <c r="L63" s="26">
        <f t="shared" si="35"/>
        <v>1516.8693240243997</v>
      </c>
      <c r="M63" s="26">
        <f t="shared" si="35"/>
        <v>3475.0549167822996</v>
      </c>
      <c r="N63" s="26">
        <f t="shared" si="35"/>
        <v>1453.7941315487001</v>
      </c>
    </row>
    <row r="65" spans="2:8" x14ac:dyDescent="0.25">
      <c r="B65" s="97"/>
      <c r="C65" s="97"/>
      <c r="D65" s="97"/>
      <c r="E65" s="97"/>
      <c r="F65" s="97"/>
      <c r="G65" s="97"/>
      <c r="H65" s="97"/>
    </row>
    <row r="66" spans="2:8" x14ac:dyDescent="0.25">
      <c r="B66" s="97"/>
      <c r="C66" s="97"/>
      <c r="D66" s="97"/>
      <c r="E66" s="97"/>
      <c r="F66" s="97"/>
      <c r="G66" s="97"/>
      <c r="H66" s="97"/>
    </row>
    <row r="67" spans="2:8" x14ac:dyDescent="0.25">
      <c r="C67" s="97"/>
      <c r="D67" s="96"/>
      <c r="E67" s="96"/>
      <c r="F67" s="96"/>
      <c r="G67" s="96"/>
      <c r="H67" s="96"/>
    </row>
    <row r="68" spans="2:8" x14ac:dyDescent="0.25">
      <c r="C68" s="97"/>
    </row>
    <row r="69" spans="2:8" x14ac:dyDescent="0.25">
      <c r="C69" s="97"/>
    </row>
    <row r="70" spans="2:8" x14ac:dyDescent="0.25">
      <c r="C70" s="97"/>
    </row>
    <row r="71" spans="2:8" x14ac:dyDescent="0.25">
      <c r="C71" s="9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DI68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bestFit="1" customWidth="1"/>
    <col min="2" max="2" width="5.7109375" style="26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6.7109375" bestFit="1" customWidth="1"/>
    <col min="10" max="10" width="13.42578125" bestFit="1" customWidth="1"/>
    <col min="11" max="11" width="11.5703125" customWidth="1"/>
    <col min="12" max="12" width="8.85546875" customWidth="1"/>
    <col min="13" max="13" width="13.42578125" customWidth="1"/>
    <col min="14" max="14" width="6.7109375" customWidth="1"/>
    <col min="15" max="15" width="8.7109375" customWidth="1"/>
    <col min="16" max="16" width="10.28515625" customWidth="1"/>
    <col min="17" max="17" width="12.7109375" customWidth="1"/>
    <col min="18" max="18" width="10.28515625" customWidth="1"/>
    <col min="19" max="19" width="12.28515625" style="28" bestFit="1" customWidth="1"/>
    <col min="20" max="20" width="7.7109375" customWidth="1"/>
    <col min="21" max="21" width="6.7109375" customWidth="1"/>
    <col min="22" max="22" width="9.28515625" customWidth="1"/>
    <col min="23" max="23" width="6.7109375" style="28" bestFit="1" customWidth="1"/>
    <col min="24" max="24" width="10.85546875" style="28" bestFit="1" customWidth="1"/>
    <col min="25" max="25" width="7.7109375" customWidth="1"/>
    <col min="26" max="27" width="11.85546875" style="28" bestFit="1" customWidth="1"/>
    <col min="28" max="28" width="6.7109375" customWidth="1"/>
    <col min="29" max="29" width="9.7109375" customWidth="1"/>
    <col min="30" max="30" width="15.42578125" bestFit="1" customWidth="1"/>
    <col min="31" max="31" width="8.140625" style="28" bestFit="1" customWidth="1"/>
    <col min="32" max="32" width="6.7109375" customWidth="1"/>
    <col min="33" max="33" width="10.85546875" customWidth="1"/>
    <col min="34" max="34" width="6.7109375" customWidth="1"/>
    <col min="35" max="35" width="5.7109375" customWidth="1"/>
    <col min="36" max="36" width="5.7109375" style="28" customWidth="1"/>
    <col min="37" max="37" width="6.5703125" customWidth="1"/>
    <col min="38" max="38" width="6" style="28" bestFit="1" customWidth="1"/>
    <col min="39" max="39" width="9.140625" customWidth="1"/>
    <col min="40" max="40" width="5.7109375" bestFit="1" customWidth="1"/>
    <col min="41" max="41" width="8.140625" bestFit="1" customWidth="1"/>
    <col min="42" max="42" width="6.7109375" bestFit="1" customWidth="1"/>
    <col min="43" max="43" width="9" customWidth="1"/>
    <col min="44" max="44" width="9.28515625" customWidth="1"/>
    <col min="45" max="45" width="7.7109375" customWidth="1"/>
    <col min="46" max="46" width="9.140625" customWidth="1"/>
    <col min="47" max="47" width="12.7109375" bestFit="1" customWidth="1"/>
    <col min="48" max="49" width="9.28515625" customWidth="1"/>
    <col min="50" max="50" width="6.7109375" bestFit="1" customWidth="1"/>
    <col min="51" max="51" width="4.28515625" customWidth="1"/>
    <col min="52" max="52" width="7.7109375" bestFit="1" customWidth="1"/>
    <col min="53" max="53" width="4.5703125" bestFit="1" customWidth="1"/>
    <col min="54" max="54" width="4.140625" customWidth="1"/>
    <col min="55" max="55" width="6.7109375" customWidth="1"/>
    <col min="56" max="56" width="5.7109375" customWidth="1"/>
    <col min="57" max="57" width="5.85546875" customWidth="1"/>
    <col min="58" max="58" width="3.28515625" bestFit="1" customWidth="1"/>
    <col min="59" max="59" width="7.7109375" customWidth="1"/>
    <col min="60" max="60" width="11.5703125" customWidth="1"/>
    <col min="61" max="61" width="9.7109375" customWidth="1"/>
    <col min="62" max="63" width="7.7109375" customWidth="1"/>
    <col min="64" max="64" width="5.7109375" customWidth="1"/>
    <col min="65" max="65" width="5.28515625" customWidth="1"/>
    <col min="66" max="66" width="8.7109375" customWidth="1"/>
    <col min="67" max="67" width="4.85546875" customWidth="1"/>
    <col min="68" max="68" width="7.85546875" customWidth="1"/>
    <col min="69" max="69" width="5.85546875" customWidth="1"/>
    <col min="70" max="70" width="6" customWidth="1"/>
    <col min="71" max="71" width="6.7109375" customWidth="1"/>
    <col min="72" max="72" width="11.42578125" style="28" bestFit="1" customWidth="1"/>
    <col min="73" max="73" width="5.7109375" style="28" bestFit="1" customWidth="1"/>
    <col min="74" max="75" width="5.7109375" customWidth="1"/>
    <col min="76" max="76" width="3.85546875" bestFit="1" customWidth="1"/>
    <col min="77" max="77" width="11.5703125" style="28" bestFit="1" customWidth="1"/>
    <col min="78" max="78" width="6.7109375" customWidth="1"/>
    <col min="79" max="79" width="8.7109375" customWidth="1"/>
    <col min="80" max="80" width="7.5703125" style="96" bestFit="1" customWidth="1"/>
    <col min="81" max="81" width="8.7109375" style="28" customWidth="1"/>
    <col min="82" max="82" width="5.28515625" bestFit="1" customWidth="1"/>
    <col min="83" max="83" width="9.7109375" customWidth="1"/>
    <col min="84" max="84" width="9.28515625" style="28" bestFit="1" customWidth="1"/>
    <col min="85" max="85" width="7.7109375" customWidth="1"/>
    <col min="86" max="86" width="9" style="28" bestFit="1" customWidth="1"/>
    <col min="87" max="87" width="11.42578125" style="28" bestFit="1" customWidth="1"/>
    <col min="88" max="88" width="4.85546875" bestFit="1" customWidth="1"/>
    <col min="89" max="89" width="6.7109375" bestFit="1" customWidth="1"/>
    <col min="90" max="90" width="9.28515625" customWidth="1"/>
    <col min="91" max="91" width="7.7109375" customWidth="1"/>
    <col min="92" max="92" width="7.7109375" style="28" bestFit="1" customWidth="1"/>
    <col min="93" max="96" width="7.7109375" style="28" customWidth="1"/>
    <col min="97" max="97" width="6.7109375" bestFit="1" customWidth="1"/>
    <col min="98" max="98" width="9" customWidth="1"/>
    <col min="99" max="99" width="9" style="28" customWidth="1"/>
    <col min="100" max="116" width="9" customWidth="1"/>
  </cols>
  <sheetData>
    <row r="1" spans="1:113" x14ac:dyDescent="0.25">
      <c r="C1" s="28" t="s">
        <v>540</v>
      </c>
      <c r="BI1" s="27"/>
    </row>
    <row r="2" spans="1:113" x14ac:dyDescent="0.25">
      <c r="A2" s="28" t="s">
        <v>177</v>
      </c>
      <c r="B2" s="26" t="s">
        <v>391</v>
      </c>
      <c r="C2" s="26" t="s">
        <v>63</v>
      </c>
      <c r="D2" s="26" t="s">
        <v>317</v>
      </c>
      <c r="E2" s="26" t="s">
        <v>178</v>
      </c>
      <c r="F2" s="26" t="s">
        <v>131</v>
      </c>
      <c r="G2" s="26" t="s">
        <v>132</v>
      </c>
      <c r="H2" s="26" t="s">
        <v>133</v>
      </c>
      <c r="I2" s="26" t="s">
        <v>392</v>
      </c>
      <c r="J2" s="26" t="s">
        <v>318</v>
      </c>
      <c r="K2" s="26" t="s">
        <v>319</v>
      </c>
      <c r="L2" s="26" t="s">
        <v>320</v>
      </c>
      <c r="M2" s="26" t="s">
        <v>179</v>
      </c>
      <c r="N2" s="26" t="s">
        <v>134</v>
      </c>
      <c r="O2" s="26" t="s">
        <v>321</v>
      </c>
      <c r="P2" s="26" t="s">
        <v>59</v>
      </c>
      <c r="Q2" s="26" t="s">
        <v>322</v>
      </c>
      <c r="R2" s="26" t="s">
        <v>323</v>
      </c>
      <c r="S2" s="26" t="s">
        <v>453</v>
      </c>
      <c r="T2" s="26" t="s">
        <v>136</v>
      </c>
      <c r="U2" s="26" t="s">
        <v>137</v>
      </c>
      <c r="V2" s="26" t="s">
        <v>324</v>
      </c>
      <c r="W2" s="26" t="s">
        <v>393</v>
      </c>
      <c r="X2" s="26" t="s">
        <v>380</v>
      </c>
      <c r="Y2" s="26" t="s">
        <v>138</v>
      </c>
      <c r="Z2" s="26" t="s">
        <v>454</v>
      </c>
      <c r="AA2" s="26" t="s">
        <v>455</v>
      </c>
      <c r="AB2" s="26" t="s">
        <v>139</v>
      </c>
      <c r="AC2" s="26" t="s">
        <v>65</v>
      </c>
      <c r="AD2" s="26" t="s">
        <v>140</v>
      </c>
      <c r="AE2" s="26" t="s">
        <v>381</v>
      </c>
      <c r="AF2" s="26" t="s">
        <v>141</v>
      </c>
      <c r="AG2" s="26" t="s">
        <v>325</v>
      </c>
      <c r="AH2" s="26" t="s">
        <v>142</v>
      </c>
      <c r="AI2" s="26" t="s">
        <v>143</v>
      </c>
      <c r="AJ2" s="26" t="s">
        <v>394</v>
      </c>
      <c r="AK2" s="26" t="s">
        <v>144</v>
      </c>
      <c r="AL2" s="26" t="s">
        <v>382</v>
      </c>
      <c r="AM2" s="26" t="s">
        <v>326</v>
      </c>
      <c r="AN2" s="26" t="s">
        <v>400</v>
      </c>
      <c r="AO2" s="26" t="s">
        <v>327</v>
      </c>
      <c r="AP2" s="26" t="s">
        <v>57</v>
      </c>
      <c r="AQ2" s="26" t="s">
        <v>328</v>
      </c>
      <c r="AR2" s="26" t="s">
        <v>145</v>
      </c>
      <c r="AS2" s="26" t="s">
        <v>146</v>
      </c>
      <c r="AT2" s="26" t="s">
        <v>329</v>
      </c>
      <c r="AU2" s="26" t="s">
        <v>330</v>
      </c>
      <c r="AV2" s="26" t="s">
        <v>60</v>
      </c>
      <c r="AW2" s="26" t="s">
        <v>331</v>
      </c>
      <c r="AX2" s="26" t="s">
        <v>148</v>
      </c>
      <c r="AY2" s="26" t="s">
        <v>149</v>
      </c>
      <c r="AZ2" s="26" t="s">
        <v>150</v>
      </c>
      <c r="BA2" s="26" t="s">
        <v>151</v>
      </c>
      <c r="BB2" s="26" t="s">
        <v>152</v>
      </c>
      <c r="BC2" s="26" t="s">
        <v>153</v>
      </c>
      <c r="BD2" s="26" t="s">
        <v>154</v>
      </c>
      <c r="BE2" s="26" t="s">
        <v>155</v>
      </c>
      <c r="BF2" s="26" t="s">
        <v>156</v>
      </c>
      <c r="BG2" s="26" t="s">
        <v>54</v>
      </c>
      <c r="BH2" s="26" t="s">
        <v>332</v>
      </c>
      <c r="BI2" s="26" t="s">
        <v>333</v>
      </c>
      <c r="BJ2" s="26" t="s">
        <v>53</v>
      </c>
      <c r="BK2" s="26" t="s">
        <v>157</v>
      </c>
      <c r="BL2" s="26" t="s">
        <v>158</v>
      </c>
      <c r="BM2" s="26" t="s">
        <v>159</v>
      </c>
      <c r="BN2" s="26" t="s">
        <v>160</v>
      </c>
      <c r="BO2" s="26" t="s">
        <v>161</v>
      </c>
      <c r="BP2" s="26" t="s">
        <v>162</v>
      </c>
      <c r="BQ2" s="26" t="s">
        <v>163</v>
      </c>
      <c r="BR2" s="26" t="s">
        <v>164</v>
      </c>
      <c r="BS2" s="26" t="s">
        <v>165</v>
      </c>
      <c r="BT2" s="26" t="s">
        <v>383</v>
      </c>
      <c r="BU2" s="26" t="s">
        <v>395</v>
      </c>
      <c r="BV2" s="26" t="s">
        <v>166</v>
      </c>
      <c r="BW2" s="26" t="s">
        <v>167</v>
      </c>
      <c r="BX2" s="26" t="s">
        <v>168</v>
      </c>
      <c r="BY2" s="26" t="s">
        <v>456</v>
      </c>
      <c r="BZ2" s="26" t="s">
        <v>61</v>
      </c>
      <c r="CA2" s="26" t="s">
        <v>334</v>
      </c>
      <c r="CB2" s="97" t="s">
        <v>401</v>
      </c>
      <c r="CC2" s="26" t="s">
        <v>384</v>
      </c>
      <c r="CD2" s="26" t="s">
        <v>170</v>
      </c>
      <c r="CE2" s="26" t="s">
        <v>335</v>
      </c>
      <c r="CF2" s="26" t="s">
        <v>385</v>
      </c>
      <c r="CG2" s="26" t="s">
        <v>171</v>
      </c>
      <c r="CH2" s="26" t="s">
        <v>386</v>
      </c>
      <c r="CI2" s="26" t="s">
        <v>387</v>
      </c>
      <c r="CJ2" s="26" t="s">
        <v>172</v>
      </c>
      <c r="CK2" s="26" t="s">
        <v>173</v>
      </c>
      <c r="CL2" s="26" t="s">
        <v>174</v>
      </c>
      <c r="CM2" s="26" t="s">
        <v>402</v>
      </c>
      <c r="CN2" s="26" t="s">
        <v>388</v>
      </c>
      <c r="CO2" s="26"/>
      <c r="CP2" s="26"/>
      <c r="CR2" s="26"/>
      <c r="CT2" s="28" t="s">
        <v>141</v>
      </c>
      <c r="CU2" s="28" t="s">
        <v>60</v>
      </c>
      <c r="CV2" s="28" t="s">
        <v>54</v>
      </c>
      <c r="CW2" s="28" t="s">
        <v>53</v>
      </c>
      <c r="CX2" s="28"/>
      <c r="CY2" s="28"/>
      <c r="CZ2" s="28"/>
      <c r="DH2" s="28"/>
      <c r="DI2" s="28"/>
    </row>
    <row r="3" spans="1:113" x14ac:dyDescent="0.25">
      <c r="A3" s="28" t="s">
        <v>0</v>
      </c>
      <c r="B3" s="26">
        <v>58.296446800231898</v>
      </c>
      <c r="C3" s="26">
        <v>510.58102989196698</v>
      </c>
      <c r="D3" s="26">
        <v>43.801427125930701</v>
      </c>
      <c r="E3" s="26">
        <v>43.801339626312199</v>
      </c>
      <c r="F3" s="26">
        <v>510.58135223388598</v>
      </c>
      <c r="G3" s="26">
        <v>510.57837677001902</v>
      </c>
      <c r="H3" s="26">
        <v>165.85734319686799</v>
      </c>
      <c r="I3" s="26">
        <v>1184.2350149154599</v>
      </c>
      <c r="J3" s="26">
        <v>1184.23442625999</v>
      </c>
      <c r="K3" s="26">
        <v>2256.69067382812</v>
      </c>
      <c r="L3" s="26">
        <v>163.259753853082</v>
      </c>
      <c r="M3" s="26">
        <v>163.263405531644</v>
      </c>
      <c r="N3" s="26">
        <v>1724.2386779785099</v>
      </c>
      <c r="O3" s="26">
        <v>1724.29197692871</v>
      </c>
      <c r="P3" s="26">
        <v>556841.05993652297</v>
      </c>
      <c r="Q3" s="26">
        <v>41517403.28125</v>
      </c>
      <c r="R3" s="26">
        <v>557063.74493408203</v>
      </c>
      <c r="S3" s="26">
        <v>1769.25916290283</v>
      </c>
      <c r="T3" s="26">
        <v>3049.3889656066799</v>
      </c>
      <c r="U3" s="26">
        <v>891.74936151504505</v>
      </c>
      <c r="V3" s="26">
        <v>577.70104980468705</v>
      </c>
      <c r="W3" s="26">
        <v>1152.30832195281</v>
      </c>
      <c r="X3" s="26">
        <v>820.91682124137799</v>
      </c>
      <c r="Y3" s="26">
        <v>3429.6231689453102</v>
      </c>
      <c r="Z3" s="26">
        <v>6686.65625</v>
      </c>
      <c r="AA3" s="26">
        <v>22805.276763916001</v>
      </c>
      <c r="AB3" s="26">
        <v>661.49720764160099</v>
      </c>
      <c r="AC3" s="26">
        <v>661.49801635742097</v>
      </c>
      <c r="AD3" s="26">
        <v>661.48800659179597</v>
      </c>
      <c r="AE3" s="26">
        <v>1140.8419042825601</v>
      </c>
      <c r="AF3" s="26">
        <v>758.28664875030495</v>
      </c>
      <c r="AG3" s="26">
        <v>766.59187984466496</v>
      </c>
      <c r="AH3" s="26">
        <v>1525.82765173912</v>
      </c>
      <c r="AI3" s="26">
        <v>22.814993254840299</v>
      </c>
      <c r="AJ3" s="26">
        <v>41.753623008727999</v>
      </c>
      <c r="AK3" s="26">
        <v>64.521186828613196</v>
      </c>
      <c r="AL3" s="26">
        <v>0</v>
      </c>
      <c r="AM3" s="26">
        <v>1039.1585388183501</v>
      </c>
      <c r="AN3" s="26">
        <v>90.034656286239596</v>
      </c>
      <c r="AO3" s="26">
        <v>90.090068817138601</v>
      </c>
      <c r="AP3" s="26">
        <v>2370.4613962173398</v>
      </c>
      <c r="AQ3" s="26">
        <v>2370.4421472549402</v>
      </c>
      <c r="AR3" s="26">
        <v>83669.046630859302</v>
      </c>
      <c r="AS3" s="26">
        <v>10358.482696533199</v>
      </c>
      <c r="AT3" s="26">
        <v>10483.058013915999</v>
      </c>
      <c r="AU3" s="26">
        <v>34502.930816650303</v>
      </c>
      <c r="AV3" s="26">
        <v>94782.039306640596</v>
      </c>
      <c r="AW3" s="26">
        <v>84574.308776855396</v>
      </c>
      <c r="AX3" s="26">
        <v>1824.83008289337</v>
      </c>
      <c r="AY3" s="26">
        <v>3.8054548483341901</v>
      </c>
      <c r="AZ3" s="26">
        <v>23041.8884811401</v>
      </c>
      <c r="BA3" s="26">
        <v>19.500573918223299</v>
      </c>
      <c r="BB3" s="26">
        <v>4.1876702085137296</v>
      </c>
      <c r="BC3" s="26">
        <v>1015.08881807327</v>
      </c>
      <c r="BD3" s="26">
        <v>75.759843282401505</v>
      </c>
      <c r="BE3" s="26">
        <v>0</v>
      </c>
      <c r="BF3" s="26">
        <v>1.32618723809719</v>
      </c>
      <c r="BG3" s="37">
        <v>5524.4415884017899</v>
      </c>
      <c r="BH3" s="26">
        <v>282.08737182617102</v>
      </c>
      <c r="BI3" s="26">
        <v>117.024284362792</v>
      </c>
      <c r="BJ3" s="26">
        <v>2657.6627931594799</v>
      </c>
      <c r="BK3" s="26">
        <v>2866.7753272056498</v>
      </c>
      <c r="BL3" s="26">
        <v>2.1784397773444599</v>
      </c>
      <c r="BM3" s="26">
        <v>0.50293725728988603</v>
      </c>
      <c r="BN3" s="26">
        <v>267.77551595866601</v>
      </c>
      <c r="BO3" s="26">
        <v>2.8303004689514601</v>
      </c>
      <c r="BP3" s="26">
        <v>199.889989137649</v>
      </c>
      <c r="BQ3" s="26">
        <v>27.203672349452901</v>
      </c>
      <c r="BR3" s="26">
        <v>7.3028554767370197</v>
      </c>
      <c r="BS3" s="26">
        <v>910.42042207717896</v>
      </c>
      <c r="BT3" s="26">
        <v>36.743427157402003</v>
      </c>
      <c r="BU3" s="26">
        <v>187.057120800018</v>
      </c>
      <c r="BV3" s="26">
        <v>7.8843017034232599</v>
      </c>
      <c r="BW3" s="26">
        <v>111.405747294425</v>
      </c>
      <c r="BX3" s="26">
        <v>0.71191510610515196</v>
      </c>
      <c r="BY3" s="26">
        <v>3241.7488937377898</v>
      </c>
      <c r="BZ3" s="26">
        <v>724.96860337257306</v>
      </c>
      <c r="CA3" s="26">
        <v>724.96916282176903</v>
      </c>
      <c r="CB3" s="97">
        <v>15150.4974555969</v>
      </c>
      <c r="CC3" s="26">
        <v>30.0701626986265</v>
      </c>
      <c r="CD3" s="26">
        <v>3.6062509417533799</v>
      </c>
      <c r="CE3" s="26">
        <v>780.16650390625</v>
      </c>
      <c r="CF3" s="26">
        <v>53517.2020263671</v>
      </c>
      <c r="CG3" s="26">
        <v>6224.7974157333301</v>
      </c>
      <c r="CH3" s="26">
        <v>5033.4203848838797</v>
      </c>
      <c r="CI3" s="26">
        <v>1116.96730780601</v>
      </c>
      <c r="CJ3" s="26">
        <v>0</v>
      </c>
      <c r="CK3" s="26">
        <v>572.52774286270096</v>
      </c>
      <c r="CL3" s="26">
        <v>50959.743347167903</v>
      </c>
      <c r="CM3" s="26">
        <v>7481.32471847534</v>
      </c>
      <c r="CN3" s="26">
        <v>3027.9265732765198</v>
      </c>
      <c r="CO3" s="26"/>
      <c r="CP3" s="26"/>
      <c r="CR3" s="26"/>
      <c r="CS3" s="26"/>
      <c r="CT3" s="35">
        <f>AF3/AV3</f>
        <v>8.000320042672664E-3</v>
      </c>
      <c r="CU3" s="50">
        <f>(AV3-AF3-AR3-AS3)/(AV3)</f>
        <v>-3.9845835032021802E-5</v>
      </c>
      <c r="CV3" s="50">
        <f>(BG3-BJ3-BK3)/(BG3)</f>
        <v>6.277623909595583E-7</v>
      </c>
      <c r="CW3" s="50">
        <f t="shared" ref="CW3:CW34" si="0">(BJ3-BC3-BR3-BS3-BW3-AY3-BA3-BB3-BE3-BD3-BF3-BL3-BM3-BN3-BO3-BP3-BQ3-BV3-BX3)/BJ3</f>
        <v>-4.2086233389376201E-5</v>
      </c>
      <c r="CX3" s="50"/>
      <c r="CY3" s="35"/>
      <c r="CZ3" s="35"/>
      <c r="DA3" s="26"/>
      <c r="DB3" s="26"/>
      <c r="DC3" s="26"/>
      <c r="DD3" s="26"/>
      <c r="DE3" s="26"/>
      <c r="DF3" s="26"/>
      <c r="DG3" s="26"/>
      <c r="DH3" s="26"/>
      <c r="DI3" s="26"/>
    </row>
    <row r="4" spans="1:113" x14ac:dyDescent="0.25">
      <c r="A4" s="28" t="s">
        <v>2</v>
      </c>
      <c r="B4" s="26">
        <v>56.6330564022064</v>
      </c>
      <c r="C4" s="26">
        <v>450.93400955200099</v>
      </c>
      <c r="D4" s="26">
        <v>40.315661191940301</v>
      </c>
      <c r="E4" s="26">
        <v>40.315738439559901</v>
      </c>
      <c r="F4" s="26">
        <v>450.934566497802</v>
      </c>
      <c r="G4" s="26">
        <v>450.93189811706497</v>
      </c>
      <c r="H4" s="26">
        <v>143.739679336547</v>
      </c>
      <c r="I4" s="26">
        <v>1068.3686642646701</v>
      </c>
      <c r="J4" s="26">
        <v>1068.3686244487701</v>
      </c>
      <c r="K4" s="26">
        <v>1699.10400390625</v>
      </c>
      <c r="L4" s="26">
        <v>158.15461713075601</v>
      </c>
      <c r="M4" s="26">
        <v>158.159046113491</v>
      </c>
      <c r="N4" s="26">
        <v>1678.6554260253899</v>
      </c>
      <c r="O4" s="26">
        <v>1678.70764160156</v>
      </c>
      <c r="P4" s="26">
        <v>487720.91979980399</v>
      </c>
      <c r="Q4" s="26">
        <v>35717148.0390625</v>
      </c>
      <c r="R4" s="26">
        <v>487916.34698486299</v>
      </c>
      <c r="S4" s="26">
        <v>2538.8526992797802</v>
      </c>
      <c r="T4" s="26">
        <v>2770.0490036010701</v>
      </c>
      <c r="U4" s="26">
        <v>819.25346851348797</v>
      </c>
      <c r="V4" s="26">
        <v>755.73602294921795</v>
      </c>
      <c r="W4" s="26">
        <v>1017.53842639923</v>
      </c>
      <c r="X4" s="26">
        <v>757.77410197257996</v>
      </c>
      <c r="Y4" s="26">
        <v>3594.97045898437</v>
      </c>
      <c r="Z4" s="26">
        <v>7121.9857177734302</v>
      </c>
      <c r="AA4" s="26">
        <v>20636.3426818847</v>
      </c>
      <c r="AB4" s="26">
        <v>584.18611526489201</v>
      </c>
      <c r="AC4" s="26">
        <v>584.18599319457996</v>
      </c>
      <c r="AD4" s="26">
        <v>584.17800140380803</v>
      </c>
      <c r="AE4" s="26">
        <v>1171.19617176055</v>
      </c>
      <c r="AF4" s="26">
        <v>660.48403739929199</v>
      </c>
      <c r="AG4" s="26">
        <v>610.80346107482899</v>
      </c>
      <c r="AH4" s="26">
        <v>1492.22343111038</v>
      </c>
      <c r="AI4" s="26">
        <v>24.945002153515802</v>
      </c>
      <c r="AJ4" s="26">
        <v>33.812357187271097</v>
      </c>
      <c r="AK4" s="26">
        <v>72.082400321960407</v>
      </c>
      <c r="AL4" s="26">
        <v>0</v>
      </c>
      <c r="AM4" s="26">
        <v>1071.30613708496</v>
      </c>
      <c r="AN4" s="26">
        <v>79.876115798950195</v>
      </c>
      <c r="AO4" s="26">
        <v>79.928990840911794</v>
      </c>
      <c r="AP4" s="26">
        <v>2086.5393605232198</v>
      </c>
      <c r="AQ4" s="26">
        <v>2086.5254373550401</v>
      </c>
      <c r="AR4" s="26">
        <v>73076.0086669921</v>
      </c>
      <c r="AS4" s="26">
        <v>8824.0090332031195</v>
      </c>
      <c r="AT4" s="26">
        <v>8081.8692626953098</v>
      </c>
      <c r="AU4" s="26">
        <v>32448.9852600097</v>
      </c>
      <c r="AV4" s="26">
        <v>82557.194091796802</v>
      </c>
      <c r="AW4" s="26">
        <v>67657.513061523394</v>
      </c>
      <c r="AX4" s="26">
        <v>1660.86974143981</v>
      </c>
      <c r="AY4" s="26">
        <v>3.1990554905496502</v>
      </c>
      <c r="AZ4" s="26">
        <v>22021.6483917236</v>
      </c>
      <c r="BA4" s="26">
        <v>16.3525398224592</v>
      </c>
      <c r="BB4" s="26">
        <v>3.2294578254222799</v>
      </c>
      <c r="BC4" s="26">
        <v>830.21845364570595</v>
      </c>
      <c r="BD4" s="26">
        <v>59.235931575298302</v>
      </c>
      <c r="BE4" s="26">
        <v>0</v>
      </c>
      <c r="BF4" s="26">
        <v>1.10729777440428</v>
      </c>
      <c r="BG4" s="37">
        <v>4411.8776283264096</v>
      </c>
      <c r="BH4" s="26">
        <v>212.39067077636699</v>
      </c>
      <c r="BI4" s="26">
        <v>95.612327575683594</v>
      </c>
      <c r="BJ4" s="26">
        <v>2188.2388553619298</v>
      </c>
      <c r="BK4" s="26">
        <v>2223.6388368606499</v>
      </c>
      <c r="BL4" s="26">
        <v>1.8218298330903</v>
      </c>
      <c r="BM4" s="26">
        <v>0.39182320237159701</v>
      </c>
      <c r="BN4" s="26">
        <v>208.20887470245299</v>
      </c>
      <c r="BO4" s="26">
        <v>2.2047170251607802</v>
      </c>
      <c r="BP4" s="26">
        <v>168.61936533451001</v>
      </c>
      <c r="BQ4" s="26">
        <v>23.775387197732901</v>
      </c>
      <c r="BR4" s="26">
        <v>5.9686561226844699</v>
      </c>
      <c r="BS4" s="26">
        <v>771.26689720153797</v>
      </c>
      <c r="BT4" s="26">
        <v>32.020468473434399</v>
      </c>
      <c r="BU4" s="26">
        <v>171.790035247802</v>
      </c>
      <c r="BV4" s="26">
        <v>6.1778012849390498</v>
      </c>
      <c r="BW4" s="26">
        <v>85.989459633827195</v>
      </c>
      <c r="BX4" s="26">
        <v>0.56950715137645602</v>
      </c>
      <c r="BY4" s="26">
        <v>2151.7926483154201</v>
      </c>
      <c r="BZ4" s="26">
        <v>350.61765456199601</v>
      </c>
      <c r="CA4" s="26">
        <v>350.61831724643702</v>
      </c>
      <c r="CB4" s="97">
        <v>14299.334487915001</v>
      </c>
      <c r="CC4" s="26">
        <v>27.0518518090248</v>
      </c>
      <c r="CD4" s="26">
        <v>2.8726814091205499</v>
      </c>
      <c r="CE4" s="26">
        <v>637.417236328125</v>
      </c>
      <c r="CF4" s="26">
        <v>50798.401550292903</v>
      </c>
      <c r="CG4" s="26">
        <v>5934.6568613052304</v>
      </c>
      <c r="CH4" s="26">
        <v>4824.9026379585202</v>
      </c>
      <c r="CI4" s="26">
        <v>1071.0513817071901</v>
      </c>
      <c r="CJ4" s="26">
        <v>0</v>
      </c>
      <c r="CK4" s="26">
        <v>537.23166942596401</v>
      </c>
      <c r="CL4" s="26">
        <v>48394.986999511697</v>
      </c>
      <c r="CM4" s="26">
        <v>6955.9456768035798</v>
      </c>
      <c r="CN4" s="26">
        <v>2809.8593463897701</v>
      </c>
      <c r="CO4" s="26"/>
      <c r="CP4" s="26"/>
      <c r="CQ4" s="26"/>
      <c r="CR4" s="26"/>
      <c r="CS4" s="26"/>
      <c r="CT4" s="35">
        <f t="shared" ref="CT4:CT51" si="1">AF4/AV4</f>
        <v>8.000320803840404E-3</v>
      </c>
      <c r="CU4" s="50">
        <f t="shared" ref="CU4:CU51" si="2">(AV4-AF4-AR4-AS4)/(AV4)</f>
        <v>-4.0064900873831216E-5</v>
      </c>
      <c r="CV4" s="50">
        <f t="shared" ref="CV4:CV51" si="3">(BG4-BJ4-BK4)/(BG4)</f>
        <v>-1.4482761193109052E-8</v>
      </c>
      <c r="CW4" s="50">
        <f t="shared" si="0"/>
        <v>-4.4876025006595416E-5</v>
      </c>
      <c r="CX4" s="50"/>
      <c r="CY4" s="35"/>
      <c r="CZ4" s="35"/>
      <c r="DA4" s="26"/>
      <c r="DB4" s="26"/>
      <c r="DC4" s="26"/>
      <c r="DD4" s="26"/>
      <c r="DE4" s="26"/>
      <c r="DF4" s="26"/>
      <c r="DG4" s="26"/>
      <c r="DH4" s="26"/>
      <c r="DI4" s="26"/>
    </row>
    <row r="5" spans="1:113" x14ac:dyDescent="0.25">
      <c r="A5" s="28" t="s">
        <v>3</v>
      </c>
      <c r="B5" s="26">
        <v>32.417702198028501</v>
      </c>
      <c r="C5" s="26">
        <v>268.26090621948202</v>
      </c>
      <c r="D5" s="26">
        <v>26.497999191284102</v>
      </c>
      <c r="E5" s="26">
        <v>26.498062610626199</v>
      </c>
      <c r="F5" s="26">
        <v>268.26109313964798</v>
      </c>
      <c r="G5" s="26">
        <v>268.25954246520899</v>
      </c>
      <c r="H5" s="26">
        <v>92.518273830413804</v>
      </c>
      <c r="I5" s="26">
        <v>520.11731839179902</v>
      </c>
      <c r="J5" s="26">
        <v>520.11844444274902</v>
      </c>
      <c r="K5" s="26">
        <v>1050.30871582031</v>
      </c>
      <c r="L5" s="26">
        <v>81.147441685199695</v>
      </c>
      <c r="M5" s="26">
        <v>81.149416327476501</v>
      </c>
      <c r="N5" s="26">
        <v>1048.53405761718</v>
      </c>
      <c r="O5" s="26">
        <v>1048.5655212402301</v>
      </c>
      <c r="P5" s="26">
        <v>247851.35803222601</v>
      </c>
      <c r="Q5" s="26">
        <v>23911255.109375</v>
      </c>
      <c r="R5" s="26">
        <v>247950.46099853501</v>
      </c>
      <c r="S5" s="26">
        <v>649.055773258209</v>
      </c>
      <c r="T5" s="26">
        <v>1576.39174652099</v>
      </c>
      <c r="U5" s="26">
        <v>426.85252189636202</v>
      </c>
      <c r="V5" s="26">
        <v>224.62228393554599</v>
      </c>
      <c r="W5" s="26">
        <v>553.54233360290505</v>
      </c>
      <c r="X5" s="26">
        <v>353.09533703327099</v>
      </c>
      <c r="Y5" s="26">
        <v>1389.8275756835901</v>
      </c>
      <c r="Z5" s="26">
        <v>2522.3312377929601</v>
      </c>
      <c r="AA5" s="26">
        <v>10940.7169494628</v>
      </c>
      <c r="AB5" s="26">
        <v>387.68647766113202</v>
      </c>
      <c r="AC5" s="26">
        <v>387.68626403808503</v>
      </c>
      <c r="AD5" s="26">
        <v>387.68084716796801</v>
      </c>
      <c r="AE5" s="26">
        <v>481.09315383434199</v>
      </c>
      <c r="AF5" s="26">
        <v>433.67564201354901</v>
      </c>
      <c r="AG5" s="26">
        <v>430.704125404357</v>
      </c>
      <c r="AH5" s="26">
        <v>653.60846519470203</v>
      </c>
      <c r="AI5" s="26">
        <v>11.7627407256513</v>
      </c>
      <c r="AJ5" s="26">
        <v>27.097764730453399</v>
      </c>
      <c r="AK5" s="26">
        <v>33.492425441741901</v>
      </c>
      <c r="AL5" s="26">
        <v>0</v>
      </c>
      <c r="AM5" s="26">
        <v>469.48829650878901</v>
      </c>
      <c r="AN5" s="26">
        <v>49.5359654426574</v>
      </c>
      <c r="AO5" s="26">
        <v>49.560532093048003</v>
      </c>
      <c r="AP5" s="26">
        <v>1182.5982055664001</v>
      </c>
      <c r="AQ5" s="26">
        <v>1182.59311580657</v>
      </c>
      <c r="AR5" s="26">
        <v>47239.909912109302</v>
      </c>
      <c r="AS5" s="26">
        <v>6535.8692626953098</v>
      </c>
      <c r="AT5" s="26">
        <v>6487.9042663574201</v>
      </c>
      <c r="AU5" s="26">
        <v>15548.1755676269</v>
      </c>
      <c r="AV5" s="26">
        <v>54207.303833007798</v>
      </c>
      <c r="AW5" s="26">
        <v>46919.325805663997</v>
      </c>
      <c r="AX5" s="26">
        <v>881.43726778030396</v>
      </c>
      <c r="AY5" s="26">
        <v>1.95372039754875</v>
      </c>
      <c r="AZ5" s="26">
        <v>10021.2292404174</v>
      </c>
      <c r="BA5" s="26">
        <v>10.2910805791616</v>
      </c>
      <c r="BB5" s="26">
        <v>2.4864332415163499</v>
      </c>
      <c r="BC5" s="26">
        <v>727.34104013442902</v>
      </c>
      <c r="BD5" s="26">
        <v>35.542690306901903</v>
      </c>
      <c r="BE5" s="26">
        <v>0</v>
      </c>
      <c r="BF5" s="26">
        <v>0.72656207531690598</v>
      </c>
      <c r="BG5" s="37">
        <v>3016.97019004821</v>
      </c>
      <c r="BH5" s="26">
        <v>131.28776550292901</v>
      </c>
      <c r="BI5" s="26">
        <v>63.011619567871001</v>
      </c>
      <c r="BJ5" s="26">
        <v>1603.94898033142</v>
      </c>
      <c r="BK5" s="26">
        <v>1413.02854454517</v>
      </c>
      <c r="BL5" s="26">
        <v>1.0816697794943999</v>
      </c>
      <c r="BM5" s="26">
        <v>0.24157631397247301</v>
      </c>
      <c r="BN5" s="26">
        <v>129.06460630893699</v>
      </c>
      <c r="BO5" s="26">
        <v>1.7581635992974001</v>
      </c>
      <c r="BP5" s="26">
        <v>106.392395615577</v>
      </c>
      <c r="BQ5" s="26">
        <v>13.647615194320601</v>
      </c>
      <c r="BR5" s="26">
        <v>4.2362962067127201</v>
      </c>
      <c r="BS5" s="26">
        <v>485.06061553954999</v>
      </c>
      <c r="BT5" s="26">
        <v>19.921290993690398</v>
      </c>
      <c r="BU5" s="26">
        <v>97.642506599426198</v>
      </c>
      <c r="BV5" s="26">
        <v>4.4995189756154996</v>
      </c>
      <c r="BW5" s="26">
        <v>79.324538946151705</v>
      </c>
      <c r="BX5" s="26">
        <v>0.36208672897191702</v>
      </c>
      <c r="BY5" s="26">
        <v>1439.1663208007801</v>
      </c>
      <c r="BZ5" s="26">
        <v>311.69015783071501</v>
      </c>
      <c r="CA5" s="26">
        <v>311.689761698246</v>
      </c>
      <c r="CB5" s="97">
        <v>6475.9448699951099</v>
      </c>
      <c r="CC5" s="26">
        <v>14.274616435170101</v>
      </c>
      <c r="CD5" s="26">
        <v>2.4309822171926498</v>
      </c>
      <c r="CE5" s="26">
        <v>420.08157348632801</v>
      </c>
      <c r="CF5" s="26">
        <v>24042.908691406199</v>
      </c>
      <c r="CG5" s="26">
        <v>2633.00282001495</v>
      </c>
      <c r="CH5" s="26">
        <v>2093.2438626289299</v>
      </c>
      <c r="CI5" s="26">
        <v>462.10072398185702</v>
      </c>
      <c r="CJ5" s="26">
        <v>0</v>
      </c>
      <c r="CK5" s="26">
        <v>256.93661594390801</v>
      </c>
      <c r="CL5" s="26">
        <v>22593.587371826099</v>
      </c>
      <c r="CM5" s="26">
        <v>3248.5976123809801</v>
      </c>
      <c r="CN5" s="26">
        <v>1299.3435420989899</v>
      </c>
      <c r="CO5" s="26"/>
      <c r="CP5" s="26"/>
      <c r="CQ5" s="26"/>
      <c r="CR5" s="26"/>
      <c r="CS5" s="26"/>
      <c r="CT5" s="35">
        <f t="shared" si="1"/>
        <v>8.0003175097868671E-3</v>
      </c>
      <c r="CU5" s="50">
        <f t="shared" si="2"/>
        <v>-3.9680700906841559E-5</v>
      </c>
      <c r="CV5" s="50">
        <f t="shared" si="3"/>
        <v>-2.4311902067007308E-6</v>
      </c>
      <c r="CW5" s="50">
        <f t="shared" si="0"/>
        <v>-3.8423673577509031E-5</v>
      </c>
      <c r="CX5" s="50"/>
      <c r="CY5" s="35"/>
      <c r="CZ5" s="35"/>
      <c r="DA5" s="26"/>
      <c r="DB5" s="26"/>
      <c r="DC5" s="26"/>
      <c r="DD5" s="26"/>
      <c r="DE5" s="26"/>
      <c r="DF5" s="26"/>
      <c r="DG5" s="26"/>
      <c r="DH5" s="26"/>
      <c r="DI5" s="26"/>
    </row>
    <row r="6" spans="1:113" x14ac:dyDescent="0.25">
      <c r="A6" s="28" t="s">
        <v>4</v>
      </c>
      <c r="B6" s="26">
        <v>130.339824199676</v>
      </c>
      <c r="C6" s="26">
        <v>857.72399139404297</v>
      </c>
      <c r="D6" s="26">
        <v>89.280424118041907</v>
      </c>
      <c r="E6" s="26">
        <v>89.280440807342501</v>
      </c>
      <c r="F6" s="26">
        <v>857.72198677062897</v>
      </c>
      <c r="G6" s="26">
        <v>857.71690940856899</v>
      </c>
      <c r="H6" s="26">
        <v>299.672707557678</v>
      </c>
      <c r="I6" s="26">
        <v>2067.5910010337798</v>
      </c>
      <c r="J6" s="26">
        <v>2067.5917901992798</v>
      </c>
      <c r="K6" s="26">
        <v>13474.6640625</v>
      </c>
      <c r="L6" s="26">
        <v>247.677179872989</v>
      </c>
      <c r="M6" s="26">
        <v>247.68302375078201</v>
      </c>
      <c r="N6" s="26">
        <v>6104.2361145019504</v>
      </c>
      <c r="O6" s="26">
        <v>6104.4251098632803</v>
      </c>
      <c r="P6" s="26">
        <v>721087.96728515602</v>
      </c>
      <c r="Q6" s="26">
        <v>181615559</v>
      </c>
      <c r="R6" s="26">
        <v>721376.67480468703</v>
      </c>
      <c r="S6" s="26">
        <v>1551695.15625</v>
      </c>
      <c r="T6" s="26">
        <v>5801.1533584594699</v>
      </c>
      <c r="U6" s="26">
        <v>1671.41151809692</v>
      </c>
      <c r="V6" s="26">
        <v>995.48699951171795</v>
      </c>
      <c r="W6" s="26">
        <v>1937.65918350219</v>
      </c>
      <c r="X6" s="26">
        <v>1408.2447276115399</v>
      </c>
      <c r="Y6" s="26">
        <v>5963.9395141601499</v>
      </c>
      <c r="Z6" s="26">
        <v>17093.592529296799</v>
      </c>
      <c r="AA6" s="26">
        <v>40344.134399413997</v>
      </c>
      <c r="AB6" s="26">
        <v>1335.1219100952101</v>
      </c>
      <c r="AC6" s="26">
        <v>1335.1223907470701</v>
      </c>
      <c r="AD6" s="26">
        <v>1335.10288238525</v>
      </c>
      <c r="AE6" s="26">
        <v>2071.6036947965599</v>
      </c>
      <c r="AF6" s="26">
        <v>1609.9911804199201</v>
      </c>
      <c r="AG6" s="26">
        <v>1521.2131729125899</v>
      </c>
      <c r="AH6" s="26">
        <v>2309.2704010009702</v>
      </c>
      <c r="AI6" s="26">
        <v>45.2273516207933</v>
      </c>
      <c r="AJ6" s="26">
        <v>80.210934877395601</v>
      </c>
      <c r="AK6" s="26">
        <v>150.348052978515</v>
      </c>
      <c r="AL6" s="26">
        <v>0</v>
      </c>
      <c r="AM6" s="26">
        <v>4815.90528869628</v>
      </c>
      <c r="AN6" s="26">
        <v>166.27908563613801</v>
      </c>
      <c r="AO6" s="26">
        <v>166.56303739547701</v>
      </c>
      <c r="AP6" s="26">
        <v>10867.4091796875</v>
      </c>
      <c r="AQ6" s="26">
        <v>10867.31640625</v>
      </c>
      <c r="AR6" s="26">
        <v>172620.830810546</v>
      </c>
      <c r="AS6" s="26">
        <v>27018.075561523401</v>
      </c>
      <c r="AT6" s="26">
        <v>25455.358154296799</v>
      </c>
      <c r="AU6" s="26">
        <v>61311.606079101497</v>
      </c>
      <c r="AV6" s="26">
        <v>201240.85009765599</v>
      </c>
      <c r="AW6" s="26">
        <v>163174.99462890599</v>
      </c>
      <c r="AX6" s="26">
        <v>3181.4539031982399</v>
      </c>
      <c r="AY6" s="26">
        <v>9.0312249045819009</v>
      </c>
      <c r="AZ6" s="26">
        <v>40862.797393798799</v>
      </c>
      <c r="BA6" s="26">
        <v>34.418385788798297</v>
      </c>
      <c r="BB6" s="26">
        <v>6.5975002422928801</v>
      </c>
      <c r="BC6" s="26">
        <v>1580.1594896316501</v>
      </c>
      <c r="BD6" s="26">
        <v>1103.0758575052</v>
      </c>
      <c r="BE6" s="26">
        <v>0</v>
      </c>
      <c r="BF6" s="26">
        <v>5.2025193944573402</v>
      </c>
      <c r="BG6" s="37">
        <v>22169.974031448299</v>
      </c>
      <c r="BH6" s="26">
        <v>5067.16064453125</v>
      </c>
      <c r="BI6" s="26">
        <v>2339.24072265625</v>
      </c>
      <c r="BJ6" s="26">
        <v>10690.438875198301</v>
      </c>
      <c r="BK6" s="26">
        <v>11479.5332347154</v>
      </c>
      <c r="BL6" s="26">
        <v>16.8225506357848</v>
      </c>
      <c r="BM6" s="26">
        <v>7.1236033439636204</v>
      </c>
      <c r="BN6" s="26">
        <v>3826.1884902715601</v>
      </c>
      <c r="BO6" s="26">
        <v>18.279107399284801</v>
      </c>
      <c r="BP6" s="26">
        <v>918.63541889190606</v>
      </c>
      <c r="BQ6" s="26">
        <v>33.906706929206798</v>
      </c>
      <c r="BR6" s="26">
        <v>10.605233073234499</v>
      </c>
      <c r="BS6" s="26">
        <v>2842.3039836883499</v>
      </c>
      <c r="BT6" s="26">
        <v>64.724547743797302</v>
      </c>
      <c r="BU6" s="26">
        <v>391.19431304931601</v>
      </c>
      <c r="BV6" s="26">
        <v>12.060635257512301</v>
      </c>
      <c r="BW6" s="26">
        <v>260.82766532897898</v>
      </c>
      <c r="BX6" s="26">
        <v>5.3726127250119999</v>
      </c>
      <c r="BY6" s="26">
        <v>1261.90354919433</v>
      </c>
      <c r="BZ6" s="26">
        <v>1574.2870769500701</v>
      </c>
      <c r="CA6" s="26">
        <v>1574.28708744049</v>
      </c>
      <c r="CB6" s="97">
        <v>25901.2372741699</v>
      </c>
      <c r="CC6" s="26">
        <v>49.982768550515097</v>
      </c>
      <c r="CD6" s="26">
        <v>7.0501326620578704</v>
      </c>
      <c r="CE6" s="26">
        <v>5211.75634765625</v>
      </c>
      <c r="CF6" s="26">
        <v>97600.017089843706</v>
      </c>
      <c r="CG6" s="26">
        <v>10848.437322616501</v>
      </c>
      <c r="CH6" s="26">
        <v>8746.5371742248499</v>
      </c>
      <c r="CI6" s="26">
        <v>1916.2855236530299</v>
      </c>
      <c r="CJ6" s="26">
        <v>0</v>
      </c>
      <c r="CK6" s="26">
        <v>944.98075675964299</v>
      </c>
      <c r="CL6" s="26">
        <v>89109.670959472598</v>
      </c>
      <c r="CM6" s="26">
        <v>13102.8469905853</v>
      </c>
      <c r="CN6" s="26">
        <v>5198.9010438919004</v>
      </c>
      <c r="CO6" s="26"/>
      <c r="CP6" s="26"/>
      <c r="CQ6" s="26"/>
      <c r="CR6" s="26"/>
      <c r="CS6" s="26"/>
      <c r="CT6" s="35">
        <f t="shared" si="1"/>
        <v>8.0003199133706748E-3</v>
      </c>
      <c r="CU6" s="50">
        <f t="shared" si="2"/>
        <v>-3.9989171330928251E-5</v>
      </c>
      <c r="CV6" s="50">
        <f t="shared" si="3"/>
        <v>8.6672839380415145E-8</v>
      </c>
      <c r="CW6" s="50">
        <f t="shared" si="0"/>
        <v>-1.6099415139478118E-5</v>
      </c>
      <c r="CX6" s="50"/>
      <c r="CY6" s="35"/>
      <c r="CZ6" s="35"/>
      <c r="DA6" s="26"/>
      <c r="DB6" s="26"/>
      <c r="DC6" s="26"/>
      <c r="DD6" s="26"/>
      <c r="DE6" s="26"/>
      <c r="DF6" s="26"/>
      <c r="DG6" s="26"/>
      <c r="DH6" s="26"/>
      <c r="DI6" s="26"/>
    </row>
    <row r="7" spans="1:113" x14ac:dyDescent="0.25">
      <c r="A7" s="28" t="s">
        <v>5</v>
      </c>
      <c r="B7" s="26">
        <v>55.411883592605498</v>
      </c>
      <c r="C7" s="26">
        <v>419.50497436523398</v>
      </c>
      <c r="D7" s="26">
        <v>36.274395465850802</v>
      </c>
      <c r="E7" s="26">
        <v>36.274373769760103</v>
      </c>
      <c r="F7" s="26">
        <v>419.50520992279002</v>
      </c>
      <c r="G7" s="26">
        <v>419.5026845932</v>
      </c>
      <c r="H7" s="26">
        <v>129.46459293365399</v>
      </c>
      <c r="I7" s="26">
        <v>991.58571910858097</v>
      </c>
      <c r="J7" s="26">
        <v>991.58618235588006</v>
      </c>
      <c r="K7" s="26">
        <v>1668.0380859375</v>
      </c>
      <c r="L7" s="26">
        <v>142.32995176315299</v>
      </c>
      <c r="M7" s="26">
        <v>142.33319440483999</v>
      </c>
      <c r="N7" s="26">
        <v>1429.7135772705001</v>
      </c>
      <c r="O7" s="26">
        <v>1429.7575988769499</v>
      </c>
      <c r="P7" s="26">
        <v>373605.59332275297</v>
      </c>
      <c r="Q7" s="26">
        <v>29897929.660156202</v>
      </c>
      <c r="R7" s="26">
        <v>373755.18701171799</v>
      </c>
      <c r="S7" s="26">
        <v>987.54291534423805</v>
      </c>
      <c r="T7" s="26">
        <v>2586.0340824127102</v>
      </c>
      <c r="U7" s="26">
        <v>726.80878925323395</v>
      </c>
      <c r="V7" s="26">
        <v>398.92077636718699</v>
      </c>
      <c r="W7" s="26">
        <v>875.63067436218205</v>
      </c>
      <c r="X7" s="26">
        <v>607.34660589694897</v>
      </c>
      <c r="Y7" s="26">
        <v>2366.8522338867101</v>
      </c>
      <c r="Z7" s="26">
        <v>4757.5220947265598</v>
      </c>
      <c r="AA7" s="26">
        <v>18152.056091308499</v>
      </c>
      <c r="AB7" s="26">
        <v>519.37029266357399</v>
      </c>
      <c r="AC7" s="26">
        <v>519.36826705932594</v>
      </c>
      <c r="AD7" s="26">
        <v>519.36280059814396</v>
      </c>
      <c r="AE7" s="26">
        <v>820.37385094165802</v>
      </c>
      <c r="AF7" s="26">
        <v>512.16547107696499</v>
      </c>
      <c r="AG7" s="26">
        <v>470.68336009979203</v>
      </c>
      <c r="AH7" s="26">
        <v>1039.55854940414</v>
      </c>
      <c r="AI7" s="26">
        <v>19.247578460723101</v>
      </c>
      <c r="AJ7" s="26">
        <v>33.911671876907299</v>
      </c>
      <c r="AK7" s="26">
        <v>64.902523994445801</v>
      </c>
      <c r="AL7" s="26">
        <v>0</v>
      </c>
      <c r="AM7" s="26">
        <v>910.23487854003895</v>
      </c>
      <c r="AN7" s="26">
        <v>72.702394962310706</v>
      </c>
      <c r="AO7" s="26">
        <v>72.760517597198401</v>
      </c>
      <c r="AP7" s="26">
        <v>1789.58502817153</v>
      </c>
      <c r="AQ7" s="26">
        <v>1789.5668034553501</v>
      </c>
      <c r="AR7" s="26">
        <v>56661.992919921802</v>
      </c>
      <c r="AS7" s="26">
        <v>6846.5260009765598</v>
      </c>
      <c r="AT7" s="26">
        <v>6200.3174133300699</v>
      </c>
      <c r="AU7" s="26">
        <v>25473.921447753899</v>
      </c>
      <c r="AV7" s="26">
        <v>64018.126342773401</v>
      </c>
      <c r="AW7" s="26">
        <v>52164.533874511697</v>
      </c>
      <c r="AX7" s="26">
        <v>1434.7477483749301</v>
      </c>
      <c r="AY7" s="26">
        <v>2.8111525587737498</v>
      </c>
      <c r="AZ7" s="26">
        <v>16432.8261108398</v>
      </c>
      <c r="BA7" s="26">
        <v>14.598880805075099</v>
      </c>
      <c r="BB7" s="26">
        <v>2.6352534592151602</v>
      </c>
      <c r="BC7" s="26">
        <v>698.34174227714504</v>
      </c>
      <c r="BD7" s="26">
        <v>57.3864591866731</v>
      </c>
      <c r="BE7" s="26">
        <v>0</v>
      </c>
      <c r="BF7" s="26">
        <v>0.97010511159896795</v>
      </c>
      <c r="BG7" s="37">
        <v>4070.5798835754299</v>
      </c>
      <c r="BH7" s="26">
        <v>208.50648498535099</v>
      </c>
      <c r="BI7" s="26">
        <v>84.781082153320298</v>
      </c>
      <c r="BJ7" s="26">
        <v>1952.2011642456</v>
      </c>
      <c r="BK7" s="26">
        <v>2118.3754456043198</v>
      </c>
      <c r="BL7" s="26">
        <v>1.6991122793406199</v>
      </c>
      <c r="BM7" s="26">
        <v>0.37368094921111999</v>
      </c>
      <c r="BN7" s="26">
        <v>199.74996499717199</v>
      </c>
      <c r="BO7" s="26">
        <v>1.8491716347634699</v>
      </c>
      <c r="BP7" s="26">
        <v>155.95631515979699</v>
      </c>
      <c r="BQ7" s="26">
        <v>21.598344743251801</v>
      </c>
      <c r="BR7" s="26">
        <v>5.2637778222560803</v>
      </c>
      <c r="BS7" s="26">
        <v>715.07338666915803</v>
      </c>
      <c r="BT7" s="26">
        <v>29.078565418720199</v>
      </c>
      <c r="BU7" s="26">
        <v>144.76202702522201</v>
      </c>
      <c r="BV7" s="26">
        <v>5.0934257246553898</v>
      </c>
      <c r="BW7" s="26">
        <v>68.381873846054006</v>
      </c>
      <c r="BX7" s="26">
        <v>0.51372320984955799</v>
      </c>
      <c r="BY7" s="26">
        <v>1636.7797088622999</v>
      </c>
      <c r="BZ7" s="26">
        <v>352.87079805135699</v>
      </c>
      <c r="CA7" s="26">
        <v>352.87006419897</v>
      </c>
      <c r="CB7" s="97">
        <v>10568.8659172058</v>
      </c>
      <c r="CC7" s="26">
        <v>23.820263952016798</v>
      </c>
      <c r="CD7" s="26">
        <v>2.9729905724525398</v>
      </c>
      <c r="CE7" s="26">
        <v>565.21087646484295</v>
      </c>
      <c r="CF7" s="26">
        <v>39504.7391967773</v>
      </c>
      <c r="CG7" s="26">
        <v>4480.4604330062803</v>
      </c>
      <c r="CH7" s="26">
        <v>3561.9263610839798</v>
      </c>
      <c r="CI7" s="26">
        <v>777.48428618907894</v>
      </c>
      <c r="CJ7" s="26">
        <v>0</v>
      </c>
      <c r="CK7" s="26">
        <v>399.16247987747101</v>
      </c>
      <c r="CL7" s="26">
        <v>37415.065780639598</v>
      </c>
      <c r="CM7" s="26">
        <v>5558.2688074111902</v>
      </c>
      <c r="CN7" s="26">
        <v>2232.3637776374799</v>
      </c>
      <c r="CO7" s="26"/>
      <c r="CP7" s="26"/>
      <c r="CQ7" s="26"/>
      <c r="CR7" s="26"/>
      <c r="CS7" s="26"/>
      <c r="CT7" s="35">
        <f t="shared" si="1"/>
        <v>8.0003196022118521E-3</v>
      </c>
      <c r="CU7" s="50">
        <f t="shared" si="2"/>
        <v>-3.9958201654162999E-5</v>
      </c>
      <c r="CV7" s="50">
        <f t="shared" si="3"/>
        <v>8.0424057596992703E-7</v>
      </c>
      <c r="CW7" s="50">
        <f t="shared" si="0"/>
        <v>-4.876863621116544E-5</v>
      </c>
      <c r="CX7" s="50"/>
      <c r="CY7" s="35"/>
      <c r="CZ7" s="35"/>
      <c r="DA7" s="26"/>
      <c r="DB7" s="26"/>
      <c r="DC7" s="26"/>
      <c r="DD7" s="26"/>
      <c r="DE7" s="26"/>
      <c r="DF7" s="26"/>
      <c r="DG7" s="26"/>
      <c r="DH7" s="26"/>
      <c r="DI7" s="26"/>
    </row>
    <row r="8" spans="1:113" x14ac:dyDescent="0.25">
      <c r="A8" s="28" t="s">
        <v>6</v>
      </c>
      <c r="B8" s="26">
        <v>26.860908031463602</v>
      </c>
      <c r="C8" s="26">
        <v>167.745399475097</v>
      </c>
      <c r="D8" s="26">
        <v>12.241611182689599</v>
      </c>
      <c r="E8" s="26">
        <v>12.2416712641716</v>
      </c>
      <c r="F8" s="26">
        <v>167.74425220489499</v>
      </c>
      <c r="G8" s="26">
        <v>167.74323129653899</v>
      </c>
      <c r="H8" s="26">
        <v>38.670855164527801</v>
      </c>
      <c r="I8" s="26">
        <v>358.32634109258601</v>
      </c>
      <c r="J8" s="26">
        <v>358.32651644945099</v>
      </c>
      <c r="K8" s="26">
        <v>790.11950683593705</v>
      </c>
      <c r="L8" s="26">
        <v>70.456889040768104</v>
      </c>
      <c r="M8" s="26">
        <v>70.458365269005299</v>
      </c>
      <c r="N8" s="26">
        <v>579.99137496948197</v>
      </c>
      <c r="O8" s="26">
        <v>580.00951004028298</v>
      </c>
      <c r="P8" s="26">
        <v>162326.24250793399</v>
      </c>
      <c r="Q8" s="26">
        <v>14486426.416015601</v>
      </c>
      <c r="R8" s="26">
        <v>162391.186279296</v>
      </c>
      <c r="S8" s="26">
        <v>452.74585247039698</v>
      </c>
      <c r="T8" s="26">
        <v>1039.14635467529</v>
      </c>
      <c r="U8" s="26">
        <v>300.01405549049298</v>
      </c>
      <c r="V8" s="26">
        <v>162.86676025390599</v>
      </c>
      <c r="W8" s="26">
        <v>306.07982707023598</v>
      </c>
      <c r="X8" s="26">
        <v>249.60434693098</v>
      </c>
      <c r="Y8" s="26">
        <v>1059.2122192382801</v>
      </c>
      <c r="Z8" s="26">
        <v>2063.5888061523401</v>
      </c>
      <c r="AA8" s="26">
        <v>7121.7260055541901</v>
      </c>
      <c r="AB8" s="26">
        <v>163.04942226409901</v>
      </c>
      <c r="AC8" s="26">
        <v>163.048108100891</v>
      </c>
      <c r="AD8" s="26">
        <v>163.04709720611501</v>
      </c>
      <c r="AE8" s="26">
        <v>364.51777249574599</v>
      </c>
      <c r="AF8" s="26">
        <v>162.470616102218</v>
      </c>
      <c r="AG8" s="26">
        <v>154.114889860153</v>
      </c>
      <c r="AH8" s="26">
        <v>440.90096324682202</v>
      </c>
      <c r="AI8" s="26">
        <v>9.1410468202084303</v>
      </c>
      <c r="AJ8" s="26">
        <v>7.5226355493068597</v>
      </c>
      <c r="AK8" s="26">
        <v>36.531553268432603</v>
      </c>
      <c r="AL8" s="26">
        <v>0</v>
      </c>
      <c r="AM8" s="26">
        <v>421.35512542724598</v>
      </c>
      <c r="AN8" s="26">
        <v>25.0481889247894</v>
      </c>
      <c r="AO8" s="26">
        <v>25.0744764208793</v>
      </c>
      <c r="AP8" s="26">
        <v>892.934013605117</v>
      </c>
      <c r="AQ8" s="26">
        <v>892.93088543415001</v>
      </c>
      <c r="AR8" s="26">
        <v>17902.964141845699</v>
      </c>
      <c r="AS8" s="26">
        <v>2243.3937149047802</v>
      </c>
      <c r="AT8" s="26">
        <v>2100.3826217651299</v>
      </c>
      <c r="AU8" s="26">
        <v>10282.8635177612</v>
      </c>
      <c r="AV8" s="26">
        <v>20307.999481201099</v>
      </c>
      <c r="AW8" s="26">
        <v>17009.857711791901</v>
      </c>
      <c r="AX8" s="26">
        <v>564.31432962417603</v>
      </c>
      <c r="AY8" s="26">
        <v>0.97859177086502303</v>
      </c>
      <c r="AZ8" s="26">
        <v>6707.2849521636899</v>
      </c>
      <c r="BA8" s="26">
        <v>4.9225063472986204</v>
      </c>
      <c r="BB8" s="26">
        <v>0.60041278973221701</v>
      </c>
      <c r="BC8" s="26">
        <v>181.377007663249</v>
      </c>
      <c r="BD8" s="26">
        <v>26.157060438767001</v>
      </c>
      <c r="BE8" s="26">
        <v>0</v>
      </c>
      <c r="BF8" s="26">
        <v>0.33590128924697599</v>
      </c>
      <c r="BG8" s="37">
        <v>1653.9694035053201</v>
      </c>
      <c r="BH8" s="26">
        <v>98.766990661621094</v>
      </c>
      <c r="BI8" s="26">
        <v>44.084850311279297</v>
      </c>
      <c r="BJ8" s="26">
        <v>652.94477176666203</v>
      </c>
      <c r="BK8" s="26">
        <v>1001.0247436165801</v>
      </c>
      <c r="BL8" s="26">
        <v>0.70411126594990403</v>
      </c>
      <c r="BM8" s="26">
        <v>0.180581524968147</v>
      </c>
      <c r="BN8" s="26">
        <v>88.856502804905105</v>
      </c>
      <c r="BO8" s="26">
        <v>0.58861982449889105</v>
      </c>
      <c r="BP8" s="26">
        <v>58.297335177659903</v>
      </c>
      <c r="BQ8" s="26">
        <v>7.9435261711478198</v>
      </c>
      <c r="BR8" s="26">
        <v>1.53446365892887</v>
      </c>
      <c r="BS8" s="26">
        <v>258.32544159889198</v>
      </c>
      <c r="BT8" s="26">
        <v>9.2940513491630501</v>
      </c>
      <c r="BU8" s="26">
        <v>48.319569826126099</v>
      </c>
      <c r="BV8" s="26">
        <v>1.2883925437927199</v>
      </c>
      <c r="BW8" s="26">
        <v>20.705742716789199</v>
      </c>
      <c r="BX8" s="26">
        <v>0.193584110937081</v>
      </c>
      <c r="BY8" s="26">
        <v>652.16074752807594</v>
      </c>
      <c r="BZ8" s="26">
        <v>278.92104481160601</v>
      </c>
      <c r="CA8" s="26">
        <v>278.92206342518301</v>
      </c>
      <c r="CB8" s="97">
        <v>4225.7051525115903</v>
      </c>
      <c r="CC8" s="26">
        <v>9.0903803110122592</v>
      </c>
      <c r="CD8" s="26">
        <v>0.60769191384315402</v>
      </c>
      <c r="CE8" s="26">
        <v>293.89758300781199</v>
      </c>
      <c r="CF8" s="26">
        <v>16086.651992797801</v>
      </c>
      <c r="CG8" s="26">
        <v>1879.48932194709</v>
      </c>
      <c r="CH8" s="26">
        <v>1492.62793064117</v>
      </c>
      <c r="CI8" s="26">
        <v>321.73129439353897</v>
      </c>
      <c r="CJ8" s="26">
        <v>0</v>
      </c>
      <c r="CK8" s="26">
        <v>164.93895554542499</v>
      </c>
      <c r="CL8" s="26">
        <v>15197.5098495483</v>
      </c>
      <c r="CM8" s="26">
        <v>2279.37099719047</v>
      </c>
      <c r="CN8" s="26">
        <v>920.80197775363899</v>
      </c>
      <c r="CO8" s="26"/>
      <c r="CP8" s="26"/>
      <c r="CQ8" s="26"/>
      <c r="CR8" s="26"/>
      <c r="CS8" s="26"/>
      <c r="CT8" s="35">
        <f t="shared" si="1"/>
        <v>8.0003259923566248E-3</v>
      </c>
      <c r="CU8" s="50">
        <f t="shared" si="2"/>
        <v>-4.0820941145214346E-5</v>
      </c>
      <c r="CV8" s="50">
        <f t="shared" si="3"/>
        <v>-6.7642074731229443E-8</v>
      </c>
      <c r="CW8" s="50">
        <f t="shared" si="0"/>
        <v>-6.8933748936588391E-5</v>
      </c>
      <c r="CX8" s="50"/>
      <c r="CY8" s="35"/>
      <c r="CZ8" s="35"/>
      <c r="DA8" s="26"/>
      <c r="DB8" s="26"/>
      <c r="DC8" s="26"/>
      <c r="DD8" s="26"/>
      <c r="DE8" s="26"/>
      <c r="DF8" s="26"/>
      <c r="DG8" s="26"/>
      <c r="DH8" s="26"/>
      <c r="DI8" s="26"/>
    </row>
    <row r="9" spans="1:113" x14ac:dyDescent="0.25">
      <c r="A9" s="28" t="s">
        <v>7</v>
      </c>
      <c r="B9" s="26">
        <v>7.39291533082723</v>
      </c>
      <c r="C9" s="26">
        <v>49.598629117012003</v>
      </c>
      <c r="D9" s="26">
        <v>4.15547722578048</v>
      </c>
      <c r="E9" s="26">
        <v>4.1554514840245202</v>
      </c>
      <c r="F9" s="26">
        <v>49.598470389842902</v>
      </c>
      <c r="G9" s="26">
        <v>49.598169326782198</v>
      </c>
      <c r="H9" s="26">
        <v>13.505074262619001</v>
      </c>
      <c r="I9" s="26">
        <v>97.155130036175194</v>
      </c>
      <c r="J9" s="26">
        <v>97.154844067990695</v>
      </c>
      <c r="K9" s="26">
        <v>248.43470764160099</v>
      </c>
      <c r="L9" s="26">
        <v>18.219392850995</v>
      </c>
      <c r="M9" s="26">
        <v>18.2197170834988</v>
      </c>
      <c r="N9" s="26">
        <v>205.30038928985499</v>
      </c>
      <c r="O9" s="26">
        <v>205.30677413940401</v>
      </c>
      <c r="P9" s="26">
        <v>51734.887351989702</v>
      </c>
      <c r="Q9" s="26">
        <v>5590425.0625</v>
      </c>
      <c r="R9" s="26">
        <v>51755.6172161102</v>
      </c>
      <c r="S9" s="26">
        <v>183.05888009071299</v>
      </c>
      <c r="T9" s="26">
        <v>303.500207781791</v>
      </c>
      <c r="U9" s="26">
        <v>83.853747040033298</v>
      </c>
      <c r="V9" s="26">
        <v>50.417716979980398</v>
      </c>
      <c r="W9" s="26">
        <v>91.146471470594406</v>
      </c>
      <c r="X9" s="26">
        <v>65.449831239879103</v>
      </c>
      <c r="Y9" s="26">
        <v>284.95693588256802</v>
      </c>
      <c r="Z9" s="26">
        <v>579.15985107421795</v>
      </c>
      <c r="AA9" s="26">
        <v>2017.19689273834</v>
      </c>
      <c r="AB9" s="26">
        <v>57.477064728736799</v>
      </c>
      <c r="AC9" s="26">
        <v>57.477360486984203</v>
      </c>
      <c r="AD9" s="26">
        <v>57.476221442222503</v>
      </c>
      <c r="AE9" s="26">
        <v>98.430224806070299</v>
      </c>
      <c r="AF9" s="26">
        <v>73.830317258834796</v>
      </c>
      <c r="AG9" s="26">
        <v>71.068059504032107</v>
      </c>
      <c r="AH9" s="26">
        <v>117.047541700303</v>
      </c>
      <c r="AI9" s="26">
        <v>2.6465037143789201</v>
      </c>
      <c r="AJ9" s="26">
        <v>3.4845350235700598</v>
      </c>
      <c r="AK9" s="26">
        <v>9.6624115705490095</v>
      </c>
      <c r="AL9" s="26">
        <v>0</v>
      </c>
      <c r="AM9" s="26">
        <v>117.432851791381</v>
      </c>
      <c r="AN9" s="26">
        <v>7.9686641395092002</v>
      </c>
      <c r="AO9" s="26">
        <v>7.9755026251077599</v>
      </c>
      <c r="AP9" s="26">
        <v>304.49273814260903</v>
      </c>
      <c r="AQ9" s="26">
        <v>304.48909306526099</v>
      </c>
      <c r="AR9" s="26">
        <v>8066.2526397704996</v>
      </c>
      <c r="AS9" s="26">
        <v>1088.7036437988199</v>
      </c>
      <c r="AT9" s="26">
        <v>1043.0264301300001</v>
      </c>
      <c r="AU9" s="26">
        <v>2839.7663965225202</v>
      </c>
      <c r="AV9" s="26">
        <v>9228.4200286865198</v>
      </c>
      <c r="AW9" s="26">
        <v>7769.3964004516602</v>
      </c>
      <c r="AX9" s="26">
        <v>160.484379410743</v>
      </c>
      <c r="AY9" s="26">
        <v>0.408078795677283</v>
      </c>
      <c r="AZ9" s="26">
        <v>1824.58331441879</v>
      </c>
      <c r="BA9" s="26">
        <v>2.0835265214554899</v>
      </c>
      <c r="BB9" s="26">
        <v>0.40898470324464098</v>
      </c>
      <c r="BC9" s="26">
        <v>105.237295866012</v>
      </c>
      <c r="BD9" s="26">
        <v>8.3817314116749895</v>
      </c>
      <c r="BE9" s="26">
        <v>0</v>
      </c>
      <c r="BF9" s="26">
        <v>0.13787788245826901</v>
      </c>
      <c r="BG9" s="37">
        <v>620.50805759429898</v>
      </c>
      <c r="BH9" s="26">
        <v>31.054206848144499</v>
      </c>
      <c r="BI9" s="26">
        <v>15.771622657775801</v>
      </c>
      <c r="BJ9" s="26">
        <v>288.67197054624501</v>
      </c>
      <c r="BK9" s="26">
        <v>331.83723067864702</v>
      </c>
      <c r="BL9" s="26">
        <v>0.241697976598516</v>
      </c>
      <c r="BM9" s="26">
        <v>5.8996003121137598E-2</v>
      </c>
      <c r="BN9" s="26">
        <v>29.649003580212501</v>
      </c>
      <c r="BO9" s="26">
        <v>0.30800547334365502</v>
      </c>
      <c r="BP9" s="26">
        <v>22.525049842893999</v>
      </c>
      <c r="BQ9" s="26">
        <v>2.95531699806451</v>
      </c>
      <c r="BR9" s="26">
        <v>0.73999224137514796</v>
      </c>
      <c r="BS9" s="26">
        <v>100.97689294815</v>
      </c>
      <c r="BT9" s="26">
        <v>3.05752062425017</v>
      </c>
      <c r="BU9" s="26">
        <v>16.037935987114899</v>
      </c>
      <c r="BV9" s="26">
        <v>0.78775227419100702</v>
      </c>
      <c r="BW9" s="26">
        <v>13.712812475860099</v>
      </c>
      <c r="BX9" s="26">
        <v>7.6203534001251599E-2</v>
      </c>
      <c r="BY9" s="26">
        <v>102.74305820465</v>
      </c>
      <c r="BZ9" s="26">
        <v>98.077493935823398</v>
      </c>
      <c r="CA9" s="26">
        <v>98.076795302331405</v>
      </c>
      <c r="CB9" s="97">
        <v>1140.81428480148</v>
      </c>
      <c r="CC9" s="26">
        <v>2.5605180119164199</v>
      </c>
      <c r="CD9" s="26">
        <v>0.30548210442066098</v>
      </c>
      <c r="CE9" s="26">
        <v>105.14499664306599</v>
      </c>
      <c r="CF9" s="26">
        <v>4450.2220573425202</v>
      </c>
      <c r="CG9" s="26">
        <v>494.08460083603802</v>
      </c>
      <c r="CH9" s="26">
        <v>390.58635778725102</v>
      </c>
      <c r="CI9" s="26">
        <v>84.202459219843107</v>
      </c>
      <c r="CJ9" s="26">
        <v>0</v>
      </c>
      <c r="CK9" s="26">
        <v>43.858933240175197</v>
      </c>
      <c r="CL9" s="26">
        <v>4151.5679454803403</v>
      </c>
      <c r="CM9" s="26">
        <v>607.12190020084302</v>
      </c>
      <c r="CN9" s="26">
        <v>241.327816218137</v>
      </c>
      <c r="CO9" s="26"/>
      <c r="CP9" s="26"/>
      <c r="CQ9" s="26"/>
      <c r="CR9" s="26"/>
      <c r="CS9" s="26"/>
      <c r="CT9" s="35">
        <f t="shared" si="1"/>
        <v>8.000320426392973E-3</v>
      </c>
      <c r="CU9" s="50">
        <f t="shared" si="2"/>
        <v>-3.9722091159171056E-5</v>
      </c>
      <c r="CV9" s="50">
        <f t="shared" si="3"/>
        <v>-1.8430551852664462E-6</v>
      </c>
      <c r="CW9" s="50">
        <f t="shared" si="0"/>
        <v>-5.9749417502741736E-5</v>
      </c>
      <c r="CX9" s="50"/>
      <c r="CY9" s="35"/>
      <c r="CZ9" s="35"/>
      <c r="DA9" s="26"/>
      <c r="DB9" s="26"/>
      <c r="DC9" s="26"/>
      <c r="DD9" s="26"/>
      <c r="DE9" s="26"/>
      <c r="DF9" s="26"/>
      <c r="DG9" s="26"/>
      <c r="DH9" s="26"/>
      <c r="DI9" s="26"/>
    </row>
    <row r="10" spans="1:113" x14ac:dyDescent="0.25">
      <c r="A10" s="28" t="s">
        <v>8</v>
      </c>
      <c r="B10" s="26">
        <v>2.37044615903869</v>
      </c>
      <c r="C10" s="26">
        <v>16.046595815569098</v>
      </c>
      <c r="D10" s="26">
        <v>1.3215991412289401</v>
      </c>
      <c r="E10" s="26">
        <v>1.32160095358267</v>
      </c>
      <c r="F10" s="26">
        <v>16.046638781204798</v>
      </c>
      <c r="G10" s="26">
        <v>16.046550551429299</v>
      </c>
      <c r="H10" s="26">
        <v>4.3952267216518504</v>
      </c>
      <c r="I10" s="26">
        <v>32.624414321035097</v>
      </c>
      <c r="J10" s="26">
        <v>32.624787610955501</v>
      </c>
      <c r="K10" s="26">
        <v>301.10116577148398</v>
      </c>
      <c r="L10" s="26">
        <v>5.9299305465538001</v>
      </c>
      <c r="M10" s="26">
        <v>5.9301011280040203</v>
      </c>
      <c r="N10" s="26">
        <v>102.49358981847701</v>
      </c>
      <c r="O10" s="26">
        <v>102.496726423501</v>
      </c>
      <c r="P10" s="26">
        <v>18812.340499043399</v>
      </c>
      <c r="Q10" s="26">
        <v>2381228.5532989502</v>
      </c>
      <c r="R10" s="26">
        <v>18819.843012332902</v>
      </c>
      <c r="S10" s="26">
        <v>56.270514488220201</v>
      </c>
      <c r="T10" s="26">
        <v>100.588037885725</v>
      </c>
      <c r="U10" s="26">
        <v>29.380299065262001</v>
      </c>
      <c r="V10" s="26">
        <v>15.5700368881225</v>
      </c>
      <c r="W10" s="26">
        <v>29.962613161653199</v>
      </c>
      <c r="X10" s="26">
        <v>23.8108554952777</v>
      </c>
      <c r="Y10" s="26">
        <v>112.862448692321</v>
      </c>
      <c r="Z10" s="26">
        <v>280.30773544311501</v>
      </c>
      <c r="AA10" s="26">
        <v>665.79248586297001</v>
      </c>
      <c r="AB10" s="26">
        <v>18.9728983268141</v>
      </c>
      <c r="AC10" s="26">
        <v>18.972940407693301</v>
      </c>
      <c r="AD10" s="26">
        <v>18.972650632262201</v>
      </c>
      <c r="AE10" s="26">
        <v>36.845547838136497</v>
      </c>
      <c r="AF10" s="26">
        <v>18.3228123523294</v>
      </c>
      <c r="AG10" s="26">
        <v>17.614572765305599</v>
      </c>
      <c r="AH10" s="26">
        <v>41.3109209774993</v>
      </c>
      <c r="AI10" s="26">
        <v>0.90363409419660401</v>
      </c>
      <c r="AJ10" s="26">
        <v>1.1544150977861101</v>
      </c>
      <c r="AK10" s="26">
        <v>3.30018037557601</v>
      </c>
      <c r="AL10" s="26">
        <v>0</v>
      </c>
      <c r="AM10" s="26">
        <v>51.865779876708899</v>
      </c>
      <c r="AN10" s="26">
        <v>2.5227399663999601</v>
      </c>
      <c r="AO10" s="26">
        <v>2.5253452430479202</v>
      </c>
      <c r="AP10" s="26">
        <v>128.571430042386</v>
      </c>
      <c r="AQ10" s="26">
        <v>128.57014837581599</v>
      </c>
      <c r="AR10" s="26">
        <v>2029.0380525588901</v>
      </c>
      <c r="AS10" s="26">
        <v>242.99068307876499</v>
      </c>
      <c r="AT10" s="26">
        <v>231.925418138504</v>
      </c>
      <c r="AU10" s="26">
        <v>1020.16426625847</v>
      </c>
      <c r="AV10" s="26">
        <v>2290.2600791454302</v>
      </c>
      <c r="AW10" s="26">
        <v>1952.28080892562</v>
      </c>
      <c r="AX10" s="26">
        <v>53.353750769048901</v>
      </c>
      <c r="AY10" s="26">
        <v>0.182061768940911</v>
      </c>
      <c r="AZ10" s="26">
        <v>678.29789596796002</v>
      </c>
      <c r="BA10" s="26">
        <v>0.85994932099128996</v>
      </c>
      <c r="BB10" s="26">
        <v>0.16218958982790299</v>
      </c>
      <c r="BC10" s="26">
        <v>24.092193667776801</v>
      </c>
      <c r="BD10" s="26">
        <v>8.7271619688835909</v>
      </c>
      <c r="BE10" s="26">
        <v>0</v>
      </c>
      <c r="BF10" s="26">
        <v>7.0768645135103697E-2</v>
      </c>
      <c r="BG10" s="37">
        <v>434.36077813245299</v>
      </c>
      <c r="BH10" s="26">
        <v>37.638126373291001</v>
      </c>
      <c r="BI10" s="26">
        <v>7.6724295616149902</v>
      </c>
      <c r="BJ10" s="26">
        <v>119.422496480867</v>
      </c>
      <c r="BK10" s="26">
        <v>314.938002717914</v>
      </c>
      <c r="BL10" s="26">
        <v>0.16727401289608601</v>
      </c>
      <c r="BM10" s="26">
        <v>5.7226072996854699E-2</v>
      </c>
      <c r="BN10" s="26">
        <v>29.428733877139098</v>
      </c>
      <c r="BO10" s="26">
        <v>0.16563960316125301</v>
      </c>
      <c r="BP10" s="26">
        <v>9.6148367743007803</v>
      </c>
      <c r="BQ10" s="26">
        <v>1.1762202861136699</v>
      </c>
      <c r="BR10" s="26">
        <v>0.28914191501098602</v>
      </c>
      <c r="BS10" s="26">
        <v>41.274081427603903</v>
      </c>
      <c r="BT10" s="26">
        <v>1.01299585937522</v>
      </c>
      <c r="BU10" s="26">
        <v>6.2830901127308598</v>
      </c>
      <c r="BV10" s="26">
        <v>0.31457925298309403</v>
      </c>
      <c r="BW10" s="26">
        <v>2.7936271682847198</v>
      </c>
      <c r="BX10" s="26">
        <v>5.3684109286677897E-2</v>
      </c>
      <c r="BY10" s="26">
        <v>23.303451716899801</v>
      </c>
      <c r="BZ10" s="26">
        <v>46.631105548585701</v>
      </c>
      <c r="CA10" s="26">
        <v>46.631336546735803</v>
      </c>
      <c r="CB10" s="97">
        <v>422.881074562668</v>
      </c>
      <c r="CC10" s="26">
        <v>0.83973271306604103</v>
      </c>
      <c r="CD10" s="26">
        <v>0.10224498351453799</v>
      </c>
      <c r="CE10" s="26">
        <v>51.150314331054602</v>
      </c>
      <c r="CF10" s="26">
        <v>1644.47549593448</v>
      </c>
      <c r="CG10" s="26">
        <v>184.91322347708001</v>
      </c>
      <c r="CH10" s="26">
        <v>148.836091676726</v>
      </c>
      <c r="CI10" s="26">
        <v>32.321069773053701</v>
      </c>
      <c r="CJ10" s="26">
        <v>0</v>
      </c>
      <c r="CK10" s="26">
        <v>15.5315577639266</v>
      </c>
      <c r="CL10" s="26">
        <v>1508.35154819488</v>
      </c>
      <c r="CM10" s="26">
        <v>218.24486966803599</v>
      </c>
      <c r="CN10" s="26">
        <v>87.872590607032095</v>
      </c>
      <c r="CO10" s="26"/>
      <c r="CP10" s="26"/>
      <c r="CQ10" s="26"/>
      <c r="CR10" s="26"/>
      <c r="CS10" s="26"/>
      <c r="CT10" s="35">
        <f t="shared" si="1"/>
        <v>8.0003194917348565E-3</v>
      </c>
      <c r="CU10" s="50">
        <f t="shared" si="2"/>
        <v>-3.9938191032223077E-5</v>
      </c>
      <c r="CV10" s="50">
        <f t="shared" si="3"/>
        <v>6.421704860331218E-7</v>
      </c>
      <c r="CW10" s="50">
        <f t="shared" si="0"/>
        <v>-5.7551806973250563E-5</v>
      </c>
      <c r="CX10" s="50"/>
      <c r="CY10" s="35"/>
      <c r="CZ10" s="35"/>
      <c r="DA10" s="26"/>
      <c r="DB10" s="26"/>
      <c r="DC10" s="26"/>
      <c r="DD10" s="26"/>
      <c r="DE10" s="26"/>
      <c r="DF10" s="26"/>
      <c r="DG10" s="26"/>
      <c r="DH10" s="26"/>
      <c r="DI10" s="26"/>
    </row>
    <row r="11" spans="1:113" x14ac:dyDescent="0.25">
      <c r="A11" s="28" t="s">
        <v>9</v>
      </c>
      <c r="B11" s="26">
        <v>141.68659591674799</v>
      </c>
      <c r="C11" s="26">
        <v>1085.43284797668</v>
      </c>
      <c r="D11" s="26">
        <v>102.450484514236</v>
      </c>
      <c r="E11" s="26">
        <v>102.45064783096301</v>
      </c>
      <c r="F11" s="26">
        <v>1085.43261909484</v>
      </c>
      <c r="G11" s="26">
        <v>1085.42637634277</v>
      </c>
      <c r="H11" s="26">
        <v>356.683693885803</v>
      </c>
      <c r="I11" s="26">
        <v>2408.3450400829302</v>
      </c>
      <c r="J11" s="26">
        <v>2408.3431394100098</v>
      </c>
      <c r="K11" s="26">
        <v>7107.6025390625</v>
      </c>
      <c r="L11" s="26">
        <v>333.89689752459498</v>
      </c>
      <c r="M11" s="26">
        <v>333.905747950077</v>
      </c>
      <c r="N11" s="26">
        <v>4038.57884216308</v>
      </c>
      <c r="O11" s="26">
        <v>4038.70483398437</v>
      </c>
      <c r="P11" s="26">
        <v>1255224.94073486</v>
      </c>
      <c r="Q11" s="26">
        <v>118354109.265625</v>
      </c>
      <c r="R11" s="26">
        <v>1255727.08062744</v>
      </c>
      <c r="S11" s="26">
        <v>4562.3825759887604</v>
      </c>
      <c r="T11" s="26">
        <v>6726.9406661987296</v>
      </c>
      <c r="U11" s="26">
        <v>1807.81054592132</v>
      </c>
      <c r="V11" s="26">
        <v>1560.52380371093</v>
      </c>
      <c r="W11" s="26">
        <v>2217.6755723953202</v>
      </c>
      <c r="X11" s="26">
        <v>1595.1368571519799</v>
      </c>
      <c r="Y11" s="26">
        <v>7687.4549560546802</v>
      </c>
      <c r="Z11" s="26">
        <v>14772.4035644531</v>
      </c>
      <c r="AA11" s="26">
        <v>45424.541442870999</v>
      </c>
      <c r="AB11" s="26">
        <v>1431.41138458251</v>
      </c>
      <c r="AC11" s="26">
        <v>1431.4103507995601</v>
      </c>
      <c r="AD11" s="26">
        <v>1431.39111709594</v>
      </c>
      <c r="AE11" s="26">
        <v>2472.6368579864502</v>
      </c>
      <c r="AF11" s="26">
        <v>1613.76121520996</v>
      </c>
      <c r="AG11" s="26">
        <v>1711.2710361480699</v>
      </c>
      <c r="AH11" s="26">
        <v>3107.9868848323799</v>
      </c>
      <c r="AI11" s="26">
        <v>61.2792660295963</v>
      </c>
      <c r="AJ11" s="26">
        <v>103.925686001777</v>
      </c>
      <c r="AK11" s="26">
        <v>184.69339370727499</v>
      </c>
      <c r="AL11" s="26">
        <v>0</v>
      </c>
      <c r="AM11" s="26">
        <v>2409.95629882812</v>
      </c>
      <c r="AN11" s="26">
        <v>192.19934058189301</v>
      </c>
      <c r="AO11" s="26">
        <v>192.29427075385999</v>
      </c>
      <c r="AP11" s="26">
        <v>5860.0677785873404</v>
      </c>
      <c r="AQ11" s="26">
        <v>5860.0150275230399</v>
      </c>
      <c r="AR11" s="26">
        <v>176202.089477539</v>
      </c>
      <c r="AS11" s="26">
        <v>23904.309661865202</v>
      </c>
      <c r="AT11" s="26">
        <v>25543.131134033199</v>
      </c>
      <c r="AU11" s="26">
        <v>70305.812927246094</v>
      </c>
      <c r="AV11" s="26">
        <v>201712.069091796</v>
      </c>
      <c r="AW11" s="26">
        <v>186654.333374023</v>
      </c>
      <c r="AX11" s="26">
        <v>3744.7812156677201</v>
      </c>
      <c r="AY11" s="26">
        <v>9.1472612712532193</v>
      </c>
      <c r="AZ11" s="26">
        <v>46847.042739868099</v>
      </c>
      <c r="BA11" s="26">
        <v>47.382446587085703</v>
      </c>
      <c r="BB11" s="26">
        <v>11.881759904325</v>
      </c>
      <c r="BC11" s="26">
        <v>2520.3267416954</v>
      </c>
      <c r="BD11" s="26">
        <v>222.13534066826099</v>
      </c>
      <c r="BE11" s="26">
        <v>0</v>
      </c>
      <c r="BF11" s="26">
        <v>3.35396762937307</v>
      </c>
      <c r="BG11" s="37">
        <v>15397.640993118201</v>
      </c>
      <c r="BH11" s="26">
        <v>888.45446777343705</v>
      </c>
      <c r="BI11" s="26">
        <v>332.72894287109301</v>
      </c>
      <c r="BJ11" s="26">
        <v>6756.1591119766199</v>
      </c>
      <c r="BK11" s="26">
        <v>8641.4744917154294</v>
      </c>
      <c r="BL11" s="26">
        <v>5.5395905394107103</v>
      </c>
      <c r="BM11" s="26">
        <v>1.5368292331695499</v>
      </c>
      <c r="BN11" s="26">
        <v>792.92221814393997</v>
      </c>
      <c r="BO11" s="26">
        <v>8.3884792551398206</v>
      </c>
      <c r="BP11" s="26">
        <v>494.77708351612</v>
      </c>
      <c r="BQ11" s="26">
        <v>60.095283448696101</v>
      </c>
      <c r="BR11" s="26">
        <v>19.112038820981901</v>
      </c>
      <c r="BS11" s="26">
        <v>2216.4060864448502</v>
      </c>
      <c r="BT11" s="26">
        <v>77.683841705322195</v>
      </c>
      <c r="BU11" s="26">
        <v>419.37045860290499</v>
      </c>
      <c r="BV11" s="26">
        <v>21.587167758494601</v>
      </c>
      <c r="BW11" s="26">
        <v>319.95220613479597</v>
      </c>
      <c r="BX11" s="26">
        <v>1.9374682710040301</v>
      </c>
      <c r="BY11" s="26">
        <v>5584.5223236083903</v>
      </c>
      <c r="BZ11" s="26">
        <v>2049.3944721817902</v>
      </c>
      <c r="CA11" s="26">
        <v>2049.3981422781899</v>
      </c>
      <c r="CB11" s="97">
        <v>29868.367244720401</v>
      </c>
      <c r="CC11" s="26">
        <v>59.063785672187798</v>
      </c>
      <c r="CD11" s="26">
        <v>9.3622763901948893</v>
      </c>
      <c r="CE11" s="26">
        <v>2218.21044921875</v>
      </c>
      <c r="CF11" s="26">
        <v>109999.916351318</v>
      </c>
      <c r="CG11" s="26">
        <v>12495.703491210899</v>
      </c>
      <c r="CH11" s="26">
        <v>10085.8667259216</v>
      </c>
      <c r="CI11" s="26">
        <v>2227.95816469192</v>
      </c>
      <c r="CJ11" s="26">
        <v>0</v>
      </c>
      <c r="CK11" s="26">
        <v>1162.4857449531501</v>
      </c>
      <c r="CL11" s="26">
        <v>104068.472991943</v>
      </c>
      <c r="CM11" s="26">
        <v>14556.8137874603</v>
      </c>
      <c r="CN11" s="26">
        <v>5895.7478747367804</v>
      </c>
      <c r="CO11" s="26"/>
      <c r="CP11" s="26"/>
      <c r="CQ11" s="26"/>
      <c r="CR11" s="26"/>
      <c r="CS11" s="26"/>
      <c r="CT11" s="35">
        <f t="shared" si="1"/>
        <v>8.0003205682033958E-3</v>
      </c>
      <c r="CU11" s="50">
        <f t="shared" si="2"/>
        <v>-4.0112933522499196E-5</v>
      </c>
      <c r="CV11" s="50">
        <f t="shared" si="3"/>
        <v>4.7990638011701687E-7</v>
      </c>
      <c r="CW11" s="50">
        <f t="shared" si="0"/>
        <v>-4.7787113999307283E-5</v>
      </c>
      <c r="CX11" s="50"/>
      <c r="CY11" s="35"/>
      <c r="CZ11" s="35"/>
      <c r="DA11" s="26"/>
      <c r="DB11" s="26"/>
      <c r="DC11" s="26"/>
      <c r="DD11" s="26"/>
      <c r="DE11" s="26"/>
      <c r="DF11" s="26"/>
      <c r="DG11" s="26"/>
      <c r="DH11" s="26"/>
      <c r="DI11" s="26"/>
    </row>
    <row r="12" spans="1:113" x14ac:dyDescent="0.25">
      <c r="A12" s="28" t="s">
        <v>10</v>
      </c>
      <c r="B12" s="26">
        <v>82.604543209075899</v>
      </c>
      <c r="C12" s="26">
        <v>739.20121765136696</v>
      </c>
      <c r="D12" s="26">
        <v>69.724151611328097</v>
      </c>
      <c r="E12" s="26">
        <v>69.7242112159729</v>
      </c>
      <c r="F12" s="26">
        <v>739.20094299316395</v>
      </c>
      <c r="G12" s="26">
        <v>739.19669342041004</v>
      </c>
      <c r="H12" s="26">
        <v>257.860682487487</v>
      </c>
      <c r="I12" s="26">
        <v>1622.6145801544101</v>
      </c>
      <c r="J12" s="26">
        <v>1622.61342239379</v>
      </c>
      <c r="K12" s="26">
        <v>4511.890625</v>
      </c>
      <c r="L12" s="26">
        <v>216.021856069564</v>
      </c>
      <c r="M12" s="26">
        <v>216.02720999717701</v>
      </c>
      <c r="N12" s="26">
        <v>3009.1219787597602</v>
      </c>
      <c r="O12" s="26">
        <v>3009.2165222167901</v>
      </c>
      <c r="P12" s="26">
        <v>811247.84814453102</v>
      </c>
      <c r="Q12" s="26">
        <v>72450204.703125</v>
      </c>
      <c r="R12" s="26">
        <v>811572.55761718703</v>
      </c>
      <c r="S12" s="26">
        <v>3084.6012344360302</v>
      </c>
      <c r="T12" s="26">
        <v>4348.6672744750904</v>
      </c>
      <c r="U12" s="26">
        <v>1232.0257816314599</v>
      </c>
      <c r="V12" s="26">
        <v>892.005126953125</v>
      </c>
      <c r="W12" s="26">
        <v>1627.53736877441</v>
      </c>
      <c r="X12" s="26">
        <v>1164.33529305458</v>
      </c>
      <c r="Y12" s="26">
        <v>5265.9027099609302</v>
      </c>
      <c r="Z12" s="26">
        <v>10598.3195800781</v>
      </c>
      <c r="AA12" s="26">
        <v>31581.034790039001</v>
      </c>
      <c r="AB12" s="26">
        <v>1076.9065475463799</v>
      </c>
      <c r="AC12" s="26">
        <v>1076.90589141845</v>
      </c>
      <c r="AD12" s="26">
        <v>1076.8914413452101</v>
      </c>
      <c r="AE12" s="26">
        <v>1683.5266551971399</v>
      </c>
      <c r="AF12" s="26">
        <v>1202.0445861816399</v>
      </c>
      <c r="AG12" s="26">
        <v>1202.82032775878</v>
      </c>
      <c r="AH12" s="26">
        <v>2250.5767354965201</v>
      </c>
      <c r="AI12" s="26">
        <v>34.853157587349401</v>
      </c>
      <c r="AJ12" s="26">
        <v>72.380654811859102</v>
      </c>
      <c r="AK12" s="26">
        <v>89.4945964813232</v>
      </c>
      <c r="AL12" s="26">
        <v>0</v>
      </c>
      <c r="AM12" s="26">
        <v>1401.43408203125</v>
      </c>
      <c r="AN12" s="26">
        <v>136.41985988616901</v>
      </c>
      <c r="AO12" s="26">
        <v>136.50510883331299</v>
      </c>
      <c r="AP12" s="26">
        <v>4080.9843931198102</v>
      </c>
      <c r="AQ12" s="26">
        <v>4080.9435129165599</v>
      </c>
      <c r="AR12" s="26">
        <v>131271.33837890599</v>
      </c>
      <c r="AS12" s="26">
        <v>17782.166015625</v>
      </c>
      <c r="AT12" s="26">
        <v>17795.735717773401</v>
      </c>
      <c r="AU12" s="26">
        <v>50169.787231445298</v>
      </c>
      <c r="AV12" s="26">
        <v>150249.53222656201</v>
      </c>
      <c r="AW12" s="26">
        <v>131354.03076171799</v>
      </c>
      <c r="AX12" s="26">
        <v>2583.4094638824399</v>
      </c>
      <c r="AY12" s="26">
        <v>6.7571405684575403</v>
      </c>
      <c r="AZ12" s="26">
        <v>33945.2375335693</v>
      </c>
      <c r="BA12" s="26">
        <v>34.293254107236798</v>
      </c>
      <c r="BB12" s="26">
        <v>7.7440042197704297</v>
      </c>
      <c r="BC12" s="26">
        <v>1624.6142854690499</v>
      </c>
      <c r="BD12" s="26">
        <v>146.744271159172</v>
      </c>
      <c r="BE12" s="26">
        <v>0</v>
      </c>
      <c r="BF12" s="26">
        <v>2.42787172086536</v>
      </c>
      <c r="BG12" s="37">
        <v>10075.7756347656</v>
      </c>
      <c r="BH12" s="26">
        <v>563.98486328125</v>
      </c>
      <c r="BI12" s="26">
        <v>208.51490783691401</v>
      </c>
      <c r="BJ12" s="26">
        <v>4566.3678359985297</v>
      </c>
      <c r="BK12" s="26">
        <v>5509.4048514366104</v>
      </c>
      <c r="BL12" s="26">
        <v>3.9915829449892</v>
      </c>
      <c r="BM12" s="26">
        <v>0.971299648284912</v>
      </c>
      <c r="BN12" s="26">
        <v>517.54400140047005</v>
      </c>
      <c r="BO12" s="26">
        <v>5.4650654718279803</v>
      </c>
      <c r="BP12" s="26">
        <v>348.19410729408202</v>
      </c>
      <c r="BQ12" s="26">
        <v>46.853924572467797</v>
      </c>
      <c r="BR12" s="26">
        <v>13.1234169006347</v>
      </c>
      <c r="BS12" s="26">
        <v>1579.24965667724</v>
      </c>
      <c r="BT12" s="26">
        <v>56.146918296813901</v>
      </c>
      <c r="BU12" s="26">
        <v>299.23929119110102</v>
      </c>
      <c r="BV12" s="26">
        <v>14.4175733737647</v>
      </c>
      <c r="BW12" s="26">
        <v>212.84769034385599</v>
      </c>
      <c r="BX12" s="26">
        <v>1.3240854088217</v>
      </c>
      <c r="BY12" s="26">
        <v>5098.9515991210901</v>
      </c>
      <c r="BZ12" s="26">
        <v>1253.5203746557199</v>
      </c>
      <c r="CA12" s="26">
        <v>1253.51948976516</v>
      </c>
      <c r="CB12" s="97">
        <v>22195.0134506225</v>
      </c>
      <c r="CC12" s="26">
        <v>41.479665815830202</v>
      </c>
      <c r="CD12" s="26">
        <v>6.4223335981369001</v>
      </c>
      <c r="CE12" s="26">
        <v>1390.10461425781</v>
      </c>
      <c r="CF12" s="26">
        <v>78571.101196289004</v>
      </c>
      <c r="CG12" s="26">
        <v>9051.8613204956</v>
      </c>
      <c r="CH12" s="26">
        <v>7369.4425849914496</v>
      </c>
      <c r="CI12" s="26">
        <v>1647.2071228027301</v>
      </c>
      <c r="CJ12" s="26">
        <v>0</v>
      </c>
      <c r="CK12" s="26">
        <v>856.82051658630303</v>
      </c>
      <c r="CL12" s="26">
        <v>74361.248352050694</v>
      </c>
      <c r="CM12" s="26">
        <v>10552.806407928399</v>
      </c>
      <c r="CN12" s="26">
        <v>4303.0826988220197</v>
      </c>
      <c r="CO12" s="26"/>
      <c r="CP12" s="26"/>
      <c r="CQ12" s="26"/>
      <c r="CR12" s="26"/>
      <c r="CS12" s="26"/>
      <c r="CT12" s="35">
        <f t="shared" si="1"/>
        <v>8.0003216540406336E-3</v>
      </c>
      <c r="CU12" s="50">
        <f t="shared" si="2"/>
        <v>-4.0045077421943402E-5</v>
      </c>
      <c r="CV12" s="50">
        <f t="shared" si="3"/>
        <v>2.9251648371591312E-7</v>
      </c>
      <c r="CW12" s="50">
        <f t="shared" si="0"/>
        <v>-4.2790088201149985E-5</v>
      </c>
      <c r="CX12" s="50"/>
      <c r="CY12" s="35"/>
      <c r="CZ12" s="35"/>
      <c r="DA12" s="26"/>
      <c r="DB12" s="26"/>
      <c r="DC12" s="26"/>
      <c r="DD12" s="26"/>
      <c r="DE12" s="26"/>
      <c r="DF12" s="26"/>
      <c r="DG12" s="26"/>
      <c r="DH12" s="26"/>
      <c r="DI12" s="26"/>
    </row>
    <row r="13" spans="1:113" x14ac:dyDescent="0.25">
      <c r="A13" s="28" t="s">
        <v>12</v>
      </c>
      <c r="B13" s="26">
        <v>22.9989926815032</v>
      </c>
      <c r="C13" s="26">
        <v>215.85174560546801</v>
      </c>
      <c r="D13" s="26">
        <v>20.4322910308837</v>
      </c>
      <c r="E13" s="26">
        <v>20.432354688644399</v>
      </c>
      <c r="F13" s="26">
        <v>215.85165500640801</v>
      </c>
      <c r="G13" s="26">
        <v>215.850379943847</v>
      </c>
      <c r="H13" s="26">
        <v>76.561618804931598</v>
      </c>
      <c r="I13" s="26">
        <v>454.92596375942202</v>
      </c>
      <c r="J13" s="26">
        <v>454.92785573005602</v>
      </c>
      <c r="K13" s="26">
        <v>549.25256347656205</v>
      </c>
      <c r="L13" s="26">
        <v>66.991075575351701</v>
      </c>
      <c r="M13" s="26">
        <v>66.992876440286594</v>
      </c>
      <c r="N13" s="26">
        <v>711.01598358154297</v>
      </c>
      <c r="O13" s="26">
        <v>711.03836059570301</v>
      </c>
      <c r="P13" s="26">
        <v>162136.653869628</v>
      </c>
      <c r="Q13" s="26">
        <v>11382032.4023437</v>
      </c>
      <c r="R13" s="26">
        <v>162201.535705566</v>
      </c>
      <c r="S13" s="26">
        <v>457.71711254119799</v>
      </c>
      <c r="T13" s="26">
        <v>1267.0808506011899</v>
      </c>
      <c r="U13" s="26">
        <v>347.50678920745798</v>
      </c>
      <c r="V13" s="26">
        <v>156.06947326660099</v>
      </c>
      <c r="W13" s="26">
        <v>470.39214611053399</v>
      </c>
      <c r="X13" s="26">
        <v>281.87162899971003</v>
      </c>
      <c r="Y13" s="26">
        <v>1010.76496887207</v>
      </c>
      <c r="Z13" s="26">
        <v>1970.1594848632801</v>
      </c>
      <c r="AA13" s="26">
        <v>9030.9262237548792</v>
      </c>
      <c r="AB13" s="26">
        <v>300.17649459838799</v>
      </c>
      <c r="AC13" s="26">
        <v>300.17623519897398</v>
      </c>
      <c r="AD13" s="26">
        <v>300.17243385314902</v>
      </c>
      <c r="AE13" s="26">
        <v>361.17345917224799</v>
      </c>
      <c r="AF13" s="26">
        <v>273.34099483489899</v>
      </c>
      <c r="AG13" s="26">
        <v>249.72603893280001</v>
      </c>
      <c r="AH13" s="26">
        <v>488.70532786846098</v>
      </c>
      <c r="AI13" s="26">
        <v>8.3804704025387693</v>
      </c>
      <c r="AJ13" s="26">
        <v>22.654263615608201</v>
      </c>
      <c r="AK13" s="26">
        <v>22.697006702423</v>
      </c>
      <c r="AL13" s="26">
        <v>0</v>
      </c>
      <c r="AM13" s="26">
        <v>386.494049072265</v>
      </c>
      <c r="AN13" s="26">
        <v>39.770887136459301</v>
      </c>
      <c r="AO13" s="26">
        <v>39.796870946884098</v>
      </c>
      <c r="AP13" s="26">
        <v>637.904106855392</v>
      </c>
      <c r="AQ13" s="26">
        <v>637.89555096626202</v>
      </c>
      <c r="AR13" s="26">
        <v>30326.977905273401</v>
      </c>
      <c r="AS13" s="26">
        <v>3567.3016815185501</v>
      </c>
      <c r="AT13" s="26">
        <v>3224.4467010498001</v>
      </c>
      <c r="AU13" s="26">
        <v>12169.3632354736</v>
      </c>
      <c r="AV13" s="26">
        <v>34166.262817382798</v>
      </c>
      <c r="AW13" s="26">
        <v>27741.568054199201</v>
      </c>
      <c r="AX13" s="26">
        <v>712.67885565757695</v>
      </c>
      <c r="AY13" s="26">
        <v>1.28168056276626</v>
      </c>
      <c r="AZ13" s="26">
        <v>7711.2051963806098</v>
      </c>
      <c r="BA13" s="26">
        <v>6.9982124492526001</v>
      </c>
      <c r="BB13" s="26">
        <v>1.4520555064082099</v>
      </c>
      <c r="BC13" s="26">
        <v>427.26706969738001</v>
      </c>
      <c r="BD13" s="26">
        <v>20.316271953284701</v>
      </c>
      <c r="BE13" s="26">
        <v>0</v>
      </c>
      <c r="BF13" s="26">
        <v>0.454457802698016</v>
      </c>
      <c r="BG13" s="37">
        <v>1752.1229019165</v>
      </c>
      <c r="BH13" s="26">
        <v>68.656959533691406</v>
      </c>
      <c r="BI13" s="26">
        <v>30.110969543456999</v>
      </c>
      <c r="BJ13" s="26">
        <v>1006.57525539398</v>
      </c>
      <c r="BK13" s="26">
        <v>745.54547148942902</v>
      </c>
      <c r="BL13" s="26">
        <v>0.69584179297089499</v>
      </c>
      <c r="BM13" s="26">
        <v>0.12585556507110501</v>
      </c>
      <c r="BN13" s="26">
        <v>73.330836489796596</v>
      </c>
      <c r="BO13" s="26">
        <v>0.92804889567196303</v>
      </c>
      <c r="BP13" s="26">
        <v>73.561090409755707</v>
      </c>
      <c r="BQ13" s="26">
        <v>9.8564168661832792</v>
      </c>
      <c r="BR13" s="26">
        <v>2.8106810897588699</v>
      </c>
      <c r="BS13" s="26">
        <v>345.09505271911598</v>
      </c>
      <c r="BT13" s="26">
        <v>16.509441435336999</v>
      </c>
      <c r="BU13" s="26">
        <v>79.329160928726196</v>
      </c>
      <c r="BV13" s="26">
        <v>2.6725127771496702</v>
      </c>
      <c r="BW13" s="26">
        <v>39.545390844345</v>
      </c>
      <c r="BX13" s="26">
        <v>0.21725247305584999</v>
      </c>
      <c r="BY13" s="26">
        <v>735.80972290039006</v>
      </c>
      <c r="BZ13" s="26">
        <v>126.82938298582999</v>
      </c>
      <c r="CA13" s="26">
        <v>126.82919037342</v>
      </c>
      <c r="CB13" s="97">
        <v>5029.2166233062699</v>
      </c>
      <c r="CC13" s="26">
        <v>12.0547056496143</v>
      </c>
      <c r="CD13" s="26">
        <v>2.0386657789349498</v>
      </c>
      <c r="CE13" s="26">
        <v>200.74122619628901</v>
      </c>
      <c r="CF13" s="26">
        <v>18663.5812988281</v>
      </c>
      <c r="CG13" s="26">
        <v>2038.88214635849</v>
      </c>
      <c r="CH13" s="26">
        <v>1614.5590870380399</v>
      </c>
      <c r="CI13" s="26">
        <v>354.93939673900599</v>
      </c>
      <c r="CJ13" s="26">
        <v>0</v>
      </c>
      <c r="CK13" s="26">
        <v>185.250466823577</v>
      </c>
      <c r="CL13" s="26">
        <v>17677.616683959899</v>
      </c>
      <c r="CM13" s="26">
        <v>2604.6957426071099</v>
      </c>
      <c r="CN13" s="26">
        <v>1033.14284324646</v>
      </c>
      <c r="CO13" s="26"/>
      <c r="CP13" s="26"/>
      <c r="CQ13" s="26"/>
      <c r="CR13" s="26"/>
      <c r="CS13" s="26"/>
      <c r="CT13" s="35">
        <f t="shared" si="1"/>
        <v>8.0003188026707764E-3</v>
      </c>
      <c r="CU13" s="50">
        <f t="shared" si="2"/>
        <v>-3.973991101427762E-5</v>
      </c>
      <c r="CV13" s="50">
        <f t="shared" si="3"/>
        <v>1.24137016224248E-6</v>
      </c>
      <c r="CW13" s="50">
        <f t="shared" si="0"/>
        <v>-3.3253848140344423E-5</v>
      </c>
      <c r="CX13" s="50"/>
      <c r="CY13" s="35"/>
      <c r="CZ13" s="35"/>
      <c r="DA13" s="26"/>
      <c r="DB13" s="26"/>
      <c r="DC13" s="26"/>
      <c r="DD13" s="26"/>
      <c r="DE13" s="26"/>
      <c r="DF13" s="26"/>
      <c r="DG13" s="26"/>
      <c r="DH13" s="26"/>
      <c r="DI13" s="26"/>
    </row>
    <row r="14" spans="1:113" x14ac:dyDescent="0.25">
      <c r="A14" s="28" t="s">
        <v>13</v>
      </c>
      <c r="B14" s="26">
        <v>103.42909049987701</v>
      </c>
      <c r="C14" s="26">
        <v>772.00670623779297</v>
      </c>
      <c r="D14" s="26">
        <v>64.524646759033203</v>
      </c>
      <c r="E14" s="26">
        <v>64.524782657623206</v>
      </c>
      <c r="F14" s="26">
        <v>772.00652122497502</v>
      </c>
      <c r="G14" s="26">
        <v>772.00188827514603</v>
      </c>
      <c r="H14" s="26">
        <v>218.25268268585199</v>
      </c>
      <c r="I14" s="26">
        <v>1459.9578466415401</v>
      </c>
      <c r="J14" s="26">
        <v>1459.9616379737799</v>
      </c>
      <c r="K14" s="26">
        <v>3973.44555664062</v>
      </c>
      <c r="L14" s="26">
        <v>225.67030066251701</v>
      </c>
      <c r="M14" s="26">
        <v>225.67560166120501</v>
      </c>
      <c r="N14" s="26">
        <v>2714.4078674316402</v>
      </c>
      <c r="O14" s="26">
        <v>2714.4931945800699</v>
      </c>
      <c r="P14" s="26">
        <v>689193.48266601504</v>
      </c>
      <c r="Q14" s="26">
        <v>61155666.8203125</v>
      </c>
      <c r="R14" s="26">
        <v>689469.450317382</v>
      </c>
      <c r="S14" s="26">
        <v>1684.17701339721</v>
      </c>
      <c r="T14" s="26">
        <v>4504.4089889526304</v>
      </c>
      <c r="U14" s="26">
        <v>1266.5879449844299</v>
      </c>
      <c r="V14" s="26">
        <v>619.3125</v>
      </c>
      <c r="W14" s="26">
        <v>1473.7391834258999</v>
      </c>
      <c r="X14" s="26">
        <v>1025.0800774097399</v>
      </c>
      <c r="Y14" s="26">
        <v>4075.1231079101499</v>
      </c>
      <c r="Z14" s="26">
        <v>7589.6708984375</v>
      </c>
      <c r="AA14" s="26">
        <v>31271.184143066399</v>
      </c>
      <c r="AB14" s="26">
        <v>922.52455139160099</v>
      </c>
      <c r="AC14" s="26">
        <v>922.52239990234295</v>
      </c>
      <c r="AD14" s="26">
        <v>922.51165008544899</v>
      </c>
      <c r="AE14" s="26">
        <v>1419.6812056302999</v>
      </c>
      <c r="AF14" s="26">
        <v>853.67765235900799</v>
      </c>
      <c r="AG14" s="26">
        <v>814.69994926452603</v>
      </c>
      <c r="AH14" s="26">
        <v>1764.9775052070599</v>
      </c>
      <c r="AI14" s="26">
        <v>34.857619754970003</v>
      </c>
      <c r="AJ14" s="26">
        <v>55.364063739776597</v>
      </c>
      <c r="AK14" s="26">
        <v>121.636198997497</v>
      </c>
      <c r="AL14" s="26">
        <v>0</v>
      </c>
      <c r="AM14" s="26">
        <v>1514.3163146972599</v>
      </c>
      <c r="AN14" s="26">
        <v>125.957481861114</v>
      </c>
      <c r="AO14" s="26">
        <v>126.056575775146</v>
      </c>
      <c r="AP14" s="26">
        <v>3220.5227918624801</v>
      </c>
      <c r="AQ14" s="26">
        <v>3220.49537849426</v>
      </c>
      <c r="AR14" s="26">
        <v>93345.837646484302</v>
      </c>
      <c r="AS14" s="26">
        <v>12510.1911621093</v>
      </c>
      <c r="AT14" s="26">
        <v>11848.645996093701</v>
      </c>
      <c r="AU14" s="26">
        <v>43595.738342285098</v>
      </c>
      <c r="AV14" s="26">
        <v>106705.44287109299</v>
      </c>
      <c r="AW14" s="26">
        <v>89174.3154296875</v>
      </c>
      <c r="AX14" s="26">
        <v>2474.8845767974799</v>
      </c>
      <c r="AY14" s="26">
        <v>5.5366828441619802</v>
      </c>
      <c r="AZ14" s="26">
        <v>27986.3446197509</v>
      </c>
      <c r="BA14" s="26">
        <v>28.814947217702802</v>
      </c>
      <c r="BB14" s="26">
        <v>5.8121175915002796</v>
      </c>
      <c r="BC14" s="26">
        <v>1332.2262334823599</v>
      </c>
      <c r="BD14" s="26">
        <v>129.589310333132</v>
      </c>
      <c r="BE14" s="26">
        <v>0</v>
      </c>
      <c r="BF14" s="26">
        <v>1.9823658913373901</v>
      </c>
      <c r="BG14" s="37">
        <v>8732.3687038421594</v>
      </c>
      <c r="BH14" s="26">
        <v>496.68136596679602</v>
      </c>
      <c r="BI14" s="26">
        <v>177.89471435546801</v>
      </c>
      <c r="BJ14" s="26">
        <v>3908.2778949737499</v>
      </c>
      <c r="BK14" s="26">
        <v>4824.0845868587403</v>
      </c>
      <c r="BL14" s="26">
        <v>3.4980274215340601</v>
      </c>
      <c r="BM14" s="26">
        <v>0.84795254468917802</v>
      </c>
      <c r="BN14" s="26">
        <v>452.81604793667702</v>
      </c>
      <c r="BO14" s="26">
        <v>4.3760462030768297</v>
      </c>
      <c r="BP14" s="26">
        <v>308.47336578369101</v>
      </c>
      <c r="BQ14" s="26">
        <v>40.412922501563997</v>
      </c>
      <c r="BR14" s="26">
        <v>10.841612637042999</v>
      </c>
      <c r="BS14" s="26">
        <v>1403.61328983306</v>
      </c>
      <c r="BT14" s="26">
        <v>49.0248925685882</v>
      </c>
      <c r="BU14" s="26">
        <v>241.56112766265801</v>
      </c>
      <c r="BV14" s="26">
        <v>10.925512172281699</v>
      </c>
      <c r="BW14" s="26">
        <v>167.58021187782199</v>
      </c>
      <c r="BX14" s="26">
        <v>1.1019124099984701</v>
      </c>
      <c r="BY14" s="26">
        <v>3082.24244689941</v>
      </c>
      <c r="BZ14" s="26">
        <v>599.57136046886399</v>
      </c>
      <c r="CA14" s="26">
        <v>599.57237219810395</v>
      </c>
      <c r="CB14" s="97">
        <v>17888.3672561645</v>
      </c>
      <c r="CC14" s="26">
        <v>40.358492493629399</v>
      </c>
      <c r="CD14" s="26">
        <v>4.8109321594238201</v>
      </c>
      <c r="CE14" s="26">
        <v>1185.97644042968</v>
      </c>
      <c r="CF14" s="26">
        <v>67564.5947265625</v>
      </c>
      <c r="CG14" s="26">
        <v>7582.3533000945999</v>
      </c>
      <c r="CH14" s="26">
        <v>5998.3452453613199</v>
      </c>
      <c r="CI14" s="26">
        <v>1303.39770054817</v>
      </c>
      <c r="CJ14" s="26">
        <v>0</v>
      </c>
      <c r="CK14" s="26">
        <v>696.19092559814396</v>
      </c>
      <c r="CL14" s="26">
        <v>63682.035827636697</v>
      </c>
      <c r="CM14" s="26">
        <v>9442.6034355163501</v>
      </c>
      <c r="CN14" s="26">
        <v>3772.6104192733701</v>
      </c>
      <c r="CO14" s="26"/>
      <c r="CP14" s="26"/>
      <c r="CQ14" s="26"/>
      <c r="CR14" s="26"/>
      <c r="CS14" s="26"/>
      <c r="CT14" s="35">
        <f t="shared" si="1"/>
        <v>8.0003196593289548E-3</v>
      </c>
      <c r="CU14" s="50">
        <f t="shared" si="2"/>
        <v>-3.9956629623559502E-5</v>
      </c>
      <c r="CV14" s="50">
        <f t="shared" si="3"/>
        <v>7.1252255610665959E-7</v>
      </c>
      <c r="CW14" s="50">
        <f t="shared" si="0"/>
        <v>-4.3667239758237312E-5</v>
      </c>
      <c r="CX14" s="50"/>
      <c r="CY14" s="35"/>
      <c r="CZ14" s="35"/>
      <c r="DA14" s="26"/>
      <c r="DB14" s="26"/>
      <c r="DC14" s="26"/>
      <c r="DD14" s="26"/>
      <c r="DE14" s="26"/>
      <c r="DF14" s="26"/>
      <c r="DG14" s="26"/>
      <c r="DH14" s="26"/>
      <c r="DI14" s="26"/>
    </row>
    <row r="15" spans="1:113" x14ac:dyDescent="0.25">
      <c r="A15" s="28" t="s">
        <v>14</v>
      </c>
      <c r="B15" s="26">
        <v>75.990502834319997</v>
      </c>
      <c r="C15" s="26">
        <v>615.51824569702103</v>
      </c>
      <c r="D15" s="26">
        <v>54.818549156188901</v>
      </c>
      <c r="E15" s="26">
        <v>54.818568706512401</v>
      </c>
      <c r="F15" s="26">
        <v>615.51805686950604</v>
      </c>
      <c r="G15" s="26">
        <v>615.51443290710404</v>
      </c>
      <c r="H15" s="26">
        <v>193.20009613037101</v>
      </c>
      <c r="I15" s="26">
        <v>1217.14717245101</v>
      </c>
      <c r="J15" s="26">
        <v>1217.1477432250899</v>
      </c>
      <c r="K15" s="26">
        <v>2884.1015625</v>
      </c>
      <c r="L15" s="26">
        <v>179.36299997568099</v>
      </c>
      <c r="M15" s="26">
        <v>179.36626416444699</v>
      </c>
      <c r="N15" s="26">
        <v>2154.6104736328102</v>
      </c>
      <c r="O15" s="26">
        <v>2154.6761169433498</v>
      </c>
      <c r="P15" s="26">
        <v>562447.62780761695</v>
      </c>
      <c r="Q15" s="26">
        <v>48489448.75</v>
      </c>
      <c r="R15" s="26">
        <v>562672.67114257801</v>
      </c>
      <c r="S15" s="26">
        <v>1295.7909545898401</v>
      </c>
      <c r="T15" s="26">
        <v>3611.6397285461398</v>
      </c>
      <c r="U15" s="26">
        <v>1017.2934246063199</v>
      </c>
      <c r="V15" s="26">
        <v>451.70291137695301</v>
      </c>
      <c r="W15" s="26">
        <v>1266.0269126891999</v>
      </c>
      <c r="X15" s="26">
        <v>835.51967453956604</v>
      </c>
      <c r="Y15" s="26">
        <v>3118.5386657714798</v>
      </c>
      <c r="Z15" s="26">
        <v>5928.7493896484302</v>
      </c>
      <c r="AA15" s="26">
        <v>25693.201751708901</v>
      </c>
      <c r="AB15" s="26">
        <v>795.36773681640602</v>
      </c>
      <c r="AC15" s="26">
        <v>795.36716461181595</v>
      </c>
      <c r="AD15" s="26">
        <v>795.35635375976506</v>
      </c>
      <c r="AE15" s="26">
        <v>1104.5346608161899</v>
      </c>
      <c r="AF15" s="26">
        <v>786.48439598083496</v>
      </c>
      <c r="AG15" s="26">
        <v>754.34067344665505</v>
      </c>
      <c r="AH15" s="26">
        <v>1440.9926686286899</v>
      </c>
      <c r="AI15" s="26">
        <v>25.634407013654702</v>
      </c>
      <c r="AJ15" s="26">
        <v>51.275610923766997</v>
      </c>
      <c r="AK15" s="26">
        <v>81.6271524429321</v>
      </c>
      <c r="AL15" s="26">
        <v>0</v>
      </c>
      <c r="AM15" s="26">
        <v>1112.43017578125</v>
      </c>
      <c r="AN15" s="26">
        <v>106.598900318145</v>
      </c>
      <c r="AO15" s="26">
        <v>106.675271987915</v>
      </c>
      <c r="AP15" s="26">
        <v>2675.33863639831</v>
      </c>
      <c r="AQ15" s="26">
        <v>2675.31473493576</v>
      </c>
      <c r="AR15" s="26">
        <v>85914.223144531206</v>
      </c>
      <c r="AS15" s="26">
        <v>11609.828430175699</v>
      </c>
      <c r="AT15" s="26">
        <v>11078.224182128901</v>
      </c>
      <c r="AU15" s="26">
        <v>35581.889251708897</v>
      </c>
      <c r="AV15" s="26">
        <v>98306.6279296875</v>
      </c>
      <c r="AW15" s="26">
        <v>82460.093994140596</v>
      </c>
      <c r="AX15" s="26">
        <v>2028.5432357788</v>
      </c>
      <c r="AY15" s="26">
        <v>4.7317779595032299</v>
      </c>
      <c r="AZ15" s="26">
        <v>22814.375442504799</v>
      </c>
      <c r="BA15" s="26">
        <v>24.6839527338743</v>
      </c>
      <c r="BB15" s="26">
        <v>5.26697035878896</v>
      </c>
      <c r="BC15" s="26">
        <v>1156.23871469497</v>
      </c>
      <c r="BD15" s="26">
        <v>96.559906132519203</v>
      </c>
      <c r="BE15" s="26">
        <v>0</v>
      </c>
      <c r="BF15" s="26">
        <v>1.6740383151918601</v>
      </c>
      <c r="BG15" s="37">
        <v>6875.7970314025797</v>
      </c>
      <c r="BH15" s="26">
        <v>360.51388549804602</v>
      </c>
      <c r="BI15" s="26">
        <v>140.55181884765599</v>
      </c>
      <c r="BJ15" s="26">
        <v>3270.1514225006099</v>
      </c>
      <c r="BK15" s="26">
        <v>3605.6500462293602</v>
      </c>
      <c r="BL15" s="26">
        <v>2.7686142139136698</v>
      </c>
      <c r="BM15" s="26">
        <v>0.62700617313384999</v>
      </c>
      <c r="BN15" s="26">
        <v>341.37572458386398</v>
      </c>
      <c r="BO15" s="26">
        <v>3.6557591818273001</v>
      </c>
      <c r="BP15" s="26">
        <v>257.00930762290898</v>
      </c>
      <c r="BQ15" s="26">
        <v>34.229439496993997</v>
      </c>
      <c r="BR15" s="26">
        <v>9.45533034205436</v>
      </c>
      <c r="BS15" s="26">
        <v>1177.0253496170001</v>
      </c>
      <c r="BT15" s="26">
        <v>42.5927234888076</v>
      </c>
      <c r="BU15" s="26">
        <v>206.12571763992301</v>
      </c>
      <c r="BV15" s="26">
        <v>9.82961233332753</v>
      </c>
      <c r="BW15" s="26">
        <v>144.26179456710801</v>
      </c>
      <c r="BX15" s="26">
        <v>0.89441581093706102</v>
      </c>
      <c r="BY15" s="26">
        <v>2719.82348632812</v>
      </c>
      <c r="BZ15" s="26">
        <v>538.48061454296101</v>
      </c>
      <c r="CA15" s="26">
        <v>538.48135811090401</v>
      </c>
      <c r="CB15" s="97">
        <v>14782.776710510199</v>
      </c>
      <c r="CC15" s="26">
        <v>33.5165777057409</v>
      </c>
      <c r="CD15" s="26">
        <v>4.4986129403114301</v>
      </c>
      <c r="CE15" s="26">
        <v>937.01788330078102</v>
      </c>
      <c r="CF15" s="26">
        <v>54828.891967773401</v>
      </c>
      <c r="CG15" s="26">
        <v>6124.7370567321695</v>
      </c>
      <c r="CH15" s="26">
        <v>4854.7732744216901</v>
      </c>
      <c r="CI15" s="26">
        <v>1063.11203885078</v>
      </c>
      <c r="CJ15" s="26">
        <v>0</v>
      </c>
      <c r="CK15" s="26">
        <v>566.94145202636696</v>
      </c>
      <c r="CL15" s="26">
        <v>51750.4296875</v>
      </c>
      <c r="CM15" s="26">
        <v>7700.3961982726996</v>
      </c>
      <c r="CN15" s="26">
        <v>3070.8726453781101</v>
      </c>
      <c r="CO15" s="26"/>
      <c r="CP15" s="26"/>
      <c r="CQ15" s="26"/>
      <c r="CR15" s="26"/>
      <c r="CS15" s="26"/>
      <c r="CT15" s="35">
        <f t="shared" si="1"/>
        <v>8.0003191294828815E-3</v>
      </c>
      <c r="CU15" s="50">
        <f t="shared" si="2"/>
        <v>-3.9753586126826311E-5</v>
      </c>
      <c r="CV15" s="50">
        <f t="shared" si="3"/>
        <v>-6.4535462145550523E-7</v>
      </c>
      <c r="CW15" s="50">
        <f t="shared" si="0"/>
        <v>-4.1677469847059765E-5</v>
      </c>
      <c r="CX15" s="50"/>
      <c r="CY15" s="35"/>
      <c r="CZ15" s="35"/>
      <c r="DA15" s="26"/>
      <c r="DB15" s="26"/>
      <c r="DC15" s="26"/>
      <c r="DD15" s="26"/>
      <c r="DE15" s="26"/>
      <c r="DF15" s="26"/>
      <c r="DG15" s="26"/>
      <c r="DH15" s="26"/>
      <c r="DI15" s="26"/>
    </row>
    <row r="16" spans="1:113" x14ac:dyDescent="0.25">
      <c r="A16" s="28" t="s">
        <v>15</v>
      </c>
      <c r="B16" s="26">
        <v>42.326352119445801</v>
      </c>
      <c r="C16" s="26">
        <v>328.95451927185002</v>
      </c>
      <c r="D16" s="26">
        <v>28.5855746269226</v>
      </c>
      <c r="E16" s="26">
        <v>28.585631370544402</v>
      </c>
      <c r="F16" s="26">
        <v>328.95445442199701</v>
      </c>
      <c r="G16" s="26">
        <v>328.95250892639098</v>
      </c>
      <c r="H16" s="26">
        <v>98.784141540527301</v>
      </c>
      <c r="I16" s="26">
        <v>686.25100851058903</v>
      </c>
      <c r="J16" s="26">
        <v>686.25226807594299</v>
      </c>
      <c r="K16" s="26">
        <v>919.435302734375</v>
      </c>
      <c r="L16" s="26">
        <v>113.95217788219399</v>
      </c>
      <c r="M16" s="26">
        <v>113.954657405614</v>
      </c>
      <c r="N16" s="26">
        <v>1165.89329528808</v>
      </c>
      <c r="O16" s="26">
        <v>1165.9288024902301</v>
      </c>
      <c r="P16" s="26">
        <v>258823.328308105</v>
      </c>
      <c r="Q16" s="26">
        <v>20813609.96875</v>
      </c>
      <c r="R16" s="26">
        <v>258926.92236328099</v>
      </c>
      <c r="S16" s="26">
        <v>756.41861534118596</v>
      </c>
      <c r="T16" s="26">
        <v>1937.76905059814</v>
      </c>
      <c r="U16" s="26">
        <v>555.16990947723298</v>
      </c>
      <c r="V16" s="26">
        <v>245.59130859375</v>
      </c>
      <c r="W16" s="26">
        <v>671.54711723327603</v>
      </c>
      <c r="X16" s="26">
        <v>441.58925557136502</v>
      </c>
      <c r="Y16" s="26">
        <v>1600.74476623535</v>
      </c>
      <c r="Z16" s="26">
        <v>2971.31201171875</v>
      </c>
      <c r="AA16" s="26">
        <v>13881.4744567871</v>
      </c>
      <c r="AB16" s="26">
        <v>407.57167434692298</v>
      </c>
      <c r="AC16" s="26">
        <v>407.57132720947197</v>
      </c>
      <c r="AD16" s="26">
        <v>407.56580734252901</v>
      </c>
      <c r="AE16" s="26">
        <v>585.30072677135399</v>
      </c>
      <c r="AF16" s="26">
        <v>401.61526203155501</v>
      </c>
      <c r="AG16" s="26">
        <v>381.81925106048499</v>
      </c>
      <c r="AH16" s="26">
        <v>764.60809159278801</v>
      </c>
      <c r="AI16" s="26">
        <v>13.9307390358299</v>
      </c>
      <c r="AJ16" s="26">
        <v>24.505558371543799</v>
      </c>
      <c r="AK16" s="26">
        <v>46.695723056793199</v>
      </c>
      <c r="AL16" s="26">
        <v>0</v>
      </c>
      <c r="AM16" s="26">
        <v>570.50316619873001</v>
      </c>
      <c r="AN16" s="26">
        <v>55.972830295562702</v>
      </c>
      <c r="AO16" s="26">
        <v>56.014636039733801</v>
      </c>
      <c r="AP16" s="26">
        <v>1099.8511557579</v>
      </c>
      <c r="AQ16" s="26">
        <v>1099.8440561294501</v>
      </c>
      <c r="AR16" s="26">
        <v>44034.228027343699</v>
      </c>
      <c r="AS16" s="26">
        <v>5766.0571899413999</v>
      </c>
      <c r="AT16" s="26">
        <v>5445.0817260742097</v>
      </c>
      <c r="AU16" s="26">
        <v>18706.550506591699</v>
      </c>
      <c r="AV16" s="26">
        <v>50199.9041748046</v>
      </c>
      <c r="AW16" s="26">
        <v>41900.496826171802</v>
      </c>
      <c r="AX16" s="26">
        <v>1083.78391838073</v>
      </c>
      <c r="AY16" s="26">
        <v>1.9645131374709299</v>
      </c>
      <c r="AZ16" s="26">
        <v>11881.379539489701</v>
      </c>
      <c r="BA16" s="26">
        <v>10.5851716697216</v>
      </c>
      <c r="BB16" s="26">
        <v>2.0522447228431702</v>
      </c>
      <c r="BC16" s="26">
        <v>624.45369386672905</v>
      </c>
      <c r="BD16" s="26">
        <v>33.497389823198297</v>
      </c>
      <c r="BE16" s="26">
        <v>0</v>
      </c>
      <c r="BF16" s="26">
        <v>0.69278135523200002</v>
      </c>
      <c r="BG16" s="37">
        <v>2795.0433864593501</v>
      </c>
      <c r="BH16" s="26">
        <v>114.92852783203099</v>
      </c>
      <c r="BI16" s="26">
        <v>56.310188293457003</v>
      </c>
      <c r="BJ16" s="26">
        <v>1528.73292350769</v>
      </c>
      <c r="BK16" s="26">
        <v>1266.30834579467</v>
      </c>
      <c r="BL16" s="26">
        <v>1.11887094751</v>
      </c>
      <c r="BM16" s="26">
        <v>0.21313230693340299</v>
      </c>
      <c r="BN16" s="26">
        <v>119.563991427421</v>
      </c>
      <c r="BO16" s="26">
        <v>1.4592656157910799</v>
      </c>
      <c r="BP16" s="26">
        <v>114.106226921081</v>
      </c>
      <c r="BQ16" s="26">
        <v>15.207878381013799</v>
      </c>
      <c r="BR16" s="26">
        <v>4.0875263959169299</v>
      </c>
      <c r="BS16" s="26">
        <v>528.73797225952103</v>
      </c>
      <c r="BT16" s="26">
        <v>22.123530983924802</v>
      </c>
      <c r="BU16" s="26">
        <v>103.93412876129101</v>
      </c>
      <c r="BV16" s="26">
        <v>3.83989022485911</v>
      </c>
      <c r="BW16" s="26">
        <v>66.870923876762305</v>
      </c>
      <c r="BX16" s="26">
        <v>0.33783730474533502</v>
      </c>
      <c r="BY16" s="26">
        <v>1144.8550338745099</v>
      </c>
      <c r="BZ16" s="26">
        <v>279.10788750648499</v>
      </c>
      <c r="CA16" s="26">
        <v>279.10798585414801</v>
      </c>
      <c r="CB16" s="97">
        <v>7668.7064933776801</v>
      </c>
      <c r="CC16" s="26">
        <v>18.140069946646602</v>
      </c>
      <c r="CD16" s="26">
        <v>2.1138392984866998</v>
      </c>
      <c r="CE16" s="26">
        <v>375.40390014648398</v>
      </c>
      <c r="CF16" s="26">
        <v>28859.6220703125</v>
      </c>
      <c r="CG16" s="26">
        <v>3204.5180120468099</v>
      </c>
      <c r="CH16" s="26">
        <v>2524.5879673957802</v>
      </c>
      <c r="CI16" s="26">
        <v>549.8292709589</v>
      </c>
      <c r="CJ16" s="26">
        <v>0</v>
      </c>
      <c r="CK16" s="26">
        <v>293.394956588745</v>
      </c>
      <c r="CL16" s="26">
        <v>27222.528839111299</v>
      </c>
      <c r="CM16" s="26">
        <v>4093.9430065155002</v>
      </c>
      <c r="CN16" s="26">
        <v>1623.49468469619</v>
      </c>
      <c r="CO16" s="26"/>
      <c r="CP16" s="26"/>
      <c r="CQ16" s="26"/>
      <c r="CR16" s="26"/>
      <c r="CS16" s="26"/>
      <c r="CT16" s="35">
        <f t="shared" si="1"/>
        <v>8.0003192960899361E-3</v>
      </c>
      <c r="CU16" s="50">
        <f t="shared" si="2"/>
        <v>-3.9767098062627118E-5</v>
      </c>
      <c r="CV16" s="50">
        <f t="shared" si="3"/>
        <v>7.5746838149604189E-7</v>
      </c>
      <c r="CW16" s="50">
        <f t="shared" si="0"/>
        <v>-3.6884617445606878E-5</v>
      </c>
      <c r="CX16" s="50"/>
      <c r="CY16" s="35"/>
      <c r="CZ16" s="35"/>
      <c r="DA16" s="26"/>
      <c r="DB16" s="26"/>
      <c r="DC16" s="26"/>
      <c r="DD16" s="26"/>
      <c r="DE16" s="26"/>
      <c r="DF16" s="26"/>
      <c r="DG16" s="26"/>
      <c r="DH16" s="26"/>
      <c r="DI16" s="26"/>
    </row>
    <row r="17" spans="1:113" x14ac:dyDescent="0.25">
      <c r="A17" s="28" t="s">
        <v>16</v>
      </c>
      <c r="B17" s="26">
        <v>34.287451744079497</v>
      </c>
      <c r="C17" s="26">
        <v>281.184262275695</v>
      </c>
      <c r="D17" s="26">
        <v>25.601407527923499</v>
      </c>
      <c r="E17" s="26">
        <v>25.6014677286148</v>
      </c>
      <c r="F17" s="26">
        <v>281.18424129485999</v>
      </c>
      <c r="G17" s="26">
        <v>281.182562828063</v>
      </c>
      <c r="H17" s="26">
        <v>91.258304357528601</v>
      </c>
      <c r="I17" s="26">
        <v>586.69479703903198</v>
      </c>
      <c r="J17" s="26">
        <v>586.69513678550697</v>
      </c>
      <c r="K17" s="26">
        <v>850.48724365234295</v>
      </c>
      <c r="L17" s="26">
        <v>94.096139401197405</v>
      </c>
      <c r="M17" s="26">
        <v>94.098408937454195</v>
      </c>
      <c r="N17" s="26">
        <v>967.84906768798805</v>
      </c>
      <c r="O17" s="26">
        <v>967.87876892089798</v>
      </c>
      <c r="P17" s="26">
        <v>249270.38598632801</v>
      </c>
      <c r="Q17" s="26">
        <v>20538099.417968702</v>
      </c>
      <c r="R17" s="26">
        <v>249370.160614013</v>
      </c>
      <c r="S17" s="26">
        <v>736.05909919738701</v>
      </c>
      <c r="T17" s="26">
        <v>1682.86317062377</v>
      </c>
      <c r="U17" s="26">
        <v>473.21383380889802</v>
      </c>
      <c r="V17" s="26">
        <v>240.98017883300699</v>
      </c>
      <c r="W17" s="26">
        <v>596.580384254455</v>
      </c>
      <c r="X17" s="26">
        <v>388.39735376834801</v>
      </c>
      <c r="Y17" s="26">
        <v>1475.9400024414001</v>
      </c>
      <c r="Z17" s="26">
        <v>2755.5116577148401</v>
      </c>
      <c r="AA17" s="26">
        <v>12001.1267089843</v>
      </c>
      <c r="AB17" s="26">
        <v>367.07194519042901</v>
      </c>
      <c r="AC17" s="26">
        <v>367.07181930541901</v>
      </c>
      <c r="AD17" s="26">
        <v>367.06682586669899</v>
      </c>
      <c r="AE17" s="26">
        <v>524.38431030511799</v>
      </c>
      <c r="AF17" s="26">
        <v>407.07423973083399</v>
      </c>
      <c r="AG17" s="26">
        <v>392.76248359680102</v>
      </c>
      <c r="AH17" s="26">
        <v>696.99610960483506</v>
      </c>
      <c r="AI17" s="26">
        <v>12.312638316303399</v>
      </c>
      <c r="AJ17" s="26">
        <v>24.517811655998202</v>
      </c>
      <c r="AK17" s="26">
        <v>37.820217132568303</v>
      </c>
      <c r="AL17" s="26">
        <v>0</v>
      </c>
      <c r="AM17" s="26">
        <v>508.89006042480401</v>
      </c>
      <c r="AN17" s="26">
        <v>49.615882873535099</v>
      </c>
      <c r="AO17" s="26">
        <v>49.647257089614797</v>
      </c>
      <c r="AP17" s="26">
        <v>1088.2392442226401</v>
      </c>
      <c r="AQ17" s="26">
        <v>1088.2319662570901</v>
      </c>
      <c r="AR17" s="26">
        <v>44723.9637451171</v>
      </c>
      <c r="AS17" s="26">
        <v>5753.2365112304597</v>
      </c>
      <c r="AT17" s="26">
        <v>5527.951171875</v>
      </c>
      <c r="AU17" s="26">
        <v>16687.0283203125</v>
      </c>
      <c r="AV17" s="26">
        <v>50882.250732421802</v>
      </c>
      <c r="AW17" s="26">
        <v>43174.542053222598</v>
      </c>
      <c r="AX17" s="26">
        <v>950.34003496169998</v>
      </c>
      <c r="AY17" s="26">
        <v>1.86286163446493</v>
      </c>
      <c r="AZ17" s="26">
        <v>10720.281425476</v>
      </c>
      <c r="BA17" s="26">
        <v>9.8382394835352898</v>
      </c>
      <c r="BB17" s="26">
        <v>2.0909370779991101</v>
      </c>
      <c r="BC17" s="26">
        <v>643.56282353401105</v>
      </c>
      <c r="BD17" s="26">
        <v>30.605822317302199</v>
      </c>
      <c r="BE17" s="26">
        <v>0</v>
      </c>
      <c r="BF17" s="26">
        <v>0.64958328660577502</v>
      </c>
      <c r="BG17" s="37">
        <v>2646.8721046447699</v>
      </c>
      <c r="BH17" s="26">
        <v>106.310081481933</v>
      </c>
      <c r="BI17" s="26">
        <v>53.970901489257798</v>
      </c>
      <c r="BJ17" s="26">
        <v>1464.9640235900799</v>
      </c>
      <c r="BK17" s="26">
        <v>1181.9063180685</v>
      </c>
      <c r="BL17" s="26">
        <v>1.01160525530576</v>
      </c>
      <c r="BM17" s="26">
        <v>0.20046137273311601</v>
      </c>
      <c r="BN17" s="26">
        <v>110.215394511818</v>
      </c>
      <c r="BO17" s="26">
        <v>1.4493689704686401</v>
      </c>
      <c r="BP17" s="26">
        <v>102.35261553525901</v>
      </c>
      <c r="BQ17" s="26">
        <v>13.716617897152901</v>
      </c>
      <c r="BR17" s="26">
        <v>3.79595366120338</v>
      </c>
      <c r="BS17" s="26">
        <v>471.89977645874001</v>
      </c>
      <c r="BT17" s="26">
        <v>20.043651998043</v>
      </c>
      <c r="BU17" s="26">
        <v>96.951426029205294</v>
      </c>
      <c r="BV17" s="26">
        <v>3.8969126408919599</v>
      </c>
      <c r="BW17" s="26">
        <v>67.547747492790194</v>
      </c>
      <c r="BX17" s="26">
        <v>0.32238212664378801</v>
      </c>
      <c r="BY17" s="26">
        <v>1228.1710548400799</v>
      </c>
      <c r="BZ17" s="26">
        <v>270.92109939455901</v>
      </c>
      <c r="CA17" s="26">
        <v>270.92094233632002</v>
      </c>
      <c r="CB17" s="97">
        <v>6946.3314132690402</v>
      </c>
      <c r="CC17" s="26">
        <v>15.742849089205199</v>
      </c>
      <c r="CD17" s="26">
        <v>2.16000367701053</v>
      </c>
      <c r="CE17" s="26">
        <v>359.80960083007801</v>
      </c>
      <c r="CF17" s="26">
        <v>25678.927429199201</v>
      </c>
      <c r="CG17" s="26">
        <v>2859.81176185607</v>
      </c>
      <c r="CH17" s="26">
        <v>2269.2831456661202</v>
      </c>
      <c r="CI17" s="26">
        <v>497.81667721271498</v>
      </c>
      <c r="CJ17" s="26">
        <v>0</v>
      </c>
      <c r="CK17" s="26">
        <v>265.25062608718798</v>
      </c>
      <c r="CL17" s="26">
        <v>24289.049331664999</v>
      </c>
      <c r="CM17" s="26">
        <v>3588.5002002716001</v>
      </c>
      <c r="CN17" s="26">
        <v>1428.12173700332</v>
      </c>
      <c r="CO17" s="26"/>
      <c r="CP17" s="26"/>
      <c r="CQ17" s="26"/>
      <c r="CR17" s="26"/>
      <c r="CS17" s="26"/>
      <c r="CT17" s="35">
        <f t="shared" si="1"/>
        <v>8.0003190478256346E-3</v>
      </c>
      <c r="CU17" s="50">
        <f t="shared" si="2"/>
        <v>-3.9773469676785278E-5</v>
      </c>
      <c r="CV17" s="50">
        <f t="shared" si="3"/>
        <v>6.6606398809145339E-7</v>
      </c>
      <c r="CW17" s="50">
        <f t="shared" si="0"/>
        <v>-3.7597965518799297E-5</v>
      </c>
      <c r="CX17" s="50"/>
      <c r="CY17" s="35"/>
      <c r="CZ17" s="35"/>
      <c r="DA17" s="26"/>
      <c r="DB17" s="26"/>
      <c r="DC17" s="26"/>
      <c r="DD17" s="26"/>
      <c r="DE17" s="26"/>
      <c r="DF17" s="26"/>
      <c r="DG17" s="26"/>
      <c r="DH17" s="26"/>
      <c r="DI17" s="26"/>
    </row>
    <row r="18" spans="1:113" x14ac:dyDescent="0.25">
      <c r="A18" s="28" t="s">
        <v>17</v>
      </c>
      <c r="B18" s="26">
        <v>46.029873847961397</v>
      </c>
      <c r="C18" s="26">
        <v>407.88829517364502</v>
      </c>
      <c r="D18" s="26">
        <v>37.060427188873199</v>
      </c>
      <c r="E18" s="26">
        <v>37.060403347015303</v>
      </c>
      <c r="F18" s="26">
        <v>407.888157844543</v>
      </c>
      <c r="G18" s="26">
        <v>407.88577175140301</v>
      </c>
      <c r="H18" s="26">
        <v>135.54680538177399</v>
      </c>
      <c r="I18" s="26">
        <v>776.313337087631</v>
      </c>
      <c r="J18" s="26">
        <v>776.31391477584805</v>
      </c>
      <c r="K18" s="26">
        <v>1437.2763671875</v>
      </c>
      <c r="L18" s="26">
        <v>115.541313767433</v>
      </c>
      <c r="M18" s="26">
        <v>115.54372519254601</v>
      </c>
      <c r="N18" s="26">
        <v>1340.8319549560499</v>
      </c>
      <c r="O18" s="26">
        <v>1340.87330627441</v>
      </c>
      <c r="P18" s="26">
        <v>378573.27392578102</v>
      </c>
      <c r="Q18" s="26">
        <v>30220481.1171875</v>
      </c>
      <c r="R18" s="26">
        <v>378724.70629882801</v>
      </c>
      <c r="S18" s="26">
        <v>996.99662017822197</v>
      </c>
      <c r="T18" s="26">
        <v>2382.4218139648401</v>
      </c>
      <c r="U18" s="26">
        <v>662.03206539153996</v>
      </c>
      <c r="V18" s="26">
        <v>349.64349365234301</v>
      </c>
      <c r="W18" s="26">
        <v>862.62539768218903</v>
      </c>
      <c r="X18" s="26">
        <v>547.08153116702999</v>
      </c>
      <c r="Y18" s="26">
        <v>2079.546875</v>
      </c>
      <c r="Z18" s="26">
        <v>4015.7025146484302</v>
      </c>
      <c r="AA18" s="26">
        <v>16987.1720428466</v>
      </c>
      <c r="AB18" s="26">
        <v>541.28609848022404</v>
      </c>
      <c r="AC18" s="26">
        <v>541.28456497192303</v>
      </c>
      <c r="AD18" s="26">
        <v>541.27843856811501</v>
      </c>
      <c r="AE18" s="26">
        <v>729.28399217128697</v>
      </c>
      <c r="AF18" s="26">
        <v>577.51836490631104</v>
      </c>
      <c r="AG18" s="26">
        <v>561.96598148345902</v>
      </c>
      <c r="AH18" s="26">
        <v>961.89824891090302</v>
      </c>
      <c r="AI18" s="26">
        <v>16.906943004578299</v>
      </c>
      <c r="AJ18" s="26">
        <v>38.202540636062601</v>
      </c>
      <c r="AK18" s="26">
        <v>49.104250907897899</v>
      </c>
      <c r="AL18" s="26">
        <v>0</v>
      </c>
      <c r="AM18" s="26">
        <v>742.82540893554597</v>
      </c>
      <c r="AN18" s="26">
        <v>71.904086112976003</v>
      </c>
      <c r="AO18" s="26">
        <v>71.948263406753497</v>
      </c>
      <c r="AP18" s="26">
        <v>1681.2171645164401</v>
      </c>
      <c r="AQ18" s="26">
        <v>1681.2069172859101</v>
      </c>
      <c r="AR18" s="26">
        <v>63676.577514648401</v>
      </c>
      <c r="AS18" s="26">
        <v>7935.6944885253897</v>
      </c>
      <c r="AT18" s="26">
        <v>7696.8200988769504</v>
      </c>
      <c r="AU18" s="26">
        <v>23601.527023315401</v>
      </c>
      <c r="AV18" s="26">
        <v>72186.922973632798</v>
      </c>
      <c r="AW18" s="26">
        <v>61986.940795898401</v>
      </c>
      <c r="AX18" s="26">
        <v>1346.8012332916201</v>
      </c>
      <c r="AY18" s="26">
        <v>3.0751799079589501</v>
      </c>
      <c r="AZ18" s="26">
        <v>15154.113494873</v>
      </c>
      <c r="BA18" s="26">
        <v>16.261805832385999</v>
      </c>
      <c r="BB18" s="26">
        <v>3.7560735195875101</v>
      </c>
      <c r="BC18" s="26">
        <v>950.00256133079495</v>
      </c>
      <c r="BD18" s="26">
        <v>50.591218560934003</v>
      </c>
      <c r="BE18" s="26">
        <v>0</v>
      </c>
      <c r="BF18" s="26">
        <v>1.0736856628209299</v>
      </c>
      <c r="BG18" s="37">
        <v>4178.2710704803403</v>
      </c>
      <c r="BH18" s="26">
        <v>179.65904235839801</v>
      </c>
      <c r="BI18" s="26">
        <v>80.2720947265625</v>
      </c>
      <c r="BJ18" s="26">
        <v>2265.4965057373001</v>
      </c>
      <c r="BK18" s="26">
        <v>1912.7702724933599</v>
      </c>
      <c r="BL18" s="26">
        <v>1.6048783399164599</v>
      </c>
      <c r="BM18" s="26">
        <v>0.33041644096374501</v>
      </c>
      <c r="BN18" s="26">
        <v>183.60767906904201</v>
      </c>
      <c r="BO18" s="26">
        <v>2.2992417700588699</v>
      </c>
      <c r="BP18" s="26">
        <v>164.166653871536</v>
      </c>
      <c r="BQ18" s="26">
        <v>22.042795360088299</v>
      </c>
      <c r="BR18" s="26">
        <v>6.4746011942625001</v>
      </c>
      <c r="BS18" s="26">
        <v>760.46003866195599</v>
      </c>
      <c r="BT18" s="26">
        <v>29.461686611175502</v>
      </c>
      <c r="BU18" s="26">
        <v>143.92364549636801</v>
      </c>
      <c r="BV18" s="26">
        <v>6.9119470901787201</v>
      </c>
      <c r="BW18" s="26">
        <v>92.381484866142202</v>
      </c>
      <c r="BX18" s="26">
        <v>0.54227347945561599</v>
      </c>
      <c r="BY18" s="26">
        <v>1636.1318664550699</v>
      </c>
      <c r="BZ18" s="26">
        <v>318.00150269269898</v>
      </c>
      <c r="CA18" s="26">
        <v>318.00144779682103</v>
      </c>
      <c r="CB18" s="97">
        <v>9851.5861892700195</v>
      </c>
      <c r="CC18" s="26">
        <v>22.3803340196609</v>
      </c>
      <c r="CD18" s="26">
        <v>3.4023879915475801</v>
      </c>
      <c r="CE18" s="26">
        <v>535.15222167968705</v>
      </c>
      <c r="CF18" s="26">
        <v>36213.2147216796</v>
      </c>
      <c r="CG18" s="26">
        <v>4024.6372661590499</v>
      </c>
      <c r="CH18" s="26">
        <v>3199.46046638488</v>
      </c>
      <c r="CI18" s="26">
        <v>703.72480309009495</v>
      </c>
      <c r="CJ18" s="26">
        <v>0</v>
      </c>
      <c r="CK18" s="26">
        <v>369.49960184097199</v>
      </c>
      <c r="CL18" s="26">
        <v>34299.414642333897</v>
      </c>
      <c r="CM18" s="26">
        <v>5054.1758098602204</v>
      </c>
      <c r="CN18" s="26">
        <v>2009.85252094268</v>
      </c>
      <c r="CO18" s="26"/>
      <c r="CP18" s="26"/>
      <c r="CQ18" s="26"/>
      <c r="CR18" s="26"/>
      <c r="CS18" s="26"/>
      <c r="CT18" s="35">
        <f t="shared" si="1"/>
        <v>8.0003183556841325E-3</v>
      </c>
      <c r="CU18" s="50">
        <f t="shared" si="2"/>
        <v>-3.9721799034865022E-5</v>
      </c>
      <c r="CV18" s="50">
        <f t="shared" si="3"/>
        <v>1.0272788930743325E-6</v>
      </c>
      <c r="CW18" s="50">
        <f t="shared" si="0"/>
        <v>-3.7973671804258413E-5</v>
      </c>
      <c r="CX18" s="50"/>
      <c r="CY18" s="35"/>
      <c r="CZ18" s="35"/>
      <c r="DA18" s="26"/>
      <c r="DB18" s="26"/>
      <c r="DC18" s="26"/>
      <c r="DD18" s="26"/>
      <c r="DE18" s="26"/>
      <c r="DF18" s="26"/>
      <c r="DG18" s="26"/>
      <c r="DH18" s="26"/>
      <c r="DI18" s="26"/>
    </row>
    <row r="19" spans="1:113" x14ac:dyDescent="0.25">
      <c r="A19" s="28" t="s">
        <v>18</v>
      </c>
      <c r="B19" s="26">
        <v>40.587590694427398</v>
      </c>
      <c r="C19" s="26">
        <v>351.31596946716297</v>
      </c>
      <c r="D19" s="26">
        <v>36.337509393692002</v>
      </c>
      <c r="E19" s="26">
        <v>36.337480783462503</v>
      </c>
      <c r="F19" s="26">
        <v>351.31631660461397</v>
      </c>
      <c r="G19" s="26">
        <v>351.31416130065901</v>
      </c>
      <c r="H19" s="26">
        <v>127.158633232116</v>
      </c>
      <c r="I19" s="26">
        <v>682.80919504165604</v>
      </c>
      <c r="J19" s="26">
        <v>682.80880665779102</v>
      </c>
      <c r="K19" s="26">
        <v>1781.87072753906</v>
      </c>
      <c r="L19" s="26">
        <v>96.1762526631355</v>
      </c>
      <c r="M19" s="26">
        <v>96.178006827831197</v>
      </c>
      <c r="N19" s="26">
        <v>1367.8699645996001</v>
      </c>
      <c r="O19" s="26">
        <v>1367.91198730468</v>
      </c>
      <c r="P19" s="26">
        <v>335572.07318115199</v>
      </c>
      <c r="Q19" s="26">
        <v>32582693.421875</v>
      </c>
      <c r="R19" s="26">
        <v>335706.41485595697</v>
      </c>
      <c r="S19" s="26">
        <v>1145.82165336608</v>
      </c>
      <c r="T19" s="26">
        <v>2054.1681823730401</v>
      </c>
      <c r="U19" s="26">
        <v>530.73307037353504</v>
      </c>
      <c r="V19" s="26">
        <v>398.033447265625</v>
      </c>
      <c r="W19" s="26">
        <v>709.32207012176502</v>
      </c>
      <c r="X19" s="26">
        <v>454.75668168067898</v>
      </c>
      <c r="Y19" s="26">
        <v>2037.4463195800699</v>
      </c>
      <c r="Z19" s="26">
        <v>3875.1588134765602</v>
      </c>
      <c r="AA19" s="26">
        <v>13750.647018432601</v>
      </c>
      <c r="AB19" s="26">
        <v>525.05373001098599</v>
      </c>
      <c r="AC19" s="26">
        <v>525.053478240966</v>
      </c>
      <c r="AD19" s="26">
        <v>525.04628753662098</v>
      </c>
      <c r="AE19" s="26">
        <v>670.10549592971802</v>
      </c>
      <c r="AF19" s="26">
        <v>545.17999553680397</v>
      </c>
      <c r="AG19" s="26">
        <v>563.61048030853203</v>
      </c>
      <c r="AH19" s="26">
        <v>886.96258068084705</v>
      </c>
      <c r="AI19" s="26">
        <v>16.9748854786157</v>
      </c>
      <c r="AJ19" s="26">
        <v>40.578100919723497</v>
      </c>
      <c r="AK19" s="26">
        <v>44.689330101013098</v>
      </c>
      <c r="AL19" s="26">
        <v>0</v>
      </c>
      <c r="AM19" s="26">
        <v>652.76701354980401</v>
      </c>
      <c r="AN19" s="26">
        <v>65.829619884490896</v>
      </c>
      <c r="AO19" s="26">
        <v>65.858054161071706</v>
      </c>
      <c r="AP19" s="26">
        <v>1522.56047582626</v>
      </c>
      <c r="AQ19" s="26">
        <v>1522.5498843193</v>
      </c>
      <c r="AR19" s="26">
        <v>59367.343139648401</v>
      </c>
      <c r="AS19" s="26">
        <v>8234.9575805664008</v>
      </c>
      <c r="AT19" s="26">
        <v>8539.8153991699201</v>
      </c>
      <c r="AU19" s="26">
        <v>20593.868942260699</v>
      </c>
      <c r="AV19" s="26">
        <v>68144.765625</v>
      </c>
      <c r="AW19" s="26">
        <v>61347.935913085901</v>
      </c>
      <c r="AX19" s="26">
        <v>1136.000125885</v>
      </c>
      <c r="AY19" s="26">
        <v>3.0426052012480702</v>
      </c>
      <c r="AZ19" s="26">
        <v>13496.856712341299</v>
      </c>
      <c r="BA19" s="26">
        <v>16.189948111772502</v>
      </c>
      <c r="BB19" s="26">
        <v>4.34396563470363</v>
      </c>
      <c r="BC19" s="26">
        <v>938.50066661834705</v>
      </c>
      <c r="BD19" s="26">
        <v>58.038790345191899</v>
      </c>
      <c r="BE19" s="26">
        <v>0</v>
      </c>
      <c r="BF19" s="26">
        <v>1.1277073342353101</v>
      </c>
      <c r="BG19" s="37">
        <v>4534.3155918121302</v>
      </c>
      <c r="BH19" s="26">
        <v>222.73455810546801</v>
      </c>
      <c r="BI19" s="26">
        <v>86.887664794921804</v>
      </c>
      <c r="BJ19" s="26">
        <v>2293.5760231017998</v>
      </c>
      <c r="BK19" s="26">
        <v>2240.7350109815502</v>
      </c>
      <c r="BL19" s="26">
        <v>1.62930447049438</v>
      </c>
      <c r="BM19" s="26">
        <v>0.38909754157066301</v>
      </c>
      <c r="BN19" s="26">
        <v>212.57523825764599</v>
      </c>
      <c r="BO19" s="26">
        <v>2.7808746881783</v>
      </c>
      <c r="BP19" s="26">
        <v>162.23533761501301</v>
      </c>
      <c r="BQ19" s="26">
        <v>20.166624337434701</v>
      </c>
      <c r="BR19" s="26">
        <v>6.9446830749511701</v>
      </c>
      <c r="BS19" s="26">
        <v>744.40597343444801</v>
      </c>
      <c r="BT19" s="26">
        <v>26.7961329221725</v>
      </c>
      <c r="BU19" s="26">
        <v>139.23336267471299</v>
      </c>
      <c r="BV19" s="26">
        <v>7.74577552452683</v>
      </c>
      <c r="BW19" s="26">
        <v>112.95582973957001</v>
      </c>
      <c r="BX19" s="26">
        <v>0.59075599448988203</v>
      </c>
      <c r="BY19" s="26">
        <v>1840.7696151733301</v>
      </c>
      <c r="BZ19" s="26">
        <v>524.29559576511303</v>
      </c>
      <c r="CA19" s="26">
        <v>524.29520487785305</v>
      </c>
      <c r="CB19" s="97">
        <v>8656.1664009094202</v>
      </c>
      <c r="CC19" s="26">
        <v>17.955417722463601</v>
      </c>
      <c r="CD19" s="26">
        <v>3.7122311443090399</v>
      </c>
      <c r="CE19" s="26">
        <v>579.25378417968705</v>
      </c>
      <c r="CF19" s="26">
        <v>32044.922973632802</v>
      </c>
      <c r="CG19" s="26">
        <v>3507.8547897338799</v>
      </c>
      <c r="CH19" s="26">
        <v>2816.6958913803101</v>
      </c>
      <c r="CI19" s="26">
        <v>625.026983141899</v>
      </c>
      <c r="CJ19" s="26">
        <v>0</v>
      </c>
      <c r="CK19" s="26">
        <v>342.30244445800702</v>
      </c>
      <c r="CL19" s="26">
        <v>30149.163574218699</v>
      </c>
      <c r="CM19" s="26">
        <v>4163.10544967651</v>
      </c>
      <c r="CN19" s="26">
        <v>1676.8039922714199</v>
      </c>
      <c r="CO19" s="26"/>
      <c r="CP19" s="26"/>
      <c r="CQ19" s="26"/>
      <c r="CR19" s="26"/>
      <c r="CS19" s="26"/>
      <c r="CT19" s="35">
        <f t="shared" si="1"/>
        <v>8.0003209422851978E-3</v>
      </c>
      <c r="CU19" s="50">
        <f t="shared" si="2"/>
        <v>-3.9842983194736206E-5</v>
      </c>
      <c r="CV19" s="50">
        <f t="shared" si="3"/>
        <v>1.0051635550816298E-6</v>
      </c>
      <c r="CW19" s="50">
        <f t="shared" si="0"/>
        <v>-3.7999534850313906E-5</v>
      </c>
      <c r="CX19" s="50"/>
      <c r="CY19" s="35"/>
      <c r="CZ19" s="35"/>
      <c r="DA19" s="26"/>
      <c r="DB19" s="26"/>
      <c r="DC19" s="26"/>
      <c r="DD19" s="26"/>
      <c r="DE19" s="26"/>
      <c r="DF19" s="26"/>
      <c r="DG19" s="26"/>
      <c r="DH19" s="26"/>
      <c r="DI19" s="26"/>
    </row>
    <row r="20" spans="1:113" x14ac:dyDescent="0.25">
      <c r="A20" s="28" t="s">
        <v>19</v>
      </c>
      <c r="B20" s="26">
        <v>15.4804592132568</v>
      </c>
      <c r="C20" s="26">
        <v>106.346506118774</v>
      </c>
      <c r="D20" s="26">
        <v>9.6711270809173495</v>
      </c>
      <c r="E20" s="26">
        <v>9.6711598634719795</v>
      </c>
      <c r="F20" s="26">
        <v>106.346831083297</v>
      </c>
      <c r="G20" s="26">
        <v>106.346231222152</v>
      </c>
      <c r="H20" s="26">
        <v>31.074672698974599</v>
      </c>
      <c r="I20" s="26">
        <v>229.91134303808201</v>
      </c>
      <c r="J20" s="26">
        <v>229.91187125444401</v>
      </c>
      <c r="K20" s="26">
        <v>448.79541015625</v>
      </c>
      <c r="L20" s="26">
        <v>35.948293641209602</v>
      </c>
      <c r="M20" s="26">
        <v>35.9491680935025</v>
      </c>
      <c r="N20" s="26">
        <v>395.25237655639597</v>
      </c>
      <c r="O20" s="26">
        <v>395.26466751098599</v>
      </c>
      <c r="P20" s="26">
        <v>85069.639297485293</v>
      </c>
      <c r="Q20" s="26">
        <v>8241173.6386718703</v>
      </c>
      <c r="R20" s="26">
        <v>85103.669311523394</v>
      </c>
      <c r="S20" s="26">
        <v>135.98479890823299</v>
      </c>
      <c r="T20" s="26">
        <v>656.81580924987702</v>
      </c>
      <c r="U20" s="26">
        <v>177.398976325988</v>
      </c>
      <c r="V20" s="26">
        <v>55.859348297119098</v>
      </c>
      <c r="W20" s="26">
        <v>199.42707586288401</v>
      </c>
      <c r="X20" s="26">
        <v>126.867594003677</v>
      </c>
      <c r="Y20" s="26">
        <v>429.742584228515</v>
      </c>
      <c r="Z20" s="26">
        <v>776.75726318359295</v>
      </c>
      <c r="AA20" s="26">
        <v>4335.2293968200602</v>
      </c>
      <c r="AB20" s="26">
        <v>127.169947624206</v>
      </c>
      <c r="AC20" s="26">
        <v>127.169785499572</v>
      </c>
      <c r="AD20" s="26">
        <v>127.16815090179399</v>
      </c>
      <c r="AE20" s="26">
        <v>172.65510861575601</v>
      </c>
      <c r="AF20" s="26">
        <v>125.02071475982601</v>
      </c>
      <c r="AG20" s="26">
        <v>116.697540283203</v>
      </c>
      <c r="AH20" s="26">
        <v>208.04443562030701</v>
      </c>
      <c r="AI20" s="26">
        <v>5.0353655908256698</v>
      </c>
      <c r="AJ20" s="26">
        <v>8.5185146629810298</v>
      </c>
      <c r="AK20" s="26">
        <v>18.998192787170399</v>
      </c>
      <c r="AL20" s="26">
        <v>0</v>
      </c>
      <c r="AM20" s="26">
        <v>176.87720108032201</v>
      </c>
      <c r="AN20" s="26">
        <v>17.7443516850471</v>
      </c>
      <c r="AO20" s="26">
        <v>17.758884429931602</v>
      </c>
      <c r="AP20" s="26">
        <v>433.36179077625201</v>
      </c>
      <c r="AQ20" s="26">
        <v>433.36136960983202</v>
      </c>
      <c r="AR20" s="26">
        <v>13728.5722961425</v>
      </c>
      <c r="AS20" s="26">
        <v>1773.9902267456</v>
      </c>
      <c r="AT20" s="26">
        <v>1640.7118225097599</v>
      </c>
      <c r="AU20" s="26">
        <v>5496.2188377380298</v>
      </c>
      <c r="AV20" s="26">
        <v>15626.9627685546</v>
      </c>
      <c r="AW20" s="26">
        <v>12829.804290771401</v>
      </c>
      <c r="AX20" s="26">
        <v>340.85802423953999</v>
      </c>
      <c r="AY20" s="26">
        <v>0.78074101358652104</v>
      </c>
      <c r="AZ20" s="26">
        <v>3355.3199424743598</v>
      </c>
      <c r="BA20" s="26">
        <v>4.1961493622511599</v>
      </c>
      <c r="BB20" s="26">
        <v>0.88650025054812398</v>
      </c>
      <c r="BC20" s="26">
        <v>217.290703773498</v>
      </c>
      <c r="BD20" s="26">
        <v>15.2851559203118</v>
      </c>
      <c r="BE20" s="26">
        <v>0</v>
      </c>
      <c r="BF20" s="26">
        <v>0.27352695399895299</v>
      </c>
      <c r="BG20" s="37">
        <v>1158.03889489173</v>
      </c>
      <c r="BH20" s="26">
        <v>56.099987030029297</v>
      </c>
      <c r="BI20" s="26">
        <v>24.1393432617187</v>
      </c>
      <c r="BJ20" s="26">
        <v>576.72269964218106</v>
      </c>
      <c r="BK20" s="26">
        <v>581.314783126115</v>
      </c>
      <c r="BL20" s="26">
        <v>0.44769319193437601</v>
      </c>
      <c r="BM20" s="26">
        <v>0.10128578543663</v>
      </c>
      <c r="BN20" s="26">
        <v>54.777087926864603</v>
      </c>
      <c r="BO20" s="26">
        <v>0.55760497227311101</v>
      </c>
      <c r="BP20" s="26">
        <v>45.1325188577175</v>
      </c>
      <c r="BQ20" s="26">
        <v>5.8087388351559603</v>
      </c>
      <c r="BR20" s="26">
        <v>1.65131207928061</v>
      </c>
      <c r="BS20" s="26">
        <v>207.40291571617101</v>
      </c>
      <c r="BT20" s="26">
        <v>6.8396985381841597</v>
      </c>
      <c r="BU20" s="26">
        <v>32.635485529899597</v>
      </c>
      <c r="BV20" s="26">
        <v>1.6418032110668701</v>
      </c>
      <c r="BW20" s="26">
        <v>20.3676085174083</v>
      </c>
      <c r="BX20" s="26">
        <v>0.144714287991519</v>
      </c>
      <c r="BY20" s="26">
        <v>252.93220043182299</v>
      </c>
      <c r="BZ20" s="26">
        <v>148.38533978164099</v>
      </c>
      <c r="CA20" s="26">
        <v>148.38464330136699</v>
      </c>
      <c r="CB20" s="97">
        <v>2097.52415657043</v>
      </c>
      <c r="CC20" s="26">
        <v>5.5511791110038704</v>
      </c>
      <c r="CD20" s="26">
        <v>0.75942851975560099</v>
      </c>
      <c r="CE20" s="26">
        <v>160.92951965332</v>
      </c>
      <c r="CF20" s="26">
        <v>8470.3349533081</v>
      </c>
      <c r="CG20" s="26">
        <v>905.04856085777203</v>
      </c>
      <c r="CH20" s="26">
        <v>698.17022705078102</v>
      </c>
      <c r="CI20" s="26">
        <v>147.69523561000801</v>
      </c>
      <c r="CJ20" s="26">
        <v>0</v>
      </c>
      <c r="CK20" s="26">
        <v>81.0644145011901</v>
      </c>
      <c r="CL20" s="26">
        <v>7891.5494003295898</v>
      </c>
      <c r="CM20" s="26">
        <v>1185.1036136150301</v>
      </c>
      <c r="CN20" s="26">
        <v>464.534855961799</v>
      </c>
      <c r="CO20" s="26"/>
      <c r="CP20" s="26"/>
      <c r="CQ20" s="26"/>
      <c r="CR20" s="26"/>
      <c r="CS20" s="26"/>
      <c r="CT20" s="35">
        <f t="shared" si="1"/>
        <v>8.0003207668350815E-3</v>
      </c>
      <c r="CU20" s="50">
        <f t="shared" si="2"/>
        <v>-3.970503433814615E-5</v>
      </c>
      <c r="CV20" s="50">
        <f t="shared" si="3"/>
        <v>1.2194093308908138E-6</v>
      </c>
      <c r="CW20" s="50">
        <f t="shared" si="0"/>
        <v>-4.0506491817368564E-5</v>
      </c>
      <c r="CX20" s="50"/>
      <c r="CY20" s="35"/>
      <c r="CZ20" s="35"/>
      <c r="DA20" s="26"/>
      <c r="DB20" s="26"/>
      <c r="DC20" s="26"/>
      <c r="DD20" s="26"/>
      <c r="DE20" s="26"/>
      <c r="DF20" s="26"/>
      <c r="DG20" s="26"/>
      <c r="DH20" s="26"/>
      <c r="DI20" s="26"/>
    </row>
    <row r="21" spans="1:113" x14ac:dyDescent="0.25">
      <c r="A21" s="28" t="s">
        <v>20</v>
      </c>
      <c r="B21" s="26">
        <v>41.153111338615403</v>
      </c>
      <c r="C21" s="26">
        <v>276.88535881042401</v>
      </c>
      <c r="D21" s="26">
        <v>24.357321619987399</v>
      </c>
      <c r="E21" s="26">
        <v>24.357385635375898</v>
      </c>
      <c r="F21" s="26">
        <v>276.88479232788001</v>
      </c>
      <c r="G21" s="26">
        <v>276.88325119018498</v>
      </c>
      <c r="H21" s="26">
        <v>78.717503309249807</v>
      </c>
      <c r="I21" s="26">
        <v>542.81901383399895</v>
      </c>
      <c r="J21" s="26">
        <v>542.81893217563595</v>
      </c>
      <c r="K21" s="26">
        <v>1933.02600097656</v>
      </c>
      <c r="L21" s="26">
        <v>97.796956375241194</v>
      </c>
      <c r="M21" s="26">
        <v>97.7996798306703</v>
      </c>
      <c r="N21" s="26">
        <v>1095.5834503173801</v>
      </c>
      <c r="O21" s="26">
        <v>1095.61768341064</v>
      </c>
      <c r="P21" s="26">
        <v>282606.30444335903</v>
      </c>
      <c r="Q21" s="26">
        <v>31693275.1640625</v>
      </c>
      <c r="R21" s="26">
        <v>282719.257446289</v>
      </c>
      <c r="S21" s="26">
        <v>739.87321662902798</v>
      </c>
      <c r="T21" s="26">
        <v>1698.7596073150601</v>
      </c>
      <c r="U21" s="26">
        <v>457.808536052703</v>
      </c>
      <c r="V21" s="26">
        <v>263.52789306640602</v>
      </c>
      <c r="W21" s="26">
        <v>505.97788763046202</v>
      </c>
      <c r="X21" s="26">
        <v>378.203229367733</v>
      </c>
      <c r="Y21" s="26">
        <v>1694.40588378906</v>
      </c>
      <c r="Z21" s="26">
        <v>3182.07788085937</v>
      </c>
      <c r="AA21" s="26">
        <v>11112.0036544799</v>
      </c>
      <c r="AB21" s="26">
        <v>333.74456787109301</v>
      </c>
      <c r="AC21" s="26">
        <v>333.74400901794399</v>
      </c>
      <c r="AD21" s="26">
        <v>333.73984718322703</v>
      </c>
      <c r="AE21" s="26">
        <v>566.42226195335297</v>
      </c>
      <c r="AF21" s="26">
        <v>372.78387975692698</v>
      </c>
      <c r="AG21" s="26">
        <v>357.26032733917202</v>
      </c>
      <c r="AH21" s="26">
        <v>699.51371073722805</v>
      </c>
      <c r="AI21" s="26">
        <v>15.024036314338399</v>
      </c>
      <c r="AJ21" s="26">
        <v>21.600811123847901</v>
      </c>
      <c r="AK21" s="26">
        <v>53.218220710754302</v>
      </c>
      <c r="AL21" s="26">
        <v>0</v>
      </c>
      <c r="AM21" s="26">
        <v>649.32827758789006</v>
      </c>
      <c r="AN21" s="26">
        <v>45.676212310791001</v>
      </c>
      <c r="AO21" s="26">
        <v>45.7145128250122</v>
      </c>
      <c r="AP21" s="26">
        <v>1705.33585405349</v>
      </c>
      <c r="AQ21" s="26">
        <v>1705.3202042579601</v>
      </c>
      <c r="AR21" s="26">
        <v>40622.048339843699</v>
      </c>
      <c r="AS21" s="26">
        <v>5603.1530761718705</v>
      </c>
      <c r="AT21" s="26">
        <v>5339.4504089355396</v>
      </c>
      <c r="AU21" s="26">
        <v>16404.552238464301</v>
      </c>
      <c r="AV21" s="26">
        <v>46596.125122070298</v>
      </c>
      <c r="AW21" s="26">
        <v>38960.955078125</v>
      </c>
      <c r="AX21" s="26">
        <v>904.91003274917603</v>
      </c>
      <c r="AY21" s="26">
        <v>2.2848641609307299</v>
      </c>
      <c r="AZ21" s="26">
        <v>10695.384216308499</v>
      </c>
      <c r="BA21" s="26">
        <v>11.455608814954701</v>
      </c>
      <c r="BB21" s="26">
        <v>2.1835890226066099</v>
      </c>
      <c r="BC21" s="26">
        <v>533.30330836772896</v>
      </c>
      <c r="BD21" s="26">
        <v>61.315795570611897</v>
      </c>
      <c r="BE21" s="26">
        <v>0</v>
      </c>
      <c r="BF21" s="26">
        <v>0.81671736575663001</v>
      </c>
      <c r="BG21" s="37">
        <v>3976.4737892150802</v>
      </c>
      <c r="BH21" s="26">
        <v>241.62657165527301</v>
      </c>
      <c r="BI21" s="26">
        <v>95.847953796386705</v>
      </c>
      <c r="BJ21" s="26">
        <v>1608.8171653747499</v>
      </c>
      <c r="BK21" s="26">
        <v>2367.6485570669101</v>
      </c>
      <c r="BL21" s="26">
        <v>1.54679640289396</v>
      </c>
      <c r="BM21" s="26">
        <v>0.42504131793975802</v>
      </c>
      <c r="BN21" s="26">
        <v>212.49409133940901</v>
      </c>
      <c r="BO21" s="26">
        <v>1.84235019981861</v>
      </c>
      <c r="BP21" s="26">
        <v>126.45224261283801</v>
      </c>
      <c r="BQ21" s="26">
        <v>16.354414656758301</v>
      </c>
      <c r="BR21" s="26">
        <v>4.0363252982497198</v>
      </c>
      <c r="BS21" s="26">
        <v>558.80967998504605</v>
      </c>
      <c r="BT21" s="26">
        <v>17.5670271515846</v>
      </c>
      <c r="BU21" s="26">
        <v>93.299026727676306</v>
      </c>
      <c r="BV21" s="26">
        <v>4.20961069408804</v>
      </c>
      <c r="BW21" s="26">
        <v>70.902562558650899</v>
      </c>
      <c r="BX21" s="26">
        <v>0.481739206210477</v>
      </c>
      <c r="BY21" s="26">
        <v>1378.77964782714</v>
      </c>
      <c r="BZ21" s="26">
        <v>571.66863313317299</v>
      </c>
      <c r="CA21" s="26">
        <v>571.66865351796105</v>
      </c>
      <c r="CB21" s="97">
        <v>6719.6581268310501</v>
      </c>
      <c r="CC21" s="26">
        <v>14.1244635060429</v>
      </c>
      <c r="CD21" s="26">
        <v>1.9222555831074699</v>
      </c>
      <c r="CE21" s="26">
        <v>638.98870849609295</v>
      </c>
      <c r="CF21" s="26">
        <v>25691.803802490202</v>
      </c>
      <c r="CG21" s="26">
        <v>2894.7041268348598</v>
      </c>
      <c r="CH21" s="26">
        <v>2304.2481255531302</v>
      </c>
      <c r="CI21" s="26">
        <v>500.68199002742699</v>
      </c>
      <c r="CJ21" s="26">
        <v>0</v>
      </c>
      <c r="CK21" s="26">
        <v>269.53562259673998</v>
      </c>
      <c r="CL21" s="26">
        <v>24087.603012084899</v>
      </c>
      <c r="CM21" s="26">
        <v>3452.79505825042</v>
      </c>
      <c r="CN21" s="26">
        <v>1394.6738009452799</v>
      </c>
      <c r="CO21" s="26"/>
      <c r="CP21" s="26"/>
      <c r="CQ21" s="26"/>
      <c r="CR21" s="26"/>
      <c r="CS21" s="26"/>
      <c r="CT21" s="35">
        <f t="shared" si="1"/>
        <v>8.0003193136838225E-3</v>
      </c>
      <c r="CU21" s="50">
        <f t="shared" si="2"/>
        <v>-3.9921210129079812E-5</v>
      </c>
      <c r="CV21" s="50">
        <f t="shared" si="3"/>
        <v>2.0286248187897883E-6</v>
      </c>
      <c r="CW21" s="50">
        <f t="shared" si="0"/>
        <v>-6.0648407937459575E-5</v>
      </c>
      <c r="CX21" s="50"/>
      <c r="CY21" s="35"/>
      <c r="CZ21" s="35"/>
      <c r="DA21" s="26"/>
      <c r="DB21" s="26"/>
      <c r="DC21" s="26"/>
      <c r="DD21" s="26"/>
      <c r="DE21" s="26"/>
      <c r="DF21" s="26"/>
      <c r="DG21" s="26"/>
      <c r="DH21" s="26"/>
      <c r="DI21" s="26"/>
    </row>
    <row r="22" spans="1:113" x14ac:dyDescent="0.25">
      <c r="A22" s="28" t="s">
        <v>129</v>
      </c>
      <c r="B22" s="26">
        <v>47.2144677639007</v>
      </c>
      <c r="C22" s="26">
        <v>312.52544784545898</v>
      </c>
      <c r="D22" s="26">
        <v>25.8080901503562</v>
      </c>
      <c r="E22" s="26">
        <v>25.808221340179401</v>
      </c>
      <c r="F22" s="26">
        <v>312.524528503417</v>
      </c>
      <c r="G22" s="26">
        <v>312.52259254455498</v>
      </c>
      <c r="H22" s="26">
        <v>83.444216370582495</v>
      </c>
      <c r="I22" s="26">
        <v>617.07425588369301</v>
      </c>
      <c r="J22" s="26">
        <v>617.07447457313503</v>
      </c>
      <c r="K22" s="26">
        <v>2430.37255859375</v>
      </c>
      <c r="L22" s="26">
        <v>119.272671245038</v>
      </c>
      <c r="M22" s="26">
        <v>119.276048257946</v>
      </c>
      <c r="N22" s="26">
        <v>1104.7313537597599</v>
      </c>
      <c r="O22" s="26">
        <v>1104.7659263610799</v>
      </c>
      <c r="P22" s="26">
        <v>292955.10140991199</v>
      </c>
      <c r="Q22" s="26">
        <v>33253323.550781202</v>
      </c>
      <c r="R22" s="26">
        <v>293072.36958312901</v>
      </c>
      <c r="S22" s="26">
        <v>622.48875188827503</v>
      </c>
      <c r="T22" s="26">
        <v>1938.66916942596</v>
      </c>
      <c r="U22" s="26">
        <v>528.298237562179</v>
      </c>
      <c r="V22" s="26">
        <v>242.392822265625</v>
      </c>
      <c r="W22" s="26">
        <v>568.52374053001404</v>
      </c>
      <c r="X22" s="26">
        <v>395.79760727286299</v>
      </c>
      <c r="Y22" s="26">
        <v>1595.6729431152301</v>
      </c>
      <c r="Z22" s="26">
        <v>3329.3894653320299</v>
      </c>
      <c r="AA22" s="26">
        <v>12728.7902832031</v>
      </c>
      <c r="AB22" s="26">
        <v>340.32225036621003</v>
      </c>
      <c r="AC22" s="26">
        <v>340.32165145874001</v>
      </c>
      <c r="AD22" s="26">
        <v>340.31719398498501</v>
      </c>
      <c r="AE22" s="26">
        <v>578.87380182743004</v>
      </c>
      <c r="AF22" s="26">
        <v>333.58220887184098</v>
      </c>
      <c r="AG22" s="26">
        <v>314.550631046295</v>
      </c>
      <c r="AH22" s="26">
        <v>666.79049116373005</v>
      </c>
      <c r="AI22" s="26">
        <v>16.105342745780899</v>
      </c>
      <c r="AJ22" s="26">
        <v>21.776833087205802</v>
      </c>
      <c r="AK22" s="26">
        <v>62.205879211425703</v>
      </c>
      <c r="AL22" s="26">
        <v>0</v>
      </c>
      <c r="AM22" s="26">
        <v>706.39089965820301</v>
      </c>
      <c r="AN22" s="26">
        <v>49.300537407398203</v>
      </c>
      <c r="AO22" s="26">
        <v>49.348936915397601</v>
      </c>
      <c r="AP22" s="26">
        <v>1782.13188886642</v>
      </c>
      <c r="AQ22" s="26">
        <v>1782.1182144880199</v>
      </c>
      <c r="AR22" s="26">
        <v>36650.1298522949</v>
      </c>
      <c r="AS22" s="26">
        <v>4714.0723419189399</v>
      </c>
      <c r="AT22" s="26">
        <v>4403.3123931884702</v>
      </c>
      <c r="AU22" s="26">
        <v>17053.427124023401</v>
      </c>
      <c r="AV22" s="26">
        <v>41696.112823486299</v>
      </c>
      <c r="AW22" s="26">
        <v>34600.9979248046</v>
      </c>
      <c r="AX22" s="26">
        <v>1001.8233919143599</v>
      </c>
      <c r="AY22" s="26">
        <v>2.7227471815422102</v>
      </c>
      <c r="AZ22" s="26">
        <v>10718.5034446716</v>
      </c>
      <c r="BA22" s="26">
        <v>13.8094452023506</v>
      </c>
      <c r="BB22" s="26">
        <v>2.63242968544363</v>
      </c>
      <c r="BC22" s="26">
        <v>510.848845005035</v>
      </c>
      <c r="BD22" s="26">
        <v>76.408223593607502</v>
      </c>
      <c r="BE22" s="26">
        <v>0</v>
      </c>
      <c r="BF22" s="26">
        <v>0.95813321229070403</v>
      </c>
      <c r="BG22" s="37">
        <v>4645.1964001655497</v>
      </c>
      <c r="BH22" s="26">
        <v>303.79632568359301</v>
      </c>
      <c r="BI22" s="26">
        <v>101.82859039306599</v>
      </c>
      <c r="BJ22" s="26">
        <v>1792.40382862091</v>
      </c>
      <c r="BK22" s="26">
        <v>2852.7913404703099</v>
      </c>
      <c r="BL22" s="26">
        <v>1.8560433257371101</v>
      </c>
      <c r="BM22" s="26">
        <v>0.51354306936264005</v>
      </c>
      <c r="BN22" s="26">
        <v>263.904309622943</v>
      </c>
      <c r="BO22" s="26">
        <v>2.0025814399123099</v>
      </c>
      <c r="BP22" s="26">
        <v>150.93589574098499</v>
      </c>
      <c r="BQ22" s="26">
        <v>19.610641501843901</v>
      </c>
      <c r="BR22" s="26">
        <v>4.90133464336395</v>
      </c>
      <c r="BS22" s="26">
        <v>674.27493488788605</v>
      </c>
      <c r="BT22" s="26">
        <v>18.7884827852249</v>
      </c>
      <c r="BU22" s="26">
        <v>97.054284095764103</v>
      </c>
      <c r="BV22" s="26">
        <v>5.0702597936615303</v>
      </c>
      <c r="BW22" s="26">
        <v>61.460831224918302</v>
      </c>
      <c r="BX22" s="26">
        <v>0.58737310065771398</v>
      </c>
      <c r="BY22" s="26">
        <v>375.49255275726301</v>
      </c>
      <c r="BZ22" s="26">
        <v>622.38540060818195</v>
      </c>
      <c r="CA22" s="26">
        <v>622.386483341455</v>
      </c>
      <c r="CB22" s="97">
        <v>6650.1111307144101</v>
      </c>
      <c r="CC22" s="26">
        <v>16.1299887113273</v>
      </c>
      <c r="CD22" s="26">
        <v>1.9204401746392199</v>
      </c>
      <c r="CE22" s="26">
        <v>678.866455078125</v>
      </c>
      <c r="CF22" s="26">
        <v>26448.0743484497</v>
      </c>
      <c r="CG22" s="26">
        <v>2916.6634230613699</v>
      </c>
      <c r="CH22" s="26">
        <v>2281.32250213623</v>
      </c>
      <c r="CI22" s="26">
        <v>484.68473437428401</v>
      </c>
      <c r="CJ22" s="26">
        <v>0</v>
      </c>
      <c r="CK22" s="26">
        <v>249.663141727447</v>
      </c>
      <c r="CL22" s="26">
        <v>24749.711654662999</v>
      </c>
      <c r="CM22" s="26">
        <v>3690.97373485565</v>
      </c>
      <c r="CN22" s="26">
        <v>1454.2714495658799</v>
      </c>
      <c r="CO22" s="26"/>
      <c r="CP22" s="26"/>
      <c r="CQ22" s="26"/>
      <c r="CR22" s="26"/>
      <c r="CS22" s="26"/>
      <c r="CT22" s="35">
        <f t="shared" si="1"/>
        <v>8.000319125286497E-3</v>
      </c>
      <c r="CU22" s="50">
        <f t="shared" si="2"/>
        <v>-4.0089578768617405E-5</v>
      </c>
      <c r="CV22" s="50">
        <f t="shared" si="3"/>
        <v>2.6502094291724939E-7</v>
      </c>
      <c r="CW22" s="50">
        <f t="shared" si="0"/>
        <v>-5.2300496759842656E-5</v>
      </c>
      <c r="CX22" s="50"/>
      <c r="CY22" s="35"/>
      <c r="CZ22" s="35"/>
      <c r="DA22" s="26"/>
      <c r="DB22" s="26"/>
      <c r="DC22" s="26"/>
      <c r="DD22" s="26"/>
      <c r="DE22" s="26"/>
      <c r="DF22" s="26"/>
      <c r="DG22" s="26"/>
      <c r="DH22" s="26"/>
      <c r="DI22" s="26"/>
    </row>
    <row r="23" spans="1:113" x14ac:dyDescent="0.25">
      <c r="A23" s="28" t="s">
        <v>22</v>
      </c>
      <c r="B23" s="26">
        <v>108.063143014907</v>
      </c>
      <c r="C23" s="26">
        <v>763.15275573730401</v>
      </c>
      <c r="D23" s="26">
        <v>64.087915658950806</v>
      </c>
      <c r="E23" s="26">
        <v>64.088032245635901</v>
      </c>
      <c r="F23" s="26">
        <v>763.15466880798294</v>
      </c>
      <c r="G23" s="26">
        <v>763.15010452270496</v>
      </c>
      <c r="H23" s="26">
        <v>212.953067302703</v>
      </c>
      <c r="I23" s="26">
        <v>1600.4011631011899</v>
      </c>
      <c r="J23" s="26">
        <v>1600.40205812454</v>
      </c>
      <c r="K23" s="26">
        <v>2917.5986328125</v>
      </c>
      <c r="L23" s="26">
        <v>241.27372133731799</v>
      </c>
      <c r="M23" s="26">
        <v>241.27955746650599</v>
      </c>
      <c r="N23" s="26">
        <v>2719.5968627929601</v>
      </c>
      <c r="O23" s="26">
        <v>2719.6814270019499</v>
      </c>
      <c r="P23" s="26">
        <v>679841.51641845703</v>
      </c>
      <c r="Q23" s="26">
        <v>54722870.2109375</v>
      </c>
      <c r="R23" s="26">
        <v>680113.55920410098</v>
      </c>
      <c r="S23" s="26">
        <v>1338.5834388732901</v>
      </c>
      <c r="T23" s="26">
        <v>4625.4903106689399</v>
      </c>
      <c r="U23" s="26">
        <v>1313.1536121368399</v>
      </c>
      <c r="V23" s="26">
        <v>487.61785888671801</v>
      </c>
      <c r="W23" s="26">
        <v>1488.0034160614</v>
      </c>
      <c r="X23" s="26">
        <v>1012.16441226005</v>
      </c>
      <c r="Y23" s="26">
        <v>3639.0711669921802</v>
      </c>
      <c r="Z23" s="26">
        <v>6427.3601074218705</v>
      </c>
      <c r="AA23" s="26">
        <v>32111.609222412098</v>
      </c>
      <c r="AB23" s="26">
        <v>880.99900817871003</v>
      </c>
      <c r="AC23" s="26">
        <v>881.0009765625</v>
      </c>
      <c r="AD23" s="26">
        <v>880.98665618896405</v>
      </c>
      <c r="AE23" s="26">
        <v>1348.9444584846401</v>
      </c>
      <c r="AF23" s="26">
        <v>845.17837333679199</v>
      </c>
      <c r="AG23" s="26">
        <v>796.00934410095203</v>
      </c>
      <c r="AH23" s="26">
        <v>1686.62809991836</v>
      </c>
      <c r="AI23" s="26">
        <v>34.512412019073899</v>
      </c>
      <c r="AJ23" s="26">
        <v>51.164569616317699</v>
      </c>
      <c r="AK23" s="26">
        <v>128.23102569580001</v>
      </c>
      <c r="AL23" s="26">
        <v>0</v>
      </c>
      <c r="AM23" s="26">
        <v>1326.1021118164001</v>
      </c>
      <c r="AN23" s="26">
        <v>124.422201156616</v>
      </c>
      <c r="AO23" s="26">
        <v>124.527920722961</v>
      </c>
      <c r="AP23" s="26">
        <v>3050.1188254356298</v>
      </c>
      <c r="AQ23" s="26">
        <v>3050.0924034118598</v>
      </c>
      <c r="AR23" s="26">
        <v>92789.747680664004</v>
      </c>
      <c r="AS23" s="26">
        <v>12012.374511718701</v>
      </c>
      <c r="AT23" s="26">
        <v>11210.8505249023</v>
      </c>
      <c r="AU23" s="26">
        <v>42605.872161865198</v>
      </c>
      <c r="AV23" s="26">
        <v>105643.05957031201</v>
      </c>
      <c r="AW23" s="26">
        <v>87494.392944335894</v>
      </c>
      <c r="AX23" s="26">
        <v>2511.6527452468799</v>
      </c>
      <c r="AY23" s="26">
        <v>5.19787421356886</v>
      </c>
      <c r="AZ23" s="26">
        <v>26764.819854736299</v>
      </c>
      <c r="BA23" s="26">
        <v>27.204986944794602</v>
      </c>
      <c r="BB23" s="26">
        <v>5.0515682771801904</v>
      </c>
      <c r="BC23" s="26">
        <v>1215.2567777633601</v>
      </c>
      <c r="BD23" s="26">
        <v>101.399625651538</v>
      </c>
      <c r="BE23" s="26">
        <v>0</v>
      </c>
      <c r="BF23" s="26">
        <v>1.7695743218064299</v>
      </c>
      <c r="BG23" s="37">
        <v>7306.2369441986002</v>
      </c>
      <c r="BH23" s="26">
        <v>364.69738769531199</v>
      </c>
      <c r="BI23" s="26">
        <v>157.20491027832</v>
      </c>
      <c r="BJ23" s="26">
        <v>3537.8573837280201</v>
      </c>
      <c r="BK23" s="26">
        <v>3768.3835443258199</v>
      </c>
      <c r="BL23" s="26">
        <v>3.0582569800317199</v>
      </c>
      <c r="BM23" s="26">
        <v>0.65933978557586603</v>
      </c>
      <c r="BN23" s="26">
        <v>355.885238468647</v>
      </c>
      <c r="BO23" s="26">
        <v>3.45809552818536</v>
      </c>
      <c r="BP23" s="26">
        <v>290.86769723892201</v>
      </c>
      <c r="BQ23" s="26">
        <v>39.668752849101999</v>
      </c>
      <c r="BR23" s="26">
        <v>9.8986301720142293</v>
      </c>
      <c r="BS23" s="26">
        <v>1335.4567403793301</v>
      </c>
      <c r="BT23" s="26">
        <v>48.438952803611699</v>
      </c>
      <c r="BU23" s="26">
        <v>226.93196105957</v>
      </c>
      <c r="BV23" s="26">
        <v>9.7106179408729005</v>
      </c>
      <c r="BW23" s="26">
        <v>132.53949332237201</v>
      </c>
      <c r="BX23" s="26">
        <v>0.93689013936091203</v>
      </c>
      <c r="BY23" s="26">
        <v>2766.3181457519499</v>
      </c>
      <c r="BZ23" s="26">
        <v>639.33005684614102</v>
      </c>
      <c r="CA23" s="26">
        <v>639.33004558086395</v>
      </c>
      <c r="CB23" s="97">
        <v>17094.211029052702</v>
      </c>
      <c r="CC23" s="26">
        <v>41.430004343390401</v>
      </c>
      <c r="CD23" s="26">
        <v>4.3949004411697299</v>
      </c>
      <c r="CE23" s="26">
        <v>1048.03784179687</v>
      </c>
      <c r="CF23" s="26">
        <v>65766.739379882798</v>
      </c>
      <c r="CG23" s="26">
        <v>7314.7168636322003</v>
      </c>
      <c r="CH23" s="26">
        <v>5725.81497907638</v>
      </c>
      <c r="CI23" s="26">
        <v>1233.8530600070901</v>
      </c>
      <c r="CJ23" s="26">
        <v>0</v>
      </c>
      <c r="CK23" s="26">
        <v>660.95141887664795</v>
      </c>
      <c r="CL23" s="26">
        <v>61802.715240478501</v>
      </c>
      <c r="CM23" s="26">
        <v>9369.3183288574201</v>
      </c>
      <c r="CN23" s="26">
        <v>3717.0406980514499</v>
      </c>
      <c r="CO23" s="26"/>
      <c r="CP23" s="26"/>
      <c r="CQ23" s="26"/>
      <c r="CR23" s="26"/>
      <c r="CS23" s="26"/>
      <c r="CT23" s="35">
        <f t="shared" si="1"/>
        <v>8.0003208613460639E-3</v>
      </c>
      <c r="CU23" s="50">
        <f t="shared" si="2"/>
        <v>-4.0144571964704332E-5</v>
      </c>
      <c r="CV23" s="50">
        <f t="shared" si="3"/>
        <v>-5.4526773087070078E-7</v>
      </c>
      <c r="CW23" s="50">
        <f t="shared" si="0"/>
        <v>-4.6009839003460334E-5</v>
      </c>
      <c r="CX23" s="50"/>
      <c r="CY23" s="35"/>
      <c r="CZ23" s="35"/>
      <c r="DA23" s="26"/>
      <c r="DB23" s="26"/>
      <c r="DC23" s="26"/>
      <c r="DD23" s="26"/>
      <c r="DE23" s="26"/>
      <c r="DF23" s="26"/>
      <c r="DG23" s="26"/>
      <c r="DH23" s="26"/>
      <c r="DI23" s="26"/>
    </row>
    <row r="24" spans="1:113" x14ac:dyDescent="0.25">
      <c r="A24" s="28" t="s">
        <v>23</v>
      </c>
      <c r="B24" s="26">
        <v>70.219960331916795</v>
      </c>
      <c r="C24" s="26">
        <v>463.86351013183503</v>
      </c>
      <c r="D24" s="26">
        <v>33.873804450035003</v>
      </c>
      <c r="E24" s="26">
        <v>33.873858332633901</v>
      </c>
      <c r="F24" s="26">
        <v>463.86314105987498</v>
      </c>
      <c r="G24" s="26">
        <v>463.86039066314697</v>
      </c>
      <c r="H24" s="26">
        <v>118.571271181106</v>
      </c>
      <c r="I24" s="26">
        <v>1173.56615447998</v>
      </c>
      <c r="J24" s="26">
        <v>1173.5667879581399</v>
      </c>
      <c r="K24" s="26">
        <v>1319.77770996093</v>
      </c>
      <c r="L24" s="26">
        <v>145.42425411939601</v>
      </c>
      <c r="M24" s="26">
        <v>145.42799645662299</v>
      </c>
      <c r="N24" s="26">
        <v>1686.9112243652301</v>
      </c>
      <c r="O24" s="26">
        <v>1686.9640197753899</v>
      </c>
      <c r="P24" s="26">
        <v>469349.63421630801</v>
      </c>
      <c r="Q24" s="26">
        <v>32109637.621093702</v>
      </c>
      <c r="R24" s="26">
        <v>469537.35675048799</v>
      </c>
      <c r="S24" s="26">
        <v>816.46012306213299</v>
      </c>
      <c r="T24" s="26">
        <v>2908.6542568206701</v>
      </c>
      <c r="U24" s="26">
        <v>866.13654327392499</v>
      </c>
      <c r="V24" s="26">
        <v>298.25100708007801</v>
      </c>
      <c r="W24" s="26">
        <v>945.31807088851895</v>
      </c>
      <c r="X24" s="26">
        <v>670.60616838932003</v>
      </c>
      <c r="Y24" s="26">
        <v>2348.7148132324201</v>
      </c>
      <c r="Z24" s="26">
        <v>3940.0360107421802</v>
      </c>
      <c r="AA24" s="26">
        <v>20905.876449584899</v>
      </c>
      <c r="AB24" s="26">
        <v>487.46171569824202</v>
      </c>
      <c r="AC24" s="26">
        <v>487.46178817749001</v>
      </c>
      <c r="AD24" s="26">
        <v>487.454948425292</v>
      </c>
      <c r="AE24" s="26">
        <v>874.46065568923905</v>
      </c>
      <c r="AF24" s="26">
        <v>524.07054996490399</v>
      </c>
      <c r="AG24" s="26">
        <v>489.97806167602499</v>
      </c>
      <c r="AH24" s="26">
        <v>1066.67043471336</v>
      </c>
      <c r="AI24" s="26">
        <v>21.0160289667546</v>
      </c>
      <c r="AJ24" s="26">
        <v>23.073912739753698</v>
      </c>
      <c r="AK24" s="26">
        <v>84.130419731140094</v>
      </c>
      <c r="AL24" s="26">
        <v>0</v>
      </c>
      <c r="AM24" s="26">
        <v>830.59274291992097</v>
      </c>
      <c r="AN24" s="26">
        <v>74.725880384445105</v>
      </c>
      <c r="AO24" s="26">
        <v>74.806432485580402</v>
      </c>
      <c r="AP24" s="26">
        <v>1947.77188944816</v>
      </c>
      <c r="AQ24" s="26">
        <v>1947.7581562995899</v>
      </c>
      <c r="AR24" s="26">
        <v>57617.315002441399</v>
      </c>
      <c r="AS24" s="26">
        <v>7367.4258728027298</v>
      </c>
      <c r="AT24" s="26">
        <v>6811.6853027343705</v>
      </c>
      <c r="AU24" s="26">
        <v>27337.789657592701</v>
      </c>
      <c r="AV24" s="26">
        <v>65506.191162109302</v>
      </c>
      <c r="AW24" s="26">
        <v>53945.628356933499</v>
      </c>
      <c r="AX24" s="26">
        <v>1608.7360038757299</v>
      </c>
      <c r="AY24" s="26">
        <v>3.2579895590897601</v>
      </c>
      <c r="AZ24" s="26">
        <v>17168.8438186645</v>
      </c>
      <c r="BA24" s="26">
        <v>17.009483389556401</v>
      </c>
      <c r="BB24" s="26">
        <v>2.6001569256186401</v>
      </c>
      <c r="BC24" s="26">
        <v>719.79287958145096</v>
      </c>
      <c r="BD24" s="26">
        <v>51.567483682185397</v>
      </c>
      <c r="BE24" s="26">
        <v>0</v>
      </c>
      <c r="BF24" s="26">
        <v>1.0466650128364501</v>
      </c>
      <c r="BG24" s="37">
        <v>3986.8008556365899</v>
      </c>
      <c r="BH24" s="26">
        <v>164.972412109375</v>
      </c>
      <c r="BI24" s="26">
        <v>87.413513183593693</v>
      </c>
      <c r="BJ24" s="26">
        <v>2126.17982196807</v>
      </c>
      <c r="BK24" s="26">
        <v>1860.6255595683999</v>
      </c>
      <c r="BL24" s="26">
        <v>1.8359495662152701</v>
      </c>
      <c r="BM24" s="26">
        <v>0.31963226199150002</v>
      </c>
      <c r="BN24" s="26">
        <v>179.113706260919</v>
      </c>
      <c r="BO24" s="26">
        <v>1.7793217785656401</v>
      </c>
      <c r="BP24" s="26">
        <v>181.99112164974201</v>
      </c>
      <c r="BQ24" s="26">
        <v>26.441884726285899</v>
      </c>
      <c r="BR24" s="26">
        <v>5.7452978938817898</v>
      </c>
      <c r="BS24" s="26">
        <v>843.77349233627297</v>
      </c>
      <c r="BT24" s="26">
        <v>28.577074050903299</v>
      </c>
      <c r="BU24" s="26">
        <v>128.166380405426</v>
      </c>
      <c r="BV24" s="26">
        <v>5.2659565061330698</v>
      </c>
      <c r="BW24" s="26">
        <v>78.158354759216294</v>
      </c>
      <c r="BX24" s="26">
        <v>0.51889614600804601</v>
      </c>
      <c r="BY24" s="26">
        <v>1735.10902404785</v>
      </c>
      <c r="BZ24" s="26">
        <v>358.16518679261202</v>
      </c>
      <c r="CA24" s="26">
        <v>358.16499704122498</v>
      </c>
      <c r="CB24" s="97">
        <v>11025.0667991638</v>
      </c>
      <c r="CC24" s="26">
        <v>27.094587236642798</v>
      </c>
      <c r="CD24" s="26">
        <v>1.8414371535181999</v>
      </c>
      <c r="CE24" s="26">
        <v>582.75885009765602</v>
      </c>
      <c r="CF24" s="26">
        <v>42357.069885253899</v>
      </c>
      <c r="CG24" s="26">
        <v>4784.8491640090897</v>
      </c>
      <c r="CH24" s="26">
        <v>3738.6618421077701</v>
      </c>
      <c r="CI24" s="26">
        <v>802.01290023326806</v>
      </c>
      <c r="CJ24" s="26">
        <v>0</v>
      </c>
      <c r="CK24" s="26">
        <v>424.092810630798</v>
      </c>
      <c r="CL24" s="26">
        <v>39875.432449340798</v>
      </c>
      <c r="CM24" s="26">
        <v>6200.9001531600898</v>
      </c>
      <c r="CN24" s="26">
        <v>2463.2343983650198</v>
      </c>
      <c r="CO24" s="26"/>
      <c r="CP24" s="26"/>
      <c r="CQ24" s="26"/>
      <c r="CR24" s="26"/>
      <c r="CS24" s="26"/>
      <c r="CT24" s="35">
        <f t="shared" si="1"/>
        <v>8.0003208958978785E-3</v>
      </c>
      <c r="CU24" s="50">
        <f t="shared" si="2"/>
        <v>-4.0000235905136601E-5</v>
      </c>
      <c r="CV24" s="50">
        <f t="shared" si="3"/>
        <v>-1.1352209563308392E-6</v>
      </c>
      <c r="CW24" s="50">
        <f t="shared" si="0"/>
        <v>2.8038785198246157E-3</v>
      </c>
      <c r="CX24" s="50"/>
      <c r="CY24" s="35"/>
      <c r="CZ24" s="35"/>
      <c r="DA24" s="26"/>
      <c r="DB24" s="26"/>
      <c r="DC24" s="26"/>
      <c r="DD24" s="26"/>
      <c r="DE24" s="26"/>
      <c r="DF24" s="26"/>
      <c r="DG24" s="26"/>
      <c r="DH24" s="26"/>
      <c r="DI24" s="26"/>
    </row>
    <row r="25" spans="1:113" x14ac:dyDescent="0.25">
      <c r="A25" s="28" t="s">
        <v>24</v>
      </c>
      <c r="B25" s="26">
        <v>31.9986569881439</v>
      </c>
      <c r="C25" s="26">
        <v>264.369397163391</v>
      </c>
      <c r="D25" s="26">
        <v>24.460090637206999</v>
      </c>
      <c r="E25" s="26">
        <v>24.460139870643602</v>
      </c>
      <c r="F25" s="26">
        <v>264.36903953552201</v>
      </c>
      <c r="G25" s="26">
        <v>264.36747837066599</v>
      </c>
      <c r="H25" s="26">
        <v>88.314913511276202</v>
      </c>
      <c r="I25" s="26">
        <v>568.86824560165405</v>
      </c>
      <c r="J25" s="26">
        <v>568.86797928810097</v>
      </c>
      <c r="K25" s="26">
        <v>1040.546875</v>
      </c>
      <c r="L25" s="26">
        <v>78.847422480583106</v>
      </c>
      <c r="M25" s="26">
        <v>78.849351763725195</v>
      </c>
      <c r="N25" s="26">
        <v>960.73857879638604</v>
      </c>
      <c r="O25" s="26">
        <v>960.76800537109295</v>
      </c>
      <c r="P25" s="26">
        <v>283883.43280029198</v>
      </c>
      <c r="Q25" s="26">
        <v>24361478.925781202</v>
      </c>
      <c r="R25" s="26">
        <v>283997.01898193301</v>
      </c>
      <c r="S25" s="26">
        <v>753.94555282592705</v>
      </c>
      <c r="T25" s="26">
        <v>1588.5056667327799</v>
      </c>
      <c r="U25" s="26">
        <v>438.961609363555</v>
      </c>
      <c r="V25" s="26">
        <v>251.21530151367099</v>
      </c>
      <c r="W25" s="26">
        <v>560.20414209365799</v>
      </c>
      <c r="X25" s="26">
        <v>379.77368086576399</v>
      </c>
      <c r="Y25" s="26">
        <v>1547.6367492675699</v>
      </c>
      <c r="Z25" s="26">
        <v>2744.5629272460901</v>
      </c>
      <c r="AA25" s="26">
        <v>11177.2079925537</v>
      </c>
      <c r="AB25" s="26">
        <v>359.95418357849098</v>
      </c>
      <c r="AC25" s="26">
        <v>359.95454406738202</v>
      </c>
      <c r="AD25" s="26">
        <v>359.94903373718199</v>
      </c>
      <c r="AE25" s="26">
        <v>521.43398308753899</v>
      </c>
      <c r="AF25" s="26">
        <v>423.814527511596</v>
      </c>
      <c r="AG25" s="26">
        <v>431.32171630859301</v>
      </c>
      <c r="AH25" s="26">
        <v>707.30525517463605</v>
      </c>
      <c r="AI25" s="26">
        <v>12.1243852525949</v>
      </c>
      <c r="AJ25" s="26">
        <v>24.888655304908699</v>
      </c>
      <c r="AK25" s="26">
        <v>35.442140579223597</v>
      </c>
      <c r="AL25" s="26">
        <v>0</v>
      </c>
      <c r="AM25" s="26">
        <v>482.561973571777</v>
      </c>
      <c r="AN25" s="26">
        <v>47.461867570876997</v>
      </c>
      <c r="AO25" s="26">
        <v>47.486521720886202</v>
      </c>
      <c r="AP25" s="26">
        <v>1373.33479452133</v>
      </c>
      <c r="AQ25" s="26">
        <v>1373.3174355030001</v>
      </c>
      <c r="AR25" s="26">
        <v>46230.594055175701</v>
      </c>
      <c r="AS25" s="26">
        <v>6322.4003295898401</v>
      </c>
      <c r="AT25" s="26">
        <v>6447.0704345703098</v>
      </c>
      <c r="AU25" s="26">
        <v>16354.302108764599</v>
      </c>
      <c r="AV25" s="26">
        <v>52974.705688476497</v>
      </c>
      <c r="AW25" s="26">
        <v>47036.836059570298</v>
      </c>
      <c r="AX25" s="26">
        <v>904.91104936599697</v>
      </c>
      <c r="AY25" s="26">
        <v>1.9524190691299701</v>
      </c>
      <c r="AZ25" s="26">
        <v>10684.8903579711</v>
      </c>
      <c r="BA25" s="26">
        <v>10.134136699140001</v>
      </c>
      <c r="BB25" s="26">
        <v>2.3717693015933001</v>
      </c>
      <c r="BC25" s="26">
        <v>602.21797800063996</v>
      </c>
      <c r="BD25" s="26">
        <v>35.361496392637399</v>
      </c>
      <c r="BE25" s="26">
        <v>0</v>
      </c>
      <c r="BF25" s="26">
        <v>0.69499032199382704</v>
      </c>
      <c r="BG25" s="37">
        <v>2855.2760524749701</v>
      </c>
      <c r="BH25" s="26">
        <v>130.06863403320301</v>
      </c>
      <c r="BI25" s="26">
        <v>65.226173400878906</v>
      </c>
      <c r="BJ25" s="26">
        <v>1451.5048179626399</v>
      </c>
      <c r="BK25" s="26">
        <v>1403.7716571092601</v>
      </c>
      <c r="BL25" s="26">
        <v>1.0628240406513201</v>
      </c>
      <c r="BM25" s="26">
        <v>0.24643182754516599</v>
      </c>
      <c r="BN25" s="26">
        <v>127.959097281098</v>
      </c>
      <c r="BO25" s="26">
        <v>1.5861115027218999</v>
      </c>
      <c r="BP25" s="26">
        <v>104.332934975624</v>
      </c>
      <c r="BQ25" s="26">
        <v>13.6556161046028</v>
      </c>
      <c r="BR25" s="26">
        <v>3.9941211938858001</v>
      </c>
      <c r="BS25" s="26">
        <v>473.40853691101</v>
      </c>
      <c r="BT25" s="26">
        <v>19.328554749488799</v>
      </c>
      <c r="BU25" s="26">
        <v>95.660539150237994</v>
      </c>
      <c r="BV25" s="26">
        <v>4.36895944457501</v>
      </c>
      <c r="BW25" s="26">
        <v>67.868200540542603</v>
      </c>
      <c r="BX25" s="26">
        <v>0.35828921699430699</v>
      </c>
      <c r="BY25" s="26">
        <v>1718.5656013488699</v>
      </c>
      <c r="BZ25" s="26">
        <v>414.93802016973399</v>
      </c>
      <c r="CA25" s="26">
        <v>414.93814128637302</v>
      </c>
      <c r="CB25" s="97">
        <v>6949.9840011596598</v>
      </c>
      <c r="CC25" s="26">
        <v>14.655382476747</v>
      </c>
      <c r="CD25" s="26">
        <v>2.2163459211587901</v>
      </c>
      <c r="CE25" s="26">
        <v>434.84341430664</v>
      </c>
      <c r="CF25" s="26">
        <v>25333.556182861299</v>
      </c>
      <c r="CG25" s="26">
        <v>2857.1733751296902</v>
      </c>
      <c r="CH25" s="26">
        <v>2287.6528069972901</v>
      </c>
      <c r="CI25" s="26">
        <v>505.97683191299399</v>
      </c>
      <c r="CJ25" s="26">
        <v>0</v>
      </c>
      <c r="CK25" s="26">
        <v>272.61325931548998</v>
      </c>
      <c r="CL25" s="26">
        <v>23943.142288208001</v>
      </c>
      <c r="CM25" s="26">
        <v>3461.50024604797</v>
      </c>
      <c r="CN25" s="26">
        <v>1398.0421695709199</v>
      </c>
      <c r="CO25" s="26"/>
      <c r="CP25" s="26"/>
      <c r="CQ25" s="26"/>
      <c r="CR25" s="26"/>
      <c r="CS25" s="26"/>
      <c r="CT25" s="35">
        <f t="shared" si="1"/>
        <v>8.000318680463905E-3</v>
      </c>
      <c r="CU25" s="50">
        <f t="shared" si="2"/>
        <v>-3.9702415960727099E-5</v>
      </c>
      <c r="CV25" s="50">
        <f t="shared" si="3"/>
        <v>-1.4800562961314871E-7</v>
      </c>
      <c r="CW25" s="50">
        <f t="shared" si="0"/>
        <v>-4.7602226937484236E-5</v>
      </c>
      <c r="CX25" s="50"/>
      <c r="CY25" s="35"/>
      <c r="CZ25" s="35"/>
      <c r="DA25" s="26"/>
      <c r="DB25" s="26"/>
      <c r="DC25" s="26"/>
      <c r="DD25" s="26"/>
      <c r="DE25" s="26"/>
      <c r="DF25" s="26"/>
      <c r="DG25" s="26"/>
      <c r="DH25" s="26"/>
      <c r="DI25" s="26"/>
    </row>
    <row r="26" spans="1:113" x14ac:dyDescent="0.25">
      <c r="A26" s="28" t="s">
        <v>25</v>
      </c>
      <c r="B26" s="26">
        <v>68.028555631637502</v>
      </c>
      <c r="C26" s="26">
        <v>574.09515571594204</v>
      </c>
      <c r="D26" s="26">
        <v>53.828235864639197</v>
      </c>
      <c r="E26" s="26">
        <v>53.828357696533203</v>
      </c>
      <c r="F26" s="26">
        <v>574.09508323669399</v>
      </c>
      <c r="G26" s="26">
        <v>574.09153556823696</v>
      </c>
      <c r="H26" s="26">
        <v>190.86929035186699</v>
      </c>
      <c r="I26" s="26">
        <v>1111.7975702285701</v>
      </c>
      <c r="J26" s="26">
        <v>1111.7994871139499</v>
      </c>
      <c r="K26" s="26">
        <v>2231.16528320312</v>
      </c>
      <c r="L26" s="26">
        <v>174.7481752038</v>
      </c>
      <c r="M26" s="26">
        <v>174.75266432762101</v>
      </c>
      <c r="N26" s="26">
        <v>2105.6117553710901</v>
      </c>
      <c r="O26" s="26">
        <v>2105.6763000488199</v>
      </c>
      <c r="P26" s="26">
        <v>528188.95092773403</v>
      </c>
      <c r="Q26" s="26">
        <v>49235449.4453125</v>
      </c>
      <c r="R26" s="26">
        <v>528400.47399902297</v>
      </c>
      <c r="S26" s="26">
        <v>1506.90383148193</v>
      </c>
      <c r="T26" s="26">
        <v>3345.85789108276</v>
      </c>
      <c r="U26" s="26">
        <v>926.47276687622002</v>
      </c>
      <c r="V26" s="26">
        <v>498.23614501953102</v>
      </c>
      <c r="W26" s="26">
        <v>1193.52564620971</v>
      </c>
      <c r="X26" s="26">
        <v>774.89207434654202</v>
      </c>
      <c r="Y26" s="26">
        <v>3063.3894958495998</v>
      </c>
      <c r="Z26" s="26">
        <v>5746.69140625</v>
      </c>
      <c r="AA26" s="26">
        <v>23687.8029785156</v>
      </c>
      <c r="AB26" s="26">
        <v>792.09860229492097</v>
      </c>
      <c r="AC26" s="26">
        <v>792.09777069091797</v>
      </c>
      <c r="AD26" s="26">
        <v>792.08750915527298</v>
      </c>
      <c r="AE26" s="26">
        <v>1061.8941628932901</v>
      </c>
      <c r="AF26" s="26">
        <v>869.83956527709904</v>
      </c>
      <c r="AG26" s="26">
        <v>842.22036743164006</v>
      </c>
      <c r="AH26" s="26">
        <v>1416.3542637825001</v>
      </c>
      <c r="AI26" s="26">
        <v>24.7910676077008</v>
      </c>
      <c r="AJ26" s="26">
        <v>53.624181985855103</v>
      </c>
      <c r="AK26" s="26">
        <v>71.800085067748995</v>
      </c>
      <c r="AL26" s="26">
        <v>0</v>
      </c>
      <c r="AM26" s="26">
        <v>1048.4874572753899</v>
      </c>
      <c r="AN26" s="26">
        <v>102.95577430725</v>
      </c>
      <c r="AO26" s="26">
        <v>103.02512788772501</v>
      </c>
      <c r="AP26" s="26">
        <v>2484.2644200324999</v>
      </c>
      <c r="AQ26" s="26">
        <v>2484.2416830062798</v>
      </c>
      <c r="AR26" s="26">
        <v>94775.468505859302</v>
      </c>
      <c r="AS26" s="26">
        <v>13084.6144409179</v>
      </c>
      <c r="AT26" s="26">
        <v>12627.9489746093</v>
      </c>
      <c r="AU26" s="26">
        <v>33770.655517578103</v>
      </c>
      <c r="AV26" s="26">
        <v>108725.588134765</v>
      </c>
      <c r="AW26" s="26">
        <v>91807.316040039004</v>
      </c>
      <c r="AX26" s="26">
        <v>1894.24196529388</v>
      </c>
      <c r="AY26" s="26">
        <v>4.5669957469217399</v>
      </c>
      <c r="AZ26" s="26">
        <v>21877.2033691406</v>
      </c>
      <c r="BA26" s="26">
        <v>23.885336503386402</v>
      </c>
      <c r="BB26" s="26">
        <v>5.2182548269629399</v>
      </c>
      <c r="BC26" s="26">
        <v>1396.89918804168</v>
      </c>
      <c r="BD26" s="26">
        <v>78.4040125086903</v>
      </c>
      <c r="BE26" s="26">
        <v>0</v>
      </c>
      <c r="BF26" s="26">
        <v>1.59983783401548</v>
      </c>
      <c r="BG26" s="37">
        <v>6405.0528430938703</v>
      </c>
      <c r="BH26" s="26">
        <v>278.89587402343699</v>
      </c>
      <c r="BI26" s="26">
        <v>130.94592285156199</v>
      </c>
      <c r="BJ26" s="26">
        <v>3409.2256851196198</v>
      </c>
      <c r="BK26" s="26">
        <v>2995.8341579437201</v>
      </c>
      <c r="BL26" s="26">
        <v>2.51052279397845</v>
      </c>
      <c r="BM26" s="26">
        <v>0.50919258594512895</v>
      </c>
      <c r="BN26" s="26">
        <v>281.12174364924402</v>
      </c>
      <c r="BO26" s="26">
        <v>3.81668588891625</v>
      </c>
      <c r="BP26" s="26">
        <v>245.165995836257</v>
      </c>
      <c r="BQ26" s="26">
        <v>32.780548334121697</v>
      </c>
      <c r="BR26" s="26">
        <v>9.1800522804260201</v>
      </c>
      <c r="BS26" s="26">
        <v>1128.0578145980801</v>
      </c>
      <c r="BT26" s="26">
        <v>41.378808021545403</v>
      </c>
      <c r="BU26" s="26">
        <v>204.117365837097</v>
      </c>
      <c r="BV26" s="26">
        <v>9.7108447328209806</v>
      </c>
      <c r="BW26" s="26">
        <v>185.113718748092</v>
      </c>
      <c r="BX26" s="26">
        <v>0.80967971473000899</v>
      </c>
      <c r="BY26" s="26">
        <v>2868.8325881957999</v>
      </c>
      <c r="BZ26" s="26">
        <v>571.83249944448403</v>
      </c>
      <c r="CA26" s="26">
        <v>571.83244550228096</v>
      </c>
      <c r="CB26" s="97">
        <v>14167.286758422801</v>
      </c>
      <c r="CC26" s="26">
        <v>30.9488230198621</v>
      </c>
      <c r="CD26" s="26">
        <v>4.76495313644409</v>
      </c>
      <c r="CE26" s="26">
        <v>872.974853515625</v>
      </c>
      <c r="CF26" s="26">
        <v>52121.045593261697</v>
      </c>
      <c r="CG26" s="26">
        <v>5772.1020488738995</v>
      </c>
      <c r="CH26" s="26">
        <v>4597.1216211318897</v>
      </c>
      <c r="CI26" s="26">
        <v>1013.25213956832</v>
      </c>
      <c r="CJ26" s="26">
        <v>0</v>
      </c>
      <c r="CK26" s="26">
        <v>552.34162235259998</v>
      </c>
      <c r="CL26" s="26">
        <v>49167.917114257798</v>
      </c>
      <c r="CM26" s="26">
        <v>7145.1767444610596</v>
      </c>
      <c r="CN26" s="26">
        <v>2852.2688941955498</v>
      </c>
      <c r="CO26" s="26"/>
      <c r="CP26" s="26"/>
      <c r="CQ26" s="26"/>
      <c r="CR26" s="26"/>
      <c r="CS26" s="26"/>
      <c r="CT26" s="35">
        <f t="shared" si="1"/>
        <v>8.0003206255268612E-3</v>
      </c>
      <c r="CU26" s="50">
        <f t="shared" si="2"/>
        <v>-3.9865291728105111E-5</v>
      </c>
      <c r="CV26" s="50">
        <f t="shared" si="3"/>
        <v>-1.0928823916318719E-6</v>
      </c>
      <c r="CW26" s="50">
        <f t="shared" si="0"/>
        <v>-3.6588808183935339E-5</v>
      </c>
      <c r="CX26" s="50"/>
      <c r="CY26" s="35"/>
      <c r="CZ26" s="35"/>
      <c r="DA26" s="26"/>
      <c r="DB26" s="26"/>
      <c r="DC26" s="26"/>
      <c r="DD26" s="26"/>
      <c r="DE26" s="26"/>
      <c r="DF26" s="26"/>
      <c r="DG26" s="26"/>
      <c r="DH26" s="26"/>
      <c r="DI26" s="26"/>
    </row>
    <row r="27" spans="1:113" x14ac:dyDescent="0.25">
      <c r="A27" s="28" t="s">
        <v>26</v>
      </c>
      <c r="B27" s="26">
        <v>18.8296481966972</v>
      </c>
      <c r="C27" s="26">
        <v>181.78444099426201</v>
      </c>
      <c r="D27" s="26">
        <v>15.990338563919</v>
      </c>
      <c r="E27" s="26">
        <v>15.9903504252433</v>
      </c>
      <c r="F27" s="26">
        <v>181.784488677978</v>
      </c>
      <c r="G27" s="26">
        <v>181.78348159789999</v>
      </c>
      <c r="H27" s="26">
        <v>62.299175500869701</v>
      </c>
      <c r="I27" s="26">
        <v>410.795662879943</v>
      </c>
      <c r="J27" s="26">
        <v>410.79632914066298</v>
      </c>
      <c r="K27" s="26">
        <v>322.26528930664</v>
      </c>
      <c r="L27" s="26">
        <v>60.509387210011397</v>
      </c>
      <c r="M27" s="26">
        <v>60.510865777730899</v>
      </c>
      <c r="N27" s="26">
        <v>550.958702087402</v>
      </c>
      <c r="O27" s="26">
        <v>550.97570037841797</v>
      </c>
      <c r="P27" s="26">
        <v>142530.67868041899</v>
      </c>
      <c r="Q27" s="26">
        <v>7967703.2636718703</v>
      </c>
      <c r="R27" s="26">
        <v>142587.75503540001</v>
      </c>
      <c r="S27" s="26">
        <v>391.82869529724098</v>
      </c>
      <c r="T27" s="26">
        <v>1072.6147851943899</v>
      </c>
      <c r="U27" s="26">
        <v>308.65183854102997</v>
      </c>
      <c r="V27" s="26">
        <v>159.322006225585</v>
      </c>
      <c r="W27" s="26">
        <v>416.54423713684002</v>
      </c>
      <c r="X27" s="26">
        <v>258.66617625951699</v>
      </c>
      <c r="Y27" s="26">
        <v>907.05838012695301</v>
      </c>
      <c r="Z27" s="26">
        <v>1890.90979003906</v>
      </c>
      <c r="AA27" s="26">
        <v>8020.0421829223596</v>
      </c>
      <c r="AB27" s="26">
        <v>238.19328308105401</v>
      </c>
      <c r="AC27" s="26">
        <v>238.19319343566801</v>
      </c>
      <c r="AD27" s="26">
        <v>238.189863204956</v>
      </c>
      <c r="AE27" s="26">
        <v>325.043142676353</v>
      </c>
      <c r="AF27" s="26">
        <v>220.923954010009</v>
      </c>
      <c r="AG27" s="26">
        <v>200.25711393356301</v>
      </c>
      <c r="AH27" s="26">
        <v>434.42608153819998</v>
      </c>
      <c r="AI27" s="26">
        <v>6.5840329695492903</v>
      </c>
      <c r="AJ27" s="26">
        <v>16.805388867855001</v>
      </c>
      <c r="AK27" s="26">
        <v>18.2082424163818</v>
      </c>
      <c r="AL27" s="26">
        <v>0</v>
      </c>
      <c r="AM27" s="26">
        <v>325.96217346191401</v>
      </c>
      <c r="AN27" s="26">
        <v>32.797985076904297</v>
      </c>
      <c r="AO27" s="26">
        <v>32.827846765518103</v>
      </c>
      <c r="AP27" s="26">
        <v>483.17667734622898</v>
      </c>
      <c r="AQ27" s="26">
        <v>483.17272615432699</v>
      </c>
      <c r="AR27" s="26">
        <v>24781.3036804199</v>
      </c>
      <c r="AS27" s="26">
        <v>2613.2648468017501</v>
      </c>
      <c r="AT27" s="26">
        <v>2340.6013793945299</v>
      </c>
      <c r="AU27" s="26">
        <v>10838.200630187899</v>
      </c>
      <c r="AV27" s="26">
        <v>27614.3787841796</v>
      </c>
      <c r="AW27" s="26">
        <v>22491.255950927702</v>
      </c>
      <c r="AX27" s="26">
        <v>622.14858889579705</v>
      </c>
      <c r="AY27" s="26">
        <v>1.12639247928746</v>
      </c>
      <c r="AZ27" s="26">
        <v>6934.1188812255796</v>
      </c>
      <c r="BA27" s="26">
        <v>6.1486175358295396</v>
      </c>
      <c r="BB27" s="26">
        <v>1.01608612202107</v>
      </c>
      <c r="BC27" s="26">
        <v>358.62173712253502</v>
      </c>
      <c r="BD27" s="26">
        <v>14.278540730476299</v>
      </c>
      <c r="BE27" s="26">
        <v>0</v>
      </c>
      <c r="BF27" s="26">
        <v>0.36849424988031299</v>
      </c>
      <c r="BG27" s="37">
        <v>1331.7209815978999</v>
      </c>
      <c r="BH27" s="26">
        <v>40.283424377441399</v>
      </c>
      <c r="BI27" s="26">
        <v>20.517421722412099</v>
      </c>
      <c r="BJ27" s="26">
        <v>847.44041156768799</v>
      </c>
      <c r="BK27" s="26">
        <v>484.280535548925</v>
      </c>
      <c r="BL27" s="26">
        <v>0.59149039722979002</v>
      </c>
      <c r="BM27" s="26">
        <v>7.8652665019035298E-2</v>
      </c>
      <c r="BN27" s="26">
        <v>50.540113173425198</v>
      </c>
      <c r="BO27" s="26">
        <v>0.60389637202024404</v>
      </c>
      <c r="BP27" s="26">
        <v>64.771827697753906</v>
      </c>
      <c r="BQ27" s="26">
        <v>9.3759684041142393</v>
      </c>
      <c r="BR27" s="26">
        <v>2.2583741396665502</v>
      </c>
      <c r="BS27" s="26">
        <v>308.71125817298798</v>
      </c>
      <c r="BT27" s="26">
        <v>13.6408790647983</v>
      </c>
      <c r="BU27" s="26">
        <v>65.275952100753699</v>
      </c>
      <c r="BV27" s="26">
        <v>1.9745868565514599</v>
      </c>
      <c r="BW27" s="26">
        <v>26.831121325492798</v>
      </c>
      <c r="BX27" s="26">
        <v>0.16739074973156601</v>
      </c>
      <c r="BY27" s="26">
        <v>552.99354171752896</v>
      </c>
      <c r="BZ27" s="26">
        <v>89.865964666008907</v>
      </c>
      <c r="CA27" s="26">
        <v>89.865912050008703</v>
      </c>
      <c r="CB27" s="97">
        <v>4565.59935951232</v>
      </c>
      <c r="CC27" s="26">
        <v>10.754303749650701</v>
      </c>
      <c r="CD27" s="26">
        <v>1.4785542339086499</v>
      </c>
      <c r="CE27" s="26">
        <v>136.783111572265</v>
      </c>
      <c r="CF27" s="26">
        <v>16596.626327514601</v>
      </c>
      <c r="CG27" s="26">
        <v>1859.5291023254299</v>
      </c>
      <c r="CH27" s="26">
        <v>1478.6757950782701</v>
      </c>
      <c r="CI27" s="26">
        <v>325.09141886234198</v>
      </c>
      <c r="CJ27" s="26">
        <v>0</v>
      </c>
      <c r="CK27" s="26">
        <v>162.72756314277601</v>
      </c>
      <c r="CL27" s="26">
        <v>15814.829444885199</v>
      </c>
      <c r="CM27" s="26">
        <v>2391.7257528304999</v>
      </c>
      <c r="CN27" s="26">
        <v>948.42183351516701</v>
      </c>
      <c r="CO27" s="26"/>
      <c r="CP27" s="26"/>
      <c r="CQ27" s="26"/>
      <c r="CR27" s="26"/>
      <c r="CS27" s="26"/>
      <c r="CT27" s="35">
        <f t="shared" si="1"/>
        <v>8.000323155434419E-3</v>
      </c>
      <c r="CU27" s="50">
        <f t="shared" si="2"/>
        <v>-4.0330331555303647E-5</v>
      </c>
      <c r="CV27" s="50">
        <f t="shared" si="3"/>
        <v>2.5892275801156779E-8</v>
      </c>
      <c r="CW27" s="50">
        <f t="shared" si="0"/>
        <v>-2.8481797663929334E-5</v>
      </c>
      <c r="CX27" s="50"/>
      <c r="CY27" s="35"/>
      <c r="CZ27" s="35"/>
      <c r="DA27" s="26"/>
      <c r="DB27" s="26"/>
      <c r="DC27" s="26"/>
      <c r="DD27" s="26"/>
      <c r="DE27" s="26"/>
      <c r="DF27" s="26"/>
      <c r="DG27" s="26"/>
      <c r="DH27" s="26"/>
      <c r="DI27" s="26"/>
    </row>
    <row r="28" spans="1:113" x14ac:dyDescent="0.25">
      <c r="A28" s="28" t="s">
        <v>27</v>
      </c>
      <c r="B28" s="26">
        <v>25.5402878522872</v>
      </c>
      <c r="C28" s="26">
        <v>209.59200954437199</v>
      </c>
      <c r="D28" s="26">
        <v>18.022362470626799</v>
      </c>
      <c r="E28" s="26">
        <v>18.0223834514617</v>
      </c>
      <c r="F28" s="26">
        <v>209.59260749816801</v>
      </c>
      <c r="G28" s="26">
        <v>209.591384887695</v>
      </c>
      <c r="H28" s="26">
        <v>64.825061082839895</v>
      </c>
      <c r="I28" s="26">
        <v>446.167009711265</v>
      </c>
      <c r="J28" s="26">
        <v>446.16633927822102</v>
      </c>
      <c r="K28" s="26">
        <v>530.57421875</v>
      </c>
      <c r="L28" s="26">
        <v>73.138273805379796</v>
      </c>
      <c r="M28" s="26">
        <v>73.139954507350893</v>
      </c>
      <c r="N28" s="26">
        <v>709.12605285644497</v>
      </c>
      <c r="O28" s="26">
        <v>709.147705078125</v>
      </c>
      <c r="P28" s="26">
        <v>176599.37258911101</v>
      </c>
      <c r="Q28" s="26">
        <v>12520598.3164062</v>
      </c>
      <c r="R28" s="26">
        <v>176670.03549194301</v>
      </c>
      <c r="S28" s="26">
        <v>546.53985977172795</v>
      </c>
      <c r="T28" s="26">
        <v>1240.76047897338</v>
      </c>
      <c r="U28" s="26">
        <v>359.72444701194701</v>
      </c>
      <c r="V28" s="26">
        <v>175.17289733886699</v>
      </c>
      <c r="W28" s="26">
        <v>447.75792312622002</v>
      </c>
      <c r="X28" s="26">
        <v>295.49005168676302</v>
      </c>
      <c r="Y28" s="26">
        <v>1085.2328186035099</v>
      </c>
      <c r="Z28" s="26">
        <v>2068.3584594726499</v>
      </c>
      <c r="AA28" s="26">
        <v>9080.3253860473596</v>
      </c>
      <c r="AB28" s="26">
        <v>260.468545913696</v>
      </c>
      <c r="AC28" s="26">
        <v>260.46865653991699</v>
      </c>
      <c r="AD28" s="26">
        <v>260.46494483947703</v>
      </c>
      <c r="AE28" s="26">
        <v>389.98764890432301</v>
      </c>
      <c r="AF28" s="26">
        <v>261.24503946304299</v>
      </c>
      <c r="AG28" s="26">
        <v>247.346294403076</v>
      </c>
      <c r="AH28" s="26">
        <v>515.69295823573998</v>
      </c>
      <c r="AI28" s="26">
        <v>8.69708934798836</v>
      </c>
      <c r="AJ28" s="26">
        <v>16.032562494277901</v>
      </c>
      <c r="AK28" s="26">
        <v>27.791211128234799</v>
      </c>
      <c r="AL28" s="26">
        <v>0</v>
      </c>
      <c r="AM28" s="26">
        <v>379.89973449707003</v>
      </c>
      <c r="AN28" s="26">
        <v>36.034206151962202</v>
      </c>
      <c r="AO28" s="26">
        <v>36.062820196151698</v>
      </c>
      <c r="AP28" s="26">
        <v>718.36473107337895</v>
      </c>
      <c r="AQ28" s="26">
        <v>718.35909056663502</v>
      </c>
      <c r="AR28" s="26">
        <v>28855.2606201171</v>
      </c>
      <c r="AS28" s="26">
        <v>3539.123046875</v>
      </c>
      <c r="AT28" s="26">
        <v>3327.2805786132799</v>
      </c>
      <c r="AU28" s="26">
        <v>12436.030952453601</v>
      </c>
      <c r="AV28" s="26">
        <v>32654.332824706999</v>
      </c>
      <c r="AW28" s="26">
        <v>27343.588439941399</v>
      </c>
      <c r="AX28" s="26">
        <v>708.895141124725</v>
      </c>
      <c r="AY28" s="26">
        <v>1.2742556317243701</v>
      </c>
      <c r="AZ28" s="26">
        <v>7976.0102119445801</v>
      </c>
      <c r="BA28" s="26">
        <v>6.7577854767441696</v>
      </c>
      <c r="BB28" s="26">
        <v>1.1979569531977099</v>
      </c>
      <c r="BC28" s="26">
        <v>384.07700610160799</v>
      </c>
      <c r="BD28" s="26">
        <v>20.224061012267999</v>
      </c>
      <c r="BE28" s="26">
        <v>0</v>
      </c>
      <c r="BF28" s="26">
        <v>0.43422149866819298</v>
      </c>
      <c r="BG28" s="37">
        <v>1690.78980159759</v>
      </c>
      <c r="BH28" s="26">
        <v>66.322105407714801</v>
      </c>
      <c r="BI28" s="26">
        <v>33.661144256591797</v>
      </c>
      <c r="BJ28" s="26">
        <v>945.40842056274403</v>
      </c>
      <c r="BK28" s="26">
        <v>745.37986296415295</v>
      </c>
      <c r="BL28" s="26">
        <v>0.71287401858717203</v>
      </c>
      <c r="BM28" s="26">
        <v>0.12630310654640101</v>
      </c>
      <c r="BN28" s="26">
        <v>71.309930607676506</v>
      </c>
      <c r="BO28" s="26">
        <v>0.82753859832882803</v>
      </c>
      <c r="BP28" s="26">
        <v>71.784893631935105</v>
      </c>
      <c r="BQ28" s="26">
        <v>10.098771542310701</v>
      </c>
      <c r="BR28" s="26">
        <v>2.4775678068399398</v>
      </c>
      <c r="BS28" s="26">
        <v>334.06115150451598</v>
      </c>
      <c r="BT28" s="26">
        <v>14.4813930392265</v>
      </c>
      <c r="BU28" s="26">
        <v>68.749637365341101</v>
      </c>
      <c r="BV28" s="26">
        <v>2.3074579825624801</v>
      </c>
      <c r="BW28" s="26">
        <v>37.561745762824998</v>
      </c>
      <c r="BX28" s="26">
        <v>0.20883876160951301</v>
      </c>
      <c r="BY28" s="26">
        <v>786.46715927124001</v>
      </c>
      <c r="BZ28" s="26">
        <v>171.04159778356501</v>
      </c>
      <c r="CA28" s="26">
        <v>171.04165768623301</v>
      </c>
      <c r="CB28" s="97">
        <v>5192.5301551818802</v>
      </c>
      <c r="CC28" s="26">
        <v>11.9479461163282</v>
      </c>
      <c r="CD28" s="26">
        <v>1.3810205087065599</v>
      </c>
      <c r="CE28" s="26">
        <v>224.40846252441401</v>
      </c>
      <c r="CF28" s="26">
        <v>19153.133453369101</v>
      </c>
      <c r="CG28" s="26">
        <v>2153.5091571807802</v>
      </c>
      <c r="CH28" s="26">
        <v>1707.2080535888599</v>
      </c>
      <c r="CI28" s="26">
        <v>373.70953762531201</v>
      </c>
      <c r="CJ28" s="26">
        <v>0</v>
      </c>
      <c r="CK28" s="26">
        <v>194.59749507903999</v>
      </c>
      <c r="CL28" s="26">
        <v>18144.845230102499</v>
      </c>
      <c r="CM28" s="26">
        <v>2733.14622688293</v>
      </c>
      <c r="CN28" s="26">
        <v>1086.45286655426</v>
      </c>
      <c r="CO28" s="26"/>
      <c r="CP28" s="26"/>
      <c r="CQ28" s="26"/>
      <c r="CR28" s="26"/>
      <c r="CS28" s="26"/>
      <c r="CT28" s="35">
        <f t="shared" si="1"/>
        <v>8.0003177791272816E-3</v>
      </c>
      <c r="CU28" s="50">
        <f t="shared" si="2"/>
        <v>-3.9684833100139169E-5</v>
      </c>
      <c r="CV28" s="50">
        <f t="shared" si="3"/>
        <v>8.9784708399304577E-7</v>
      </c>
      <c r="CW28" s="50">
        <f t="shared" si="0"/>
        <v>-3.5899230920551943E-5</v>
      </c>
      <c r="CX28" s="50"/>
      <c r="CY28" s="35"/>
      <c r="CZ28" s="35"/>
      <c r="DA28" s="26"/>
      <c r="DB28" s="26"/>
      <c r="DC28" s="26"/>
      <c r="DD28" s="26"/>
      <c r="DE28" s="26"/>
      <c r="DF28" s="26"/>
      <c r="DG28" s="26"/>
      <c r="DH28" s="26"/>
      <c r="DI28" s="26"/>
    </row>
    <row r="29" spans="1:113" x14ac:dyDescent="0.25">
      <c r="A29" s="28" t="s">
        <v>28</v>
      </c>
      <c r="B29" s="26">
        <v>21.467815041542</v>
      </c>
      <c r="C29" s="26">
        <v>166.17437839508</v>
      </c>
      <c r="D29" s="26">
        <v>14.91216558218</v>
      </c>
      <c r="E29" s="26">
        <v>14.912148177623701</v>
      </c>
      <c r="F29" s="26">
        <v>166.174746036529</v>
      </c>
      <c r="G29" s="26">
        <v>166.17377996444699</v>
      </c>
      <c r="H29" s="26">
        <v>52.293750524520803</v>
      </c>
      <c r="I29" s="26">
        <v>380.26766264438601</v>
      </c>
      <c r="J29" s="26">
        <v>380.26689505577002</v>
      </c>
      <c r="K29" s="26">
        <v>784.84429931640602</v>
      </c>
      <c r="L29" s="26">
        <v>57.3209605813026</v>
      </c>
      <c r="M29" s="26">
        <v>57.322611704468699</v>
      </c>
      <c r="N29" s="26">
        <v>621.68336486816395</v>
      </c>
      <c r="O29" s="26">
        <v>621.70278167724598</v>
      </c>
      <c r="P29" s="26">
        <v>167932.18074035601</v>
      </c>
      <c r="Q29" s="26">
        <v>14324528.9804687</v>
      </c>
      <c r="R29" s="26">
        <v>167999.475601196</v>
      </c>
      <c r="S29" s="26">
        <v>664.54574728012005</v>
      </c>
      <c r="T29" s="26">
        <v>1026.9321718215899</v>
      </c>
      <c r="U29" s="26">
        <v>298.694202661514</v>
      </c>
      <c r="V29" s="26">
        <v>241.97145080566401</v>
      </c>
      <c r="W29" s="26">
        <v>363.77414178848198</v>
      </c>
      <c r="X29" s="26">
        <v>256.39514440298001</v>
      </c>
      <c r="Y29" s="26">
        <v>1101.3925323486301</v>
      </c>
      <c r="Z29" s="26">
        <v>2459.1154174804601</v>
      </c>
      <c r="AA29" s="26">
        <v>7463.4251403808503</v>
      </c>
      <c r="AB29" s="26">
        <v>210.11511230468699</v>
      </c>
      <c r="AC29" s="26">
        <v>210.114294052124</v>
      </c>
      <c r="AD29" s="26">
        <v>210.112100601196</v>
      </c>
      <c r="AE29" s="26">
        <v>373.84173583984301</v>
      </c>
      <c r="AF29" s="26">
        <v>227.825429439544</v>
      </c>
      <c r="AG29" s="26">
        <v>206.12199354171699</v>
      </c>
      <c r="AH29" s="26">
        <v>455.18308174610098</v>
      </c>
      <c r="AI29" s="26">
        <v>8.2906613126397097</v>
      </c>
      <c r="AJ29" s="26">
        <v>12.742161095142301</v>
      </c>
      <c r="AK29" s="26">
        <v>26.266009807586599</v>
      </c>
      <c r="AL29" s="26">
        <v>0</v>
      </c>
      <c r="AM29" s="26">
        <v>387.01920318603499</v>
      </c>
      <c r="AN29" s="26">
        <v>29.064986824989301</v>
      </c>
      <c r="AO29" s="26">
        <v>29.0881520509719</v>
      </c>
      <c r="AP29" s="26">
        <v>843.28624045848801</v>
      </c>
      <c r="AQ29" s="26">
        <v>843.27700829505898</v>
      </c>
      <c r="AR29" s="26">
        <v>25211.471435546799</v>
      </c>
      <c r="AS29" s="26">
        <v>3038.8821411132799</v>
      </c>
      <c r="AT29" s="26">
        <v>2712.85374450683</v>
      </c>
      <c r="AU29" s="26">
        <v>10903.470916748</v>
      </c>
      <c r="AV29" s="26">
        <v>28477.038208007802</v>
      </c>
      <c r="AW29" s="26">
        <v>22846.209686279199</v>
      </c>
      <c r="AX29" s="26">
        <v>586.55002450942902</v>
      </c>
      <c r="AY29" s="26">
        <v>1.1656946272123601</v>
      </c>
      <c r="AZ29" s="26">
        <v>7198.8819961547797</v>
      </c>
      <c r="BA29" s="26">
        <v>5.9253448061645004</v>
      </c>
      <c r="BB29" s="26">
        <v>1.04148105904459</v>
      </c>
      <c r="BC29" s="26">
        <v>302.94833040237398</v>
      </c>
      <c r="BD29" s="26">
        <v>26.2576397377997</v>
      </c>
      <c r="BE29" s="26">
        <v>0</v>
      </c>
      <c r="BF29" s="26">
        <v>0.40550252143293603</v>
      </c>
      <c r="BG29" s="37">
        <v>1817.9531841277999</v>
      </c>
      <c r="BH29" s="26">
        <v>98.105911254882798</v>
      </c>
      <c r="BI29" s="26">
        <v>40.749015808105398</v>
      </c>
      <c r="BJ29" s="26">
        <v>826.94391775131203</v>
      </c>
      <c r="BK29" s="26">
        <v>991.00800999999001</v>
      </c>
      <c r="BL29" s="26">
        <v>0.73839456308633</v>
      </c>
      <c r="BM29" s="26">
        <v>0.17643424868583599</v>
      </c>
      <c r="BN29" s="26">
        <v>90.874326393008204</v>
      </c>
      <c r="BO29" s="26">
        <v>0.80541909486055296</v>
      </c>
      <c r="BP29" s="26">
        <v>64.168574541807104</v>
      </c>
      <c r="BQ29" s="26">
        <v>8.8248436897992999</v>
      </c>
      <c r="BR29" s="26">
        <v>2.07092641294002</v>
      </c>
      <c r="BS29" s="26">
        <v>289.84778165817198</v>
      </c>
      <c r="BT29" s="26">
        <v>11.6397805511951</v>
      </c>
      <c r="BU29" s="26">
        <v>61.490125298499997</v>
      </c>
      <c r="BV29" s="26">
        <v>2.0379422064870498</v>
      </c>
      <c r="BW29" s="26">
        <v>29.4752117395401</v>
      </c>
      <c r="BX29" s="26">
        <v>0.221931708540068</v>
      </c>
      <c r="BY29" s="26">
        <v>323.25935554504298</v>
      </c>
      <c r="BZ29" s="26">
        <v>129.18559008836701</v>
      </c>
      <c r="CA29" s="26">
        <v>129.18543022871</v>
      </c>
      <c r="CB29" s="97">
        <v>4628.7162990569996</v>
      </c>
      <c r="CC29" s="26">
        <v>9.7619032748043502</v>
      </c>
      <c r="CD29" s="26">
        <v>1.09631304442882</v>
      </c>
      <c r="CE29" s="26">
        <v>271.66281127929602</v>
      </c>
      <c r="CF29" s="26">
        <v>16988.006881713802</v>
      </c>
      <c r="CG29" s="26">
        <v>1944.15058946609</v>
      </c>
      <c r="CH29" s="26">
        <v>1561.85532009601</v>
      </c>
      <c r="CI29" s="26">
        <v>343.27290588617302</v>
      </c>
      <c r="CJ29" s="26">
        <v>0</v>
      </c>
      <c r="CK29" s="26">
        <v>168.41901612281799</v>
      </c>
      <c r="CL29" s="26">
        <v>16101.5827713012</v>
      </c>
      <c r="CM29" s="26">
        <v>2373.9220480918798</v>
      </c>
      <c r="CN29" s="26">
        <v>946.79681515693596</v>
      </c>
      <c r="CO29" s="26"/>
      <c r="CP29" s="26"/>
      <c r="CQ29" s="26"/>
      <c r="CR29" s="26"/>
      <c r="CS29" s="26"/>
      <c r="CT29" s="35">
        <f t="shared" si="1"/>
        <v>8.0003203906043509E-3</v>
      </c>
      <c r="CU29" s="50">
        <f t="shared" si="2"/>
        <v>-4.0060278863578767E-5</v>
      </c>
      <c r="CV29" s="50">
        <f t="shared" si="3"/>
        <v>6.9109397800706267E-7</v>
      </c>
      <c r="CW29" s="50">
        <f t="shared" si="0"/>
        <v>-5.0622126536108127E-5</v>
      </c>
      <c r="CX29" s="50"/>
      <c r="CY29" s="35"/>
      <c r="CZ29" s="35"/>
      <c r="DA29" s="26"/>
      <c r="DB29" s="26"/>
      <c r="DC29" s="26"/>
      <c r="DD29" s="26"/>
      <c r="DE29" s="26"/>
      <c r="DF29" s="26"/>
      <c r="DG29" s="26"/>
      <c r="DH29" s="26"/>
      <c r="DI29" s="26"/>
    </row>
    <row r="30" spans="1:113" x14ac:dyDescent="0.25">
      <c r="A30" s="28" t="s">
        <v>29</v>
      </c>
      <c r="B30" s="26">
        <v>13.3944314867258</v>
      </c>
      <c r="C30" s="26">
        <v>87.535189032554598</v>
      </c>
      <c r="D30" s="26">
        <v>7.3857653811573902</v>
      </c>
      <c r="E30" s="26">
        <v>7.3857835084199897</v>
      </c>
      <c r="F30" s="26">
        <v>87.534741461276994</v>
      </c>
      <c r="G30" s="26">
        <v>87.5342245101928</v>
      </c>
      <c r="H30" s="26">
        <v>23.618048906326202</v>
      </c>
      <c r="I30" s="26">
        <v>179.37572625279401</v>
      </c>
      <c r="J30" s="26">
        <v>179.37566076218999</v>
      </c>
      <c r="K30" s="26">
        <v>363.18997192382801</v>
      </c>
      <c r="L30" s="26">
        <v>32.124309172853799</v>
      </c>
      <c r="M30" s="26">
        <v>32.125127751380198</v>
      </c>
      <c r="N30" s="26">
        <v>346.29838275909401</v>
      </c>
      <c r="O30" s="26">
        <v>346.30923938751198</v>
      </c>
      <c r="P30" s="26">
        <v>78122.149593353199</v>
      </c>
      <c r="Q30" s="26">
        <v>7079380.7309570303</v>
      </c>
      <c r="R30" s="26">
        <v>78153.355438232393</v>
      </c>
      <c r="S30" s="26">
        <v>165.865344285964</v>
      </c>
      <c r="T30" s="26">
        <v>548.50554704666104</v>
      </c>
      <c r="U30" s="26">
        <v>150.328329086303</v>
      </c>
      <c r="V30" s="26">
        <v>65.052497863769503</v>
      </c>
      <c r="W30" s="26">
        <v>158.81586986780101</v>
      </c>
      <c r="X30" s="26">
        <v>108.58609610795899</v>
      </c>
      <c r="Y30" s="26">
        <v>424.114654541015</v>
      </c>
      <c r="Z30" s="26">
        <v>823.27404785156205</v>
      </c>
      <c r="AA30" s="26">
        <v>3571.48252010345</v>
      </c>
      <c r="AB30" s="26">
        <v>97.559138774871798</v>
      </c>
      <c r="AC30" s="26">
        <v>97.559089183807302</v>
      </c>
      <c r="AD30" s="26">
        <v>97.557787656784001</v>
      </c>
      <c r="AE30" s="26">
        <v>158.80808159336399</v>
      </c>
      <c r="AF30" s="26">
        <v>87.683781504631</v>
      </c>
      <c r="AG30" s="26">
        <v>82.109109818935394</v>
      </c>
      <c r="AH30" s="26">
        <v>184.27187246084199</v>
      </c>
      <c r="AI30" s="26">
        <v>4.5674692871980298</v>
      </c>
      <c r="AJ30" s="26">
        <v>6.2414813786745</v>
      </c>
      <c r="AK30" s="26">
        <v>17.721942663192699</v>
      </c>
      <c r="AL30" s="26">
        <v>0</v>
      </c>
      <c r="AM30" s="26">
        <v>168.76481056213299</v>
      </c>
      <c r="AN30" s="26">
        <v>13.854414969682599</v>
      </c>
      <c r="AO30" s="26">
        <v>13.8670445680618</v>
      </c>
      <c r="AP30" s="26">
        <v>391.09920872747898</v>
      </c>
      <c r="AQ30" s="26">
        <v>391.09444384276799</v>
      </c>
      <c r="AR30" s="26">
        <v>9679.1607589721607</v>
      </c>
      <c r="AS30" s="26">
        <v>1193.62928771972</v>
      </c>
      <c r="AT30" s="26">
        <v>1105.4053153991699</v>
      </c>
      <c r="AU30" s="26">
        <v>4706.9738531112598</v>
      </c>
      <c r="AV30" s="26">
        <v>10960.033523559499</v>
      </c>
      <c r="AW30" s="26">
        <v>9076.0976066589301</v>
      </c>
      <c r="AX30" s="26">
        <v>282.13457435369401</v>
      </c>
      <c r="AY30" s="26">
        <v>0.63226230081636403</v>
      </c>
      <c r="AZ30" s="26">
        <v>2926.8693718910199</v>
      </c>
      <c r="BA30" s="26">
        <v>3.3190515562891898</v>
      </c>
      <c r="BB30" s="26">
        <v>0.63870047917589501</v>
      </c>
      <c r="BC30" s="26">
        <v>126.96139113605</v>
      </c>
      <c r="BD30" s="26">
        <v>12.4793742673937</v>
      </c>
      <c r="BE30" s="26">
        <v>0</v>
      </c>
      <c r="BF30" s="26">
        <v>0.21140645514242301</v>
      </c>
      <c r="BG30" s="37">
        <v>882.323244273662</v>
      </c>
      <c r="BH30" s="26">
        <v>45.398998260497997</v>
      </c>
      <c r="BI30" s="26">
        <v>20.6202888488769</v>
      </c>
      <c r="BJ30" s="26">
        <v>410.25767058133999</v>
      </c>
      <c r="BK30" s="26">
        <v>472.06007174402401</v>
      </c>
      <c r="BL30" s="26">
        <v>0.36459271621424699</v>
      </c>
      <c r="BM30" s="26">
        <v>8.4606349468231201E-2</v>
      </c>
      <c r="BN30" s="26">
        <v>44.372452608309601</v>
      </c>
      <c r="BO30" s="26">
        <v>0.39333896082825898</v>
      </c>
      <c r="BP30" s="26">
        <v>35.938959784805697</v>
      </c>
      <c r="BQ30" s="26">
        <v>4.7660175897180999</v>
      </c>
      <c r="BR30" s="26">
        <v>1.22418743278831</v>
      </c>
      <c r="BS30" s="26">
        <v>164.22396340966199</v>
      </c>
      <c r="BT30" s="26">
        <v>5.3380194343626499</v>
      </c>
      <c r="BU30" s="26">
        <v>27.036375999450598</v>
      </c>
      <c r="BV30" s="26">
        <v>1.221527247224</v>
      </c>
      <c r="BW30" s="26">
        <v>13.3333614692091</v>
      </c>
      <c r="BX30" s="26">
        <v>0.115018159529427</v>
      </c>
      <c r="BY30" s="26">
        <v>151.89478111266999</v>
      </c>
      <c r="BZ30" s="26">
        <v>132.58315223269099</v>
      </c>
      <c r="CA30" s="26">
        <v>132.58335299976099</v>
      </c>
      <c r="CB30" s="97">
        <v>1815.1193995475701</v>
      </c>
      <c r="CC30" s="26">
        <v>4.5072482503019202</v>
      </c>
      <c r="CD30" s="26">
        <v>0.55320208659395498</v>
      </c>
      <c r="CE30" s="26">
        <v>137.46977233886699</v>
      </c>
      <c r="CF30" s="26">
        <v>7321.1247272491401</v>
      </c>
      <c r="CG30" s="26">
        <v>795.65332770347595</v>
      </c>
      <c r="CH30" s="26">
        <v>619.24588912725403</v>
      </c>
      <c r="CI30" s="26">
        <v>130.815652139484</v>
      </c>
      <c r="CJ30" s="26">
        <v>0</v>
      </c>
      <c r="CK30" s="26">
        <v>68.886307418346405</v>
      </c>
      <c r="CL30" s="26">
        <v>6802.5316944122296</v>
      </c>
      <c r="CM30" s="26">
        <v>1013.58807182312</v>
      </c>
      <c r="CN30" s="26">
        <v>398.59253701567599</v>
      </c>
      <c r="CO30" s="26"/>
      <c r="CP30" s="26"/>
      <c r="CQ30" s="26"/>
      <c r="CR30" s="26"/>
      <c r="CS30" s="26"/>
      <c r="CT30" s="35">
        <f t="shared" si="1"/>
        <v>8.0003205570628455E-3</v>
      </c>
      <c r="CU30" s="50">
        <f t="shared" si="2"/>
        <v>-4.0173657869372459E-5</v>
      </c>
      <c r="CV30" s="50">
        <f t="shared" si="3"/>
        <v>6.2357512778883824E-6</v>
      </c>
      <c r="CW30" s="50">
        <f t="shared" si="0"/>
        <v>-5.4944350589706281E-5</v>
      </c>
      <c r="CX30" s="50"/>
      <c r="CY30" s="35"/>
      <c r="CZ30" s="35"/>
      <c r="DA30" s="26"/>
      <c r="DB30" s="26"/>
      <c r="DC30" s="26"/>
      <c r="DD30" s="26"/>
      <c r="DE30" s="26"/>
      <c r="DF30" s="26"/>
      <c r="DG30" s="26"/>
      <c r="DH30" s="26"/>
      <c r="DI30" s="26"/>
    </row>
    <row r="31" spans="1:113" x14ac:dyDescent="0.25">
      <c r="A31" s="28" t="s">
        <v>30</v>
      </c>
      <c r="B31" s="26">
        <v>58.681778907775801</v>
      </c>
      <c r="C31" s="26">
        <v>378.65284919738701</v>
      </c>
      <c r="D31" s="26">
        <v>31.978341579437199</v>
      </c>
      <c r="E31" s="26">
        <v>31.978359222412099</v>
      </c>
      <c r="F31" s="26">
        <v>378.652909278869</v>
      </c>
      <c r="G31" s="26">
        <v>378.650581359863</v>
      </c>
      <c r="H31" s="26">
        <v>99.6809978485107</v>
      </c>
      <c r="I31" s="26">
        <v>721.44600439071598</v>
      </c>
      <c r="J31" s="26">
        <v>721.44848060607899</v>
      </c>
      <c r="K31" s="26">
        <v>2002.46203613281</v>
      </c>
      <c r="L31" s="26">
        <v>138.35353520512501</v>
      </c>
      <c r="M31" s="26">
        <v>138.35630422830499</v>
      </c>
      <c r="N31" s="26">
        <v>1724.9730682372999</v>
      </c>
      <c r="O31" s="26">
        <v>1725.02723693847</v>
      </c>
      <c r="P31" s="26">
        <v>380283.87237548799</v>
      </c>
      <c r="Q31" s="26">
        <v>39800028.3125</v>
      </c>
      <c r="R31" s="26">
        <v>380436.05291748</v>
      </c>
      <c r="S31" s="26">
        <v>884.66278982162396</v>
      </c>
      <c r="T31" s="26">
        <v>2289.3495368957501</v>
      </c>
      <c r="U31" s="26">
        <v>631.03013944625798</v>
      </c>
      <c r="V31" s="26">
        <v>332.51824951171801</v>
      </c>
      <c r="W31" s="26">
        <v>659.54168128967206</v>
      </c>
      <c r="X31" s="26">
        <v>468.29349327087402</v>
      </c>
      <c r="Y31" s="26">
        <v>1980.5322570800699</v>
      </c>
      <c r="Z31" s="26">
        <v>3888.61791992187</v>
      </c>
      <c r="AA31" s="26">
        <v>14939.174194335899</v>
      </c>
      <c r="AB31" s="26">
        <v>443.717876434326</v>
      </c>
      <c r="AC31" s="26">
        <v>443.71765899658197</v>
      </c>
      <c r="AD31" s="26">
        <v>443.71145248413001</v>
      </c>
      <c r="AE31" s="26">
        <v>697.16322004794995</v>
      </c>
      <c r="AF31" s="26">
        <v>484.191609382629</v>
      </c>
      <c r="AG31" s="26">
        <v>461.26172161102198</v>
      </c>
      <c r="AH31" s="26">
        <v>816.33230686187699</v>
      </c>
      <c r="AI31" s="26">
        <v>19.832824427634399</v>
      </c>
      <c r="AJ31" s="26">
        <v>25.659913063049299</v>
      </c>
      <c r="AK31" s="26">
        <v>75.453334808349595</v>
      </c>
      <c r="AL31" s="26">
        <v>0</v>
      </c>
      <c r="AM31" s="26">
        <v>850.30429077148403</v>
      </c>
      <c r="AN31" s="26">
        <v>60.283284425735403</v>
      </c>
      <c r="AO31" s="26">
        <v>60.338530778884802</v>
      </c>
      <c r="AP31" s="26">
        <v>2172.4696078300399</v>
      </c>
      <c r="AQ31" s="26">
        <v>2172.4480843544002</v>
      </c>
      <c r="AR31" s="26">
        <v>52785.773559570298</v>
      </c>
      <c r="AS31" s="26">
        <v>7253.9866638183503</v>
      </c>
      <c r="AT31" s="26">
        <v>6863.5771484375</v>
      </c>
      <c r="AU31" s="26">
        <v>20369.591430664001</v>
      </c>
      <c r="AV31" s="26">
        <v>60521.520019531199</v>
      </c>
      <c r="AW31" s="26">
        <v>50332.8017578125</v>
      </c>
      <c r="AX31" s="26">
        <v>1183.1568713188101</v>
      </c>
      <c r="AY31" s="26">
        <v>3.07031729537993</v>
      </c>
      <c r="AZ31" s="26">
        <v>12873.730934142999</v>
      </c>
      <c r="BA31" s="26">
        <v>15.527873992919901</v>
      </c>
      <c r="BB31" s="26">
        <v>2.8919564038515002</v>
      </c>
      <c r="BC31" s="26">
        <v>694.87476944923401</v>
      </c>
      <c r="BD31" s="26">
        <v>67.0111173838377</v>
      </c>
      <c r="BE31" s="26">
        <v>0</v>
      </c>
      <c r="BF31" s="26">
        <v>1.07830117363482</v>
      </c>
      <c r="BG31" s="37">
        <v>4634.5525817871003</v>
      </c>
      <c r="BH31" s="26">
        <v>250.30963134765599</v>
      </c>
      <c r="BI31" s="26">
        <v>114.8310546875</v>
      </c>
      <c r="BJ31" s="26">
        <v>2052.3930320739701</v>
      </c>
      <c r="BK31" s="26">
        <v>2582.1622925996699</v>
      </c>
      <c r="BL31" s="26">
        <v>1.8999782167374999</v>
      </c>
      <c r="BM31" s="26">
        <v>0.463401108980178</v>
      </c>
      <c r="BN31" s="26">
        <v>234.05743497610001</v>
      </c>
      <c r="BO31" s="26">
        <v>2.1907553225755598</v>
      </c>
      <c r="BP31" s="26">
        <v>167.912062168121</v>
      </c>
      <c r="BQ31" s="26">
        <v>22.838879674672999</v>
      </c>
      <c r="BR31" s="26">
        <v>5.53216913342475</v>
      </c>
      <c r="BS31" s="26">
        <v>743.87393856048504</v>
      </c>
      <c r="BT31" s="26">
        <v>22.784374952316199</v>
      </c>
      <c r="BU31" s="26">
        <v>117.1226272583</v>
      </c>
      <c r="BV31" s="26">
        <v>5.5940549410879603</v>
      </c>
      <c r="BW31" s="26">
        <v>86.758409738540607</v>
      </c>
      <c r="BX31" s="26">
        <v>0.58085015864344303</v>
      </c>
      <c r="BY31" s="26">
        <v>664.57345199584904</v>
      </c>
      <c r="BZ31" s="26">
        <v>720.88014310598305</v>
      </c>
      <c r="CA31" s="26">
        <v>720.87820273637703</v>
      </c>
      <c r="CB31" s="97">
        <v>7966.2437896728497</v>
      </c>
      <c r="CC31" s="26">
        <v>18.820439204573599</v>
      </c>
      <c r="CD31" s="26">
        <v>2.24853026866912</v>
      </c>
      <c r="CE31" s="26">
        <v>765.54650878906205</v>
      </c>
      <c r="CF31" s="26">
        <v>32106.208374023401</v>
      </c>
      <c r="CG31" s="26">
        <v>3495.9646577835001</v>
      </c>
      <c r="CH31" s="26">
        <v>2738.3551559448201</v>
      </c>
      <c r="CI31" s="26">
        <v>585.59140467643704</v>
      </c>
      <c r="CJ31" s="26">
        <v>0</v>
      </c>
      <c r="CK31" s="26">
        <v>312.56147718429497</v>
      </c>
      <c r="CL31" s="26">
        <v>29678.6356201171</v>
      </c>
      <c r="CM31" s="26">
        <v>4355.9470329284604</v>
      </c>
      <c r="CN31" s="26">
        <v>1725.6049137115399</v>
      </c>
      <c r="CO31" s="26"/>
      <c r="CP31" s="26"/>
      <c r="CQ31" s="26"/>
      <c r="CR31" s="26"/>
      <c r="CS31" s="26"/>
      <c r="CT31" s="35">
        <f t="shared" si="1"/>
        <v>8.0003213605073561E-3</v>
      </c>
      <c r="CU31" s="50">
        <f t="shared" si="2"/>
        <v>-4.0180967683788709E-5</v>
      </c>
      <c r="CV31" s="50">
        <f t="shared" si="3"/>
        <v>-5.918341611690766E-7</v>
      </c>
      <c r="CW31" s="50">
        <f t="shared" si="0"/>
        <v>-1.8335852662948095E-3</v>
      </c>
      <c r="CX31" s="50"/>
      <c r="CY31" s="35"/>
      <c r="CZ31" s="35"/>
      <c r="DA31" s="26"/>
      <c r="DB31" s="26"/>
      <c r="DC31" s="26"/>
      <c r="DD31" s="26"/>
      <c r="DE31" s="26"/>
      <c r="DF31" s="26"/>
      <c r="DG31" s="26"/>
      <c r="DH31" s="26"/>
      <c r="DI31" s="26"/>
    </row>
    <row r="32" spans="1:113" x14ac:dyDescent="0.25">
      <c r="A32" s="28" t="s">
        <v>31</v>
      </c>
      <c r="B32" s="26">
        <v>26.5204403400421</v>
      </c>
      <c r="C32" s="26">
        <v>238.836414337158</v>
      </c>
      <c r="D32" s="26">
        <v>23.8596575260162</v>
      </c>
      <c r="E32" s="26">
        <v>23.85964179039</v>
      </c>
      <c r="F32" s="26">
        <v>238.836978912353</v>
      </c>
      <c r="G32" s="26">
        <v>238.83551025390599</v>
      </c>
      <c r="H32" s="26">
        <v>86.242644309997502</v>
      </c>
      <c r="I32" s="26">
        <v>464.77577567100502</v>
      </c>
      <c r="J32" s="26">
        <v>464.77572178840597</v>
      </c>
      <c r="K32" s="26">
        <v>880.51208496093705</v>
      </c>
      <c r="L32" s="26">
        <v>71.554936856031404</v>
      </c>
      <c r="M32" s="26">
        <v>71.557004779577198</v>
      </c>
      <c r="N32" s="26">
        <v>880.72369384765602</v>
      </c>
      <c r="O32" s="26">
        <v>880.75068664550702</v>
      </c>
      <c r="P32" s="26">
        <v>216789.13623046799</v>
      </c>
      <c r="Q32" s="26">
        <v>18500678.796875</v>
      </c>
      <c r="R32" s="26">
        <v>216875.828430175</v>
      </c>
      <c r="S32" s="26">
        <v>531.47455739974896</v>
      </c>
      <c r="T32" s="26">
        <v>1401.60707473754</v>
      </c>
      <c r="U32" s="26">
        <v>381.00730943679798</v>
      </c>
      <c r="V32" s="26">
        <v>243.08093261718699</v>
      </c>
      <c r="W32" s="26">
        <v>516.07655906677201</v>
      </c>
      <c r="X32" s="26">
        <v>329.33718788623798</v>
      </c>
      <c r="Y32" s="26">
        <v>1275.9424133300699</v>
      </c>
      <c r="Z32" s="26">
        <v>2645.3180541992101</v>
      </c>
      <c r="AA32" s="26">
        <v>9921.3845825195294</v>
      </c>
      <c r="AB32" s="26">
        <v>351.57789611816401</v>
      </c>
      <c r="AC32" s="26">
        <v>351.578033447265</v>
      </c>
      <c r="AD32" s="26">
        <v>351.57296371459898</v>
      </c>
      <c r="AE32" s="26">
        <v>437.98110985755898</v>
      </c>
      <c r="AF32" s="26">
        <v>405.44110393524102</v>
      </c>
      <c r="AG32" s="26">
        <v>373.137694358825</v>
      </c>
      <c r="AH32" s="26">
        <v>594.66948413848797</v>
      </c>
      <c r="AI32" s="26">
        <v>9.6990384496748394</v>
      </c>
      <c r="AJ32" s="26">
        <v>25.6660779714584</v>
      </c>
      <c r="AK32" s="26">
        <v>25.513356685638399</v>
      </c>
      <c r="AL32" s="26">
        <v>0</v>
      </c>
      <c r="AM32" s="26">
        <v>405.49394989013598</v>
      </c>
      <c r="AN32" s="26">
        <v>44.946600198745699</v>
      </c>
      <c r="AO32" s="26">
        <v>44.971789121627801</v>
      </c>
      <c r="AP32" s="26">
        <v>1003.60273361206</v>
      </c>
      <c r="AQ32" s="26">
        <v>1003.59297418594</v>
      </c>
      <c r="AR32" s="26">
        <v>44602.352905273401</v>
      </c>
      <c r="AS32" s="26">
        <v>5672.3233184814399</v>
      </c>
      <c r="AT32" s="26">
        <v>5187.9283447265598</v>
      </c>
      <c r="AU32" s="26">
        <v>14341.3075561523</v>
      </c>
      <c r="AV32" s="26">
        <v>50678.081298828103</v>
      </c>
      <c r="AW32" s="26">
        <v>41081.044555663997</v>
      </c>
      <c r="AX32" s="26">
        <v>796.92246294021595</v>
      </c>
      <c r="AY32" s="26">
        <v>1.8099220856092799</v>
      </c>
      <c r="AZ32" s="26">
        <v>9336.4452667236292</v>
      </c>
      <c r="BA32" s="26">
        <v>9.4997282549738795</v>
      </c>
      <c r="BB32" s="26">
        <v>2.1936112828552701</v>
      </c>
      <c r="BC32" s="26">
        <v>643.29404139518704</v>
      </c>
      <c r="BD32" s="26">
        <v>30.723154105246</v>
      </c>
      <c r="BE32" s="26">
        <v>0</v>
      </c>
      <c r="BF32" s="26">
        <v>0.65510738361626797</v>
      </c>
      <c r="BG32" s="37">
        <v>2601.2086944580001</v>
      </c>
      <c r="BH32" s="26">
        <v>110.06356048583901</v>
      </c>
      <c r="BI32" s="26">
        <v>50.253570556640597</v>
      </c>
      <c r="BJ32" s="26">
        <v>1421.5487737655601</v>
      </c>
      <c r="BK32" s="26">
        <v>1179.6556258201599</v>
      </c>
      <c r="BL32" s="26">
        <v>0.97232096642255705</v>
      </c>
      <c r="BM32" s="26">
        <v>0.20319290459156</v>
      </c>
      <c r="BN32" s="26">
        <v>110.91040199995</v>
      </c>
      <c r="BO32" s="26">
        <v>1.4207407478243099</v>
      </c>
      <c r="BP32" s="26">
        <v>96.237594962119999</v>
      </c>
      <c r="BQ32" s="26">
        <v>13.010822266340201</v>
      </c>
      <c r="BR32" s="26">
        <v>3.81958180665969</v>
      </c>
      <c r="BS32" s="26">
        <v>443.51315832137999</v>
      </c>
      <c r="BT32" s="26">
        <v>18.328944683074901</v>
      </c>
      <c r="BU32" s="26">
        <v>92.6351189613342</v>
      </c>
      <c r="BV32" s="26">
        <v>4.0191823979839603</v>
      </c>
      <c r="BW32" s="26">
        <v>58.997608363628302</v>
      </c>
      <c r="BX32" s="26">
        <v>0.32229931786423499</v>
      </c>
      <c r="BY32" s="26">
        <v>1250.5509147644</v>
      </c>
      <c r="BZ32" s="26">
        <v>245.93606418371201</v>
      </c>
      <c r="CA32" s="26">
        <v>245.93579727411199</v>
      </c>
      <c r="CB32" s="97">
        <v>6085.0611152648898</v>
      </c>
      <c r="CC32" s="26">
        <v>13.0101138055324</v>
      </c>
      <c r="CD32" s="26">
        <v>2.3094334602355899</v>
      </c>
      <c r="CE32" s="26">
        <v>335.02694702148398</v>
      </c>
      <c r="CF32" s="26">
        <v>22104.255187988201</v>
      </c>
      <c r="CG32" s="26">
        <v>2455.3841028213501</v>
      </c>
      <c r="CH32" s="26">
        <v>1965.9348654747</v>
      </c>
      <c r="CI32" s="26">
        <v>435.49851596355398</v>
      </c>
      <c r="CJ32" s="26">
        <v>0</v>
      </c>
      <c r="CK32" s="26">
        <v>233.15306568145701</v>
      </c>
      <c r="CL32" s="26">
        <v>20864.021911620999</v>
      </c>
      <c r="CM32" s="26">
        <v>3019.8571033477701</v>
      </c>
      <c r="CN32" s="26">
        <v>1210.6025595664901</v>
      </c>
      <c r="CO32" s="26"/>
      <c r="CP32" s="26"/>
      <c r="CQ32" s="26"/>
      <c r="CR32" s="26"/>
      <c r="CS32" s="26"/>
      <c r="CT32" s="35">
        <f t="shared" si="1"/>
        <v>8.0003246678681302E-3</v>
      </c>
      <c r="CU32" s="50">
        <f t="shared" si="2"/>
        <v>-4.0175729029160873E-5</v>
      </c>
      <c r="CV32" s="50">
        <f t="shared" si="3"/>
        <v>1.6511063834365253E-6</v>
      </c>
      <c r="CW32" s="50">
        <f t="shared" si="0"/>
        <v>-3.7772039681953087E-5</v>
      </c>
      <c r="CX32" s="50"/>
      <c r="CY32" s="35"/>
      <c r="CZ32" s="35"/>
      <c r="DA32" s="26"/>
      <c r="DB32" s="26"/>
      <c r="DC32" s="26"/>
      <c r="DD32" s="26"/>
      <c r="DE32" s="26"/>
      <c r="DF32" s="26"/>
      <c r="DG32" s="26"/>
      <c r="DH32" s="26"/>
      <c r="DI32" s="26"/>
    </row>
    <row r="33" spans="1:113" x14ac:dyDescent="0.25">
      <c r="A33" s="28" t="s">
        <v>32</v>
      </c>
      <c r="B33" s="26">
        <v>91.888863086700397</v>
      </c>
      <c r="C33" s="26">
        <v>627.09107780456497</v>
      </c>
      <c r="D33" s="26">
        <v>56.581146717071498</v>
      </c>
      <c r="E33" s="26">
        <v>56.581258535385103</v>
      </c>
      <c r="F33" s="26">
        <v>627.09072875976506</v>
      </c>
      <c r="G33" s="26">
        <v>627.08713912963799</v>
      </c>
      <c r="H33" s="26">
        <v>179.45608425140301</v>
      </c>
      <c r="I33" s="26">
        <v>1242.9169821739099</v>
      </c>
      <c r="J33" s="26">
        <v>1242.91729688644</v>
      </c>
      <c r="K33" s="26">
        <v>5033.8447265625</v>
      </c>
      <c r="L33" s="26">
        <v>217.21355992555601</v>
      </c>
      <c r="M33" s="26">
        <v>217.21830141544299</v>
      </c>
      <c r="N33" s="26">
        <v>2748.3904418945299</v>
      </c>
      <c r="O33" s="26">
        <v>2748.4765625</v>
      </c>
      <c r="P33" s="26">
        <v>548123.29565429594</v>
      </c>
      <c r="Q33" s="26">
        <v>67752043.3046875</v>
      </c>
      <c r="R33" s="26">
        <v>548342.66381835903</v>
      </c>
      <c r="S33" s="26">
        <v>1440.93613243103</v>
      </c>
      <c r="T33" s="26">
        <v>3778.9625930786101</v>
      </c>
      <c r="U33" s="26">
        <v>1019.17413043975</v>
      </c>
      <c r="V33" s="26">
        <v>509.62142944335898</v>
      </c>
      <c r="W33" s="26">
        <v>1128.21178436279</v>
      </c>
      <c r="X33" s="26">
        <v>794.66490507125798</v>
      </c>
      <c r="Y33" s="26">
        <v>3351.6397094726499</v>
      </c>
      <c r="Z33" s="26">
        <v>6868.95654296875</v>
      </c>
      <c r="AA33" s="26">
        <v>24699.484924316399</v>
      </c>
      <c r="AB33" s="26">
        <v>761.86369323730401</v>
      </c>
      <c r="AC33" s="26">
        <v>761.86563110351506</v>
      </c>
      <c r="AD33" s="26">
        <v>761.85311126708905</v>
      </c>
      <c r="AE33" s="26">
        <v>1187.77043402194</v>
      </c>
      <c r="AF33" s="26">
        <v>705.35156822204499</v>
      </c>
      <c r="AG33" s="26">
        <v>668.27103805541901</v>
      </c>
      <c r="AH33" s="26">
        <v>1400.6096811294501</v>
      </c>
      <c r="AI33" s="26">
        <v>32.249103859066899</v>
      </c>
      <c r="AJ33" s="26">
        <v>49.907725811004603</v>
      </c>
      <c r="AK33" s="26">
        <v>116.224349975585</v>
      </c>
      <c r="AL33" s="26">
        <v>0</v>
      </c>
      <c r="AM33" s="26">
        <v>1459.1603698730401</v>
      </c>
      <c r="AN33" s="26">
        <v>103.99341392517</v>
      </c>
      <c r="AO33" s="26">
        <v>104.093228816986</v>
      </c>
      <c r="AP33" s="26">
        <v>3484.6288366317699</v>
      </c>
      <c r="AQ33" s="26">
        <v>3484.6014628410298</v>
      </c>
      <c r="AR33" s="26">
        <v>76916.40234375</v>
      </c>
      <c r="AS33" s="26">
        <v>10547.189147949201</v>
      </c>
      <c r="AT33" s="26">
        <v>9923.0150756835901</v>
      </c>
      <c r="AU33" s="26">
        <v>34703.733459472598</v>
      </c>
      <c r="AV33" s="26">
        <v>88165.414550781206</v>
      </c>
      <c r="AW33" s="26">
        <v>72942.478027343706</v>
      </c>
      <c r="AX33" s="26">
        <v>1979.7849788665701</v>
      </c>
      <c r="AY33" s="26">
        <v>5.6534751071594602</v>
      </c>
      <c r="AZ33" s="26">
        <v>22211.875747680599</v>
      </c>
      <c r="BA33" s="26">
        <v>28.9780836105346</v>
      </c>
      <c r="BB33" s="26">
        <v>5.7279867157339996</v>
      </c>
      <c r="BC33" s="26">
        <v>1153.2967820167501</v>
      </c>
      <c r="BD33" s="26">
        <v>158.077024377882</v>
      </c>
      <c r="BE33" s="26">
        <v>0</v>
      </c>
      <c r="BF33" s="26">
        <v>2.0542850308120202</v>
      </c>
      <c r="BG33" s="37">
        <v>9764.9127216339093</v>
      </c>
      <c r="BH33" s="26">
        <v>629.23040771484295</v>
      </c>
      <c r="BI33" s="26">
        <v>207.105545043945</v>
      </c>
      <c r="BJ33" s="26">
        <v>3864.6381072998001</v>
      </c>
      <c r="BK33" s="26">
        <v>5900.2683174610102</v>
      </c>
      <c r="BL33" s="26">
        <v>3.8761279620230198</v>
      </c>
      <c r="BM33" s="26">
        <v>1.05605745315551</v>
      </c>
      <c r="BN33" s="26">
        <v>547.41001802682797</v>
      </c>
      <c r="BO33" s="26">
        <v>4.5101339593529701</v>
      </c>
      <c r="BP33" s="26">
        <v>317.18036293983403</v>
      </c>
      <c r="BQ33" s="26">
        <v>40.6354913711547</v>
      </c>
      <c r="BR33" s="26">
        <v>10.6934125721454</v>
      </c>
      <c r="BS33" s="26">
        <v>1421.79955673217</v>
      </c>
      <c r="BT33" s="26">
        <v>39.355997443199101</v>
      </c>
      <c r="BU33" s="26">
        <v>209.42856216430599</v>
      </c>
      <c r="BV33" s="26">
        <v>10.8353303931653</v>
      </c>
      <c r="BW33" s="26">
        <v>151.82726860046299</v>
      </c>
      <c r="BX33" s="26">
        <v>1.2241126636508799</v>
      </c>
      <c r="BY33" s="26">
        <v>1713.3563842773401</v>
      </c>
      <c r="BZ33" s="26">
        <v>1242.2684394717201</v>
      </c>
      <c r="CA33" s="26">
        <v>1242.2700737118701</v>
      </c>
      <c r="CB33" s="97">
        <v>13840.7216110229</v>
      </c>
      <c r="CC33" s="26">
        <v>31.2997763752937</v>
      </c>
      <c r="CD33" s="26">
        <v>4.4531069993972698</v>
      </c>
      <c r="CE33" s="26">
        <v>1380.71606445312</v>
      </c>
      <c r="CF33" s="26">
        <v>54529.581665038997</v>
      </c>
      <c r="CG33" s="26">
        <v>5983.2945384979203</v>
      </c>
      <c r="CH33" s="26">
        <v>4722.1230812072699</v>
      </c>
      <c r="CI33" s="26">
        <v>1014.08000874519</v>
      </c>
      <c r="CJ33" s="26">
        <v>0</v>
      </c>
      <c r="CK33" s="26">
        <v>541.05006885528496</v>
      </c>
      <c r="CL33" s="26">
        <v>50704.045745849602</v>
      </c>
      <c r="CM33" s="26">
        <v>7341.4772300720197</v>
      </c>
      <c r="CN33" s="26">
        <v>2926.7135839462198</v>
      </c>
      <c r="CO33" s="26"/>
      <c r="CP33" s="26"/>
      <c r="CQ33" s="26"/>
      <c r="CR33" s="26"/>
      <c r="CS33" s="26"/>
      <c r="CT33" s="35">
        <f t="shared" si="1"/>
        <v>8.0003204410248538E-3</v>
      </c>
      <c r="CU33" s="50">
        <f t="shared" si="2"/>
        <v>-4.0021465991154343E-5</v>
      </c>
      <c r="CV33" s="50">
        <f t="shared" si="3"/>
        <v>6.4484683872977915E-7</v>
      </c>
      <c r="CW33" s="50">
        <f t="shared" si="0"/>
        <v>-5.1079099137910768E-5</v>
      </c>
      <c r="CX33" s="50"/>
      <c r="CY33" s="35"/>
      <c r="CZ33" s="35"/>
      <c r="DA33" s="26"/>
      <c r="DB33" s="26"/>
      <c r="DC33" s="26"/>
      <c r="DD33" s="26"/>
      <c r="DE33" s="26"/>
      <c r="DF33" s="26"/>
      <c r="DG33" s="26"/>
      <c r="DH33" s="26"/>
      <c r="DI33" s="26"/>
    </row>
    <row r="34" spans="1:113" x14ac:dyDescent="0.25">
      <c r="A34" s="28" t="s">
        <v>33</v>
      </c>
      <c r="B34" s="26">
        <v>80.629336714744497</v>
      </c>
      <c r="C34" s="26">
        <v>646.46996688842705</v>
      </c>
      <c r="D34" s="26">
        <v>52.3854771852493</v>
      </c>
      <c r="E34" s="26">
        <v>52.385499000549302</v>
      </c>
      <c r="F34" s="26">
        <v>646.47043991088799</v>
      </c>
      <c r="G34" s="26">
        <v>646.46662139892499</v>
      </c>
      <c r="H34" s="26">
        <v>194.895652294158</v>
      </c>
      <c r="I34" s="26">
        <v>1561.8254344463301</v>
      </c>
      <c r="J34" s="26">
        <v>1561.8236966133099</v>
      </c>
      <c r="K34" s="26">
        <v>3037.70141601562</v>
      </c>
      <c r="L34" s="26">
        <v>218.73225930333101</v>
      </c>
      <c r="M34" s="26">
        <v>218.73799562454201</v>
      </c>
      <c r="N34" s="26">
        <v>2266.4981994628902</v>
      </c>
      <c r="O34" s="26">
        <v>2266.5689849853502</v>
      </c>
      <c r="P34" s="26">
        <v>742854.88592529297</v>
      </c>
      <c r="Q34" s="26">
        <v>60599778.21875</v>
      </c>
      <c r="R34" s="26">
        <v>743152.28491210903</v>
      </c>
      <c r="S34" s="26">
        <v>2093.1854400634702</v>
      </c>
      <c r="T34" s="26">
        <v>3949.18015670776</v>
      </c>
      <c r="U34" s="26">
        <v>1172.20732355117</v>
      </c>
      <c r="V34" s="26">
        <v>676.79888916015602</v>
      </c>
      <c r="W34" s="26">
        <v>1433.93410015106</v>
      </c>
      <c r="X34" s="26">
        <v>1057.49831163883</v>
      </c>
      <c r="Y34" s="26">
        <v>4345.1296386718705</v>
      </c>
      <c r="Z34" s="26">
        <v>8226.6015625</v>
      </c>
      <c r="AA34" s="26">
        <v>29368.983520507802</v>
      </c>
      <c r="AB34" s="26">
        <v>777.19480514526299</v>
      </c>
      <c r="AC34" s="26">
        <v>777.19568252563397</v>
      </c>
      <c r="AD34" s="26">
        <v>777.18386077880803</v>
      </c>
      <c r="AE34" s="26">
        <v>1460.9506843686099</v>
      </c>
      <c r="AF34" s="26">
        <v>928.83336734771694</v>
      </c>
      <c r="AG34" s="26">
        <v>914.56056785583496</v>
      </c>
      <c r="AH34" s="26">
        <v>1914.9984343051899</v>
      </c>
      <c r="AI34" s="26">
        <v>29.708244800567599</v>
      </c>
      <c r="AJ34" s="26">
        <v>44.986212968826202</v>
      </c>
      <c r="AK34" s="26">
        <v>94.698616027832003</v>
      </c>
      <c r="AL34" s="26">
        <v>0</v>
      </c>
      <c r="AM34" s="26">
        <v>1493.9794616699201</v>
      </c>
      <c r="AN34" s="26">
        <v>109.623676300048</v>
      </c>
      <c r="AO34" s="26">
        <v>109.712217092514</v>
      </c>
      <c r="AP34" s="26">
        <v>3799.1883921623198</v>
      </c>
      <c r="AQ34" s="26">
        <v>3799.1617734432202</v>
      </c>
      <c r="AR34" s="26">
        <v>102665.116516113</v>
      </c>
      <c r="AS34" s="26">
        <v>12510.2206115722</v>
      </c>
      <c r="AT34" s="26">
        <v>12295.9826660156</v>
      </c>
      <c r="AU34" s="26">
        <v>43740.141235351497</v>
      </c>
      <c r="AV34" s="26">
        <v>116099.51184082001</v>
      </c>
      <c r="AW34" s="26">
        <v>101109.552490234</v>
      </c>
      <c r="AX34" s="26">
        <v>2334.8141746520901</v>
      </c>
      <c r="AY34" s="26">
        <v>4.6800463027320802</v>
      </c>
      <c r="AZ34" s="26">
        <v>29049.6074905395</v>
      </c>
      <c r="BA34" s="26">
        <v>23.2047816962003</v>
      </c>
      <c r="BB34" s="26">
        <v>3.90488206967711</v>
      </c>
      <c r="BC34" s="26">
        <v>1096.0729920864101</v>
      </c>
      <c r="BD34" s="26">
        <v>102.529210582375</v>
      </c>
      <c r="BE34" s="26">
        <v>0</v>
      </c>
      <c r="BF34" s="26">
        <v>1.5817869603633801</v>
      </c>
      <c r="BG34" s="37">
        <v>7058.1536750793402</v>
      </c>
      <c r="BH34" s="26">
        <v>379.71139526367102</v>
      </c>
      <c r="BI34" s="26">
        <v>176.05863952636699</v>
      </c>
      <c r="BJ34" s="26">
        <v>3126.9593667984</v>
      </c>
      <c r="BK34" s="26">
        <v>3931.1887980699498</v>
      </c>
      <c r="BL34" s="26">
        <v>2.9162654299288899</v>
      </c>
      <c r="BM34" s="26">
        <v>0.70495361089706399</v>
      </c>
      <c r="BN34" s="26">
        <v>353.844261705875</v>
      </c>
      <c r="BO34" s="26">
        <v>3.02176375314593</v>
      </c>
      <c r="BP34" s="26">
        <v>249.72982537746401</v>
      </c>
      <c r="BQ34" s="26">
        <v>35.282547742128301</v>
      </c>
      <c r="BR34" s="26">
        <v>7.6645479500293696</v>
      </c>
      <c r="BS34" s="26">
        <v>1116.9547739028901</v>
      </c>
      <c r="BT34" s="26">
        <v>44.219420790672302</v>
      </c>
      <c r="BU34" s="26">
        <v>223.24144911766001</v>
      </c>
      <c r="BV34" s="26">
        <v>7.8507559057325098</v>
      </c>
      <c r="BW34" s="26">
        <v>116.329939484596</v>
      </c>
      <c r="BX34" s="26">
        <v>0.87319287401624002</v>
      </c>
      <c r="BY34" s="26">
        <v>4138.1923828125</v>
      </c>
      <c r="BZ34" s="26">
        <v>1133.0375812053601</v>
      </c>
      <c r="CA34" s="26">
        <v>1133.0407262444401</v>
      </c>
      <c r="CB34" s="97">
        <v>19026.747020721399</v>
      </c>
      <c r="CC34" s="26">
        <v>38.5272787734866</v>
      </c>
      <c r="CD34" s="26">
        <v>3.80077016353607</v>
      </c>
      <c r="CE34" s="26">
        <v>1173.73376464843</v>
      </c>
      <c r="CF34" s="26">
        <v>68043.586547851504</v>
      </c>
      <c r="CG34" s="26">
        <v>7960.4882106780997</v>
      </c>
      <c r="CH34" s="26">
        <v>6412.57170534133</v>
      </c>
      <c r="CI34" s="26">
        <v>1413.53043711185</v>
      </c>
      <c r="CJ34" s="26">
        <v>0</v>
      </c>
      <c r="CK34" s="26">
        <v>719.582056045532</v>
      </c>
      <c r="CL34" s="26">
        <v>64671.210571288997</v>
      </c>
      <c r="CM34" s="26">
        <v>9626.9937705993598</v>
      </c>
      <c r="CN34" s="26">
        <v>3898.1681208610498</v>
      </c>
      <c r="CO34" s="26"/>
      <c r="CP34" s="26"/>
      <c r="CQ34" s="26"/>
      <c r="CR34" s="26"/>
      <c r="CS34" s="26"/>
      <c r="CT34" s="35">
        <f t="shared" si="1"/>
        <v>8.0003210402917798E-3</v>
      </c>
      <c r="CU34" s="50">
        <f t="shared" si="2"/>
        <v>-4.01263893279982E-5</v>
      </c>
      <c r="CV34" s="50">
        <f t="shared" si="3"/>
        <v>7.806873077737393E-7</v>
      </c>
      <c r="CW34" s="50">
        <f t="shared" si="0"/>
        <v>-5.9853875316899079E-5</v>
      </c>
      <c r="CX34" s="50"/>
      <c r="CY34" s="35"/>
      <c r="CZ34" s="35"/>
      <c r="DA34" s="26"/>
      <c r="DB34" s="26"/>
      <c r="DC34" s="26"/>
      <c r="DD34" s="26"/>
      <c r="DE34" s="26"/>
      <c r="DF34" s="26"/>
      <c r="DG34" s="26"/>
      <c r="DH34" s="26"/>
      <c r="DI34" s="26"/>
    </row>
    <row r="35" spans="1:113" x14ac:dyDescent="0.25">
      <c r="A35" s="28" t="s">
        <v>34</v>
      </c>
      <c r="B35" s="26">
        <v>11.978504657745299</v>
      </c>
      <c r="C35" s="26">
        <v>103.155968189239</v>
      </c>
      <c r="D35" s="26">
        <v>9.9489633440971303</v>
      </c>
      <c r="E35" s="26">
        <v>9.9489820003509504</v>
      </c>
      <c r="F35" s="26">
        <v>103.156147003173</v>
      </c>
      <c r="G35" s="26">
        <v>103.15553808212201</v>
      </c>
      <c r="H35" s="26">
        <v>35.984724283218299</v>
      </c>
      <c r="I35" s="26">
        <v>204.47929674386901</v>
      </c>
      <c r="J35" s="26">
        <v>204.48009496927199</v>
      </c>
      <c r="K35" s="26">
        <v>290.49801635742102</v>
      </c>
      <c r="L35" s="26">
        <v>26.637795098125899</v>
      </c>
      <c r="M35" s="26">
        <v>26.638462498784001</v>
      </c>
      <c r="N35" s="26">
        <v>351.13867950439402</v>
      </c>
      <c r="O35" s="26">
        <v>351.14944458007801</v>
      </c>
      <c r="P35" s="26">
        <v>77801.120468139605</v>
      </c>
      <c r="Q35" s="26">
        <v>6227578.51953125</v>
      </c>
      <c r="R35" s="26">
        <v>77832.225479125904</v>
      </c>
      <c r="S35" s="26">
        <v>168.525767803192</v>
      </c>
      <c r="T35" s="26">
        <v>611.079820632934</v>
      </c>
      <c r="U35" s="26">
        <v>160.24509561061799</v>
      </c>
      <c r="V35" s="26">
        <v>57.6756782531738</v>
      </c>
      <c r="W35" s="26">
        <v>210.14433145523</v>
      </c>
      <c r="X35" s="26">
        <v>119.94575822353301</v>
      </c>
      <c r="Y35" s="26">
        <v>410.92639923095697</v>
      </c>
      <c r="Z35" s="26">
        <v>732.20899963378895</v>
      </c>
      <c r="AA35" s="26">
        <v>4120.9366989135697</v>
      </c>
      <c r="AB35" s="26">
        <v>140.70584297180099</v>
      </c>
      <c r="AC35" s="26">
        <v>140.705885887146</v>
      </c>
      <c r="AD35" s="26">
        <v>140.70386123657201</v>
      </c>
      <c r="AE35" s="26">
        <v>153.292469322681</v>
      </c>
      <c r="AF35" s="26">
        <v>132.43448996543799</v>
      </c>
      <c r="AG35" s="26">
        <v>122.089407205581</v>
      </c>
      <c r="AH35" s="26">
        <v>199.859960794448</v>
      </c>
      <c r="AI35" s="26">
        <v>4.1699932897463396</v>
      </c>
      <c r="AJ35" s="26">
        <v>11.2666552662849</v>
      </c>
      <c r="AK35" s="26">
        <v>12.3697193861007</v>
      </c>
      <c r="AL35" s="26">
        <v>0</v>
      </c>
      <c r="AM35" s="26">
        <v>148.28044700622499</v>
      </c>
      <c r="AN35" s="26">
        <v>18.8548774719238</v>
      </c>
      <c r="AO35" s="26">
        <v>18.869476258754698</v>
      </c>
      <c r="AP35" s="26">
        <v>316.173671722412</v>
      </c>
      <c r="AQ35" s="26">
        <v>316.16996645927401</v>
      </c>
      <c r="AR35" s="26">
        <v>14613.120788574201</v>
      </c>
      <c r="AS35" s="26">
        <v>1808.7553176879801</v>
      </c>
      <c r="AT35" s="26">
        <v>1654.73291778564</v>
      </c>
      <c r="AU35" s="26">
        <v>5315.66945648193</v>
      </c>
      <c r="AV35" s="26">
        <v>16553.662719726501</v>
      </c>
      <c r="AW35" s="26">
        <v>13484.3446655273</v>
      </c>
      <c r="AX35" s="26">
        <v>326.87606978416397</v>
      </c>
      <c r="AY35" s="26">
        <v>0.79945735400542595</v>
      </c>
      <c r="AZ35" s="26">
        <v>3271.5999488830498</v>
      </c>
      <c r="BA35" s="26">
        <v>4.4411935713142103</v>
      </c>
      <c r="BB35" s="26">
        <v>1.01448182761669</v>
      </c>
      <c r="BC35" s="26">
        <v>259.47731471061701</v>
      </c>
      <c r="BD35" s="26">
        <v>11.066374689340501</v>
      </c>
      <c r="BE35" s="26">
        <v>0</v>
      </c>
      <c r="BF35" s="26">
        <v>0.27555070817470501</v>
      </c>
      <c r="BG35" s="37">
        <v>1019.489736557</v>
      </c>
      <c r="BH35" s="26">
        <v>36.312305450439403</v>
      </c>
      <c r="BI35" s="26">
        <v>16.634614944458001</v>
      </c>
      <c r="BJ35" s="26">
        <v>613.66311693191506</v>
      </c>
      <c r="BK35" s="26">
        <v>405.82645341753903</v>
      </c>
      <c r="BL35" s="26">
        <v>0.39446782507002298</v>
      </c>
      <c r="BM35" s="26">
        <v>6.7457847297191606E-2</v>
      </c>
      <c r="BN35" s="26">
        <v>41.233230184763599</v>
      </c>
      <c r="BO35" s="26">
        <v>0.56545905303209998</v>
      </c>
      <c r="BP35" s="26">
        <v>45.687352657318101</v>
      </c>
      <c r="BQ35" s="26">
        <v>5.9801649153232503</v>
      </c>
      <c r="BR35" s="26">
        <v>1.8424205034971199</v>
      </c>
      <c r="BS35" s="26">
        <v>215.97183728217999</v>
      </c>
      <c r="BT35" s="26">
        <v>7.7187003195285797</v>
      </c>
      <c r="BU35" s="26">
        <v>36.502945303916903</v>
      </c>
      <c r="BV35" s="26">
        <v>1.8424210301600299</v>
      </c>
      <c r="BW35" s="26">
        <v>22.8874094486236</v>
      </c>
      <c r="BX35" s="26">
        <v>0.132641937118023</v>
      </c>
      <c r="BY35" s="26">
        <v>324.67264175414999</v>
      </c>
      <c r="BZ35" s="26">
        <v>65.678404256701398</v>
      </c>
      <c r="CA35" s="26">
        <v>65.678385585546494</v>
      </c>
      <c r="CB35" s="97">
        <v>2097.9418363571099</v>
      </c>
      <c r="CC35" s="26">
        <v>5.4338879883289302</v>
      </c>
      <c r="CD35" s="26">
        <v>1.0274143479764399</v>
      </c>
      <c r="CE35" s="26">
        <v>110.89808654785099</v>
      </c>
      <c r="CF35" s="26">
        <v>8116.3539123535102</v>
      </c>
      <c r="CG35" s="26">
        <v>854.03316593170098</v>
      </c>
      <c r="CH35" s="26">
        <v>665.55862355232205</v>
      </c>
      <c r="CI35" s="26">
        <v>144.44056424498501</v>
      </c>
      <c r="CJ35" s="26">
        <v>0</v>
      </c>
      <c r="CK35" s="26">
        <v>79.581500649452195</v>
      </c>
      <c r="CL35" s="26">
        <v>7630.8947677612296</v>
      </c>
      <c r="CM35" s="26">
        <v>1115.32770013809</v>
      </c>
      <c r="CN35" s="26">
        <v>438.42917382717098</v>
      </c>
      <c r="CO35" s="26"/>
      <c r="CP35" s="26"/>
      <c r="CQ35" s="26"/>
      <c r="CR35" s="26"/>
      <c r="CS35" s="26"/>
      <c r="CT35" s="35">
        <f t="shared" si="1"/>
        <v>8.0003134175024478E-3</v>
      </c>
      <c r="CU35" s="50">
        <f t="shared" si="2"/>
        <v>-3.9137954668291592E-5</v>
      </c>
      <c r="CV35" s="50">
        <f t="shared" si="3"/>
        <v>1.6303013161474985E-7</v>
      </c>
      <c r="CW35" s="50">
        <f t="shared" ref="CW35:CW51" si="4">(BJ35-BC35-BR35-BS35-BW35-AY35-BA35-BB35-BE35-BD35-BF35-BL35-BM35-BN35-BO35-BP35-BQ35-BV35-BX35)/BJ35</f>
        <v>-2.6266225053768599E-5</v>
      </c>
      <c r="CX35" s="50"/>
      <c r="CY35" s="35"/>
      <c r="CZ35" s="35"/>
      <c r="DA35" s="26"/>
      <c r="DB35" s="26"/>
      <c r="DC35" s="26"/>
      <c r="DD35" s="26"/>
      <c r="DE35" s="26"/>
      <c r="DF35" s="26"/>
      <c r="DG35" s="26"/>
      <c r="DH35" s="26"/>
      <c r="DI35" s="26"/>
    </row>
    <row r="36" spans="1:113" x14ac:dyDescent="0.25">
      <c r="A36" s="28" t="s">
        <v>35</v>
      </c>
      <c r="B36" s="26">
        <v>116.268684864044</v>
      </c>
      <c r="C36" s="26">
        <v>839.64879798889103</v>
      </c>
      <c r="D36" s="26">
        <v>71.989122390746999</v>
      </c>
      <c r="E36" s="26">
        <v>71.9890265464782</v>
      </c>
      <c r="F36" s="26">
        <v>839.64964294433503</v>
      </c>
      <c r="G36" s="26">
        <v>839.64452743530205</v>
      </c>
      <c r="H36" s="26">
        <v>240.10908508300699</v>
      </c>
      <c r="I36" s="26">
        <v>1733.1068801879801</v>
      </c>
      <c r="J36" s="26">
        <v>1733.10964488983</v>
      </c>
      <c r="K36" s="26">
        <v>4101.0927734375</v>
      </c>
      <c r="L36" s="26">
        <v>261.02605289220799</v>
      </c>
      <c r="M36" s="26">
        <v>261.03220909833902</v>
      </c>
      <c r="N36" s="26">
        <v>3041.5803527831999</v>
      </c>
      <c r="O36" s="26">
        <v>3041.6755981445299</v>
      </c>
      <c r="P36" s="26">
        <v>750305.60302734305</v>
      </c>
      <c r="Q36" s="26">
        <v>70058940.1796875</v>
      </c>
      <c r="R36" s="26">
        <v>750605.76806640602</v>
      </c>
      <c r="S36" s="26">
        <v>1798.28114700317</v>
      </c>
      <c r="T36" s="26">
        <v>5026.2281188964798</v>
      </c>
      <c r="U36" s="26">
        <v>1421.6078615188501</v>
      </c>
      <c r="V36" s="26">
        <v>684.903564453125</v>
      </c>
      <c r="W36" s="26">
        <v>1639.05420303344</v>
      </c>
      <c r="X36" s="26">
        <v>1137.4251461029</v>
      </c>
      <c r="Y36" s="26">
        <v>4352.4883422851499</v>
      </c>
      <c r="Z36" s="26">
        <v>8074.46923828125</v>
      </c>
      <c r="AA36" s="26">
        <v>34978.164703369097</v>
      </c>
      <c r="AB36" s="26">
        <v>1002.93390655517</v>
      </c>
      <c r="AC36" s="26">
        <v>1002.93659210205</v>
      </c>
      <c r="AD36" s="26">
        <v>1002.92002105712</v>
      </c>
      <c r="AE36" s="26">
        <v>1557.1204226016901</v>
      </c>
      <c r="AF36" s="26">
        <v>1066.1827545166</v>
      </c>
      <c r="AG36" s="26">
        <v>1019.87976074218</v>
      </c>
      <c r="AH36" s="26">
        <v>1950.99174261093</v>
      </c>
      <c r="AI36" s="26">
        <v>38.639989338815198</v>
      </c>
      <c r="AJ36" s="26">
        <v>59.341412782669003</v>
      </c>
      <c r="AK36" s="26">
        <v>137.127824783325</v>
      </c>
      <c r="AL36" s="26">
        <v>0</v>
      </c>
      <c r="AM36" s="26">
        <v>1601.55065917968</v>
      </c>
      <c r="AN36" s="26">
        <v>139.07218503952001</v>
      </c>
      <c r="AO36" s="26">
        <v>139.17921447753901</v>
      </c>
      <c r="AP36" s="26">
        <v>3605.9065628051699</v>
      </c>
      <c r="AQ36" s="26">
        <v>3605.8659615516599</v>
      </c>
      <c r="AR36" s="26">
        <v>116097.92980957001</v>
      </c>
      <c r="AS36" s="26">
        <v>16108.733886718701</v>
      </c>
      <c r="AT36" s="26">
        <v>15313.789550781201</v>
      </c>
      <c r="AU36" s="26">
        <v>48272.4510803222</v>
      </c>
      <c r="AV36" s="26">
        <v>133267.505615234</v>
      </c>
      <c r="AW36" s="26">
        <v>111151.140380859</v>
      </c>
      <c r="AX36" s="26">
        <v>2760.1738853454499</v>
      </c>
      <c r="AY36" s="26">
        <v>5.9017464043572501</v>
      </c>
      <c r="AZ36" s="26">
        <v>30857.3059082031</v>
      </c>
      <c r="BA36" s="26">
        <v>30.616516172885799</v>
      </c>
      <c r="BB36" s="26">
        <v>6.0212916955351803</v>
      </c>
      <c r="BC36" s="26">
        <v>1668.05682992935</v>
      </c>
      <c r="BD36" s="26">
        <v>134.922917619347</v>
      </c>
      <c r="BE36" s="26">
        <v>0</v>
      </c>
      <c r="BF36" s="26">
        <v>2.0840098969638299</v>
      </c>
      <c r="BG36" s="37">
        <v>9570.9000377654993</v>
      </c>
      <c r="BH36" s="26">
        <v>512.633056640625</v>
      </c>
      <c r="BI36" s="26">
        <v>202.128982543945</v>
      </c>
      <c r="BJ36" s="26">
        <v>4449.4642620086597</v>
      </c>
      <c r="BK36" s="26">
        <v>5121.4346361160196</v>
      </c>
      <c r="BL36" s="26">
        <v>3.7334536053240299</v>
      </c>
      <c r="BM36" s="26">
        <v>0.89186328649520796</v>
      </c>
      <c r="BN36" s="26">
        <v>471.99330899119298</v>
      </c>
      <c r="BO36" s="26">
        <v>4.9686218164861202</v>
      </c>
      <c r="BP36" s="26">
        <v>331.326548337936</v>
      </c>
      <c r="BQ36" s="26">
        <v>42.896596074104302</v>
      </c>
      <c r="BR36" s="26">
        <v>11.255594998597999</v>
      </c>
      <c r="BS36" s="26">
        <v>1501.5789003372099</v>
      </c>
      <c r="BT36" s="26">
        <v>54.143941283225999</v>
      </c>
      <c r="BU36" s="26">
        <v>262.50009870529101</v>
      </c>
      <c r="BV36" s="26">
        <v>11.411677671596401</v>
      </c>
      <c r="BW36" s="26">
        <v>220.83822607994</v>
      </c>
      <c r="BX36" s="26">
        <v>1.1587426303885799</v>
      </c>
      <c r="BY36" s="26">
        <v>3469.4037628173801</v>
      </c>
      <c r="BZ36" s="26">
        <v>794.32984781265202</v>
      </c>
      <c r="CA36" s="26">
        <v>794.32990896701801</v>
      </c>
      <c r="CB36" s="97">
        <v>19708.166610717701</v>
      </c>
      <c r="CC36" s="26">
        <v>45.186217933893197</v>
      </c>
      <c r="CD36" s="26">
        <v>5.1281097680330197</v>
      </c>
      <c r="CE36" s="26">
        <v>1347.53247070312</v>
      </c>
      <c r="CF36" s="26">
        <v>74721.275939941406</v>
      </c>
      <c r="CG36" s="26">
        <v>8362.3822727203296</v>
      </c>
      <c r="CH36" s="26">
        <v>6596.4242382049497</v>
      </c>
      <c r="CI36" s="26">
        <v>1432.1786727905201</v>
      </c>
      <c r="CJ36" s="26">
        <v>0</v>
      </c>
      <c r="CK36" s="26">
        <v>772.46421718597401</v>
      </c>
      <c r="CL36" s="26">
        <v>70366.56640625</v>
      </c>
      <c r="CM36" s="26">
        <v>10491.2460193634</v>
      </c>
      <c r="CN36" s="26">
        <v>4184.33664512634</v>
      </c>
      <c r="CO36" s="26"/>
      <c r="CP36" s="26"/>
      <c r="CQ36" s="26"/>
      <c r="CR36" s="26"/>
      <c r="CS36" s="26"/>
      <c r="CT36" s="35">
        <f t="shared" si="1"/>
        <v>8.000320480184054E-3</v>
      </c>
      <c r="CU36" s="50">
        <f t="shared" si="2"/>
        <v>-4.0076052648067201E-5</v>
      </c>
      <c r="CV36" s="50">
        <f t="shared" si="3"/>
        <v>1.1907352656824632E-7</v>
      </c>
      <c r="CW36" s="50">
        <f t="shared" si="4"/>
        <v>-4.3282410580400546E-5</v>
      </c>
      <c r="CX36" s="50"/>
      <c r="CY36" s="35"/>
      <c r="CZ36" s="35"/>
      <c r="DA36" s="26"/>
      <c r="DB36" s="26"/>
      <c r="DC36" s="26"/>
      <c r="DD36" s="26"/>
      <c r="DE36" s="26"/>
      <c r="DF36" s="26"/>
      <c r="DG36" s="26"/>
      <c r="DH36" s="26"/>
      <c r="DI36" s="26"/>
    </row>
    <row r="37" spans="1:113" x14ac:dyDescent="0.25">
      <c r="A37" s="28" t="s">
        <v>36</v>
      </c>
      <c r="B37" s="26">
        <v>48.383050441741901</v>
      </c>
      <c r="C37" s="26">
        <v>415.48668289184502</v>
      </c>
      <c r="D37" s="26">
        <v>38.941903352737398</v>
      </c>
      <c r="E37" s="26">
        <v>38.941946744918802</v>
      </c>
      <c r="F37" s="26">
        <v>415.487420082092</v>
      </c>
      <c r="G37" s="26">
        <v>415.48496913909901</v>
      </c>
      <c r="H37" s="26">
        <v>140.512547016143</v>
      </c>
      <c r="I37" s="26">
        <v>849.24307179450898</v>
      </c>
      <c r="J37" s="26">
        <v>849.24276590347199</v>
      </c>
      <c r="K37" s="26">
        <v>1418.66577148437</v>
      </c>
      <c r="L37" s="26">
        <v>135.16830548644</v>
      </c>
      <c r="M37" s="26">
        <v>135.171743422746</v>
      </c>
      <c r="N37" s="26">
        <v>1435.59690856933</v>
      </c>
      <c r="O37" s="26">
        <v>1435.6413879394499</v>
      </c>
      <c r="P37" s="26">
        <v>375960.94427490199</v>
      </c>
      <c r="Q37" s="26">
        <v>30552184.441406202</v>
      </c>
      <c r="R37" s="26">
        <v>376111.40130615199</v>
      </c>
      <c r="S37" s="26">
        <v>1290.8363952636701</v>
      </c>
      <c r="T37" s="26">
        <v>2481.7298717498702</v>
      </c>
      <c r="U37" s="26">
        <v>686.39531040191605</v>
      </c>
      <c r="V37" s="26">
        <v>423.54660034179602</v>
      </c>
      <c r="W37" s="26">
        <v>888.68742370605401</v>
      </c>
      <c r="X37" s="26">
        <v>581.04035079479195</v>
      </c>
      <c r="Y37" s="26">
        <v>2384.0978698730401</v>
      </c>
      <c r="Z37" s="26">
        <v>4475.2102050781205</v>
      </c>
      <c r="AA37" s="26">
        <v>17563.156555175701</v>
      </c>
      <c r="AB37" s="26">
        <v>555.31278991699196</v>
      </c>
      <c r="AC37" s="26">
        <v>555.31474304199196</v>
      </c>
      <c r="AD37" s="26">
        <v>555.30495452880803</v>
      </c>
      <c r="AE37" s="26">
        <v>816.66271299123696</v>
      </c>
      <c r="AF37" s="26">
        <v>578.51700019836403</v>
      </c>
      <c r="AG37" s="26">
        <v>570.37662220001198</v>
      </c>
      <c r="AH37" s="26">
        <v>1086.3069758415199</v>
      </c>
      <c r="AI37" s="26">
        <v>19.0400892086327</v>
      </c>
      <c r="AJ37" s="26">
        <v>39.781504392623901</v>
      </c>
      <c r="AK37" s="26">
        <v>54.436012268066399</v>
      </c>
      <c r="AL37" s="26">
        <v>0</v>
      </c>
      <c r="AM37" s="26">
        <v>816.84344482421795</v>
      </c>
      <c r="AN37" s="26">
        <v>74.458007097244206</v>
      </c>
      <c r="AO37" s="26">
        <v>74.498832225799504</v>
      </c>
      <c r="AP37" s="26">
        <v>1579.0008122920899</v>
      </c>
      <c r="AQ37" s="26">
        <v>1578.9899811744599</v>
      </c>
      <c r="AR37" s="26">
        <v>63822.699768066399</v>
      </c>
      <c r="AS37" s="26">
        <v>7913.3950805663999</v>
      </c>
      <c r="AT37" s="26">
        <v>7787.9776000976499</v>
      </c>
      <c r="AU37" s="26">
        <v>25271.566955566399</v>
      </c>
      <c r="AV37" s="26">
        <v>72311.744506835894</v>
      </c>
      <c r="AW37" s="26">
        <v>62938.691223144502</v>
      </c>
      <c r="AX37" s="26">
        <v>1409.9982414245601</v>
      </c>
      <c r="AY37" s="26">
        <v>2.9240137054584898</v>
      </c>
      <c r="AZ37" s="26">
        <v>16444.052505493099</v>
      </c>
      <c r="BA37" s="26">
        <v>15.610255323350399</v>
      </c>
      <c r="BB37" s="26">
        <v>3.7166174352169001</v>
      </c>
      <c r="BC37" s="26">
        <v>906.06158661842301</v>
      </c>
      <c r="BD37" s="26">
        <v>49.2359059751033</v>
      </c>
      <c r="BE37" s="26">
        <v>0</v>
      </c>
      <c r="BF37" s="26">
        <v>1.0296710301190599</v>
      </c>
      <c r="BG37" s="37">
        <v>4085.0563688278198</v>
      </c>
      <c r="BH37" s="26">
        <v>177.33509826660099</v>
      </c>
      <c r="BI37" s="26">
        <v>81.816970825195298</v>
      </c>
      <c r="BJ37" s="26">
        <v>2188.3265132903998</v>
      </c>
      <c r="BK37" s="26">
        <v>1896.7231119871101</v>
      </c>
      <c r="BL37" s="26">
        <v>1.5306418016552901</v>
      </c>
      <c r="BM37" s="26">
        <v>0.327474504709243</v>
      </c>
      <c r="BN37" s="26">
        <v>180.11263188719701</v>
      </c>
      <c r="BO37" s="26">
        <v>2.2993649430572898</v>
      </c>
      <c r="BP37" s="26">
        <v>159.69537770748099</v>
      </c>
      <c r="BQ37" s="26">
        <v>20.711074709892198</v>
      </c>
      <c r="BR37" s="26">
        <v>6.3428401201963398</v>
      </c>
      <c r="BS37" s="26">
        <v>737.23268079757599</v>
      </c>
      <c r="BT37" s="26">
        <v>30.413639485836001</v>
      </c>
      <c r="BU37" s="26">
        <v>152.10107398033099</v>
      </c>
      <c r="BV37" s="26">
        <v>6.7786479461938098</v>
      </c>
      <c r="BW37" s="26">
        <v>94.278938889503394</v>
      </c>
      <c r="BX37" s="26">
        <v>0.52482509531546295</v>
      </c>
      <c r="BY37" s="26">
        <v>1963.06822967529</v>
      </c>
      <c r="BZ37" s="26">
        <v>408.59154298901501</v>
      </c>
      <c r="CA37" s="26">
        <v>408.59212577342902</v>
      </c>
      <c r="CB37" s="97">
        <v>10667.479209899901</v>
      </c>
      <c r="CC37" s="26">
        <v>23.080203294754</v>
      </c>
      <c r="CD37" s="26">
        <v>3.5499607101082802</v>
      </c>
      <c r="CE37" s="26">
        <v>545.44836425781205</v>
      </c>
      <c r="CF37" s="26">
        <v>39007.627502441399</v>
      </c>
      <c r="CG37" s="26">
        <v>4362.6521778106599</v>
      </c>
      <c r="CH37" s="26">
        <v>3488.5369639396599</v>
      </c>
      <c r="CI37" s="26">
        <v>768.81290709972302</v>
      </c>
      <c r="CJ37" s="26">
        <v>0</v>
      </c>
      <c r="CK37" s="26">
        <v>404.888020992279</v>
      </c>
      <c r="CL37" s="26">
        <v>36956.006072998003</v>
      </c>
      <c r="CM37" s="26">
        <v>5349.3114442825299</v>
      </c>
      <c r="CN37" s="26">
        <v>2139.13004732131</v>
      </c>
      <c r="CO37" s="26"/>
      <c r="CP37" s="26"/>
      <c r="CQ37" s="26"/>
      <c r="CR37" s="26"/>
      <c r="CS37" s="26"/>
      <c r="CT37" s="35">
        <f t="shared" si="1"/>
        <v>8.0003186777450053E-3</v>
      </c>
      <c r="CU37" s="50">
        <f t="shared" si="2"/>
        <v>-3.965250755357189E-5</v>
      </c>
      <c r="CV37" s="50">
        <f t="shared" si="3"/>
        <v>1.6507851302564725E-6</v>
      </c>
      <c r="CW37" s="50">
        <f t="shared" si="4"/>
        <v>-3.9315522398430671E-5</v>
      </c>
      <c r="CX37" s="50"/>
      <c r="CY37" s="35"/>
      <c r="CZ37" s="35"/>
      <c r="DA37" s="26"/>
      <c r="DB37" s="26"/>
      <c r="DC37" s="26"/>
      <c r="DD37" s="26"/>
      <c r="DE37" s="26"/>
      <c r="DF37" s="26"/>
      <c r="DG37" s="26"/>
      <c r="DH37" s="26"/>
      <c r="DI37" s="26"/>
    </row>
    <row r="38" spans="1:113" x14ac:dyDescent="0.25">
      <c r="A38" s="28" t="s">
        <v>37</v>
      </c>
      <c r="B38" s="26">
        <v>42.274864196777301</v>
      </c>
      <c r="C38" s="26">
        <v>410.71516418457003</v>
      </c>
      <c r="D38" s="26">
        <v>40.638955354690502</v>
      </c>
      <c r="E38" s="26">
        <v>40.6388547420501</v>
      </c>
      <c r="F38" s="26">
        <v>410.71599197387599</v>
      </c>
      <c r="G38" s="26">
        <v>410.71351432800202</v>
      </c>
      <c r="H38" s="26">
        <v>152.08228349685601</v>
      </c>
      <c r="I38" s="26">
        <v>851.44785284995999</v>
      </c>
      <c r="J38" s="26">
        <v>851.44662714004505</v>
      </c>
      <c r="K38" s="26">
        <v>1574.58911132812</v>
      </c>
      <c r="L38" s="26">
        <v>124.195623934268</v>
      </c>
      <c r="M38" s="26">
        <v>124.19862240552899</v>
      </c>
      <c r="N38" s="26">
        <v>1302.0355987548801</v>
      </c>
      <c r="O38" s="26">
        <v>1302.07640075683</v>
      </c>
      <c r="P38" s="26">
        <v>301299.92193603498</v>
      </c>
      <c r="Q38" s="26">
        <v>23785061.5625</v>
      </c>
      <c r="R38" s="26">
        <v>301420.60284423799</v>
      </c>
      <c r="S38" s="26">
        <v>941.74676704406704</v>
      </c>
      <c r="T38" s="26">
        <v>2414.3353309631302</v>
      </c>
      <c r="U38" s="26">
        <v>644.84883975982598</v>
      </c>
      <c r="V38" s="26">
        <v>345.71667480468699</v>
      </c>
      <c r="W38" s="26">
        <v>896.961256980896</v>
      </c>
      <c r="X38" s="26">
        <v>532.48113477230004</v>
      </c>
      <c r="Y38" s="26">
        <v>1998.0190124511701</v>
      </c>
      <c r="Z38" s="26">
        <v>4331.4211425781205</v>
      </c>
      <c r="AA38" s="26">
        <v>16953.5175323486</v>
      </c>
      <c r="AB38" s="26">
        <v>592.75629806518498</v>
      </c>
      <c r="AC38" s="26">
        <v>592.75590515136696</v>
      </c>
      <c r="AD38" s="26">
        <v>592.74784851074196</v>
      </c>
      <c r="AE38" s="26">
        <v>699.544468998909</v>
      </c>
      <c r="AF38" s="26">
        <v>520.86734676361004</v>
      </c>
      <c r="AG38" s="26">
        <v>484.557563781738</v>
      </c>
      <c r="AH38" s="26">
        <v>927.052329540252</v>
      </c>
      <c r="AI38" s="26">
        <v>16.390978772193101</v>
      </c>
      <c r="AJ38" s="26">
        <v>47.195694446563699</v>
      </c>
      <c r="AK38" s="26">
        <v>41.854559898376401</v>
      </c>
      <c r="AL38" s="26">
        <v>0</v>
      </c>
      <c r="AM38" s="26">
        <v>786.76203918456997</v>
      </c>
      <c r="AN38" s="26">
        <v>77.313294172286902</v>
      </c>
      <c r="AO38" s="26">
        <v>77.357338905334402</v>
      </c>
      <c r="AP38" s="26">
        <v>1311.99492788314</v>
      </c>
      <c r="AQ38" s="26">
        <v>1311.97778511047</v>
      </c>
      <c r="AR38" s="26">
        <v>57763.444946288997</v>
      </c>
      <c r="AS38" s="26">
        <v>6824.0991821288999</v>
      </c>
      <c r="AT38" s="26">
        <v>6293.6047668457004</v>
      </c>
      <c r="AU38" s="26">
        <v>23304.416458129799</v>
      </c>
      <c r="AV38" s="26">
        <v>65105.815917968699</v>
      </c>
      <c r="AW38" s="26">
        <v>53791.5936279296</v>
      </c>
      <c r="AX38" s="26">
        <v>1346.51634120941</v>
      </c>
      <c r="AY38" s="26">
        <v>3.0441679744981198</v>
      </c>
      <c r="AZ38" s="26">
        <v>14878.6046066284</v>
      </c>
      <c r="BA38" s="26">
        <v>16.451687037944701</v>
      </c>
      <c r="BB38" s="26">
        <v>3.9751127660274501</v>
      </c>
      <c r="BC38" s="26">
        <v>840.53676819801296</v>
      </c>
      <c r="BD38" s="26">
        <v>53.778912097215603</v>
      </c>
      <c r="BE38" s="26">
        <v>0</v>
      </c>
      <c r="BF38" s="26">
        <v>1.0967640522867399</v>
      </c>
      <c r="BG38" s="37">
        <v>4132.4132785797101</v>
      </c>
      <c r="BH38" s="26">
        <v>196.82310485839801</v>
      </c>
      <c r="BI38" s="26">
        <v>67.340507507324205</v>
      </c>
      <c r="BJ38" s="26">
        <v>2180.4383583068802</v>
      </c>
      <c r="BK38" s="26">
        <v>1951.9721224308</v>
      </c>
      <c r="BL38" s="26">
        <v>1.6192733086645601</v>
      </c>
      <c r="BM38" s="26">
        <v>0.33581098914146401</v>
      </c>
      <c r="BN38" s="26">
        <v>195.05159896612099</v>
      </c>
      <c r="BO38" s="26">
        <v>2.34998673945665</v>
      </c>
      <c r="BP38" s="26">
        <v>165.502477645874</v>
      </c>
      <c r="BQ38" s="26">
        <v>21.743483245372701</v>
      </c>
      <c r="BR38" s="26">
        <v>6.87900990247726</v>
      </c>
      <c r="BS38" s="26">
        <v>774.54531669616699</v>
      </c>
      <c r="BT38" s="26">
        <v>32.295157313346799</v>
      </c>
      <c r="BU38" s="26">
        <v>161.116041183471</v>
      </c>
      <c r="BV38" s="26">
        <v>7.1776636391878101</v>
      </c>
      <c r="BW38" s="26">
        <v>85.862751603126497</v>
      </c>
      <c r="BX38" s="26">
        <v>0.55804506526328601</v>
      </c>
      <c r="BY38" s="26">
        <v>1097.60510253906</v>
      </c>
      <c r="BZ38" s="26">
        <v>265.58715504407797</v>
      </c>
      <c r="CA38" s="26">
        <v>265.58758020401001</v>
      </c>
      <c r="CB38" s="97">
        <v>9656.8250770568793</v>
      </c>
      <c r="CC38" s="26">
        <v>22.6567580401897</v>
      </c>
      <c r="CD38" s="26">
        <v>4.2925693094730297</v>
      </c>
      <c r="CE38" s="26">
        <v>448.93832397460898</v>
      </c>
      <c r="CF38" s="26">
        <v>35730.093963623003</v>
      </c>
      <c r="CG38" s="26">
        <v>3900.8878784179601</v>
      </c>
      <c r="CH38" s="26">
        <v>3104.3694872856099</v>
      </c>
      <c r="CI38" s="26">
        <v>684.70086979866005</v>
      </c>
      <c r="CJ38" s="26">
        <v>0</v>
      </c>
      <c r="CK38" s="26">
        <v>350.20517158508301</v>
      </c>
      <c r="CL38" s="26">
        <v>33900.7196044921</v>
      </c>
      <c r="CM38" s="26">
        <v>4920.2566680908203</v>
      </c>
      <c r="CN38" s="26">
        <v>1952.42517185211</v>
      </c>
      <c r="CO38" s="26"/>
      <c r="CP38" s="26"/>
      <c r="CQ38" s="26"/>
      <c r="CR38" s="26"/>
      <c r="CS38" s="26"/>
      <c r="CT38" s="35">
        <f t="shared" si="1"/>
        <v>8.0003197781882748E-3</v>
      </c>
      <c r="CU38" s="50">
        <f t="shared" si="2"/>
        <v>-3.986674886432562E-5</v>
      </c>
      <c r="CV38" s="50">
        <f t="shared" si="3"/>
        <v>6.7704797202935286E-7</v>
      </c>
      <c r="CW38" s="50">
        <f t="shared" si="4"/>
        <v>-3.2319932223258054E-5</v>
      </c>
      <c r="CX38" s="50"/>
      <c r="CY38" s="35"/>
      <c r="CZ38" s="35"/>
      <c r="DA38" s="26"/>
      <c r="DB38" s="26"/>
      <c r="DC38" s="26"/>
      <c r="DD38" s="26"/>
      <c r="DE38" s="26"/>
      <c r="DF38" s="26"/>
      <c r="DG38" s="26"/>
      <c r="DH38" s="26"/>
      <c r="DI38" s="26"/>
    </row>
    <row r="39" spans="1:113" x14ac:dyDescent="0.25">
      <c r="A39" s="28" t="s">
        <v>130</v>
      </c>
      <c r="B39" s="26">
        <v>97.826896190643296</v>
      </c>
      <c r="C39" s="26">
        <v>739.78958511352505</v>
      </c>
      <c r="D39" s="26">
        <v>66.713518142700195</v>
      </c>
      <c r="E39" s="26">
        <v>66.713577270507798</v>
      </c>
      <c r="F39" s="26">
        <v>739.78953933715798</v>
      </c>
      <c r="G39" s="26">
        <v>739.78516006469704</v>
      </c>
      <c r="H39" s="26">
        <v>225.08150768280001</v>
      </c>
      <c r="I39" s="26">
        <v>1491.3343491554201</v>
      </c>
      <c r="J39" s="26">
        <v>1491.32961177825</v>
      </c>
      <c r="K39" s="26">
        <v>3519.72265625</v>
      </c>
      <c r="L39" s="26">
        <v>238.229682087898</v>
      </c>
      <c r="M39" s="26">
        <v>238.23537921905501</v>
      </c>
      <c r="N39" s="26">
        <v>2704.01806640625</v>
      </c>
      <c r="O39" s="26">
        <v>2704.1028137206999</v>
      </c>
      <c r="P39" s="26">
        <v>622806.60815429594</v>
      </c>
      <c r="Q39" s="26">
        <v>60246380.90625</v>
      </c>
      <c r="R39" s="26">
        <v>623055.95727539004</v>
      </c>
      <c r="S39" s="26">
        <v>1691.1478729247999</v>
      </c>
      <c r="T39" s="26">
        <v>4381.7759857177698</v>
      </c>
      <c r="U39" s="26">
        <v>1204.9986124038601</v>
      </c>
      <c r="V39" s="26">
        <v>544.5</v>
      </c>
      <c r="W39" s="26">
        <v>1437.0484218597401</v>
      </c>
      <c r="X39" s="26">
        <v>949.74841785430897</v>
      </c>
      <c r="Y39" s="26">
        <v>3689.3646240234302</v>
      </c>
      <c r="Z39" s="26">
        <v>7259.412109375</v>
      </c>
      <c r="AA39" s="26">
        <v>29986.844451904199</v>
      </c>
      <c r="AB39" s="26">
        <v>935.19107818603504</v>
      </c>
      <c r="AC39" s="26">
        <v>935.19179534912098</v>
      </c>
      <c r="AD39" s="26">
        <v>935.17788696289006</v>
      </c>
      <c r="AE39" s="26">
        <v>1321.2891795635201</v>
      </c>
      <c r="AF39" s="26">
        <v>939.62157630920399</v>
      </c>
      <c r="AG39" s="26">
        <v>894.16131782531704</v>
      </c>
      <c r="AH39" s="26">
        <v>1654.1333341598499</v>
      </c>
      <c r="AI39" s="26">
        <v>34.088726561516502</v>
      </c>
      <c r="AJ39" s="26">
        <v>61.497654199600198</v>
      </c>
      <c r="AK39" s="26">
        <v>114.616724014282</v>
      </c>
      <c r="AL39" s="26">
        <v>0</v>
      </c>
      <c r="AM39" s="26">
        <v>1517.9805297851501</v>
      </c>
      <c r="AN39" s="26">
        <v>125.989358901977</v>
      </c>
      <c r="AO39" s="26">
        <v>126.087207794189</v>
      </c>
      <c r="AP39" s="26">
        <v>3171.4963731765702</v>
      </c>
      <c r="AQ39" s="26">
        <v>3171.47536277771</v>
      </c>
      <c r="AR39" s="26">
        <v>102985.23071289</v>
      </c>
      <c r="AS39" s="26">
        <v>13527.820739745999</v>
      </c>
      <c r="AT39" s="26">
        <v>12791.024963378901</v>
      </c>
      <c r="AU39" s="26">
        <v>41102.6747741699</v>
      </c>
      <c r="AV39" s="26">
        <v>117447.98779296799</v>
      </c>
      <c r="AW39" s="26">
        <v>98085.062988281206</v>
      </c>
      <c r="AX39" s="26">
        <v>2375.62451934814</v>
      </c>
      <c r="AY39" s="26">
        <v>5.4703713962808198</v>
      </c>
      <c r="AZ39" s="26">
        <v>26149.755920410102</v>
      </c>
      <c r="BA39" s="26">
        <v>28.611523926257998</v>
      </c>
      <c r="BB39" s="26">
        <v>5.8272872120141903</v>
      </c>
      <c r="BC39" s="26">
        <v>1513.2058601379299</v>
      </c>
      <c r="BD39" s="26">
        <v>117.32145896553899</v>
      </c>
      <c r="BE39" s="26">
        <v>0</v>
      </c>
      <c r="BF39" s="26">
        <v>1.96098865196108</v>
      </c>
      <c r="BG39" s="37">
        <v>8455.0227737426703</v>
      </c>
      <c r="BH39" s="26">
        <v>439.96453857421801</v>
      </c>
      <c r="BI39" s="26">
        <v>174.219970703125</v>
      </c>
      <c r="BJ39" s="26">
        <v>4033.07713127136</v>
      </c>
      <c r="BK39" s="26">
        <v>4421.9519295692398</v>
      </c>
      <c r="BL39" s="26">
        <v>3.3342173062264902</v>
      </c>
      <c r="BM39" s="26">
        <v>0.76934242248535101</v>
      </c>
      <c r="BN39" s="26">
        <v>413.01156872510899</v>
      </c>
      <c r="BO39" s="26">
        <v>4.2960018366575197</v>
      </c>
      <c r="BP39" s="26">
        <v>305.67296838760302</v>
      </c>
      <c r="BQ39" s="26">
        <v>40.255262374877901</v>
      </c>
      <c r="BR39" s="26">
        <v>10.9084970355033</v>
      </c>
      <c r="BS39" s="26">
        <v>1394.8152408599799</v>
      </c>
      <c r="BT39" s="26">
        <v>49.648754835128699</v>
      </c>
      <c r="BU39" s="26">
        <v>245.83798599243099</v>
      </c>
      <c r="BV39" s="26">
        <v>10.908266626298399</v>
      </c>
      <c r="BW39" s="26">
        <v>175.834183216094</v>
      </c>
      <c r="BX39" s="26">
        <v>1.0465064656455001</v>
      </c>
      <c r="BY39" s="26">
        <v>2193.7282180786101</v>
      </c>
      <c r="BZ39" s="26">
        <v>946.477863073349</v>
      </c>
      <c r="CA39" s="26">
        <v>946.47883844375599</v>
      </c>
      <c r="CB39" s="97">
        <v>16625.9463424682</v>
      </c>
      <c r="CC39" s="26">
        <v>38.849805265664997</v>
      </c>
      <c r="CD39" s="26">
        <v>5.4502660036087001</v>
      </c>
      <c r="CE39" s="26">
        <v>1161.47473144531</v>
      </c>
      <c r="CF39" s="26">
        <v>63673.015075683499</v>
      </c>
      <c r="CG39" s="26">
        <v>7008.05494499206</v>
      </c>
      <c r="CH39" s="26">
        <v>5526.8938016891398</v>
      </c>
      <c r="CI39" s="26">
        <v>1200.2115056514699</v>
      </c>
      <c r="CJ39" s="26">
        <v>0</v>
      </c>
      <c r="CK39" s="26">
        <v>639.59131050109795</v>
      </c>
      <c r="CL39" s="26">
        <v>59813.6073608398</v>
      </c>
      <c r="CM39" s="26">
        <v>8795.7085952758698</v>
      </c>
      <c r="CN39" s="26">
        <v>3492.9213104248001</v>
      </c>
      <c r="CO39" s="26"/>
      <c r="CP39" s="26"/>
      <c r="CQ39" s="26"/>
      <c r="CR39" s="26"/>
      <c r="CS39" s="26"/>
      <c r="CT39" s="35">
        <f t="shared" si="1"/>
        <v>8.000320771485046E-3</v>
      </c>
      <c r="CU39" s="50">
        <f t="shared" si="2"/>
        <v>-3.9892007221683128E-5</v>
      </c>
      <c r="CV39" s="50">
        <f t="shared" si="3"/>
        <v>-7.435932579062332E-7</v>
      </c>
      <c r="CW39" s="50">
        <f t="shared" si="4"/>
        <v>-4.2750056468458479E-5</v>
      </c>
      <c r="CX39" s="50"/>
      <c r="CY39" s="35"/>
      <c r="CZ39" s="35"/>
      <c r="DA39" s="26"/>
      <c r="DB39" s="26"/>
      <c r="DC39" s="26"/>
      <c r="DD39" s="26"/>
      <c r="DE39" s="26"/>
      <c r="DF39" s="26"/>
      <c r="DG39" s="26"/>
      <c r="DH39" s="26"/>
      <c r="DI39" s="26"/>
    </row>
    <row r="40" spans="1:113" x14ac:dyDescent="0.25">
      <c r="A40" s="28" t="s">
        <v>39</v>
      </c>
      <c r="B40" s="26">
        <v>7.7697402760386396</v>
      </c>
      <c r="C40" s="26">
        <v>49.514200150966602</v>
      </c>
      <c r="D40" s="26">
        <v>3.9332140609622002</v>
      </c>
      <c r="E40" s="26">
        <v>3.93318846821784</v>
      </c>
      <c r="F40" s="26">
        <v>49.514191865920999</v>
      </c>
      <c r="G40" s="26">
        <v>49.5138949155807</v>
      </c>
      <c r="H40" s="26">
        <v>12.259686857461899</v>
      </c>
      <c r="I40" s="26">
        <v>97.611440286040306</v>
      </c>
      <c r="J40" s="26">
        <v>97.611740857362705</v>
      </c>
      <c r="K40" s="26">
        <v>275.90975952148398</v>
      </c>
      <c r="L40" s="26">
        <v>19.436193279922001</v>
      </c>
      <c r="M40" s="26">
        <v>19.436547219753201</v>
      </c>
      <c r="N40" s="26">
        <v>173.32779788970899</v>
      </c>
      <c r="O40" s="26">
        <v>173.33323955535801</v>
      </c>
      <c r="P40" s="26">
        <v>42912.203670501702</v>
      </c>
      <c r="Q40" s="26">
        <v>4095902.5852050702</v>
      </c>
      <c r="R40" s="26">
        <v>42929.372993469202</v>
      </c>
      <c r="S40" s="26">
        <v>116.27884685993099</v>
      </c>
      <c r="T40" s="26">
        <v>303.61844038963301</v>
      </c>
      <c r="U40" s="26">
        <v>83.748346239328299</v>
      </c>
      <c r="V40" s="26">
        <v>46.213478088378899</v>
      </c>
      <c r="W40" s="26">
        <v>85.769580841064396</v>
      </c>
      <c r="X40" s="26">
        <v>63.655640453100197</v>
      </c>
      <c r="Y40" s="26">
        <v>266.98622131347599</v>
      </c>
      <c r="Z40" s="26">
        <v>567.51226806640602</v>
      </c>
      <c r="AA40" s="26">
        <v>1980.2704162597599</v>
      </c>
      <c r="AB40" s="26">
        <v>51.423165559768599</v>
      </c>
      <c r="AC40" s="26">
        <v>51.422779560089097</v>
      </c>
      <c r="AD40" s="26">
        <v>51.4224305152893</v>
      </c>
      <c r="AE40" s="26">
        <v>93.8515515178442</v>
      </c>
      <c r="AF40" s="26">
        <v>50.626973509788499</v>
      </c>
      <c r="AG40" s="26">
        <v>48.120492815971303</v>
      </c>
      <c r="AH40" s="26">
        <v>108.54447297751901</v>
      </c>
      <c r="AI40" s="26">
        <v>2.6649530688300702</v>
      </c>
      <c r="AJ40" s="26">
        <v>2.9936310574412301</v>
      </c>
      <c r="AK40" s="26">
        <v>10.5195350646972</v>
      </c>
      <c r="AL40" s="26">
        <v>0</v>
      </c>
      <c r="AM40" s="26">
        <v>115.476696014404</v>
      </c>
      <c r="AN40" s="26">
        <v>7.5227938592433903</v>
      </c>
      <c r="AO40" s="26">
        <v>7.5296060144901196</v>
      </c>
      <c r="AP40" s="26">
        <v>226.66846765577699</v>
      </c>
      <c r="AQ40" s="26">
        <v>226.664943218231</v>
      </c>
      <c r="AR40" s="26">
        <v>5555.7427711486798</v>
      </c>
      <c r="AS40" s="26">
        <v>721.99273109436001</v>
      </c>
      <c r="AT40" s="26">
        <v>678.45166206359795</v>
      </c>
      <c r="AU40" s="26">
        <v>2712.2252044677698</v>
      </c>
      <c r="AV40" s="26">
        <v>6328.1104049682599</v>
      </c>
      <c r="AW40" s="26">
        <v>5288.4795646667399</v>
      </c>
      <c r="AX40" s="26">
        <v>156.30172884464201</v>
      </c>
      <c r="AY40" s="26">
        <v>0.34544349368661598</v>
      </c>
      <c r="AZ40" s="26">
        <v>1720.4491868019099</v>
      </c>
      <c r="BA40" s="26">
        <v>1.79024016391485</v>
      </c>
      <c r="BB40" s="26">
        <v>0.33525124634615999</v>
      </c>
      <c r="BC40" s="26">
        <v>75.868011593818593</v>
      </c>
      <c r="BD40" s="26">
        <v>8.8760395899880606</v>
      </c>
      <c r="BE40" s="26">
        <v>0</v>
      </c>
      <c r="BF40" s="26">
        <v>0.12098712590523</v>
      </c>
      <c r="BG40" s="37">
        <v>573.06625139713196</v>
      </c>
      <c r="BH40" s="26">
        <v>34.488533020019503</v>
      </c>
      <c r="BI40" s="26">
        <v>12.3403768539428</v>
      </c>
      <c r="BJ40" s="26">
        <v>240.79771560430501</v>
      </c>
      <c r="BK40" s="26">
        <v>332.26836683228601</v>
      </c>
      <c r="BL40" s="26">
        <v>0.228537493851035</v>
      </c>
      <c r="BM40" s="26">
        <v>5.8964535593986497E-2</v>
      </c>
      <c r="BN40" s="26">
        <v>30.857382992282499</v>
      </c>
      <c r="BO40" s="26">
        <v>0.25642559700645501</v>
      </c>
      <c r="BP40" s="26">
        <v>19.779572226107099</v>
      </c>
      <c r="BQ40" s="26">
        <v>2.54945581778883</v>
      </c>
      <c r="BR40" s="26">
        <v>0.64907978661358301</v>
      </c>
      <c r="BS40" s="26">
        <v>89.271006822586003</v>
      </c>
      <c r="BT40" s="26">
        <v>2.8602659404277802</v>
      </c>
      <c r="BU40" s="26">
        <v>14.836041897535299</v>
      </c>
      <c r="BV40" s="26">
        <v>0.64203994069248405</v>
      </c>
      <c r="BW40" s="26">
        <v>9.1083243936300207</v>
      </c>
      <c r="BX40" s="26">
        <v>7.1005934616550803E-2</v>
      </c>
      <c r="BY40" s="26">
        <v>49.528515100479098</v>
      </c>
      <c r="BZ40" s="26">
        <v>74.691411251202197</v>
      </c>
      <c r="CA40" s="26">
        <v>74.691092921420903</v>
      </c>
      <c r="CB40" s="97">
        <v>1061.55185222625</v>
      </c>
      <c r="CC40" s="26">
        <v>2.5193292866460899</v>
      </c>
      <c r="CD40" s="26">
        <v>0.26021294901147402</v>
      </c>
      <c r="CE40" s="26">
        <v>82.270278930664006</v>
      </c>
      <c r="CF40" s="26">
        <v>4230.5209903716996</v>
      </c>
      <c r="CG40" s="26">
        <v>473.95411866903299</v>
      </c>
      <c r="CH40" s="26">
        <v>371.86189913749598</v>
      </c>
      <c r="CI40" s="26">
        <v>79.438540205359402</v>
      </c>
      <c r="CJ40" s="26">
        <v>0</v>
      </c>
      <c r="CK40" s="26">
        <v>40.718248456716502</v>
      </c>
      <c r="CL40" s="26">
        <v>3967.8246135711602</v>
      </c>
      <c r="CM40" s="26">
        <v>589.049096107482</v>
      </c>
      <c r="CN40" s="26">
        <v>234.34389129281001</v>
      </c>
      <c r="CO40" s="26"/>
      <c r="CP40" s="26"/>
      <c r="CQ40" s="26"/>
      <c r="CR40" s="26"/>
      <c r="CS40" s="26"/>
      <c r="CT40" s="35">
        <f t="shared" si="1"/>
        <v>8.000330315040138E-3</v>
      </c>
      <c r="CU40" s="50">
        <f t="shared" si="2"/>
        <v>-3.9833499802807231E-5</v>
      </c>
      <c r="CV40" s="50">
        <f t="shared" si="3"/>
        <v>2.9483596443933173E-7</v>
      </c>
      <c r="CW40" s="50">
        <f t="shared" si="4"/>
        <v>-4.1749358368345561E-5</v>
      </c>
      <c r="CX40" s="50"/>
      <c r="CY40" s="35"/>
      <c r="CZ40" s="35"/>
      <c r="DA40" s="26"/>
      <c r="DB40" s="26"/>
      <c r="DC40" s="26"/>
      <c r="DD40" s="26"/>
      <c r="DE40" s="26"/>
      <c r="DF40" s="26"/>
      <c r="DG40" s="26"/>
      <c r="DH40" s="26"/>
      <c r="DI40" s="26"/>
    </row>
    <row r="41" spans="1:113" x14ac:dyDescent="0.25">
      <c r="A41" s="28" t="s">
        <v>40</v>
      </c>
      <c r="B41" s="26">
        <v>50.497164249420102</v>
      </c>
      <c r="C41" s="26">
        <v>432.42720222473099</v>
      </c>
      <c r="D41" s="26">
        <v>38.900495052337597</v>
      </c>
      <c r="E41" s="26">
        <v>38.900511503219597</v>
      </c>
      <c r="F41" s="26">
        <v>432.42860412597599</v>
      </c>
      <c r="G41" s="26">
        <v>432.42614936828602</v>
      </c>
      <c r="H41" s="26">
        <v>142.56124782562199</v>
      </c>
      <c r="I41" s="26">
        <v>948.56885385513306</v>
      </c>
      <c r="J41" s="26">
        <v>948.56710910797096</v>
      </c>
      <c r="K41" s="26">
        <v>1650.8134765625</v>
      </c>
      <c r="L41" s="26">
        <v>132.641806066036</v>
      </c>
      <c r="M41" s="26">
        <v>132.644710540771</v>
      </c>
      <c r="N41" s="26">
        <v>1536.8168640136701</v>
      </c>
      <c r="O41" s="26">
        <v>1536.86366271972</v>
      </c>
      <c r="P41" s="26">
        <v>450401.40283203102</v>
      </c>
      <c r="Q41" s="26">
        <v>33189415.6484375</v>
      </c>
      <c r="R41" s="26">
        <v>450581.76287841698</v>
      </c>
      <c r="S41" s="26">
        <v>1408.60094833374</v>
      </c>
      <c r="T41" s="26">
        <v>2558.2667617797802</v>
      </c>
      <c r="U41" s="26">
        <v>725.23081398010197</v>
      </c>
      <c r="V41" s="26">
        <v>481.24084472656199</v>
      </c>
      <c r="W41" s="26">
        <v>935.44396781921296</v>
      </c>
      <c r="X41" s="26">
        <v>644.85025537013996</v>
      </c>
      <c r="Y41" s="26">
        <v>2672.99780273437</v>
      </c>
      <c r="Z41" s="26">
        <v>5133.5167236328098</v>
      </c>
      <c r="AA41" s="26">
        <v>18545.702850341699</v>
      </c>
      <c r="AB41" s="26">
        <v>579.21868896484295</v>
      </c>
      <c r="AC41" s="26">
        <v>579.21858978271405</v>
      </c>
      <c r="AD41" s="26">
        <v>579.21040725707996</v>
      </c>
      <c r="AE41" s="26">
        <v>896.77218616008702</v>
      </c>
      <c r="AF41" s="26">
        <v>640.30062675475995</v>
      </c>
      <c r="AG41" s="26">
        <v>641.90898132324196</v>
      </c>
      <c r="AH41" s="26">
        <v>1197.03762221336</v>
      </c>
      <c r="AI41" s="26">
        <v>19.421524375677102</v>
      </c>
      <c r="AJ41" s="26">
        <v>38.345374107360797</v>
      </c>
      <c r="AK41" s="26">
        <v>55.3912353515625</v>
      </c>
      <c r="AL41" s="26">
        <v>0</v>
      </c>
      <c r="AM41" s="26">
        <v>827.86253356933503</v>
      </c>
      <c r="AN41" s="26">
        <v>77.063751220703097</v>
      </c>
      <c r="AO41" s="26">
        <v>77.108581542968693</v>
      </c>
      <c r="AP41" s="26">
        <v>1894.19591140747</v>
      </c>
      <c r="AQ41" s="26">
        <v>1894.1777267456</v>
      </c>
      <c r="AR41" s="26">
        <v>70356.649047851504</v>
      </c>
      <c r="AS41" s="26">
        <v>9040.6286315917896</v>
      </c>
      <c r="AT41" s="26">
        <v>9068.6456604003906</v>
      </c>
      <c r="AU41" s="26">
        <v>27520.7160339355</v>
      </c>
      <c r="AV41" s="26">
        <v>80034.3564453125</v>
      </c>
      <c r="AW41" s="26">
        <v>70527.991577148394</v>
      </c>
      <c r="AX41" s="26">
        <v>1489.52146434783</v>
      </c>
      <c r="AY41" s="26">
        <v>3.4054448655806402</v>
      </c>
      <c r="AZ41" s="26">
        <v>18174.493255615202</v>
      </c>
      <c r="BA41" s="26">
        <v>17.795326501131001</v>
      </c>
      <c r="BB41" s="26">
        <v>4.1506334803998399</v>
      </c>
      <c r="BC41" s="26">
        <v>868.89504766464199</v>
      </c>
      <c r="BD41" s="26">
        <v>57.427082806825602</v>
      </c>
      <c r="BE41" s="26">
        <v>0</v>
      </c>
      <c r="BF41" s="26">
        <v>1.20062009431421</v>
      </c>
      <c r="BG41" s="37">
        <v>4452.4418201446497</v>
      </c>
      <c r="BH41" s="26">
        <v>206.351303100585</v>
      </c>
      <c r="BI41" s="26">
        <v>89.089683532714801</v>
      </c>
      <c r="BJ41" s="26">
        <v>2302.1930007934502</v>
      </c>
      <c r="BK41" s="26">
        <v>2150.2476260662002</v>
      </c>
      <c r="BL41" s="26">
        <v>1.7887686118483499</v>
      </c>
      <c r="BM41" s="26">
        <v>0.37470468878745999</v>
      </c>
      <c r="BN41" s="26">
        <v>207.27962043881399</v>
      </c>
      <c r="BO41" s="26">
        <v>2.5427380390465202</v>
      </c>
      <c r="BP41" s="26">
        <v>177.36582946777301</v>
      </c>
      <c r="BQ41" s="26">
        <v>24.216441005468301</v>
      </c>
      <c r="BR41" s="26">
        <v>7.0619016587734196</v>
      </c>
      <c r="BS41" s="26">
        <v>819.47422218322697</v>
      </c>
      <c r="BT41" s="26">
        <v>31.2759155035018</v>
      </c>
      <c r="BU41" s="26">
        <v>157.703959465026</v>
      </c>
      <c r="BV41" s="26">
        <v>7.6453655101358802</v>
      </c>
      <c r="BW41" s="26">
        <v>101.055767416954</v>
      </c>
      <c r="BX41" s="26">
        <v>0.60659065411891699</v>
      </c>
      <c r="BY41" s="26">
        <v>2479.3642578125</v>
      </c>
      <c r="BZ41" s="26">
        <v>568.39849942922501</v>
      </c>
      <c r="CA41" s="26">
        <v>568.39915513992298</v>
      </c>
      <c r="CB41" s="97">
        <v>11867.392280578601</v>
      </c>
      <c r="CC41" s="26">
        <v>24.377645432948999</v>
      </c>
      <c r="CD41" s="26">
        <v>3.37118825316429</v>
      </c>
      <c r="CE41" s="26">
        <v>593.93463134765602</v>
      </c>
      <c r="CF41" s="26">
        <v>42705.9178466796</v>
      </c>
      <c r="CG41" s="26">
        <v>4875.5220870971598</v>
      </c>
      <c r="CH41" s="26">
        <v>3923.0926179885801</v>
      </c>
      <c r="CI41" s="26">
        <v>868.89288806915204</v>
      </c>
      <c r="CJ41" s="26">
        <v>0</v>
      </c>
      <c r="CK41" s="26">
        <v>454.52779674530001</v>
      </c>
      <c r="CL41" s="26">
        <v>40487.319946288997</v>
      </c>
      <c r="CM41" s="26">
        <v>5890.1590690612702</v>
      </c>
      <c r="CN41" s="26">
        <v>2377.2121047973601</v>
      </c>
      <c r="CO41" s="26"/>
      <c r="CP41" s="26"/>
      <c r="CQ41" s="26"/>
      <c r="CR41" s="26"/>
      <c r="CS41" s="26"/>
      <c r="CT41" s="35">
        <f t="shared" si="1"/>
        <v>8.000322051596398E-3</v>
      </c>
      <c r="CU41" s="50">
        <f t="shared" si="2"/>
        <v>-4.0255972917782281E-5</v>
      </c>
      <c r="CV41" s="50">
        <f t="shared" si="3"/>
        <v>2.680068707284062E-7</v>
      </c>
      <c r="CW41" s="50">
        <f t="shared" si="4"/>
        <v>-4.0441567825848964E-5</v>
      </c>
      <c r="CX41" s="50"/>
      <c r="CY41" s="35"/>
      <c r="CZ41" s="35"/>
      <c r="DA41" s="26"/>
      <c r="DB41" s="26"/>
      <c r="DC41" s="26"/>
      <c r="DD41" s="26"/>
      <c r="DE41" s="26"/>
      <c r="DF41" s="26"/>
      <c r="DG41" s="26"/>
      <c r="DH41" s="26"/>
      <c r="DI41" s="26"/>
    </row>
    <row r="42" spans="1:113" x14ac:dyDescent="0.25">
      <c r="A42" s="28" t="s">
        <v>41</v>
      </c>
      <c r="B42" s="26">
        <v>12.7561209797859</v>
      </c>
      <c r="C42" s="26">
        <v>108.798418521881</v>
      </c>
      <c r="D42" s="26">
        <v>9.7094998359680105</v>
      </c>
      <c r="E42" s="26">
        <v>9.7095097303390503</v>
      </c>
      <c r="F42" s="26">
        <v>108.798564434051</v>
      </c>
      <c r="G42" s="26">
        <v>108.797908782958</v>
      </c>
      <c r="H42" s="26">
        <v>36.066858291625898</v>
      </c>
      <c r="I42" s="26">
        <v>238.06363350152901</v>
      </c>
      <c r="J42" s="26">
        <v>238.06336879730199</v>
      </c>
      <c r="K42" s="26">
        <v>230.65548706054599</v>
      </c>
      <c r="L42" s="26">
        <v>29.871636465191798</v>
      </c>
      <c r="M42" s="26">
        <v>29.8722407519817</v>
      </c>
      <c r="N42" s="26">
        <v>362.518886566162</v>
      </c>
      <c r="O42" s="26">
        <v>362.52989578247002</v>
      </c>
      <c r="P42" s="26">
        <v>91380.748748779297</v>
      </c>
      <c r="Q42" s="26">
        <v>6081919.4765625</v>
      </c>
      <c r="R42" s="26">
        <v>91417.298522949204</v>
      </c>
      <c r="S42" s="26">
        <v>260.2470703125</v>
      </c>
      <c r="T42" s="26">
        <v>648.76571083068802</v>
      </c>
      <c r="U42" s="26">
        <v>181.69877600669801</v>
      </c>
      <c r="V42" s="26">
        <v>88.109764099121094</v>
      </c>
      <c r="W42" s="26">
        <v>234.183629989624</v>
      </c>
      <c r="X42" s="26">
        <v>146.61898747086499</v>
      </c>
      <c r="Y42" s="26">
        <v>530.059814453125</v>
      </c>
      <c r="Z42" s="26">
        <v>1023.02485656738</v>
      </c>
      <c r="AA42" s="26">
        <v>4643.12986755371</v>
      </c>
      <c r="AB42" s="26">
        <v>141.47206020355199</v>
      </c>
      <c r="AC42" s="26">
        <v>141.47201824188201</v>
      </c>
      <c r="AD42" s="26">
        <v>141.47009086608799</v>
      </c>
      <c r="AE42" s="26">
        <v>190.03345948457701</v>
      </c>
      <c r="AF42" s="26">
        <v>138.95720577239899</v>
      </c>
      <c r="AG42" s="26">
        <v>129.72750735282801</v>
      </c>
      <c r="AH42" s="26">
        <v>245.30020934343301</v>
      </c>
      <c r="AI42" s="26">
        <v>4.3700059028342304</v>
      </c>
      <c r="AJ42" s="26">
        <v>9.9905725717544502</v>
      </c>
      <c r="AK42" s="26">
        <v>13.2466220855712</v>
      </c>
      <c r="AL42" s="26">
        <v>0</v>
      </c>
      <c r="AM42" s="26">
        <v>183.48179626464801</v>
      </c>
      <c r="AN42" s="26">
        <v>19.5006697177886</v>
      </c>
      <c r="AO42" s="26">
        <v>19.515729784965501</v>
      </c>
      <c r="AP42" s="26">
        <v>337.70976614952002</v>
      </c>
      <c r="AQ42" s="26">
        <v>337.70753109455097</v>
      </c>
      <c r="AR42" s="26">
        <v>15398.4717712402</v>
      </c>
      <c r="AS42" s="26">
        <v>1832.2192687988199</v>
      </c>
      <c r="AT42" s="26">
        <v>1696.9022750854399</v>
      </c>
      <c r="AU42" s="26">
        <v>6258.9288787841797</v>
      </c>
      <c r="AV42" s="26">
        <v>17368.9453125</v>
      </c>
      <c r="AW42" s="26">
        <v>14389.3260192871</v>
      </c>
      <c r="AX42" s="26">
        <v>364.03199696540798</v>
      </c>
      <c r="AY42" s="26">
        <v>0.67753134900704004</v>
      </c>
      <c r="AZ42" s="26">
        <v>3972.5819702148401</v>
      </c>
      <c r="BA42" s="26">
        <v>3.6734497509896702</v>
      </c>
      <c r="BB42" s="26">
        <v>0.69998239912092597</v>
      </c>
      <c r="BC42" s="26">
        <v>239.58827173709801</v>
      </c>
      <c r="BD42" s="26">
        <v>9.3144288808107305</v>
      </c>
      <c r="BE42" s="26">
        <v>0</v>
      </c>
      <c r="BF42" s="26">
        <v>0.23147035809233699</v>
      </c>
      <c r="BG42" s="37">
        <v>878.19024229049603</v>
      </c>
      <c r="BH42" s="26">
        <v>28.83198928833</v>
      </c>
      <c r="BI42" s="26">
        <v>15.4886112213134</v>
      </c>
      <c r="BJ42" s="26">
        <v>536.91983413696198</v>
      </c>
      <c r="BK42" s="26">
        <v>341.27143645286498</v>
      </c>
      <c r="BL42" s="26">
        <v>0.356427988037467</v>
      </c>
      <c r="BM42" s="26">
        <v>5.6755188852548599E-2</v>
      </c>
      <c r="BN42" s="26">
        <v>33.5447878763079</v>
      </c>
      <c r="BO42" s="26">
        <v>0.443202297203242</v>
      </c>
      <c r="BP42" s="26">
        <v>38.552608817815702</v>
      </c>
      <c r="BQ42" s="26">
        <v>5.36364495009183</v>
      </c>
      <c r="BR42" s="26">
        <v>1.4107701256871199</v>
      </c>
      <c r="BS42" s="26">
        <v>181.407289505004</v>
      </c>
      <c r="BT42" s="26">
        <v>7.9267978966236097</v>
      </c>
      <c r="BU42" s="26">
        <v>37.892927527427602</v>
      </c>
      <c r="BV42" s="26">
        <v>1.31870582140982</v>
      </c>
      <c r="BW42" s="26">
        <v>20.1906424164772</v>
      </c>
      <c r="BX42" s="26">
        <v>0.106947293621487</v>
      </c>
      <c r="BY42" s="26">
        <v>381.93588447570801</v>
      </c>
      <c r="BZ42" s="26">
        <v>64.818319037556606</v>
      </c>
      <c r="CA42" s="26">
        <v>64.818179324269295</v>
      </c>
      <c r="CB42" s="97">
        <v>2581.3529825210499</v>
      </c>
      <c r="CC42" s="26">
        <v>6.1298282779753199</v>
      </c>
      <c r="CD42" s="26">
        <v>0.88487381488084704</v>
      </c>
      <c r="CE42" s="26">
        <v>103.258583068847</v>
      </c>
      <c r="CF42" s="26">
        <v>9608.2061767578107</v>
      </c>
      <c r="CG42" s="26">
        <v>1059.9210646152401</v>
      </c>
      <c r="CH42" s="26">
        <v>837.58372914791096</v>
      </c>
      <c r="CI42" s="26">
        <v>183.09608212113301</v>
      </c>
      <c r="CJ42" s="26">
        <v>0</v>
      </c>
      <c r="CK42" s="26">
        <v>96.196126937866197</v>
      </c>
      <c r="CL42" s="26">
        <v>9093.0252609252893</v>
      </c>
      <c r="CM42" s="26">
        <v>1357.0160183906501</v>
      </c>
      <c r="CN42" s="26">
        <v>537.87889552116303</v>
      </c>
      <c r="CO42" s="26"/>
      <c r="CP42" s="26"/>
      <c r="CQ42" s="26"/>
      <c r="CR42" s="26"/>
      <c r="CS42" s="26"/>
      <c r="CT42" s="35">
        <f t="shared" si="1"/>
        <v>8.0003249058764048E-3</v>
      </c>
      <c r="CU42" s="50">
        <f t="shared" si="2"/>
        <v>-4.0470696336050551E-5</v>
      </c>
      <c r="CV42" s="50">
        <f t="shared" si="3"/>
        <v>-1.1709300347542737E-6</v>
      </c>
      <c r="CW42" s="50">
        <f t="shared" si="4"/>
        <v>-3.1815957576856282E-5</v>
      </c>
      <c r="CX42" s="50"/>
      <c r="CY42" s="35"/>
      <c r="CZ42" s="35"/>
      <c r="DA42" s="26"/>
      <c r="DB42" s="26"/>
      <c r="DC42" s="26"/>
      <c r="DD42" s="26"/>
      <c r="DE42" s="26"/>
      <c r="DF42" s="26"/>
      <c r="DG42" s="26"/>
      <c r="DH42" s="26"/>
      <c r="DI42" s="26"/>
    </row>
    <row r="43" spans="1:113" x14ac:dyDescent="0.25">
      <c r="A43" s="28" t="s">
        <v>42</v>
      </c>
      <c r="B43" s="26">
        <v>72.562515258789006</v>
      </c>
      <c r="C43" s="26">
        <v>588.68642425537098</v>
      </c>
      <c r="D43" s="26">
        <v>51.5144138336181</v>
      </c>
      <c r="E43" s="26">
        <v>51.5145711898803</v>
      </c>
      <c r="F43" s="26">
        <v>588.68505859375</v>
      </c>
      <c r="G43" s="26">
        <v>588.68162155151299</v>
      </c>
      <c r="H43" s="26">
        <v>182.723530769348</v>
      </c>
      <c r="I43" s="26">
        <v>1248.5314059257501</v>
      </c>
      <c r="J43" s="26">
        <v>1248.5316281318601</v>
      </c>
      <c r="K43" s="26">
        <v>2689.52392578125</v>
      </c>
      <c r="L43" s="26">
        <v>178.4342648983</v>
      </c>
      <c r="M43" s="26">
        <v>178.438955903053</v>
      </c>
      <c r="N43" s="26">
        <v>2245.9689636230401</v>
      </c>
      <c r="O43" s="26">
        <v>2246.0376586913999</v>
      </c>
      <c r="P43" s="26">
        <v>583371.106567382</v>
      </c>
      <c r="Q43" s="26">
        <v>49038957.109375</v>
      </c>
      <c r="R43" s="26">
        <v>583604.58715820301</v>
      </c>
      <c r="S43" s="26">
        <v>1586.52332305908</v>
      </c>
      <c r="T43" s="26">
        <v>3409.3663940429601</v>
      </c>
      <c r="U43" s="26">
        <v>990.64739227294899</v>
      </c>
      <c r="V43" s="26">
        <v>533.77191162109295</v>
      </c>
      <c r="W43" s="26">
        <v>1239.5514736175501</v>
      </c>
      <c r="X43" s="26">
        <v>848.90594148635796</v>
      </c>
      <c r="Y43" s="26">
        <v>3309.6490478515602</v>
      </c>
      <c r="Z43" s="26">
        <v>6419.1998291015598</v>
      </c>
      <c r="AA43" s="26">
        <v>25082.990783691399</v>
      </c>
      <c r="AB43" s="26">
        <v>780.06887817382801</v>
      </c>
      <c r="AC43" s="26">
        <v>780.06703948974598</v>
      </c>
      <c r="AD43" s="26">
        <v>780.05773925781205</v>
      </c>
      <c r="AE43" s="26">
        <v>1144.50525546073</v>
      </c>
      <c r="AF43" s="26">
        <v>826.644874572753</v>
      </c>
      <c r="AG43" s="26">
        <v>812.150001525878</v>
      </c>
      <c r="AH43" s="26">
        <v>1499.5478096008301</v>
      </c>
      <c r="AI43" s="26">
        <v>24.436854183673798</v>
      </c>
      <c r="AJ43" s="26">
        <v>45.143190860748199</v>
      </c>
      <c r="AK43" s="26">
        <v>75.349040985107393</v>
      </c>
      <c r="AL43" s="26">
        <v>0</v>
      </c>
      <c r="AM43" s="26">
        <v>1159.4802856445301</v>
      </c>
      <c r="AN43" s="26">
        <v>103.08978843688899</v>
      </c>
      <c r="AO43" s="26">
        <v>103.15363121032701</v>
      </c>
      <c r="AP43" s="26">
        <v>2716.1430168151801</v>
      </c>
      <c r="AQ43" s="26">
        <v>2716.1214885711602</v>
      </c>
      <c r="AR43" s="26">
        <v>90135.454833984302</v>
      </c>
      <c r="AS43" s="26">
        <v>12368.4982299804</v>
      </c>
      <c r="AT43" s="26">
        <v>12130.6906738281</v>
      </c>
      <c r="AU43" s="26">
        <v>35839.388977050701</v>
      </c>
      <c r="AV43" s="26">
        <v>103326.469238281</v>
      </c>
      <c r="AW43" s="26">
        <v>88576.182128906206</v>
      </c>
      <c r="AX43" s="26">
        <v>1975.24228477478</v>
      </c>
      <c r="AY43" s="26">
        <v>3.95334356557577</v>
      </c>
      <c r="AZ43" s="26">
        <v>23390.5949249267</v>
      </c>
      <c r="BA43" s="26">
        <v>20.156447589397398</v>
      </c>
      <c r="BB43" s="26">
        <v>4.0685731247067398</v>
      </c>
      <c r="BC43" s="26">
        <v>1100.32545948028</v>
      </c>
      <c r="BD43" s="26">
        <v>88.636742383241597</v>
      </c>
      <c r="BE43" s="26">
        <v>0</v>
      </c>
      <c r="BF43" s="26">
        <v>1.4651482272893099</v>
      </c>
      <c r="BG43" s="37">
        <v>6291.8430366516104</v>
      </c>
      <c r="BH43" s="26">
        <v>336.19125366210898</v>
      </c>
      <c r="BI43" s="26">
        <v>138.326171875</v>
      </c>
      <c r="BJ43" s="26">
        <v>2905.6409835815398</v>
      </c>
      <c r="BK43" s="26">
        <v>3386.1972348690001</v>
      </c>
      <c r="BL43" s="26">
        <v>2.4974600262939899</v>
      </c>
      <c r="BM43" s="26">
        <v>0.59158372879028298</v>
      </c>
      <c r="BN43" s="26">
        <v>309.24034559726698</v>
      </c>
      <c r="BO43" s="26">
        <v>3.34656317532062</v>
      </c>
      <c r="BP43" s="26">
        <v>214.41427946090599</v>
      </c>
      <c r="BQ43" s="26">
        <v>28.793795883655498</v>
      </c>
      <c r="BR43" s="26">
        <v>7.5626276135444597</v>
      </c>
      <c r="BS43" s="26">
        <v>966.69748306274403</v>
      </c>
      <c r="BT43" s="26">
        <v>40.659415721893303</v>
      </c>
      <c r="BU43" s="26">
        <v>198.608436584472</v>
      </c>
      <c r="BV43" s="26">
        <v>7.6476226784288803</v>
      </c>
      <c r="BW43" s="26">
        <v>145.602596759796</v>
      </c>
      <c r="BX43" s="26">
        <v>0.76977639814140197</v>
      </c>
      <c r="BY43" s="26">
        <v>2807.2103576660102</v>
      </c>
      <c r="BZ43" s="26">
        <v>678.25903296470597</v>
      </c>
      <c r="CA43" s="26">
        <v>678.25699758529595</v>
      </c>
      <c r="CB43" s="97">
        <v>15248.3456802368</v>
      </c>
      <c r="CC43" s="26">
        <v>32.718595325946801</v>
      </c>
      <c r="CD43" s="26">
        <v>3.8692886829376198</v>
      </c>
      <c r="CE43" s="26">
        <v>922.17681884765602</v>
      </c>
      <c r="CF43" s="26">
        <v>55684.9248046875</v>
      </c>
      <c r="CG43" s="26">
        <v>6304.2260398864701</v>
      </c>
      <c r="CH43" s="26">
        <v>5034.5939378738403</v>
      </c>
      <c r="CI43" s="26">
        <v>1108.9773817062301</v>
      </c>
      <c r="CJ43" s="26">
        <v>0</v>
      </c>
      <c r="CK43" s="26">
        <v>587.11297035217206</v>
      </c>
      <c r="CL43" s="26">
        <v>52540.485656738201</v>
      </c>
      <c r="CM43" s="26">
        <v>7809.2880859375</v>
      </c>
      <c r="CN43" s="26">
        <v>3129.1130638122499</v>
      </c>
      <c r="CO43" s="26"/>
      <c r="CP43" s="26"/>
      <c r="CQ43" s="26"/>
      <c r="CR43" s="26"/>
      <c r="CS43" s="26"/>
      <c r="CT43" s="35">
        <f t="shared" si="1"/>
        <v>8.0003205438717601E-3</v>
      </c>
      <c r="CU43" s="50">
        <f t="shared" si="2"/>
        <v>-3.9957818039170281E-5</v>
      </c>
      <c r="CV43" s="50">
        <f t="shared" si="3"/>
        <v>7.6578532592964879E-7</v>
      </c>
      <c r="CW43" s="50">
        <f t="shared" si="4"/>
        <v>-4.4349998698197747E-5</v>
      </c>
      <c r="CX43" s="50"/>
      <c r="CY43" s="35"/>
      <c r="CZ43" s="35"/>
      <c r="DA43" s="26"/>
      <c r="DB43" s="26"/>
      <c r="DC43" s="26"/>
      <c r="DD43" s="26"/>
      <c r="DE43" s="26"/>
      <c r="DF43" s="26"/>
      <c r="DG43" s="26"/>
      <c r="DH43" s="26"/>
      <c r="DI43" s="26"/>
    </row>
    <row r="44" spans="1:113" x14ac:dyDescent="0.25">
      <c r="A44" s="28" t="s">
        <v>43</v>
      </c>
      <c r="B44" s="26">
        <v>217.37074279785099</v>
      </c>
      <c r="C44" s="26">
        <v>1536.8554382324201</v>
      </c>
      <c r="D44" s="26">
        <v>153.604530334472</v>
      </c>
      <c r="E44" s="26">
        <v>153.605106353759</v>
      </c>
      <c r="F44" s="26">
        <v>1536.85144042968</v>
      </c>
      <c r="G44" s="26">
        <v>1536.8422393798801</v>
      </c>
      <c r="H44" s="26">
        <v>477.67021179199202</v>
      </c>
      <c r="I44" s="26">
        <v>2751.0327453613199</v>
      </c>
      <c r="J44" s="26">
        <v>2751.0355796813901</v>
      </c>
      <c r="K44" s="26">
        <v>7694.98388671875</v>
      </c>
      <c r="L44" s="26">
        <v>438.42045593261702</v>
      </c>
      <c r="M44" s="26">
        <v>438.42849349975501</v>
      </c>
      <c r="N44" s="26">
        <v>7845.0830078125</v>
      </c>
      <c r="O44" s="26">
        <v>7845.3166503906205</v>
      </c>
      <c r="P44" s="26">
        <v>1553967.45996093</v>
      </c>
      <c r="Q44" s="26">
        <v>168380367.4375</v>
      </c>
      <c r="R44" s="26">
        <v>1554589.18652343</v>
      </c>
      <c r="S44" s="26">
        <v>5114.9422912597602</v>
      </c>
      <c r="T44" s="26">
        <v>8524.0354919433594</v>
      </c>
      <c r="U44" s="26">
        <v>2292.4518280029201</v>
      </c>
      <c r="V44" s="26">
        <v>1492.44543457031</v>
      </c>
      <c r="W44" s="26">
        <v>2731.31665039062</v>
      </c>
      <c r="X44" s="26">
        <v>1927.05641555786</v>
      </c>
      <c r="Y44" s="26">
        <v>9075.537109375</v>
      </c>
      <c r="Z44" s="26">
        <v>15399.6560058593</v>
      </c>
      <c r="AA44" s="26">
        <v>57229.2783203125</v>
      </c>
      <c r="AB44" s="26">
        <v>2351.6694946288999</v>
      </c>
      <c r="AC44" s="26">
        <v>2351.6685180663999</v>
      </c>
      <c r="AD44" s="26">
        <v>2351.63671875</v>
      </c>
      <c r="AE44" s="26">
        <v>2936.81345748901</v>
      </c>
      <c r="AF44" s="26">
        <v>2314.0808715820299</v>
      </c>
      <c r="AG44" s="26">
        <v>2337.9704895019499</v>
      </c>
      <c r="AH44" s="26">
        <v>3803.8627357482901</v>
      </c>
      <c r="AI44" s="26">
        <v>75.402425929903899</v>
      </c>
      <c r="AJ44" s="26">
        <v>133.96974182128901</v>
      </c>
      <c r="AK44" s="26">
        <v>230.40829467773401</v>
      </c>
      <c r="AL44" s="26">
        <v>0</v>
      </c>
      <c r="AM44" s="26">
        <v>3181.82641601562</v>
      </c>
      <c r="AN44" s="26">
        <v>279.44116973876902</v>
      </c>
      <c r="AO44" s="26">
        <v>279.58250427246003</v>
      </c>
      <c r="AP44" s="26">
        <v>8176.1436843871998</v>
      </c>
      <c r="AQ44" s="26">
        <v>8176.0711441040003</v>
      </c>
      <c r="AR44" s="26">
        <v>246407.34765625</v>
      </c>
      <c r="AS44" s="26">
        <v>40538.652465820298</v>
      </c>
      <c r="AT44" s="26">
        <v>40996.786376953103</v>
      </c>
      <c r="AU44" s="26">
        <v>86443.019042968706</v>
      </c>
      <c r="AV44" s="26">
        <v>289248.435546875</v>
      </c>
      <c r="AW44" s="26">
        <v>248911.142578125</v>
      </c>
      <c r="AX44" s="26">
        <v>4692.2835273742603</v>
      </c>
      <c r="AY44" s="26">
        <v>9.54330671578645</v>
      </c>
      <c r="AZ44" s="26">
        <v>56913.304443359302</v>
      </c>
      <c r="BA44" s="26">
        <v>47.939862728118896</v>
      </c>
      <c r="BB44" s="26">
        <v>9.8726982027292198</v>
      </c>
      <c r="BC44" s="26">
        <v>3216.9371032714798</v>
      </c>
      <c r="BD44" s="26">
        <v>245.56780022382699</v>
      </c>
      <c r="BE44" s="26">
        <v>0</v>
      </c>
      <c r="BF44" s="26">
        <v>3.88700306788086</v>
      </c>
      <c r="BG44" s="37">
        <v>17832.053054809501</v>
      </c>
      <c r="BH44" s="26">
        <v>961.87432861328102</v>
      </c>
      <c r="BI44" s="26">
        <v>451.40512084960898</v>
      </c>
      <c r="BJ44" s="26">
        <v>7895.0115661621003</v>
      </c>
      <c r="BK44" s="26">
        <v>9937.0600748062097</v>
      </c>
      <c r="BL44" s="26">
        <v>6.6592772305011696</v>
      </c>
      <c r="BM44" s="26">
        <v>1.7578155994415201</v>
      </c>
      <c r="BN44" s="26">
        <v>856.48926949501003</v>
      </c>
      <c r="BO44" s="26">
        <v>10.019685521721801</v>
      </c>
      <c r="BP44" s="26">
        <v>538.44447708129803</v>
      </c>
      <c r="BQ44" s="26">
        <v>68.264344930648804</v>
      </c>
      <c r="BR44" s="26">
        <v>18.5975197553634</v>
      </c>
      <c r="BS44" s="26">
        <v>2355.1548690795898</v>
      </c>
      <c r="BT44" s="26">
        <v>103.91950702667199</v>
      </c>
      <c r="BU44" s="26">
        <v>528.16658020019497</v>
      </c>
      <c r="BV44" s="26">
        <v>18.182181380689102</v>
      </c>
      <c r="BW44" s="26">
        <v>486.14635848999001</v>
      </c>
      <c r="BX44" s="26">
        <v>1.9904000589158299</v>
      </c>
      <c r="BY44" s="26">
        <v>8861.3885803222602</v>
      </c>
      <c r="BZ44" s="26">
        <v>2464.46839618682</v>
      </c>
      <c r="CA44" s="26">
        <v>2464.4665203094401</v>
      </c>
      <c r="CB44" s="97">
        <v>36114.762451171802</v>
      </c>
      <c r="CC44" s="26">
        <v>72.123737096786499</v>
      </c>
      <c r="CD44" s="26">
        <v>11.828595161437899</v>
      </c>
      <c r="CE44" s="26">
        <v>3009.38598632812</v>
      </c>
      <c r="CF44" s="26">
        <v>137726.01025390599</v>
      </c>
      <c r="CG44" s="26">
        <v>15029.537612915001</v>
      </c>
      <c r="CH44" s="26">
        <v>12008.6796875</v>
      </c>
      <c r="CI44" s="26">
        <v>2651.2589321136402</v>
      </c>
      <c r="CJ44" s="26">
        <v>0</v>
      </c>
      <c r="CK44" s="26">
        <v>1547.6621704101501</v>
      </c>
      <c r="CL44" s="26">
        <v>127468.185791015</v>
      </c>
      <c r="CM44" s="26">
        <v>17655.174407958901</v>
      </c>
      <c r="CN44" s="26">
        <v>7151.1372528076099</v>
      </c>
      <c r="CO44" s="26"/>
      <c r="CP44" s="26"/>
      <c r="CQ44" s="26"/>
      <c r="CR44" s="26"/>
      <c r="CS44" s="26"/>
      <c r="CT44" s="35">
        <f t="shared" si="1"/>
        <v>8.0003228615804032E-3</v>
      </c>
      <c r="CU44" s="50">
        <f t="shared" si="2"/>
        <v>-4.0261053634780888E-5</v>
      </c>
      <c r="CV44" s="50">
        <f t="shared" si="3"/>
        <v>-1.0422893399712708E-6</v>
      </c>
      <c r="CW44" s="50">
        <f t="shared" si="4"/>
        <v>-5.6036228342933825E-5</v>
      </c>
      <c r="CX44" s="50"/>
      <c r="CY44" s="35"/>
      <c r="CZ44" s="35"/>
      <c r="DA44" s="26"/>
      <c r="DB44" s="26"/>
      <c r="DC44" s="26"/>
      <c r="DD44" s="26"/>
      <c r="DE44" s="26"/>
      <c r="DF44" s="26"/>
      <c r="DG44" s="26"/>
      <c r="DH44" s="26"/>
      <c r="DI44" s="26"/>
    </row>
    <row r="45" spans="1:113" x14ac:dyDescent="0.25">
      <c r="A45" s="28" t="s">
        <v>44</v>
      </c>
      <c r="B45" s="26">
        <v>29.586422204971299</v>
      </c>
      <c r="C45" s="26">
        <v>252.16444015502901</v>
      </c>
      <c r="D45" s="26">
        <v>26.716191053390499</v>
      </c>
      <c r="E45" s="26">
        <v>26.716316819190901</v>
      </c>
      <c r="F45" s="26">
        <v>252.163599967956</v>
      </c>
      <c r="G45" s="26">
        <v>252.16214847564601</v>
      </c>
      <c r="H45" s="26">
        <v>93.342207431793199</v>
      </c>
      <c r="I45" s="26">
        <v>487.041101694107</v>
      </c>
      <c r="J45" s="26">
        <v>487.040515661239</v>
      </c>
      <c r="K45" s="26">
        <v>1180.10559082031</v>
      </c>
      <c r="L45" s="26">
        <v>70.869117319583793</v>
      </c>
      <c r="M45" s="26">
        <v>70.870950669050202</v>
      </c>
      <c r="N45" s="26">
        <v>939.18292236328102</v>
      </c>
      <c r="O45" s="26">
        <v>939.21238708496003</v>
      </c>
      <c r="P45" s="26">
        <v>205548.75897216701</v>
      </c>
      <c r="Q45" s="26">
        <v>20087153.871093702</v>
      </c>
      <c r="R45" s="26">
        <v>205631.047607421</v>
      </c>
      <c r="S45" s="26">
        <v>491.04121065139702</v>
      </c>
      <c r="T45" s="26">
        <v>1485.2221069335901</v>
      </c>
      <c r="U45" s="26">
        <v>375.42421340942298</v>
      </c>
      <c r="V45" s="26">
        <v>173.42295837402301</v>
      </c>
      <c r="W45" s="26">
        <v>505.12152576446499</v>
      </c>
      <c r="X45" s="26">
        <v>298.455999612808</v>
      </c>
      <c r="Y45" s="26">
        <v>1147.6496887206999</v>
      </c>
      <c r="Z45" s="26">
        <v>2200.3218994140602</v>
      </c>
      <c r="AA45" s="26">
        <v>9778.7332000732404</v>
      </c>
      <c r="AB45" s="26">
        <v>385.06832504272398</v>
      </c>
      <c r="AC45" s="26">
        <v>385.06734085083002</v>
      </c>
      <c r="AD45" s="26">
        <v>385.06301116943303</v>
      </c>
      <c r="AE45" s="26">
        <v>405.00842523574801</v>
      </c>
      <c r="AF45" s="26">
        <v>361.66022491454999</v>
      </c>
      <c r="AG45" s="26">
        <v>327.23774719238202</v>
      </c>
      <c r="AH45" s="26">
        <v>540.48216605186406</v>
      </c>
      <c r="AI45" s="26">
        <v>11.1177967134863</v>
      </c>
      <c r="AJ45" s="26">
        <v>30.6843099594116</v>
      </c>
      <c r="AK45" s="26">
        <v>30.482063770294101</v>
      </c>
      <c r="AL45" s="26">
        <v>0</v>
      </c>
      <c r="AM45" s="26">
        <v>438.46842193603499</v>
      </c>
      <c r="AN45" s="26">
        <v>48.420770168304401</v>
      </c>
      <c r="AO45" s="26">
        <v>48.450701475143397</v>
      </c>
      <c r="AP45" s="26">
        <v>1027.2844555377901</v>
      </c>
      <c r="AQ45" s="26">
        <v>1027.2729904651601</v>
      </c>
      <c r="AR45" s="26">
        <v>39404.511108398401</v>
      </c>
      <c r="AS45" s="26">
        <v>5441.3537292480396</v>
      </c>
      <c r="AT45" s="26">
        <v>4878.7580566406205</v>
      </c>
      <c r="AU45" s="26">
        <v>13503.647018432601</v>
      </c>
      <c r="AV45" s="26">
        <v>45205.716064453103</v>
      </c>
      <c r="AW45" s="26">
        <v>35698.756225585901</v>
      </c>
      <c r="AX45" s="26">
        <v>795.82245683669998</v>
      </c>
      <c r="AY45" s="26">
        <v>1.95122161414474</v>
      </c>
      <c r="AZ45" s="26">
        <v>8536.0336532592701</v>
      </c>
      <c r="BA45" s="26">
        <v>10.2418139576911</v>
      </c>
      <c r="BB45" s="26">
        <v>2.2745242416858602</v>
      </c>
      <c r="BC45" s="26">
        <v>565.14406490325905</v>
      </c>
      <c r="BD45" s="26">
        <v>39.412751264870103</v>
      </c>
      <c r="BE45" s="26">
        <v>0</v>
      </c>
      <c r="BF45" s="26">
        <v>0.70974800735711996</v>
      </c>
      <c r="BG45" s="37">
        <v>2915.7694053649898</v>
      </c>
      <c r="BH45" s="26">
        <v>147.51426696777301</v>
      </c>
      <c r="BI45" s="26">
        <v>54.657711029052699</v>
      </c>
      <c r="BJ45" s="26">
        <v>1447.6636371612501</v>
      </c>
      <c r="BK45" s="26">
        <v>1468.1061894893601</v>
      </c>
      <c r="BL45" s="26">
        <v>1.14305950142443</v>
      </c>
      <c r="BM45" s="26">
        <v>0.257485032081604</v>
      </c>
      <c r="BN45" s="26">
        <v>139.67098724842</v>
      </c>
      <c r="BO45" s="26">
        <v>1.65197623521089</v>
      </c>
      <c r="BP45" s="26">
        <v>105.68961930274899</v>
      </c>
      <c r="BQ45" s="26">
        <v>13.9623093307018</v>
      </c>
      <c r="BR45" s="26">
        <v>4.0413637757301304</v>
      </c>
      <c r="BS45" s="26">
        <v>486.07294178008999</v>
      </c>
      <c r="BT45" s="26">
        <v>19.628036618232699</v>
      </c>
      <c r="BU45" s="26">
        <v>97.815891981124807</v>
      </c>
      <c r="BV45" s="26">
        <v>4.1864202599972398</v>
      </c>
      <c r="BW45" s="26">
        <v>70.936558604240403</v>
      </c>
      <c r="BX45" s="26">
        <v>0.37050591246224901</v>
      </c>
      <c r="BY45" s="26">
        <v>1040.0203132629299</v>
      </c>
      <c r="BZ45" s="26">
        <v>222.86704695224699</v>
      </c>
      <c r="CA45" s="26">
        <v>222.86780026554999</v>
      </c>
      <c r="CB45" s="97">
        <v>5443.9718551635697</v>
      </c>
      <c r="CC45" s="26">
        <v>12.843256086110999</v>
      </c>
      <c r="CD45" s="26">
        <v>2.82304446399211</v>
      </c>
      <c r="CE45" s="26">
        <v>364.385009765625</v>
      </c>
      <c r="CF45" s="26">
        <v>20821.901641845699</v>
      </c>
      <c r="CG45" s="26">
        <v>2211.3319740295401</v>
      </c>
      <c r="CH45" s="26">
        <v>1746.54469490051</v>
      </c>
      <c r="CI45" s="26">
        <v>383.66865551471699</v>
      </c>
      <c r="CJ45" s="26">
        <v>0</v>
      </c>
      <c r="CK45" s="26">
        <v>214.45244979858299</v>
      </c>
      <c r="CL45" s="26">
        <v>19538.393188476501</v>
      </c>
      <c r="CM45" s="26">
        <v>2745.3132638931202</v>
      </c>
      <c r="CN45" s="26">
        <v>1094.9537329673699</v>
      </c>
      <c r="CO45" s="26"/>
      <c r="CP45" s="26"/>
      <c r="CQ45" s="26"/>
      <c r="CR45" s="26"/>
      <c r="CS45" s="26"/>
      <c r="CT45" s="35">
        <f t="shared" si="1"/>
        <v>8.0003206762371479E-3</v>
      </c>
      <c r="CU45" s="50">
        <f t="shared" si="2"/>
        <v>-4.0017021416254248E-5</v>
      </c>
      <c r="CV45" s="50">
        <f t="shared" si="3"/>
        <v>-1.4448523248434043E-7</v>
      </c>
      <c r="CW45" s="50">
        <f t="shared" si="4"/>
        <v>-3.7103792266931483E-5</v>
      </c>
      <c r="CX45" s="50"/>
      <c r="CY45" s="35"/>
      <c r="CZ45" s="35"/>
      <c r="DA45" s="26"/>
      <c r="DB45" s="26"/>
      <c r="DC45" s="26"/>
      <c r="DD45" s="26"/>
      <c r="DE45" s="26"/>
      <c r="DF45" s="26"/>
      <c r="DG45" s="26"/>
      <c r="DH45" s="26"/>
      <c r="DI45" s="26"/>
    </row>
    <row r="46" spans="1:113" x14ac:dyDescent="0.25">
      <c r="A46" s="28" t="s">
        <v>45</v>
      </c>
      <c r="B46" s="26">
        <v>6.4846408367156902</v>
      </c>
      <c r="C46" s="26">
        <v>39.685930907726203</v>
      </c>
      <c r="D46" s="26">
        <v>3.2581797018647101</v>
      </c>
      <c r="E46" s="26">
        <v>3.2581800967454901</v>
      </c>
      <c r="F46" s="26">
        <v>39.685801804065697</v>
      </c>
      <c r="G46" s="26">
        <v>39.685558438301001</v>
      </c>
      <c r="H46" s="26">
        <v>10.0110712200403</v>
      </c>
      <c r="I46" s="26">
        <v>92.411570042371693</v>
      </c>
      <c r="J46" s="26">
        <v>92.412166044116006</v>
      </c>
      <c r="K46" s="26">
        <v>186.47708129882801</v>
      </c>
      <c r="L46" s="26">
        <v>14.1908744554966</v>
      </c>
      <c r="M46" s="26">
        <v>14.1913034692406</v>
      </c>
      <c r="N46" s="26">
        <v>165.45980501174901</v>
      </c>
      <c r="O46" s="26">
        <v>165.464983940124</v>
      </c>
      <c r="P46" s="26">
        <v>36761.360265731797</v>
      </c>
      <c r="Q46" s="26">
        <v>3635746.7089843699</v>
      </c>
      <c r="R46" s="26">
        <v>36776.073587417603</v>
      </c>
      <c r="S46" s="26">
        <v>61.978579878806997</v>
      </c>
      <c r="T46" s="26">
        <v>252.60021698474799</v>
      </c>
      <c r="U46" s="26">
        <v>71.150987386703406</v>
      </c>
      <c r="V46" s="26">
        <v>26.164758682250898</v>
      </c>
      <c r="W46" s="26">
        <v>72.961148411035495</v>
      </c>
      <c r="X46" s="26">
        <v>50.614548619836498</v>
      </c>
      <c r="Y46" s="26">
        <v>178.599596023559</v>
      </c>
      <c r="Z46" s="26">
        <v>359.96010589599598</v>
      </c>
      <c r="AA46" s="26">
        <v>1685.58299541473</v>
      </c>
      <c r="AB46" s="26">
        <v>42.193263649940398</v>
      </c>
      <c r="AC46" s="26">
        <v>42.1932370662689</v>
      </c>
      <c r="AD46" s="26">
        <v>42.192681431770303</v>
      </c>
      <c r="AE46" s="26">
        <v>72.103992655873299</v>
      </c>
      <c r="AF46" s="26">
        <v>40.854927480220702</v>
      </c>
      <c r="AG46" s="26">
        <v>38.106491744518202</v>
      </c>
      <c r="AH46" s="26">
        <v>79.942717440426307</v>
      </c>
      <c r="AI46" s="26">
        <v>2.0333644119091301</v>
      </c>
      <c r="AJ46" s="26">
        <v>2.2666172832250502</v>
      </c>
      <c r="AK46" s="26">
        <v>8.4535703659057599</v>
      </c>
      <c r="AL46" s="26">
        <v>0</v>
      </c>
      <c r="AM46" s="26">
        <v>75.577075004577594</v>
      </c>
      <c r="AN46" s="26">
        <v>6.2396671473979897</v>
      </c>
      <c r="AO46" s="26">
        <v>6.2460938245057998</v>
      </c>
      <c r="AP46" s="26">
        <v>201.68847151100599</v>
      </c>
      <c r="AQ46" s="26">
        <v>201.68724997341599</v>
      </c>
      <c r="AR46" s="26">
        <v>4478.7332267761203</v>
      </c>
      <c r="AS46" s="26">
        <v>587.27675247192303</v>
      </c>
      <c r="AT46" s="26">
        <v>541.45886421203602</v>
      </c>
      <c r="AU46" s="26">
        <v>2145.8334684371898</v>
      </c>
      <c r="AV46" s="26">
        <v>5106.6608200073197</v>
      </c>
      <c r="AW46" s="26">
        <v>4183.7587585449201</v>
      </c>
      <c r="AX46" s="26">
        <v>130.525604724884</v>
      </c>
      <c r="AY46" s="26">
        <v>0.260743330174591</v>
      </c>
      <c r="AZ46" s="26">
        <v>1320.3680124282801</v>
      </c>
      <c r="BA46" s="26">
        <v>1.33863980183377</v>
      </c>
      <c r="BB46" s="26">
        <v>0.19819654501043199</v>
      </c>
      <c r="BC46" s="26">
        <v>59.690193504094999</v>
      </c>
      <c r="BD46" s="26">
        <v>6.2583567921537897</v>
      </c>
      <c r="BE46" s="26">
        <v>0</v>
      </c>
      <c r="BF46" s="26">
        <v>8.8191086309961905E-2</v>
      </c>
      <c r="BG46" s="37">
        <v>427.48225742578501</v>
      </c>
      <c r="BH46" s="26">
        <v>23.309627532958899</v>
      </c>
      <c r="BI46" s="26">
        <v>11.1409454345703</v>
      </c>
      <c r="BJ46" s="26">
        <v>184.351891219615</v>
      </c>
      <c r="BK46" s="26">
        <v>243.13027497380901</v>
      </c>
      <c r="BL46" s="26">
        <v>0.17425623431336101</v>
      </c>
      <c r="BM46" s="26">
        <v>4.34863939881324E-2</v>
      </c>
      <c r="BN46" s="26">
        <v>21.6386003009974</v>
      </c>
      <c r="BO46" s="26">
        <v>0.16807069792412199</v>
      </c>
      <c r="BP46" s="26">
        <v>15.558207642287</v>
      </c>
      <c r="BQ46" s="26">
        <v>2.05549541395157</v>
      </c>
      <c r="BR46" s="26">
        <v>0.445242903195321</v>
      </c>
      <c r="BS46" s="26">
        <v>69.4936583340168</v>
      </c>
      <c r="BT46" s="26">
        <v>2.3008138537406899</v>
      </c>
      <c r="BU46" s="26">
        <v>11.2737298458814</v>
      </c>
      <c r="BV46" s="26">
        <v>0.40257827530149298</v>
      </c>
      <c r="BW46" s="26">
        <v>6.4993218332528997</v>
      </c>
      <c r="BX46" s="26">
        <v>4.99339650996262E-2</v>
      </c>
      <c r="BY46" s="26">
        <v>39.9048668146133</v>
      </c>
      <c r="BZ46" s="26">
        <v>69.406114989891606</v>
      </c>
      <c r="CA46" s="26">
        <v>69.4058752451092</v>
      </c>
      <c r="CB46" s="97">
        <v>817.23047590255703</v>
      </c>
      <c r="CC46" s="26">
        <v>2.1209468827582798</v>
      </c>
      <c r="CD46" s="26">
        <v>0.19265302643179799</v>
      </c>
      <c r="CE46" s="26">
        <v>74.272964477539006</v>
      </c>
      <c r="CF46" s="26">
        <v>3340.0747337341299</v>
      </c>
      <c r="CG46" s="26">
        <v>363.480045616626</v>
      </c>
      <c r="CH46" s="26">
        <v>280.586907073855</v>
      </c>
      <c r="CI46" s="26">
        <v>58.686213254928496</v>
      </c>
      <c r="CJ46" s="26">
        <v>0</v>
      </c>
      <c r="CK46" s="26">
        <v>30.988666296005199</v>
      </c>
      <c r="CL46" s="26">
        <v>3096.4751100540102</v>
      </c>
      <c r="CM46" s="26">
        <v>475.37677800655302</v>
      </c>
      <c r="CN46" s="26">
        <v>185.782482266426</v>
      </c>
      <c r="CO46" s="26"/>
      <c r="CP46" s="26"/>
      <c r="CQ46" s="26"/>
      <c r="CR46" s="26"/>
      <c r="CS46" s="26"/>
      <c r="CT46" s="35">
        <f t="shared" si="1"/>
        <v>8.0003213293813671E-3</v>
      </c>
      <c r="CU46" s="50">
        <f t="shared" si="2"/>
        <v>-3.9964808343034143E-5</v>
      </c>
      <c r="CV46" s="50">
        <f t="shared" si="3"/>
        <v>2.134178890846407E-7</v>
      </c>
      <c r="CW46" s="50">
        <f t="shared" si="4"/>
        <v>-6.1197279917395378E-5</v>
      </c>
      <c r="CX46" s="50"/>
      <c r="CY46" s="35"/>
      <c r="CZ46" s="35"/>
      <c r="DA46" s="26"/>
      <c r="DB46" s="26"/>
      <c r="DC46" s="26"/>
      <c r="DD46" s="26"/>
      <c r="DE46" s="26"/>
      <c r="DF46" s="26"/>
      <c r="DG46" s="26"/>
      <c r="DH46" s="26"/>
      <c r="DI46" s="26"/>
    </row>
    <row r="47" spans="1:113" x14ac:dyDescent="0.25">
      <c r="A47" s="28" t="s">
        <v>46</v>
      </c>
      <c r="B47" s="26">
        <v>76.647069931030202</v>
      </c>
      <c r="C47" s="26">
        <v>581.85716629028298</v>
      </c>
      <c r="D47" s="26">
        <v>46.3091042041778</v>
      </c>
      <c r="E47" s="26">
        <v>46.309176206588702</v>
      </c>
      <c r="F47" s="26">
        <v>581.85676097869805</v>
      </c>
      <c r="G47" s="26">
        <v>581.85334873199395</v>
      </c>
      <c r="H47" s="26">
        <v>166.207936763763</v>
      </c>
      <c r="I47" s="26">
        <v>1290.9683272838499</v>
      </c>
      <c r="J47" s="26">
        <v>1290.9698491096401</v>
      </c>
      <c r="K47" s="26">
        <v>2081.609375</v>
      </c>
      <c r="L47" s="26">
        <v>210.889250189065</v>
      </c>
      <c r="M47" s="26">
        <v>210.89402505755399</v>
      </c>
      <c r="N47" s="26">
        <v>2112.7701721191402</v>
      </c>
      <c r="O47" s="26">
        <v>2112.8347930908199</v>
      </c>
      <c r="P47" s="26">
        <v>604491.72009277297</v>
      </c>
      <c r="Q47" s="26">
        <v>45689600.207031198</v>
      </c>
      <c r="R47" s="26">
        <v>604733.74548339797</v>
      </c>
      <c r="S47" s="26">
        <v>1833.75072479248</v>
      </c>
      <c r="T47" s="26">
        <v>3536.1986637115401</v>
      </c>
      <c r="U47" s="26">
        <v>1036.41358852386</v>
      </c>
      <c r="V47" s="26">
        <v>638.38171386718705</v>
      </c>
      <c r="W47" s="26">
        <v>1211.60815906524</v>
      </c>
      <c r="X47" s="26">
        <v>892.88101959228504</v>
      </c>
      <c r="Y47" s="26">
        <v>3696.22290039062</v>
      </c>
      <c r="Z47" s="26">
        <v>7114.0876464843705</v>
      </c>
      <c r="AA47" s="26">
        <v>25486.639404296799</v>
      </c>
      <c r="AB47" s="26">
        <v>676.47480773925702</v>
      </c>
      <c r="AC47" s="26">
        <v>676.47454452514603</v>
      </c>
      <c r="AD47" s="26">
        <v>676.46512603759697</v>
      </c>
      <c r="AE47" s="26">
        <v>1252.7710752487101</v>
      </c>
      <c r="AF47" s="26">
        <v>769.89071846008301</v>
      </c>
      <c r="AG47" s="26">
        <v>744.75226497650101</v>
      </c>
      <c r="AH47" s="26">
        <v>1613.6415066719001</v>
      </c>
      <c r="AI47" s="26">
        <v>28.059431061148601</v>
      </c>
      <c r="AJ47" s="26">
        <v>38.733857393264699</v>
      </c>
      <c r="AK47" s="26">
        <v>95.094295501708899</v>
      </c>
      <c r="AL47" s="26">
        <v>0</v>
      </c>
      <c r="AM47" s="26">
        <v>1316.50047302246</v>
      </c>
      <c r="AN47" s="26">
        <v>95.184187412261906</v>
      </c>
      <c r="AO47" s="26">
        <v>95.260134458541799</v>
      </c>
      <c r="AP47" s="26">
        <v>2749.4343740939998</v>
      </c>
      <c r="AQ47" s="26">
        <v>2749.4078977108002</v>
      </c>
      <c r="AR47" s="26">
        <v>85228.582824707002</v>
      </c>
      <c r="AS47" s="26">
        <v>10237.863494873</v>
      </c>
      <c r="AT47" s="26">
        <v>9852.8820800781195</v>
      </c>
      <c r="AU47" s="26">
        <v>37247.537353515603</v>
      </c>
      <c r="AV47" s="26">
        <v>96232.4969482421</v>
      </c>
      <c r="AW47" s="26">
        <v>82496.325622558594</v>
      </c>
      <c r="AX47" s="26">
        <v>2023.7604112625099</v>
      </c>
      <c r="AY47" s="26">
        <v>3.7576955235563201</v>
      </c>
      <c r="AZ47" s="26">
        <v>24488.1327819824</v>
      </c>
      <c r="BA47" s="26">
        <v>18.9597149938344</v>
      </c>
      <c r="BB47" s="26">
        <v>3.2082892395555902</v>
      </c>
      <c r="BC47" s="26">
        <v>982.73948836326599</v>
      </c>
      <c r="BD47" s="26">
        <v>73.0257141254842</v>
      </c>
      <c r="BE47" s="26">
        <v>0</v>
      </c>
      <c r="BF47" s="26">
        <v>1.2571375109255301</v>
      </c>
      <c r="BG47" s="37">
        <v>5396.8728628158497</v>
      </c>
      <c r="BH47" s="26">
        <v>260.20004272460898</v>
      </c>
      <c r="BI47" s="26">
        <v>128.13761901855401</v>
      </c>
      <c r="BJ47" s="26">
        <v>2611.2566375732399</v>
      </c>
      <c r="BK47" s="26">
        <v>2785.6175695657698</v>
      </c>
      <c r="BL47" s="26">
        <v>2.2354776691645299</v>
      </c>
      <c r="BM47" s="26">
        <v>0.49237373471259999</v>
      </c>
      <c r="BN47" s="26">
        <v>254.56306634843301</v>
      </c>
      <c r="BO47" s="26">
        <v>2.3813653737306502</v>
      </c>
      <c r="BP47" s="26">
        <v>203.644594073295</v>
      </c>
      <c r="BQ47" s="26">
        <v>28.7537281513214</v>
      </c>
      <c r="BR47" s="26">
        <v>6.4491620510816503</v>
      </c>
      <c r="BS47" s="26">
        <v>923.18719577789295</v>
      </c>
      <c r="BT47" s="26">
        <v>38.300023376941603</v>
      </c>
      <c r="BU47" s="26">
        <v>193.249595880508</v>
      </c>
      <c r="BV47" s="26">
        <v>6.3924717325717202</v>
      </c>
      <c r="BW47" s="26">
        <v>99.682401180267306</v>
      </c>
      <c r="BX47" s="26">
        <v>0.66245466569671396</v>
      </c>
      <c r="BY47" s="26">
        <v>2887.8271789550699</v>
      </c>
      <c r="BZ47" s="26">
        <v>829.71842348575501</v>
      </c>
      <c r="CA47" s="26">
        <v>829.72068357467595</v>
      </c>
      <c r="CB47" s="97">
        <v>15836.5562400817</v>
      </c>
      <c r="CC47" s="26">
        <v>33.278665192425201</v>
      </c>
      <c r="CD47" s="26">
        <v>3.2935355827212298</v>
      </c>
      <c r="CE47" s="26">
        <v>854.25769042968705</v>
      </c>
      <c r="CF47" s="26">
        <v>58016.438720703103</v>
      </c>
      <c r="CG47" s="26">
        <v>6707.6507778167697</v>
      </c>
      <c r="CH47" s="26">
        <v>5372.0790944099399</v>
      </c>
      <c r="CI47" s="26">
        <v>1177.91806137561</v>
      </c>
      <c r="CJ47" s="26">
        <v>0</v>
      </c>
      <c r="CK47" s="26">
        <v>602.12539148330598</v>
      </c>
      <c r="CL47" s="26">
        <v>54926.893173217701</v>
      </c>
      <c r="CM47" s="26">
        <v>8161.3061304092398</v>
      </c>
      <c r="CN47" s="26">
        <v>3290.8701572418199</v>
      </c>
      <c r="CO47" s="26"/>
      <c r="CP47" s="26"/>
      <c r="CQ47" s="26"/>
      <c r="CR47" s="26"/>
      <c r="CS47" s="26"/>
      <c r="CT47" s="35">
        <f t="shared" si="1"/>
        <v>8.0003194645792333E-3</v>
      </c>
      <c r="CU47" s="50">
        <f t="shared" si="2"/>
        <v>-3.9904293453488061E-5</v>
      </c>
      <c r="CV47" s="50">
        <f t="shared" si="3"/>
        <v>-2.4909298296527613E-7</v>
      </c>
      <c r="CW47" s="50">
        <f t="shared" si="4"/>
        <v>-5.1964613357892219E-5</v>
      </c>
      <c r="CX47" s="50"/>
      <c r="CY47" s="35"/>
      <c r="CZ47" s="35"/>
      <c r="DA47" s="26"/>
      <c r="DB47" s="26"/>
      <c r="DC47" s="26"/>
      <c r="DD47" s="26"/>
      <c r="DE47" s="26"/>
      <c r="DF47" s="26"/>
      <c r="DG47" s="26"/>
      <c r="DH47" s="26"/>
      <c r="DI47" s="26"/>
    </row>
    <row r="48" spans="1:113" x14ac:dyDescent="0.25">
      <c r="A48" s="28" t="s">
        <v>47</v>
      </c>
      <c r="B48" s="26">
        <v>79.208073377609196</v>
      </c>
      <c r="C48" s="26">
        <v>666.431846618652</v>
      </c>
      <c r="D48" s="26">
        <v>54.3284044265747</v>
      </c>
      <c r="E48" s="26">
        <v>54.328541040420497</v>
      </c>
      <c r="F48" s="26">
        <v>666.43138408660798</v>
      </c>
      <c r="G48" s="26">
        <v>666.427589416503</v>
      </c>
      <c r="H48" s="26">
        <v>206.15200805664</v>
      </c>
      <c r="I48" s="26">
        <v>1598.3420708179401</v>
      </c>
      <c r="J48" s="26">
        <v>1598.34062361717</v>
      </c>
      <c r="K48" s="26">
        <v>2103.80786132812</v>
      </c>
      <c r="L48" s="26">
        <v>234.80619674920999</v>
      </c>
      <c r="M48" s="26">
        <v>234.81118118762899</v>
      </c>
      <c r="N48" s="26">
        <v>2139.6892547607399</v>
      </c>
      <c r="O48" s="26">
        <v>2139.7562866210901</v>
      </c>
      <c r="P48" s="26">
        <v>537745.00665283203</v>
      </c>
      <c r="Q48" s="26">
        <v>35112285.4296875</v>
      </c>
      <c r="R48" s="26">
        <v>537960.30133056606</v>
      </c>
      <c r="S48" s="26">
        <v>1648.9596481323199</v>
      </c>
      <c r="T48" s="26">
        <v>4002.2760391235302</v>
      </c>
      <c r="U48" s="26">
        <v>1184.7332568168599</v>
      </c>
      <c r="V48" s="26">
        <v>597.3515625</v>
      </c>
      <c r="W48" s="26">
        <v>1483.8230428695599</v>
      </c>
      <c r="X48" s="26">
        <v>975.90671181678704</v>
      </c>
      <c r="Y48" s="26">
        <v>3535.5009765625</v>
      </c>
      <c r="Z48" s="26">
        <v>7477.1505126953098</v>
      </c>
      <c r="AA48" s="26">
        <v>29926.581466674801</v>
      </c>
      <c r="AB48" s="26">
        <v>809.97825241088799</v>
      </c>
      <c r="AC48" s="26">
        <v>809.97802352905205</v>
      </c>
      <c r="AD48" s="26">
        <v>809.96698760986305</v>
      </c>
      <c r="AE48" s="26">
        <v>1267.71568202972</v>
      </c>
      <c r="AF48" s="26">
        <v>713.44618225097599</v>
      </c>
      <c r="AG48" s="26">
        <v>663.22353458404496</v>
      </c>
      <c r="AH48" s="26">
        <v>1613.4722468852899</v>
      </c>
      <c r="AI48" s="26">
        <v>26.8033693581819</v>
      </c>
      <c r="AJ48" s="26">
        <v>49.292410254478398</v>
      </c>
      <c r="AK48" s="26">
        <v>86.752002716064396</v>
      </c>
      <c r="AL48" s="26">
        <v>0</v>
      </c>
      <c r="AM48" s="26">
        <v>1444.9001159667901</v>
      </c>
      <c r="AN48" s="26">
        <v>115.053486108779</v>
      </c>
      <c r="AO48" s="26">
        <v>115.13807892799301</v>
      </c>
      <c r="AP48" s="26">
        <v>2205.5276451110799</v>
      </c>
      <c r="AQ48" s="26">
        <v>2205.5110325813198</v>
      </c>
      <c r="AR48" s="26">
        <v>79598.308105468706</v>
      </c>
      <c r="AS48" s="26">
        <v>8869.0166625976508</v>
      </c>
      <c r="AT48" s="26">
        <v>8125.6439208984302</v>
      </c>
      <c r="AU48" s="26">
        <v>40340.620529174797</v>
      </c>
      <c r="AV48" s="26">
        <v>89177.222290039004</v>
      </c>
      <c r="AW48" s="26">
        <v>74114.001708984302</v>
      </c>
      <c r="AX48" s="26">
        <v>2300.2698383331299</v>
      </c>
      <c r="AY48" s="26">
        <v>3.7038521710783199</v>
      </c>
      <c r="AZ48" s="26">
        <v>25845.1872634887</v>
      </c>
      <c r="BA48" s="26">
        <v>19.571840092539698</v>
      </c>
      <c r="BB48" s="26">
        <v>3.43806964159011</v>
      </c>
      <c r="BC48" s="26">
        <v>891.32117867469697</v>
      </c>
      <c r="BD48" s="26">
        <v>73.526784278452396</v>
      </c>
      <c r="BE48" s="26">
        <v>0</v>
      </c>
      <c r="BF48" s="26">
        <v>1.26865560561418</v>
      </c>
      <c r="BG48" s="37">
        <v>5230.0546531677201</v>
      </c>
      <c r="BH48" s="26">
        <v>262.97589111328102</v>
      </c>
      <c r="BI48" s="26">
        <v>100.626289367675</v>
      </c>
      <c r="BJ48" s="26">
        <v>2576.80467414855</v>
      </c>
      <c r="BK48" s="26">
        <v>2653.2497118711399</v>
      </c>
      <c r="BL48" s="26">
        <v>2.2339741699397502</v>
      </c>
      <c r="BM48" s="26">
        <v>0.46191313862800598</v>
      </c>
      <c r="BN48" s="26">
        <v>256.23909358680203</v>
      </c>
      <c r="BO48" s="26">
        <v>2.4192178398370698</v>
      </c>
      <c r="BP48" s="26">
        <v>210.62875401973699</v>
      </c>
      <c r="BQ48" s="26">
        <v>28.963387310504899</v>
      </c>
      <c r="BR48" s="26">
        <v>7.1306214481592098</v>
      </c>
      <c r="BS48" s="26">
        <v>975.56192207336403</v>
      </c>
      <c r="BT48" s="26">
        <v>46.816529333591397</v>
      </c>
      <c r="BU48" s="26">
        <v>224.02580213546699</v>
      </c>
      <c r="BV48" s="26">
        <v>6.6340514793991998</v>
      </c>
      <c r="BW48" s="26">
        <v>93.139329552650395</v>
      </c>
      <c r="BX48" s="26">
        <v>0.66500252694822803</v>
      </c>
      <c r="BY48" s="26">
        <v>1302.44956207275</v>
      </c>
      <c r="BZ48" s="26">
        <v>409.827368080616</v>
      </c>
      <c r="CA48" s="26">
        <v>409.82798796892098</v>
      </c>
      <c r="CB48" s="97">
        <v>16846.050224304199</v>
      </c>
      <c r="CC48" s="26">
        <v>39.836731702089303</v>
      </c>
      <c r="CD48" s="26">
        <v>4.2024523466825396</v>
      </c>
      <c r="CE48" s="26">
        <v>670.84674072265602</v>
      </c>
      <c r="CF48" s="26">
        <v>62223.928009033203</v>
      </c>
      <c r="CG48" s="26">
        <v>7046.8896512985202</v>
      </c>
      <c r="CH48" s="26">
        <v>5591.2744445800699</v>
      </c>
      <c r="CI48" s="26">
        <v>1221.81559038162</v>
      </c>
      <c r="CJ48" s="26">
        <v>0</v>
      </c>
      <c r="CK48" s="26">
        <v>601.321131706237</v>
      </c>
      <c r="CL48" s="26">
        <v>59167.557891845703</v>
      </c>
      <c r="CM48" s="26">
        <v>9043.9899139404297</v>
      </c>
      <c r="CN48" s="26">
        <v>3585.7054595947202</v>
      </c>
      <c r="CO48" s="26"/>
      <c r="CP48" s="26"/>
      <c r="CQ48" s="26"/>
      <c r="CR48" s="26"/>
      <c r="CS48" s="26"/>
      <c r="CT48" s="35">
        <f t="shared" si="1"/>
        <v>8.0003185110495093E-3</v>
      </c>
      <c r="CU48" s="50">
        <f t="shared" si="2"/>
        <v>-3.979334842688623E-5</v>
      </c>
      <c r="CV48" s="50">
        <f t="shared" si="3"/>
        <v>5.107939550873986E-8</v>
      </c>
      <c r="CW48" s="50">
        <f t="shared" si="4"/>
        <v>-3.9961686822672567E-5</v>
      </c>
      <c r="CX48" s="50"/>
      <c r="CY48" s="35"/>
      <c r="CZ48" s="35"/>
      <c r="DA48" s="26"/>
      <c r="DB48" s="26"/>
      <c r="DC48" s="26"/>
      <c r="DD48" s="26"/>
      <c r="DE48" s="26"/>
      <c r="DF48" s="26"/>
      <c r="DG48" s="26"/>
      <c r="DH48" s="26"/>
      <c r="DI48" s="26"/>
    </row>
    <row r="49" spans="1:113" x14ac:dyDescent="0.25">
      <c r="A49" s="28" t="s">
        <v>48</v>
      </c>
      <c r="B49" s="26">
        <v>19.297157168388299</v>
      </c>
      <c r="C49" s="26">
        <v>157.56263875961301</v>
      </c>
      <c r="D49" s="26">
        <v>13.091908454895</v>
      </c>
      <c r="E49" s="26">
        <v>13.091910123825</v>
      </c>
      <c r="F49" s="26">
        <v>157.562535285949</v>
      </c>
      <c r="G49" s="26">
        <v>157.56162333488399</v>
      </c>
      <c r="H49" s="26">
        <v>47.9356911182403</v>
      </c>
      <c r="I49" s="26">
        <v>343.502871453762</v>
      </c>
      <c r="J49" s="26">
        <v>343.50261938571902</v>
      </c>
      <c r="K49" s="26">
        <v>592.17657470703102</v>
      </c>
      <c r="L49" s="26">
        <v>50.382372155785497</v>
      </c>
      <c r="M49" s="26">
        <v>50.383695691823903</v>
      </c>
      <c r="N49" s="26">
        <v>537.864013671875</v>
      </c>
      <c r="O49" s="26">
        <v>537.88083267211903</v>
      </c>
      <c r="P49" s="26">
        <v>150114.012435913</v>
      </c>
      <c r="Q49" s="26">
        <v>10938971.0351562</v>
      </c>
      <c r="R49" s="26">
        <v>150174.062530517</v>
      </c>
      <c r="S49" s="26">
        <v>361.85157585143997</v>
      </c>
      <c r="T49" s="26">
        <v>946.97231197357098</v>
      </c>
      <c r="U49" s="26">
        <v>275.85198295116402</v>
      </c>
      <c r="V49" s="26">
        <v>126.342330932617</v>
      </c>
      <c r="W49" s="26">
        <v>338.99987006187399</v>
      </c>
      <c r="X49" s="26">
        <v>228.892808288335</v>
      </c>
      <c r="Y49" s="26">
        <v>845.83526611328102</v>
      </c>
      <c r="Z49" s="26">
        <v>1569.2426147460901</v>
      </c>
      <c r="AA49" s="26">
        <v>6917.7585716247504</v>
      </c>
      <c r="AB49" s="26">
        <v>189.366144180297</v>
      </c>
      <c r="AC49" s="26">
        <v>189.36625385284401</v>
      </c>
      <c r="AD49" s="26">
        <v>189.36346817016599</v>
      </c>
      <c r="AE49" s="26">
        <v>300.86355480551703</v>
      </c>
      <c r="AF49" s="26">
        <v>194.23873424530001</v>
      </c>
      <c r="AG49" s="26">
        <v>186.723124980926</v>
      </c>
      <c r="AH49" s="26">
        <v>393.427736580371</v>
      </c>
      <c r="AI49" s="26">
        <v>6.60186144802719</v>
      </c>
      <c r="AJ49" s="26">
        <v>11.7479799985885</v>
      </c>
      <c r="AK49" s="26">
        <v>21.695091247558501</v>
      </c>
      <c r="AL49" s="26">
        <v>0</v>
      </c>
      <c r="AM49" s="26">
        <v>310.55105590820301</v>
      </c>
      <c r="AN49" s="26">
        <v>26.584309875965101</v>
      </c>
      <c r="AO49" s="26">
        <v>26.603354454040499</v>
      </c>
      <c r="AP49" s="26">
        <v>647.76936566829602</v>
      </c>
      <c r="AQ49" s="26">
        <v>647.76460373401596</v>
      </c>
      <c r="AR49" s="26">
        <v>21496.722259521401</v>
      </c>
      <c r="AS49" s="26">
        <v>2588.8802642822202</v>
      </c>
      <c r="AT49" s="26">
        <v>2474.0643157958898</v>
      </c>
      <c r="AU49" s="26">
        <v>9545.1842918395996</v>
      </c>
      <c r="AV49" s="26">
        <v>24278.872497558499</v>
      </c>
      <c r="AW49" s="26">
        <v>20679.602020263599</v>
      </c>
      <c r="AX49" s="26">
        <v>542.01563262939396</v>
      </c>
      <c r="AY49" s="26">
        <v>1.0219621709547899</v>
      </c>
      <c r="AZ49" s="26">
        <v>6136.8274497985803</v>
      </c>
      <c r="BA49" s="26">
        <v>5.2866826988756603</v>
      </c>
      <c r="BB49" s="26">
        <v>1.0146336536854501</v>
      </c>
      <c r="BC49" s="26">
        <v>255.736279666423</v>
      </c>
      <c r="BD49" s="26">
        <v>20.306326331570698</v>
      </c>
      <c r="BE49" s="26">
        <v>0</v>
      </c>
      <c r="BF49" s="26">
        <v>0.349220616742968</v>
      </c>
      <c r="BG49" s="37">
        <v>1459.99344110488</v>
      </c>
      <c r="BH49" s="26">
        <v>74.021942138671804</v>
      </c>
      <c r="BI49" s="26">
        <v>30.728101730346602</v>
      </c>
      <c r="BJ49" s="26">
        <v>704.33218169212296</v>
      </c>
      <c r="BK49" s="26">
        <v>755.65853756666104</v>
      </c>
      <c r="BL49" s="26">
        <v>0.59881889214739203</v>
      </c>
      <c r="BM49" s="26">
        <v>0.133418813347816</v>
      </c>
      <c r="BN49" s="26">
        <v>71.236150790005894</v>
      </c>
      <c r="BO49" s="26">
        <v>0.68560958374291603</v>
      </c>
      <c r="BP49" s="26">
        <v>55.671305179595898</v>
      </c>
      <c r="BQ49" s="26">
        <v>7.6589735001325598</v>
      </c>
      <c r="BR49" s="26">
        <v>1.9235960543155599</v>
      </c>
      <c r="BS49" s="26">
        <v>254.981618285179</v>
      </c>
      <c r="BT49" s="26">
        <v>10.767059713602</v>
      </c>
      <c r="BU49" s="26">
        <v>51.572870969772303</v>
      </c>
      <c r="BV49" s="26">
        <v>1.9464451260864699</v>
      </c>
      <c r="BW49" s="26">
        <v>25.6270344555377</v>
      </c>
      <c r="BX49" s="26">
        <v>0.18664884635654699</v>
      </c>
      <c r="BY49" s="26">
        <v>714.83824539184502</v>
      </c>
      <c r="BZ49" s="26">
        <v>153.03208102285799</v>
      </c>
      <c r="CA49" s="26">
        <v>153.03227217495399</v>
      </c>
      <c r="CB49" s="97">
        <v>4005.4357557296698</v>
      </c>
      <c r="CC49" s="26">
        <v>9.0832787789404392</v>
      </c>
      <c r="CD49" s="26">
        <v>1.01122218370437</v>
      </c>
      <c r="CE49" s="26">
        <v>204.85528564453099</v>
      </c>
      <c r="CF49" s="26">
        <v>14716.8028106689</v>
      </c>
      <c r="CG49" s="26">
        <v>1670.4357185363699</v>
      </c>
      <c r="CH49" s="26">
        <v>1326.79647839069</v>
      </c>
      <c r="CI49" s="26">
        <v>290.05729329586001</v>
      </c>
      <c r="CJ49" s="26">
        <v>0</v>
      </c>
      <c r="CK49" s="26">
        <v>149.372777581214</v>
      </c>
      <c r="CL49" s="26">
        <v>13933.1074371337</v>
      </c>
      <c r="CM49" s="26">
        <v>2107.38488292694</v>
      </c>
      <c r="CN49" s="26">
        <v>840.93310666084199</v>
      </c>
      <c r="CO49" s="26"/>
      <c r="CP49" s="26"/>
      <c r="CQ49" s="26"/>
      <c r="CR49" s="26"/>
      <c r="CS49" s="26"/>
      <c r="CT49" s="35">
        <f t="shared" si="1"/>
        <v>8.0003193832346529E-3</v>
      </c>
      <c r="CU49" s="50">
        <f t="shared" si="2"/>
        <v>-3.9901378884849252E-5</v>
      </c>
      <c r="CV49" s="50">
        <f t="shared" si="3"/>
        <v>1.8642865230897078E-6</v>
      </c>
      <c r="CW49" s="50">
        <f t="shared" si="4"/>
        <v>-4.6204012003531964E-5</v>
      </c>
      <c r="CX49" s="50"/>
      <c r="CY49" s="35"/>
      <c r="CZ49" s="35"/>
      <c r="DA49" s="26"/>
      <c r="DB49" s="26"/>
      <c r="DC49" s="26"/>
      <c r="DD49" s="26"/>
      <c r="DE49" s="26"/>
      <c r="DF49" s="26"/>
      <c r="DG49" s="26"/>
      <c r="DH49" s="26"/>
      <c r="DI49" s="26"/>
    </row>
    <row r="50" spans="1:113" x14ac:dyDescent="0.25">
      <c r="A50" s="28" t="s">
        <v>49</v>
      </c>
      <c r="B50" s="26">
        <v>64.746188879013005</v>
      </c>
      <c r="C50" s="26">
        <v>453.33481025695801</v>
      </c>
      <c r="D50" s="26">
        <v>39.392894744872997</v>
      </c>
      <c r="E50" s="26">
        <v>39.392908096313398</v>
      </c>
      <c r="F50" s="26">
        <v>453.33535957336397</v>
      </c>
      <c r="G50" s="26">
        <v>453.33255386352499</v>
      </c>
      <c r="H50" s="26">
        <v>132.92400598526001</v>
      </c>
      <c r="I50" s="26">
        <v>951.12884855270295</v>
      </c>
      <c r="J50" s="26">
        <v>951.12647581100396</v>
      </c>
      <c r="K50" s="26">
        <v>1448.33056640625</v>
      </c>
      <c r="L50" s="26">
        <v>126.458056092262</v>
      </c>
      <c r="M50" s="26">
        <v>126.460833549499</v>
      </c>
      <c r="N50" s="26">
        <v>1702.1080627441399</v>
      </c>
      <c r="O50" s="26">
        <v>1702.16212463378</v>
      </c>
      <c r="P50" s="26">
        <v>395590.060180664</v>
      </c>
      <c r="Q50" s="26">
        <v>34249896.46875</v>
      </c>
      <c r="R50" s="26">
        <v>395748.42028808501</v>
      </c>
      <c r="S50" s="26">
        <v>743.25646781921296</v>
      </c>
      <c r="T50" s="26">
        <v>2766.5938377380298</v>
      </c>
      <c r="U50" s="26">
        <v>748.95218610763504</v>
      </c>
      <c r="V50" s="26">
        <v>276.54013061523398</v>
      </c>
      <c r="W50" s="26">
        <v>849.156336784362</v>
      </c>
      <c r="X50" s="26">
        <v>555.51632320880799</v>
      </c>
      <c r="Y50" s="26">
        <v>2064.9732666015602</v>
      </c>
      <c r="Z50" s="26">
        <v>3525.4528198242101</v>
      </c>
      <c r="AA50" s="26">
        <v>18269.123840331999</v>
      </c>
      <c r="AB50" s="26">
        <v>548.45174026489201</v>
      </c>
      <c r="AC50" s="26">
        <v>548.45132446289006</v>
      </c>
      <c r="AD50" s="26">
        <v>548.444053649902</v>
      </c>
      <c r="AE50" s="26">
        <v>755.10907673835698</v>
      </c>
      <c r="AF50" s="26">
        <v>516.29599475860596</v>
      </c>
      <c r="AG50" s="26">
        <v>484.70353984832701</v>
      </c>
      <c r="AH50" s="26">
        <v>919.51456904411305</v>
      </c>
      <c r="AI50" s="26">
        <v>21.4450960326939</v>
      </c>
      <c r="AJ50" s="26">
        <v>37.1944417953491</v>
      </c>
      <c r="AK50" s="26">
        <v>77.816372871398897</v>
      </c>
      <c r="AL50" s="26">
        <v>0</v>
      </c>
      <c r="AM50" s="26">
        <v>753.95333862304597</v>
      </c>
      <c r="AN50" s="26">
        <v>76.266214370727496</v>
      </c>
      <c r="AO50" s="26">
        <v>76.328630924224797</v>
      </c>
      <c r="AP50" s="26">
        <v>1879.3227891921899</v>
      </c>
      <c r="AQ50" s="26">
        <v>1879.3104224204999</v>
      </c>
      <c r="AR50" s="26">
        <v>56563.7762451171</v>
      </c>
      <c r="AS50" s="26">
        <v>7456.9368896484302</v>
      </c>
      <c r="AT50" s="26">
        <v>6936.6330261230396</v>
      </c>
      <c r="AU50" s="26">
        <v>24005.1806030273</v>
      </c>
      <c r="AV50" s="26">
        <v>64534.416137695298</v>
      </c>
      <c r="AW50" s="26">
        <v>53166.643676757798</v>
      </c>
      <c r="AX50" s="26">
        <v>1448.48732376098</v>
      </c>
      <c r="AY50" s="26">
        <v>3.2141504050232399</v>
      </c>
      <c r="AZ50" s="26">
        <v>14888.766319274901</v>
      </c>
      <c r="BA50" s="26">
        <v>17.164185404777498</v>
      </c>
      <c r="BB50" s="26">
        <v>3.4843068495392799</v>
      </c>
      <c r="BC50" s="26">
        <v>860.32014942169099</v>
      </c>
      <c r="BD50" s="26">
        <v>52.771582074463304</v>
      </c>
      <c r="BE50" s="26">
        <v>0</v>
      </c>
      <c r="BF50" s="26">
        <v>1.1079142317175801</v>
      </c>
      <c r="BG50" s="37">
        <v>4302.3017272949201</v>
      </c>
      <c r="BH50" s="26">
        <v>181.04098510742099</v>
      </c>
      <c r="BI50" s="26">
        <v>95.545997619628906</v>
      </c>
      <c r="BJ50" s="26">
        <v>2282.3718566894499</v>
      </c>
      <c r="BK50" s="26">
        <v>2019.93329286575</v>
      </c>
      <c r="BL50" s="26">
        <v>1.7425930313766</v>
      </c>
      <c r="BM50" s="26">
        <v>0.35312327742576599</v>
      </c>
      <c r="BN50" s="26">
        <v>190.68256604671399</v>
      </c>
      <c r="BO50" s="26">
        <v>2.1515884026885002</v>
      </c>
      <c r="BP50" s="26">
        <v>182.80761778354599</v>
      </c>
      <c r="BQ50" s="26">
        <v>24.4651646614074</v>
      </c>
      <c r="BR50" s="26">
        <v>6.6383026242256102</v>
      </c>
      <c r="BS50" s="26">
        <v>843.82735061645496</v>
      </c>
      <c r="BT50" s="26">
        <v>29.9666376113891</v>
      </c>
      <c r="BU50" s="26">
        <v>142.90459537506101</v>
      </c>
      <c r="BV50" s="26">
        <v>6.5233243368566001</v>
      </c>
      <c r="BW50" s="26">
        <v>84.670113801956106</v>
      </c>
      <c r="BX50" s="26">
        <v>0.548523659643251</v>
      </c>
      <c r="BY50" s="26">
        <v>1529.0481643676701</v>
      </c>
      <c r="BZ50" s="26">
        <v>357.778533875942</v>
      </c>
      <c r="CA50" s="26">
        <v>357.77876955270699</v>
      </c>
      <c r="CB50" s="97">
        <v>9371.9065246581995</v>
      </c>
      <c r="CC50" s="26">
        <v>23.562628209590901</v>
      </c>
      <c r="CD50" s="26">
        <v>3.3195506036281501</v>
      </c>
      <c r="CE50" s="26">
        <v>636.97717285156205</v>
      </c>
      <c r="CF50" s="26">
        <v>37167.98046875</v>
      </c>
      <c r="CG50" s="26">
        <v>4019.7021932601901</v>
      </c>
      <c r="CH50" s="26">
        <v>3128.6002078056299</v>
      </c>
      <c r="CI50" s="26">
        <v>670.72317457199097</v>
      </c>
      <c r="CJ50" s="26">
        <v>0</v>
      </c>
      <c r="CK50" s="26">
        <v>368.93327903747502</v>
      </c>
      <c r="CL50" s="26">
        <v>34748.708526611299</v>
      </c>
      <c r="CM50" s="26">
        <v>5135.8025188445999</v>
      </c>
      <c r="CN50" s="26">
        <v>2037.1117610931301</v>
      </c>
      <c r="CO50" s="26"/>
      <c r="CP50" s="26"/>
      <c r="CQ50" s="26"/>
      <c r="CR50" s="26"/>
      <c r="CS50" s="26"/>
      <c r="CT50" s="35">
        <f t="shared" si="1"/>
        <v>8.0003202269158125E-3</v>
      </c>
      <c r="CU50" s="50">
        <f t="shared" si="2"/>
        <v>-4.0179984325043345E-5</v>
      </c>
      <c r="CV50" s="50">
        <f t="shared" si="3"/>
        <v>-7.9544869160724973E-7</v>
      </c>
      <c r="CW50" s="50">
        <f t="shared" si="4"/>
        <v>-4.4120742096251682E-5</v>
      </c>
      <c r="CX50" s="50"/>
      <c r="CY50" s="35"/>
      <c r="CZ50" s="35"/>
      <c r="DA50" s="26"/>
      <c r="DB50" s="26"/>
      <c r="DC50" s="26"/>
      <c r="DD50" s="26"/>
      <c r="DE50" s="26"/>
      <c r="DF50" s="26"/>
      <c r="DG50" s="26"/>
      <c r="DH50" s="26"/>
      <c r="DI50" s="26"/>
    </row>
    <row r="51" spans="1:113" x14ac:dyDescent="0.25">
      <c r="A51" s="28" t="s">
        <v>50</v>
      </c>
      <c r="B51" s="26">
        <v>10.876629829406699</v>
      </c>
      <c r="C51" s="26">
        <v>100.53023815154999</v>
      </c>
      <c r="D51" s="26">
        <v>10.5794714689254</v>
      </c>
      <c r="E51" s="26">
        <v>10.579483509063699</v>
      </c>
      <c r="F51" s="26">
        <v>100.53001880645699</v>
      </c>
      <c r="G51" s="26">
        <v>100.529448509216</v>
      </c>
      <c r="H51" s="26">
        <v>37.647595167159999</v>
      </c>
      <c r="I51" s="26">
        <v>186.22721004485999</v>
      </c>
      <c r="J51" s="26">
        <v>186.22734129428801</v>
      </c>
      <c r="K51" s="26">
        <v>252.18629455566401</v>
      </c>
      <c r="L51" s="26">
        <v>27.218832492828302</v>
      </c>
      <c r="M51" s="26">
        <v>27.2194171547889</v>
      </c>
      <c r="N51" s="26">
        <v>389.72307586669899</v>
      </c>
      <c r="O51" s="26">
        <v>389.73513793945301</v>
      </c>
      <c r="P51" s="26">
        <v>75987.532348632798</v>
      </c>
      <c r="Q51" s="26">
        <v>6957676.79296875</v>
      </c>
      <c r="R51" s="26">
        <v>76017.943572998003</v>
      </c>
      <c r="S51" s="26">
        <v>156.118158817291</v>
      </c>
      <c r="T51" s="26">
        <v>568.77390670776299</v>
      </c>
      <c r="U51" s="26">
        <v>147.295038223266</v>
      </c>
      <c r="V51" s="26">
        <v>59.126304626464801</v>
      </c>
      <c r="W51" s="26">
        <v>206.04169797897299</v>
      </c>
      <c r="X51" s="26">
        <v>114.26161336898799</v>
      </c>
      <c r="Y51" s="26">
        <v>387.51562881469698</v>
      </c>
      <c r="Z51" s="26">
        <v>762.36601257324196</v>
      </c>
      <c r="AA51" s="26">
        <v>3886.8910751342701</v>
      </c>
      <c r="AB51" s="26">
        <v>158.133159637451</v>
      </c>
      <c r="AC51" s="26">
        <v>158.133914947509</v>
      </c>
      <c r="AD51" s="26">
        <v>158.13094329833899</v>
      </c>
      <c r="AE51" s="26">
        <v>142.26842826604801</v>
      </c>
      <c r="AF51" s="26">
        <v>162.06616592407201</v>
      </c>
      <c r="AG51" s="26">
        <v>146.783772945404</v>
      </c>
      <c r="AH51" s="26">
        <v>196.351619958877</v>
      </c>
      <c r="AI51" s="26">
        <v>3.65072071691975</v>
      </c>
      <c r="AJ51" s="26">
        <v>12.0829861164093</v>
      </c>
      <c r="AK51" s="26">
        <v>9.1435152292251498</v>
      </c>
      <c r="AL51" s="26">
        <v>0</v>
      </c>
      <c r="AM51" s="26">
        <v>142.38520812988199</v>
      </c>
      <c r="AN51" s="26">
        <v>19.477365016937199</v>
      </c>
      <c r="AO51" s="26">
        <v>19.490144729614201</v>
      </c>
      <c r="AP51" s="26">
        <v>338.57164978981001</v>
      </c>
      <c r="AQ51" s="26">
        <v>338.56940102577198</v>
      </c>
      <c r="AR51" s="26">
        <v>17688.194396972602</v>
      </c>
      <c r="AS51" s="26">
        <v>2408.0044937133698</v>
      </c>
      <c r="AT51" s="26">
        <v>2169.4285583495998</v>
      </c>
      <c r="AU51" s="26">
        <v>5144.0764694213804</v>
      </c>
      <c r="AV51" s="26">
        <v>20257.456481933499</v>
      </c>
      <c r="AW51" s="26">
        <v>16031.796325683499</v>
      </c>
      <c r="AX51" s="26">
        <v>309.54229056835101</v>
      </c>
      <c r="AY51" s="26">
        <v>0.70616359286941499</v>
      </c>
      <c r="AZ51" s="26">
        <v>3205.75437164306</v>
      </c>
      <c r="BA51" s="26">
        <v>3.7616469711065199</v>
      </c>
      <c r="BB51" s="26">
        <v>0.78231630474328995</v>
      </c>
      <c r="BC51" s="26">
        <v>291.03041779994902</v>
      </c>
      <c r="BD51" s="26">
        <v>9.8549105413258005</v>
      </c>
      <c r="BE51" s="26">
        <v>0</v>
      </c>
      <c r="BF51" s="26">
        <v>0.25739817507564999</v>
      </c>
      <c r="BG51" s="37">
        <v>974.17885112762394</v>
      </c>
      <c r="BH51" s="26">
        <v>31.5234069824218</v>
      </c>
      <c r="BI51" s="26">
        <v>17.430273056030199</v>
      </c>
      <c r="BJ51" s="26">
        <v>599.358629226684</v>
      </c>
      <c r="BK51" s="26">
        <v>374.81785058975203</v>
      </c>
      <c r="BL51" s="26">
        <v>0.37652455363422599</v>
      </c>
      <c r="BM51" s="26">
        <v>6.16548024117946E-2</v>
      </c>
      <c r="BN51" s="26">
        <v>35.553540140390297</v>
      </c>
      <c r="BO51" s="26">
        <v>0.56527686025947299</v>
      </c>
      <c r="BP51" s="26">
        <v>38.669581115245798</v>
      </c>
      <c r="BQ51" s="26">
        <v>5.3916378021240199</v>
      </c>
      <c r="BR51" s="26">
        <v>1.4940275400876999</v>
      </c>
      <c r="BS51" s="26">
        <v>180.61512041091899</v>
      </c>
      <c r="BT51" s="26">
        <v>7.9103605151176399</v>
      </c>
      <c r="BU51" s="26">
        <v>37.902826786041203</v>
      </c>
      <c r="BV51" s="26">
        <v>1.4440835472196301</v>
      </c>
      <c r="BW51" s="26">
        <v>28.698744505643798</v>
      </c>
      <c r="BX51" s="26">
        <v>0.114229179729591</v>
      </c>
      <c r="BY51" s="26">
        <v>365.76943016052201</v>
      </c>
      <c r="BZ51" s="26">
        <v>74.414462417364106</v>
      </c>
      <c r="CA51" s="26">
        <v>74.414460122585297</v>
      </c>
      <c r="CB51" s="97">
        <v>2069.4134616851802</v>
      </c>
      <c r="CC51" s="26">
        <v>5.1242915168404499</v>
      </c>
      <c r="CD51" s="26">
        <v>1.1032147631049101</v>
      </c>
      <c r="CE51" s="26">
        <v>116.202346801757</v>
      </c>
      <c r="CF51" s="26">
        <v>7896.4563598632803</v>
      </c>
      <c r="CG51" s="26">
        <v>820.373314857482</v>
      </c>
      <c r="CH51" s="26">
        <v>643.36670327186505</v>
      </c>
      <c r="CI51" s="26">
        <v>141.66414564847901</v>
      </c>
      <c r="CJ51" s="26">
        <v>0</v>
      </c>
      <c r="CK51" s="26">
        <v>80.824554443359304</v>
      </c>
      <c r="CL51" s="26">
        <v>7381.0127716064399</v>
      </c>
      <c r="CM51" s="26">
        <v>1060.9688501358</v>
      </c>
      <c r="CN51" s="26">
        <v>418.36439085006702</v>
      </c>
      <c r="CO51" s="26"/>
      <c r="CP51" s="26"/>
      <c r="CQ51" s="26"/>
      <c r="CR51" s="26"/>
      <c r="CS51" s="26"/>
      <c r="CT51" s="35">
        <f t="shared" si="1"/>
        <v>8.0003215639934764E-3</v>
      </c>
      <c r="CU51" s="50">
        <f t="shared" si="2"/>
        <v>-3.9914916133015889E-5</v>
      </c>
      <c r="CV51" s="50">
        <f t="shared" si="3"/>
        <v>2.4341641015608676E-6</v>
      </c>
      <c r="CW51" s="50">
        <f t="shared" si="4"/>
        <v>-3.1107612607622791E-5</v>
      </c>
      <c r="CX51" s="50"/>
      <c r="CY51" s="35"/>
      <c r="CZ51" s="35"/>
      <c r="DA51" s="26"/>
      <c r="DB51" s="26"/>
      <c r="DC51" s="26"/>
      <c r="DD51" s="26"/>
      <c r="DE51" s="26"/>
      <c r="DF51" s="26"/>
      <c r="DG51" s="26"/>
      <c r="DH51" s="26"/>
      <c r="DI51" s="26"/>
    </row>
    <row r="52" spans="1:113" s="28" customFormat="1" x14ac:dyDescent="0.25">
      <c r="B52" s="26"/>
      <c r="CB52" s="9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</row>
    <row r="53" spans="1:113" s="28" customFormat="1" x14ac:dyDescent="0.25">
      <c r="B53" s="26"/>
      <c r="CB53" s="9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</row>
    <row r="54" spans="1:113" s="28" customFormat="1" x14ac:dyDescent="0.25">
      <c r="B54" s="26"/>
      <c r="CB54" s="9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</row>
    <row r="55" spans="1:113" s="28" customFormat="1" x14ac:dyDescent="0.25">
      <c r="A55" s="97" t="s">
        <v>1</v>
      </c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35" t="e">
        <f t="shared" ref="CT55" si="5">AF55/AV55</f>
        <v>#DIV/0!</v>
      </c>
      <c r="CU55" s="50" t="e">
        <f t="shared" ref="CU55" si="6">(AV55-AF55-AR55-AS55)/(AV55)</f>
        <v>#DIV/0!</v>
      </c>
      <c r="CV55" s="50" t="e">
        <f t="shared" ref="CV55" si="7">(BG55-BJ55-BK55)/(BG55)</f>
        <v>#DIV/0!</v>
      </c>
      <c r="CW55" s="50" t="e">
        <f t="shared" ref="CW55" si="8">(BJ55-BC55-BR55-BS55-BW55-AY55-BA55-BB55-BE55-BD55-BF55-BL55-BM55-BN55-BO55-BP55-BQ55-BV55-BX55)/BJ55</f>
        <v>#DIV/0!</v>
      </c>
      <c r="CX55" s="26"/>
      <c r="CY55" s="26"/>
      <c r="CZ55" s="26"/>
      <c r="DA55" s="26"/>
      <c r="DB55" s="26"/>
      <c r="DC55" s="26"/>
      <c r="DD55" s="26"/>
      <c r="DE55" s="26"/>
      <c r="DF55" s="26"/>
      <c r="DG55" s="26"/>
    </row>
    <row r="56" spans="1:113" s="28" customFormat="1" x14ac:dyDescent="0.25">
      <c r="A56" s="28" t="s">
        <v>11</v>
      </c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</row>
    <row r="57" spans="1:113" s="28" customFormat="1" x14ac:dyDescent="0.25">
      <c r="A57" s="28" t="s">
        <v>58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</row>
    <row r="58" spans="1:113" s="28" customFormat="1" x14ac:dyDescent="0.25">
      <c r="A58" s="28" t="s">
        <v>176</v>
      </c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</row>
    <row r="59" spans="1:113" s="28" customFormat="1" x14ac:dyDescent="0.25">
      <c r="A59" s="28" t="s">
        <v>237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97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</row>
    <row r="60" spans="1:113" s="28" customFormat="1" x14ac:dyDescent="0.25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97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</row>
    <row r="61" spans="1:113" x14ac:dyDescent="0.25"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97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</row>
    <row r="62" spans="1:113" x14ac:dyDescent="0.25">
      <c r="A62" s="2" t="s">
        <v>56</v>
      </c>
      <c r="B62" s="1">
        <f>SUM(B3:B51)</f>
        <v>2643.3095983103808</v>
      </c>
      <c r="C62" s="1">
        <f t="shared" ref="C62:BN62" si="9">SUM(C3:C51)</f>
        <v>20311.768755797282</v>
      </c>
      <c r="D62" s="1">
        <f t="shared" si="9"/>
        <v>1830.1962466766101</v>
      </c>
      <c r="E62" s="1">
        <f t="shared" si="9"/>
        <v>1830.1985968225617</v>
      </c>
      <c r="F62" s="1">
        <f t="shared" si="9"/>
        <v>20311.76432167922</v>
      </c>
      <c r="G62" s="1">
        <f t="shared" si="9"/>
        <v>20311.644239226334</v>
      </c>
      <c r="H62" s="1">
        <f t="shared" si="9"/>
        <v>6349.6589597957063</v>
      </c>
      <c r="I62" s="1">
        <f t="shared" si="9"/>
        <v>42830.112077820937</v>
      </c>
      <c r="J62" s="1">
        <f t="shared" si="9"/>
        <v>42830.119313661846</v>
      </c>
      <c r="K62" s="1">
        <f t="shared" si="9"/>
        <v>102071.64813232419</v>
      </c>
      <c r="L62" s="1">
        <f t="shared" si="9"/>
        <v>6410.0194023225822</v>
      </c>
      <c r="M62" s="1">
        <f t="shared" si="9"/>
        <v>6410.1701715101244</v>
      </c>
      <c r="N62" s="1">
        <f t="shared" si="9"/>
        <v>79245.302576005342</v>
      </c>
      <c r="O62" s="1">
        <f t="shared" si="9"/>
        <v>79247.75297775853</v>
      </c>
      <c r="P62" s="1">
        <f t="shared" si="9"/>
        <v>19254045.705250841</v>
      </c>
      <c r="Q62" s="1">
        <f t="shared" si="9"/>
        <v>1821593707.8499298</v>
      </c>
      <c r="R62" s="1">
        <f t="shared" si="9"/>
        <v>19261751.475153431</v>
      </c>
      <c r="S62" s="1">
        <f t="shared" si="9"/>
        <v>1605359.272002697</v>
      </c>
      <c r="T62" s="1">
        <f t="shared" si="9"/>
        <v>121730.71554914842</v>
      </c>
      <c r="U62" s="1">
        <f t="shared" si="9"/>
        <v>34102.439257655205</v>
      </c>
      <c r="V62" s="1">
        <f t="shared" si="9"/>
        <v>19191.276329994183</v>
      </c>
      <c r="W62" s="1">
        <f t="shared" si="9"/>
        <v>41410.823000904078</v>
      </c>
      <c r="X62" s="1">
        <f t="shared" si="9"/>
        <v>28395.504186189239</v>
      </c>
      <c r="Y62" s="1">
        <f t="shared" si="9"/>
        <v>115889.80653476701</v>
      </c>
      <c r="Z62" s="1">
        <f t="shared" si="9"/>
        <v>227024.37198257417</v>
      </c>
      <c r="AA62" s="1">
        <f t="shared" si="9"/>
        <v>852462.67601075629</v>
      </c>
      <c r="AB62" s="1">
        <f t="shared" si="9"/>
        <v>26497.590074382682</v>
      </c>
      <c r="AC62" s="1">
        <f t="shared" si="9"/>
        <v>26497.583842717089</v>
      </c>
      <c r="AD62" s="1">
        <f t="shared" si="9"/>
        <v>26497.216517314286</v>
      </c>
      <c r="AE62" s="1">
        <f t="shared" si="9"/>
        <v>39897.485573166879</v>
      </c>
      <c r="AF62" s="1">
        <f t="shared" si="9"/>
        <v>27672.395772907872</v>
      </c>
      <c r="AG62" s="1">
        <f t="shared" si="9"/>
        <v>26829.385885776919</v>
      </c>
      <c r="AH62" s="1">
        <f t="shared" si="9"/>
        <v>50780.412424185721</v>
      </c>
      <c r="AI62" s="1">
        <f t="shared" si="9"/>
        <v>948.39326079332227</v>
      </c>
      <c r="AJ62" s="1">
        <f t="shared" si="9"/>
        <v>1696.5692645057554</v>
      </c>
      <c r="AK62" s="1">
        <f t="shared" si="9"/>
        <v>3043.958111822601</v>
      </c>
      <c r="AL62" s="1">
        <f t="shared" si="9"/>
        <v>0</v>
      </c>
      <c r="AM62" s="1">
        <f t="shared" si="9"/>
        <v>43709.168660163799</v>
      </c>
      <c r="AN62" s="1">
        <f t="shared" si="9"/>
        <v>3540.6539885597213</v>
      </c>
      <c r="AO62" s="1">
        <f t="shared" si="9"/>
        <v>3543.3040076862035</v>
      </c>
      <c r="AP62" s="1">
        <f t="shared" si="9"/>
        <v>99546.44493527693</v>
      </c>
      <c r="AQ62" s="1">
        <f t="shared" si="9"/>
        <v>99545.593584802802</v>
      </c>
      <c r="AR62" s="1">
        <f t="shared" si="9"/>
        <v>3025634.2605791064</v>
      </c>
      <c r="AS62" s="1">
        <f t="shared" si="9"/>
        <v>405742.57100343634</v>
      </c>
      <c r="AT62" s="1">
        <f t="shared" si="9"/>
        <v>392412.843091249</v>
      </c>
      <c r="AU62" s="1">
        <f t="shared" si="9"/>
        <v>1219875.383408217</v>
      </c>
      <c r="AV62" s="1">
        <f t="shared" si="9"/>
        <v>3458910.9027640759</v>
      </c>
      <c r="AW62" s="1">
        <f t="shared" si="9"/>
        <v>2934430.2665724722</v>
      </c>
      <c r="AX62" s="1">
        <f t="shared" si="9"/>
        <v>67931.247510675195</v>
      </c>
      <c r="AY62" s="1">
        <f t="shared" si="9"/>
        <v>150.62565602928575</v>
      </c>
      <c r="AZ62" s="1">
        <f t="shared" si="9"/>
        <v>792113.70991140441</v>
      </c>
      <c r="BA62" s="1">
        <f t="shared" si="9"/>
        <v>768.54286182808426</v>
      </c>
      <c r="BB62" s="1">
        <f t="shared" si="9"/>
        <v>158.34722583672539</v>
      </c>
      <c r="BC62" s="1">
        <f t="shared" si="9"/>
        <v>39929.739587266864</v>
      </c>
      <c r="BD62" s="1">
        <f t="shared" si="9"/>
        <v>4064.9710611252167</v>
      </c>
      <c r="BE62" s="1">
        <f t="shared" si="9"/>
        <v>0</v>
      </c>
      <c r="BF62" s="1">
        <f t="shared" si="9"/>
        <v>55.652707152053935</v>
      </c>
      <c r="BG62" s="1">
        <f t="shared" si="9"/>
        <v>237002.70944277348</v>
      </c>
      <c r="BH62" s="1">
        <f t="shared" si="9"/>
        <v>16141.790313720696</v>
      </c>
      <c r="BI62" s="1">
        <f t="shared" si="9"/>
        <v>6947.9021773338254</v>
      </c>
      <c r="BJ62" s="1">
        <f t="shared" si="9"/>
        <v>112963.80399648639</v>
      </c>
      <c r="BK62" s="1">
        <f t="shared" si="9"/>
        <v>124038.87029429994</v>
      </c>
      <c r="BL62" s="1">
        <f t="shared" si="9"/>
        <v>101.61236130768866</v>
      </c>
      <c r="BM62" s="1">
        <f t="shared" si="9"/>
        <v>26.875771559774851</v>
      </c>
      <c r="BN62" s="1">
        <f t="shared" si="9"/>
        <v>14269.844787977854</v>
      </c>
      <c r="BO62" s="1">
        <f t="shared" ref="BO62:CN62" si="10">SUM(BO3:BO51)</f>
        <v>128.71336721221431</v>
      </c>
      <c r="BP62" s="1">
        <f t="shared" si="10"/>
        <v>8686.5201734262373</v>
      </c>
      <c r="BQ62" s="1">
        <f t="shared" si="10"/>
        <v>1065.9675920963623</v>
      </c>
      <c r="BR62" s="1">
        <f t="shared" si="10"/>
        <v>288.36667934639206</v>
      </c>
      <c r="BS62" s="1">
        <f t="shared" si="10"/>
        <v>38165.653268236601</v>
      </c>
      <c r="BT62" s="1">
        <f t="shared" si="10"/>
        <v>1403.4946520382057</v>
      </c>
      <c r="BU62" s="1">
        <f t="shared" si="10"/>
        <v>7089.6112125199161</v>
      </c>
      <c r="BV62" s="1">
        <f t="shared" si="10"/>
        <v>296.83616816882534</v>
      </c>
      <c r="BW62" s="1">
        <f t="shared" si="10"/>
        <v>4775.6688859567421</v>
      </c>
      <c r="BX62" s="1">
        <f t="shared" si="10"/>
        <v>32.23569644931144</v>
      </c>
      <c r="BY62" s="1">
        <f t="shared" si="10"/>
        <v>85765.956570684793</v>
      </c>
      <c r="BZ62" s="1">
        <f t="shared" si="10"/>
        <v>25338.034397640113</v>
      </c>
      <c r="CA62" s="1">
        <f t="shared" si="10"/>
        <v>25338.043917932744</v>
      </c>
      <c r="CB62" s="1">
        <f t="shared" ref="CB62" si="11">SUM(CB3:CB51)</f>
        <v>508916.72191156365</v>
      </c>
      <c r="CC62" s="1">
        <f t="shared" si="10"/>
        <v>1105.8714368632052</v>
      </c>
      <c r="CD62" s="1">
        <f t="shared" si="10"/>
        <v>149.21858344887707</v>
      </c>
      <c r="CE62" s="1">
        <f t="shared" si="10"/>
        <v>35936.35812377926</v>
      </c>
      <c r="CF62" s="1">
        <f t="shared" si="10"/>
        <v>1898488.0673576582</v>
      </c>
      <c r="CG62" s="1">
        <f t="shared" si="10"/>
        <v>212734.46743095078</v>
      </c>
      <c r="CH62" s="1">
        <f t="shared" si="10"/>
        <v>169510.90067611058</v>
      </c>
      <c r="CI62" s="1">
        <f t="shared" si="10"/>
        <v>37131.44445534765</v>
      </c>
      <c r="CJ62" s="1">
        <f t="shared" si="10"/>
        <v>0</v>
      </c>
      <c r="CK62" s="1">
        <f t="shared" si="10"/>
        <v>19605.51057007441</v>
      </c>
      <c r="CL62" s="1">
        <f t="shared" si="10"/>
        <v>1786147.0014610267</v>
      </c>
      <c r="CM62" s="1">
        <f t="shared" si="10"/>
        <v>261273.86616941143</v>
      </c>
      <c r="CN62" s="1">
        <f t="shared" si="10"/>
        <v>104608.1942286844</v>
      </c>
      <c r="CO62" s="1"/>
      <c r="CP62" s="1"/>
      <c r="CQ62" s="1"/>
      <c r="CR62" s="1"/>
      <c r="CS62" s="1"/>
      <c r="CT62" s="35">
        <f t="shared" ref="CT62" si="12">AF62/AV62</f>
        <v>8.0003204912836526E-3</v>
      </c>
      <c r="CU62" s="1"/>
      <c r="CV62" s="1"/>
      <c r="CW62" s="1"/>
      <c r="CX62" s="1"/>
      <c r="CY62" s="35"/>
      <c r="CZ62" s="35"/>
      <c r="DA62" s="1"/>
      <c r="DB62" s="1"/>
      <c r="DC62" s="1"/>
      <c r="DD62" s="1"/>
      <c r="DE62" s="1"/>
      <c r="DF62" s="1"/>
      <c r="DG62" s="1"/>
    </row>
    <row r="63" spans="1:113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2149.1619482473438</v>
      </c>
      <c r="C63" s="26">
        <f t="shared" ref="C63:BN63" si="13">+C3+C5+C8+C9+C11+C12+C14+C15+C16+C17+C18+C19+C20+C21+C22+C23+C24+C25+C26+C28+C30+C31+C33+C34+C35+C36+C37+C39+C40+C41+C42+C43+C44+C46+C47+C49+C50+C10</f>
        <v>16351.11711204423</v>
      </c>
      <c r="D63" s="26">
        <f t="shared" si="13"/>
        <v>1456.8682908941967</v>
      </c>
      <c r="E63" s="26">
        <f t="shared" si="13"/>
        <v>1456.8703526132722</v>
      </c>
      <c r="F63" s="26">
        <f t="shared" si="13"/>
        <v>16351.113695019827</v>
      </c>
      <c r="G63" s="26">
        <f t="shared" si="13"/>
        <v>16351.016894618031</v>
      </c>
      <c r="H63" s="26">
        <f t="shared" si="13"/>
        <v>5010.1606966750596</v>
      </c>
      <c r="I63" s="26">
        <f t="shared" si="13"/>
        <v>33868.743393052282</v>
      </c>
      <c r="J63" s="26">
        <f t="shared" si="13"/>
        <v>33868.750807230273</v>
      </c>
      <c r="K63" s="26">
        <f t="shared" si="13"/>
        <v>77582.278884887652</v>
      </c>
      <c r="L63" s="26">
        <f t="shared" si="13"/>
        <v>5148.391522837097</v>
      </c>
      <c r="M63" s="26">
        <f t="shared" si="13"/>
        <v>5148.5113771219512</v>
      </c>
      <c r="N63" s="26">
        <f t="shared" si="13"/>
        <v>62497.684862077142</v>
      </c>
      <c r="O63" s="26">
        <f t="shared" si="13"/>
        <v>62499.614885717529</v>
      </c>
      <c r="P63" s="26">
        <f t="shared" si="13"/>
        <v>15861661.355412588</v>
      </c>
      <c r="Q63" s="26">
        <f t="shared" si="13"/>
        <v>1436245950.0511017</v>
      </c>
      <c r="R63" s="26">
        <f t="shared" si="13"/>
        <v>15868008.776224595</v>
      </c>
      <c r="S63" s="26">
        <f t="shared" si="13"/>
        <v>44854.288240909511</v>
      </c>
      <c r="T63" s="26">
        <f t="shared" si="13"/>
        <v>97334.636838592414</v>
      </c>
      <c r="U63" s="26">
        <f t="shared" si="13"/>
        <v>27196.803993735379</v>
      </c>
      <c r="V63" s="26">
        <f t="shared" si="13"/>
        <v>15065.071167945847</v>
      </c>
      <c r="W63" s="26">
        <f t="shared" si="13"/>
        <v>32721.260108943959</v>
      </c>
      <c r="X63" s="26">
        <f t="shared" si="13"/>
        <v>22574.763153588836</v>
      </c>
      <c r="Y63" s="26">
        <f t="shared" si="13"/>
        <v>92600.200726508978</v>
      </c>
      <c r="Z63" s="26">
        <f t="shared" si="13"/>
        <v>174314.50932693464</v>
      </c>
      <c r="AA63" s="26">
        <f t="shared" si="13"/>
        <v>678348.64143434039</v>
      </c>
      <c r="AB63" s="26">
        <f t="shared" si="13"/>
        <v>21012.912935100456</v>
      </c>
      <c r="AC63" s="26">
        <f t="shared" si="13"/>
        <v>21012.91025110332</v>
      </c>
      <c r="AD63" s="26">
        <f t="shared" si="13"/>
        <v>21012.616680964798</v>
      </c>
      <c r="AE63" s="26">
        <f t="shared" si="13"/>
        <v>31821.735403591683</v>
      </c>
      <c r="AF63" s="26">
        <f t="shared" si="13"/>
        <v>22004.183681938786</v>
      </c>
      <c r="AG63" s="26">
        <f t="shared" si="13"/>
        <v>21575.640432419226</v>
      </c>
      <c r="AH63" s="26">
        <f t="shared" si="13"/>
        <v>40689.017704942693</v>
      </c>
      <c r="AI63" s="26">
        <f t="shared" si="13"/>
        <v>768.05625986310645</v>
      </c>
      <c r="AJ63" s="26">
        <f t="shared" si="13"/>
        <v>1331.5110082372541</v>
      </c>
      <c r="AK63" s="26">
        <f t="shared" si="13"/>
        <v>2495.7083773016889</v>
      </c>
      <c r="AL63" s="26">
        <f t="shared" si="13"/>
        <v>0</v>
      </c>
      <c r="AM63" s="26">
        <f t="shared" si="13"/>
        <v>32594.237195014899</v>
      </c>
      <c r="AN63" s="26">
        <f t="shared" si="13"/>
        <v>2814.9510174589154</v>
      </c>
      <c r="AO63" s="26">
        <f t="shared" si="13"/>
        <v>2816.9305389295287</v>
      </c>
      <c r="AP63" s="26">
        <f t="shared" si="13"/>
        <v>76951.562930300686</v>
      </c>
      <c r="AQ63" s="26">
        <f t="shared" si="13"/>
        <v>76950.915468958076</v>
      </c>
      <c r="AR63" s="26">
        <f t="shared" si="13"/>
        <v>2403898.8636980038</v>
      </c>
      <c r="AS63" s="26">
        <f t="shared" si="13"/>
        <v>324619.71435213019</v>
      </c>
      <c r="AT63" s="26">
        <f t="shared" si="13"/>
        <v>317742.03278851468</v>
      </c>
      <c r="AU63" s="26">
        <f t="shared" si="13"/>
        <v>970095.7678076314</v>
      </c>
      <c r="AV63" s="26">
        <f t="shared" si="13"/>
        <v>2750412.7603690564</v>
      </c>
      <c r="AW63" s="26">
        <f t="shared" si="13"/>
        <v>2357636.9988722773</v>
      </c>
      <c r="AX63" s="26">
        <f t="shared" si="13"/>
        <v>54183.725258711587</v>
      </c>
      <c r="AY63" s="26">
        <f t="shared" si="13"/>
        <v>120.79512796791445</v>
      </c>
      <c r="AZ63" s="26">
        <f t="shared" si="13"/>
        <v>629150.20677953807</v>
      </c>
      <c r="BA63" s="26">
        <f t="shared" si="13"/>
        <v>624.57416430624892</v>
      </c>
      <c r="BB63" s="26">
        <f t="shared" si="13"/>
        <v>129.71175738541919</v>
      </c>
      <c r="BC63" s="26">
        <f t="shared" si="13"/>
        <v>32500.856293518962</v>
      </c>
      <c r="BD63" s="26">
        <f t="shared" si="13"/>
        <v>2577.1238481493738</v>
      </c>
      <c r="BE63" s="26">
        <f t="shared" si="13"/>
        <v>0</v>
      </c>
      <c r="BF63" s="26">
        <f t="shared" si="13"/>
        <v>43.156657073632125</v>
      </c>
      <c r="BG63" s="26">
        <f t="shared" si="13"/>
        <v>185594.85594908305</v>
      </c>
      <c r="BH63" s="26">
        <f t="shared" si="13"/>
        <v>9697.7859878539894</v>
      </c>
      <c r="BI63" s="26">
        <f t="shared" si="13"/>
        <v>4046.5822863578742</v>
      </c>
      <c r="BJ63" s="26">
        <f t="shared" si="13"/>
        <v>87226.151444358635</v>
      </c>
      <c r="BK63" s="26">
        <f t="shared" si="13"/>
        <v>98368.687259879996</v>
      </c>
      <c r="BL63" s="26">
        <f t="shared" si="13"/>
        <v>72.897989306100385</v>
      </c>
      <c r="BM63" s="26">
        <f t="shared" si="13"/>
        <v>17.285664718598102</v>
      </c>
      <c r="BN63" s="26">
        <f t="shared" si="13"/>
        <v>9083.5265600087478</v>
      </c>
      <c r="BO63" s="26">
        <f t="shared" ref="BO63:CN63" si="14">+BO3+BO5+BO8+BO9+BO11+BO12+BO14+BO15+BO16+BO17+BO18+BO19+BO20+BO21+BO22+BO23+BO24+BO25+BO26+BO28+BO30+BO31+BO33+BO34+BO35+BO36+BO37+BO39+BO40+BO41+BO42+BO43+BO44+BO46+BO47+BO49+BO50+BO10</f>
        <v>95.635808367864072</v>
      </c>
      <c r="BP63" s="26">
        <f t="shared" si="14"/>
        <v>6624.0795543449804</v>
      </c>
      <c r="BQ63" s="26">
        <f t="shared" si="14"/>
        <v>875.55828431103032</v>
      </c>
      <c r="BR63" s="26">
        <f t="shared" si="14"/>
        <v>236.02442621273755</v>
      </c>
      <c r="BS63" s="26">
        <f t="shared" si="14"/>
        <v>30033.046448845351</v>
      </c>
      <c r="BT63" s="26">
        <f t="shared" si="14"/>
        <v>1110.9019408875595</v>
      </c>
      <c r="BU63" s="26">
        <f t="shared" si="14"/>
        <v>5562.2739178221582</v>
      </c>
      <c r="BV63" s="26">
        <f t="shared" si="14"/>
        <v>243.35786273774249</v>
      </c>
      <c r="BW63" s="26">
        <f t="shared" si="14"/>
        <v>3926.9831706092145</v>
      </c>
      <c r="BX63" s="26">
        <f t="shared" si="14"/>
        <v>23.143196429478348</v>
      </c>
      <c r="BY63" s="26">
        <f t="shared" si="14"/>
        <v>74047.022721350091</v>
      </c>
      <c r="BZ63" s="26">
        <f t="shared" si="14"/>
        <v>21495.74583365846</v>
      </c>
      <c r="CA63" s="26">
        <f t="shared" si="14"/>
        <v>21495.754290559526</v>
      </c>
      <c r="CB63" s="97">
        <f t="shared" ref="CB63" si="15">+CB3+CB5+CB8+CB9+CB11+CB12+CB14+CB15+CB16+CB17+CB18+CB19+CB20+CB21+CB22+CB23+CB24+CB25+CB26+CB28+CB30+CB31+CB33+CB34+CB35+CB36+CB37+CB39+CB40+CB41+CB42+CB43+CB44+CB46+CB47+CB49+CB50+CB10</f>
        <v>403822.43021692266</v>
      </c>
      <c r="CC63" s="26">
        <f t="shared" si="14"/>
        <v>878.97448872681605</v>
      </c>
      <c r="CD63" s="26">
        <f t="shared" si="14"/>
        <v>116.97853140448548</v>
      </c>
      <c r="CE63" s="26">
        <f t="shared" si="14"/>
        <v>26977.387145996054</v>
      </c>
      <c r="CF63" s="26">
        <f t="shared" si="14"/>
        <v>1509560.059850334</v>
      </c>
      <c r="CG63" s="26">
        <f t="shared" si="14"/>
        <v>169193.48405444788</v>
      </c>
      <c r="CH63" s="26">
        <f t="shared" si="14"/>
        <v>134670.95410511817</v>
      </c>
      <c r="CI63" s="26">
        <f t="shared" si="14"/>
        <v>29475.971765003789</v>
      </c>
      <c r="CJ63" s="26">
        <f t="shared" si="14"/>
        <v>0</v>
      </c>
      <c r="CK63" s="26">
        <f t="shared" si="14"/>
        <v>15727.782244707436</v>
      </c>
      <c r="CL63" s="26">
        <f t="shared" si="14"/>
        <v>1420781.5434532145</v>
      </c>
      <c r="CM63" s="26">
        <f t="shared" si="14"/>
        <v>207496.07535167388</v>
      </c>
      <c r="CN63" s="26">
        <f t="shared" si="14"/>
        <v>83176.657254015896</v>
      </c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</row>
    <row r="64" spans="1:113" x14ac:dyDescent="0.25">
      <c r="A64" t="s">
        <v>472</v>
      </c>
      <c r="B64" s="26">
        <f>B62+B55</f>
        <v>2643.3095983103808</v>
      </c>
      <c r="C64" s="97">
        <f t="shared" ref="C64:BN64" si="16">C62+C55</f>
        <v>20311.768755797282</v>
      </c>
      <c r="D64" s="97">
        <f t="shared" si="16"/>
        <v>1830.1962466766101</v>
      </c>
      <c r="E64" s="97">
        <f t="shared" si="16"/>
        <v>1830.1985968225617</v>
      </c>
      <c r="F64" s="97">
        <f t="shared" si="16"/>
        <v>20311.76432167922</v>
      </c>
      <c r="G64" s="97">
        <f t="shared" si="16"/>
        <v>20311.644239226334</v>
      </c>
      <c r="H64" s="97">
        <f t="shared" si="16"/>
        <v>6349.6589597957063</v>
      </c>
      <c r="I64" s="97">
        <f t="shared" si="16"/>
        <v>42830.112077820937</v>
      </c>
      <c r="J64" s="97">
        <f t="shared" si="16"/>
        <v>42830.119313661846</v>
      </c>
      <c r="K64" s="97">
        <f t="shared" si="16"/>
        <v>102071.64813232419</v>
      </c>
      <c r="L64" s="97">
        <f t="shared" si="16"/>
        <v>6410.0194023225822</v>
      </c>
      <c r="M64" s="97">
        <f t="shared" si="16"/>
        <v>6410.1701715101244</v>
      </c>
      <c r="N64" s="97">
        <f t="shared" si="16"/>
        <v>79245.302576005342</v>
      </c>
      <c r="O64" s="97">
        <f t="shared" si="16"/>
        <v>79247.75297775853</v>
      </c>
      <c r="P64" s="97">
        <f t="shared" si="16"/>
        <v>19254045.705250841</v>
      </c>
      <c r="Q64" s="97">
        <f t="shared" si="16"/>
        <v>1821593707.8499298</v>
      </c>
      <c r="R64" s="97">
        <f t="shared" si="16"/>
        <v>19261751.475153431</v>
      </c>
      <c r="S64" s="97">
        <f t="shared" si="16"/>
        <v>1605359.272002697</v>
      </c>
      <c r="T64" s="97">
        <f t="shared" si="16"/>
        <v>121730.71554914842</v>
      </c>
      <c r="U64" s="97">
        <f t="shared" si="16"/>
        <v>34102.439257655205</v>
      </c>
      <c r="V64" s="97">
        <f t="shared" si="16"/>
        <v>19191.276329994183</v>
      </c>
      <c r="W64" s="97">
        <f t="shared" si="16"/>
        <v>41410.823000904078</v>
      </c>
      <c r="X64" s="97">
        <f t="shared" si="16"/>
        <v>28395.504186189239</v>
      </c>
      <c r="Y64" s="97">
        <f t="shared" si="16"/>
        <v>115889.80653476701</v>
      </c>
      <c r="Z64" s="97">
        <f t="shared" si="16"/>
        <v>227024.37198257417</v>
      </c>
      <c r="AA64" s="97">
        <f t="shared" si="16"/>
        <v>852462.67601075629</v>
      </c>
      <c r="AB64" s="97">
        <f t="shared" si="16"/>
        <v>26497.590074382682</v>
      </c>
      <c r="AC64" s="97">
        <f t="shared" si="16"/>
        <v>26497.583842717089</v>
      </c>
      <c r="AD64" s="97">
        <f t="shared" si="16"/>
        <v>26497.216517314286</v>
      </c>
      <c r="AE64" s="97">
        <f t="shared" si="16"/>
        <v>39897.485573166879</v>
      </c>
      <c r="AF64" s="97">
        <f t="shared" si="16"/>
        <v>27672.395772907872</v>
      </c>
      <c r="AG64" s="97">
        <f t="shared" si="16"/>
        <v>26829.385885776919</v>
      </c>
      <c r="AH64" s="97">
        <f t="shared" si="16"/>
        <v>50780.412424185721</v>
      </c>
      <c r="AI64" s="97">
        <f t="shared" si="16"/>
        <v>948.39326079332227</v>
      </c>
      <c r="AJ64" s="97">
        <f t="shared" si="16"/>
        <v>1696.5692645057554</v>
      </c>
      <c r="AK64" s="97">
        <f t="shared" si="16"/>
        <v>3043.958111822601</v>
      </c>
      <c r="AL64" s="97">
        <f t="shared" si="16"/>
        <v>0</v>
      </c>
      <c r="AM64" s="97">
        <f t="shared" si="16"/>
        <v>43709.168660163799</v>
      </c>
      <c r="AN64" s="97">
        <f t="shared" si="16"/>
        <v>3540.6539885597213</v>
      </c>
      <c r="AO64" s="97">
        <f t="shared" si="16"/>
        <v>3543.3040076862035</v>
      </c>
      <c r="AP64" s="97">
        <f t="shared" si="16"/>
        <v>99546.44493527693</v>
      </c>
      <c r="AQ64" s="97">
        <f t="shared" si="16"/>
        <v>99545.593584802802</v>
      </c>
      <c r="AR64" s="97">
        <f t="shared" si="16"/>
        <v>3025634.2605791064</v>
      </c>
      <c r="AS64" s="97">
        <f t="shared" si="16"/>
        <v>405742.57100343634</v>
      </c>
      <c r="AT64" s="97">
        <f t="shared" si="16"/>
        <v>392412.843091249</v>
      </c>
      <c r="AU64" s="97">
        <f t="shared" si="16"/>
        <v>1219875.383408217</v>
      </c>
      <c r="AV64" s="97">
        <f t="shared" si="16"/>
        <v>3458910.9027640759</v>
      </c>
      <c r="AW64" s="97">
        <f t="shared" si="16"/>
        <v>2934430.2665724722</v>
      </c>
      <c r="AX64" s="97">
        <f t="shared" si="16"/>
        <v>67931.247510675195</v>
      </c>
      <c r="AY64" s="97">
        <f t="shared" si="16"/>
        <v>150.62565602928575</v>
      </c>
      <c r="AZ64" s="97">
        <f t="shared" si="16"/>
        <v>792113.70991140441</v>
      </c>
      <c r="BA64" s="97">
        <f t="shared" si="16"/>
        <v>768.54286182808426</v>
      </c>
      <c r="BB64" s="97">
        <f t="shared" si="16"/>
        <v>158.34722583672539</v>
      </c>
      <c r="BC64" s="97">
        <f t="shared" si="16"/>
        <v>39929.739587266864</v>
      </c>
      <c r="BD64" s="97">
        <f t="shared" si="16"/>
        <v>4064.9710611252167</v>
      </c>
      <c r="BE64" s="97">
        <f t="shared" si="16"/>
        <v>0</v>
      </c>
      <c r="BF64" s="97">
        <f t="shared" si="16"/>
        <v>55.652707152053935</v>
      </c>
      <c r="BG64" s="97">
        <f t="shared" si="16"/>
        <v>237002.70944277348</v>
      </c>
      <c r="BH64" s="97">
        <f t="shared" si="16"/>
        <v>16141.790313720696</v>
      </c>
      <c r="BI64" s="97">
        <f t="shared" si="16"/>
        <v>6947.9021773338254</v>
      </c>
      <c r="BJ64" s="97">
        <f t="shared" si="16"/>
        <v>112963.80399648639</v>
      </c>
      <c r="BK64" s="97">
        <f t="shared" si="16"/>
        <v>124038.87029429994</v>
      </c>
      <c r="BL64" s="97">
        <f t="shared" si="16"/>
        <v>101.61236130768866</v>
      </c>
      <c r="BM64" s="97">
        <f t="shared" si="16"/>
        <v>26.875771559774851</v>
      </c>
      <c r="BN64" s="97">
        <f t="shared" si="16"/>
        <v>14269.844787977854</v>
      </c>
      <c r="BO64" s="97">
        <f t="shared" ref="BO64:CN64" si="17">BO62+BO55</f>
        <v>128.71336721221431</v>
      </c>
      <c r="BP64" s="97">
        <f t="shared" si="17"/>
        <v>8686.5201734262373</v>
      </c>
      <c r="BQ64" s="97">
        <f t="shared" si="17"/>
        <v>1065.9675920963623</v>
      </c>
      <c r="BR64" s="97">
        <f t="shared" si="17"/>
        <v>288.36667934639206</v>
      </c>
      <c r="BS64" s="97">
        <f t="shared" si="17"/>
        <v>38165.653268236601</v>
      </c>
      <c r="BT64" s="97">
        <f t="shared" si="17"/>
        <v>1403.4946520382057</v>
      </c>
      <c r="BU64" s="97">
        <f t="shared" si="17"/>
        <v>7089.6112125199161</v>
      </c>
      <c r="BV64" s="97">
        <f t="shared" si="17"/>
        <v>296.83616816882534</v>
      </c>
      <c r="BW64" s="97">
        <f t="shared" si="17"/>
        <v>4775.6688859567421</v>
      </c>
      <c r="BX64" s="97">
        <f t="shared" si="17"/>
        <v>32.23569644931144</v>
      </c>
      <c r="BY64" s="97">
        <f t="shared" si="17"/>
        <v>85765.956570684793</v>
      </c>
      <c r="BZ64" s="97">
        <f t="shared" si="17"/>
        <v>25338.034397640113</v>
      </c>
      <c r="CA64" s="97">
        <f t="shared" si="17"/>
        <v>25338.043917932744</v>
      </c>
      <c r="CB64" s="97">
        <f t="shared" ref="CB64" si="18">CB62+CB55</f>
        <v>508916.72191156365</v>
      </c>
      <c r="CC64" s="97">
        <f t="shared" si="17"/>
        <v>1105.8714368632052</v>
      </c>
      <c r="CD64" s="97">
        <f t="shared" si="17"/>
        <v>149.21858344887707</v>
      </c>
      <c r="CE64" s="97">
        <f t="shared" si="17"/>
        <v>35936.35812377926</v>
      </c>
      <c r="CF64" s="97">
        <f t="shared" si="17"/>
        <v>1898488.0673576582</v>
      </c>
      <c r="CG64" s="97">
        <f t="shared" si="17"/>
        <v>212734.46743095078</v>
      </c>
      <c r="CH64" s="97">
        <f t="shared" si="17"/>
        <v>169510.90067611058</v>
      </c>
      <c r="CI64" s="97">
        <f t="shared" si="17"/>
        <v>37131.44445534765</v>
      </c>
      <c r="CJ64" s="97">
        <f t="shared" si="17"/>
        <v>0</v>
      </c>
      <c r="CK64" s="97">
        <f t="shared" si="17"/>
        <v>19605.51057007441</v>
      </c>
      <c r="CL64" s="97">
        <f t="shared" si="17"/>
        <v>1786147.0014610267</v>
      </c>
      <c r="CM64" s="97">
        <f t="shared" si="17"/>
        <v>261273.86616941143</v>
      </c>
      <c r="CN64" s="97">
        <f t="shared" si="17"/>
        <v>104608.1942286844</v>
      </c>
      <c r="CO64" s="97"/>
      <c r="CP64" s="97"/>
    </row>
    <row r="65" spans="6:61" x14ac:dyDescent="0.25">
      <c r="F65" s="26"/>
      <c r="L65" s="26"/>
    </row>
    <row r="66" spans="6:61" x14ac:dyDescent="0.25">
      <c r="H66" s="26"/>
      <c r="AZ66" s="26">
        <f>AZ62*0.108/14.43*92.1006</f>
        <v>546018.57094353158</v>
      </c>
      <c r="BI66" s="28"/>
    </row>
    <row r="68" spans="6:61" x14ac:dyDescent="0.25">
      <c r="I68" s="97"/>
      <c r="M68" s="9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E43" sqref="E43"/>
    </sheetView>
  </sheetViews>
  <sheetFormatPr defaultRowHeight="15" x14ac:dyDescent="0.2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46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28" customWidth="1"/>
    <col min="23" max="23" width="10.140625" style="28" bestFit="1" customWidth="1"/>
    <col min="24" max="24" width="9.140625" style="28"/>
    <col min="25" max="26" width="10.140625" style="28" bestFit="1" customWidth="1"/>
    <col min="27" max="28" width="9.140625" style="28"/>
    <col min="29" max="29" width="10.140625" style="28" bestFit="1" customWidth="1"/>
  </cols>
  <sheetData>
    <row r="1" spans="1:29" x14ac:dyDescent="0.25">
      <c r="A1" s="119" t="s">
        <v>520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8" t="s">
        <v>467</v>
      </c>
      <c r="V1" s="28" t="s">
        <v>344</v>
      </c>
    </row>
    <row r="2" spans="1:29" s="28" customFormat="1" x14ac:dyDescent="0.25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96"/>
    </row>
    <row r="3" spans="1:29" x14ac:dyDescent="0.25">
      <c r="A3" s="28" t="s">
        <v>52</v>
      </c>
      <c r="B3" s="28" t="s">
        <v>59</v>
      </c>
      <c r="C3" s="28" t="s">
        <v>57</v>
      </c>
      <c r="D3" s="28" t="s">
        <v>60</v>
      </c>
      <c r="E3" s="28" t="s">
        <v>54</v>
      </c>
      <c r="F3" s="28" t="s">
        <v>53</v>
      </c>
      <c r="G3" s="28" t="s">
        <v>61</v>
      </c>
      <c r="H3" s="28" t="s">
        <v>62</v>
      </c>
      <c r="I3" s="48" t="s">
        <v>238</v>
      </c>
      <c r="M3" s="28" t="s">
        <v>52</v>
      </c>
      <c r="N3" s="28" t="s">
        <v>59</v>
      </c>
      <c r="O3" s="28" t="s">
        <v>57</v>
      </c>
      <c r="P3" s="28" t="s">
        <v>60</v>
      </c>
      <c r="Q3" s="28" t="s">
        <v>54</v>
      </c>
      <c r="R3" s="28" t="s">
        <v>53</v>
      </c>
      <c r="S3" s="28" t="s">
        <v>61</v>
      </c>
      <c r="T3" s="28" t="s">
        <v>62</v>
      </c>
      <c r="V3" s="28" t="s">
        <v>52</v>
      </c>
      <c r="W3" s="28" t="s">
        <v>59</v>
      </c>
      <c r="X3" s="28" t="s">
        <v>57</v>
      </c>
      <c r="Y3" s="28" t="s">
        <v>60</v>
      </c>
      <c r="Z3" s="28" t="s">
        <v>54</v>
      </c>
      <c r="AA3" s="28" t="s">
        <v>53</v>
      </c>
      <c r="AB3" s="28" t="s">
        <v>61</v>
      </c>
      <c r="AC3" s="28" t="s">
        <v>62</v>
      </c>
    </row>
    <row r="4" spans="1:29" x14ac:dyDescent="0.25">
      <c r="A4" s="28" t="s">
        <v>0</v>
      </c>
      <c r="B4" s="26">
        <f>rail!B3+'cmv_c1c2 12'!B3+nonpt!B3+nonroad!B3+'onroad all'!P3+ptegu!B3+ptnonipm!B3+pt_oilgas!B3+np_oilgas!B3+rwc!B3+ptfire!B3+ptagfire!B3+'cmv_c3 12'!B3+airports!B3</f>
        <v>1340654.125427583</v>
      </c>
      <c r="C4" s="26">
        <f>rail!C3+'cmv_c1c2 12'!C3+nonpt!C3+nonroad!C3+'onroad all'!AP3+ptegu!C3+ptnonipm!C3+pt_oilgas!C3+np_oilgas!C3+rwc!C3+ag!B3+ptfire!C3+ptagfire!C3+'cmv_c3 12'!C3+airports!C3</f>
        <v>68282.200560735233</v>
      </c>
      <c r="D4" s="26">
        <f>rail!D3+'cmv_c1c2 12'!D3+nonpt!D3+nonroad!D3+'onroad all'!AF3+'onroad all'!AR3+'onroad all'!AS3+ptegu!AY3+ptnonipm!D3+pt_oilgas!D3+np_oilgas!D3+rwc!D3+ptfire!D3+ptagfire!D3+'cmv_c3 12'!D3+airports!D3</f>
        <v>222101.89239697185</v>
      </c>
      <c r="E4" s="26">
        <f>rail!E3+'cmv_c1c2 12'!E3+nonpt!E3+nonroad!E3+ptegu!E3+ptnonipm!E3+pt_oilgas!E3+np_oilgas!E3+rwc!E3+'onroad all'!BG3+afdust!BA3+ptfire!E3+ptagfire!E3+'cmv_c3 12'!E3+airports!E3</f>
        <v>172893.20739359609</v>
      </c>
      <c r="F4" s="26">
        <f>rail!F3+'cmv_c1c2 12'!F3+nonpt!F3+nonroad!F3+ptegu!F3+ptnonipm!F3+pt_oilgas!F3+np_oilgas!F3+rwc!F3+'onroad all'!BJ3+afdust!BB3+ptfire!F3+ptagfire!F3+'cmv_c3 12'!F3+airports!F3</f>
        <v>83073.94145101578</v>
      </c>
      <c r="G4" s="26">
        <f>rail!G3+'cmv_c1c2 12'!G3+nonpt!G3+nonroad!G3+'onroad all'!BZ3+ptegu!BY3+ptnonipm!G3+pt_oilgas!G3+np_oilgas!G3+rwc!G3+ptfire!G3+ptagfire!G3+'cmv_c3 12'!G3+airports!G3</f>
        <v>59578.462503151481</v>
      </c>
      <c r="H4" s="26">
        <f>rail!H3+'cmv_c1c2 12'!H3+nonpt!H3+nonroad!H3+'onroad all'!CL3+ptegu!H3+ptnonipm!H3+pt_oilgas!H3+np_oilgas!H3+rwc!H3+ptfire!H3+ptagfire!H3+'cmv_c3 12'!H3+ag!C3+airports!H3</f>
        <v>277589.81682539784</v>
      </c>
      <c r="I4" s="46" t="s">
        <v>239</v>
      </c>
      <c r="M4" s="28" t="s">
        <v>0</v>
      </c>
      <c r="N4" s="26">
        <f>B4+'biogenics 12'!H3</f>
        <v>1468263.1830675821</v>
      </c>
      <c r="O4" s="26">
        <f>C4</f>
        <v>68282.200560735233</v>
      </c>
      <c r="P4" s="26">
        <f>D4+'biogenics 12'!T3</f>
        <v>244396.78257697175</v>
      </c>
      <c r="Q4" s="26">
        <f t="shared" ref="Q4:S4" si="0">E4</f>
        <v>172893.20739359609</v>
      </c>
      <c r="R4" s="26">
        <f t="shared" si="0"/>
        <v>83073.94145101578</v>
      </c>
      <c r="S4" s="26">
        <f t="shared" si="0"/>
        <v>59578.462503151481</v>
      </c>
      <c r="T4" s="26">
        <f>H4+'biogenics 12'!Z3</f>
        <v>1577444.9029253877</v>
      </c>
      <c r="V4" s="28" t="s">
        <v>0</v>
      </c>
      <c r="W4" s="26">
        <f>B4-ptfire!B3</f>
        <v>909628.22002758295</v>
      </c>
      <c r="X4" s="26">
        <f>C4-ptfire!C3</f>
        <v>61149.752181735232</v>
      </c>
      <c r="Y4" s="26">
        <f>D4-ptfire!D3</f>
        <v>213223.80963837184</v>
      </c>
      <c r="Z4" s="26">
        <f>E4-ptfire!E3</f>
        <v>126369.0992075961</v>
      </c>
      <c r="AA4" s="26">
        <f>F4-ptfire!F3</f>
        <v>43646.729717015784</v>
      </c>
      <c r="AB4" s="26">
        <f>G4-ptfire!G3</f>
        <v>55422.921266451478</v>
      </c>
      <c r="AC4" s="26">
        <f>H4-ptfire!H3</f>
        <v>175060.70106539782</v>
      </c>
    </row>
    <row r="5" spans="1:29" x14ac:dyDescent="0.25">
      <c r="A5" s="28" t="s">
        <v>2</v>
      </c>
      <c r="B5" s="97">
        <f>rail!B4+'cmv_c1c2 12'!B4+nonpt!B4+nonroad!B4+'onroad all'!P4+ptegu!B4+ptnonipm!B4+pt_oilgas!B4+np_oilgas!B4+rwc!B4+ptfire!B4+ptagfire!B4+'cmv_c3 12'!B4+airports!B4</f>
        <v>1264393.0104457799</v>
      </c>
      <c r="C5" s="97">
        <f>rail!C4+'cmv_c1c2 12'!C4+nonpt!C4+nonroad!C4+'onroad all'!AP4+ptegu!C4+ptnonipm!C4+pt_oilgas!C4+np_oilgas!C4+rwc!C4+ag!B4+ptfire!C4+ptagfire!C4+'cmv_c3 12'!C4+airports!C4</f>
        <v>82972.088820552221</v>
      </c>
      <c r="D5" s="97">
        <f>rail!D4+'cmv_c1c2 12'!D4+nonpt!D4+nonroad!D4+'onroad all'!AF4+'onroad all'!AR4+'onroad all'!AS4+ptegu!AY4+ptnonipm!D4+pt_oilgas!D4+np_oilgas!D4+rwc!D4+ptfire!D4+ptagfire!D4+'cmv_c3 12'!D4+airports!D4</f>
        <v>169006.52696940303</v>
      </c>
      <c r="E5" s="97">
        <f>rail!E4+'cmv_c1c2 12'!E4+nonpt!E4+nonroad!E4+ptegu!E4+ptnonipm!E4+pt_oilgas!E4+np_oilgas!E4+rwc!E4+'onroad all'!BG4+afdust!BA4+ptfire!E4+ptagfire!E4+'cmv_c3 12'!E4+airports!E4</f>
        <v>194308.49887066372</v>
      </c>
      <c r="F5" s="97">
        <f>rail!F4+'cmv_c1c2 12'!F4+nonpt!F4+nonroad!F4+ptegu!F4+ptnonipm!F4+pt_oilgas!F4+np_oilgas!F4+rwc!F4+'onroad all'!BJ4+afdust!BB4+ptfire!F4+ptagfire!F4+'cmv_c3 12'!F4+airports!F4</f>
        <v>77086.056174175232</v>
      </c>
      <c r="G5" s="97">
        <f>rail!G4+'cmv_c1c2 12'!G4+nonpt!G4+nonroad!G4+'onroad all'!BZ4+ptegu!BY4+ptnonipm!G4+pt_oilgas!G4+np_oilgas!G4+rwc!G4+ptfire!G4+ptagfire!G4+'cmv_c3 12'!G4+airports!G4</f>
        <v>40372.125362429731</v>
      </c>
      <c r="H5" s="97">
        <f>rail!H4+'cmv_c1c2 12'!H4+nonpt!H4+nonroad!H4+'onroad all'!CL4+ptegu!H4+ptnonipm!H4+pt_oilgas!H4+np_oilgas!H4+rwc!H4+ptfire!H4+ptagfire!H4+'cmv_c3 12'!H4+ag!C4+airports!H4</f>
        <v>264743.3930877127</v>
      </c>
      <c r="M5" s="28" t="s">
        <v>2</v>
      </c>
      <c r="N5" s="26">
        <f>B5+'biogenics 12'!H4</f>
        <v>1421818.5328457798</v>
      </c>
      <c r="O5" s="26">
        <f t="shared" ref="O5:O53" si="1">C5</f>
        <v>82972.088820552221</v>
      </c>
      <c r="P5" s="26">
        <f>D5+'biogenics 12'!T4</f>
        <v>181491.62386940303</v>
      </c>
      <c r="Q5" s="26">
        <f t="shared" ref="Q5:Q53" si="2">E5</f>
        <v>194308.49887066372</v>
      </c>
      <c r="R5" s="26">
        <f t="shared" ref="R5:R53" si="3">F5</f>
        <v>77086.056174175232</v>
      </c>
      <c r="S5" s="26">
        <f t="shared" ref="S5:S53" si="4">G5</f>
        <v>40372.125362429731</v>
      </c>
      <c r="T5" s="26">
        <f>H5+'biogenics 12'!Z4</f>
        <v>1009688.8286877127</v>
      </c>
      <c r="V5" s="28" t="s">
        <v>2</v>
      </c>
      <c r="W5" s="26">
        <f>B5-ptfire!B4</f>
        <v>740644.53757577995</v>
      </c>
      <c r="X5" s="26">
        <f>C5-ptfire!C4</f>
        <v>74375.878795552213</v>
      </c>
      <c r="Y5" s="26">
        <f>D5-ptfire!D4</f>
        <v>161852.58202740303</v>
      </c>
      <c r="Z5" s="26">
        <f>E5-ptfire!E4</f>
        <v>141021.42640366373</v>
      </c>
      <c r="AA5" s="26">
        <f>F5-ptfire!F4</f>
        <v>31927.518329175233</v>
      </c>
      <c r="AB5" s="26">
        <f>G5-ptfire!G4</f>
        <v>36433.875173429733</v>
      </c>
      <c r="AC5" s="26">
        <f>H5-ptfire!H4</f>
        <v>141172.84209771268</v>
      </c>
    </row>
    <row r="6" spans="1:29" x14ac:dyDescent="0.25">
      <c r="A6" s="28" t="s">
        <v>3</v>
      </c>
      <c r="B6" s="97">
        <f>rail!B5+'cmv_c1c2 12'!B5+nonpt!B5+nonroad!B5+'onroad all'!P5+ptegu!B5+ptnonipm!B5+pt_oilgas!B5+np_oilgas!B5+rwc!B5+ptfire!B5+ptagfire!B5+'cmv_c3 12'!B5+airports!B5</f>
        <v>1250754.5011107759</v>
      </c>
      <c r="C6" s="97">
        <f>rail!C5+'cmv_c1c2 12'!C5+nonpt!C5+nonroad!C5+'onroad all'!AP5+ptegu!C5+ptnonipm!C5+pt_oilgas!C5+np_oilgas!C5+rwc!C5+ag!B5+ptfire!C5+ptagfire!C5+'cmv_c3 12'!C5+airports!C5</f>
        <v>94971.685737401611</v>
      </c>
      <c r="D6" s="97">
        <f>rail!D5+'cmv_c1c2 12'!D5+nonpt!D5+nonroad!D5+'onroad all'!AF5+'onroad all'!AR5+'onroad all'!AS5+ptegu!AY5+ptnonipm!D5+pt_oilgas!D5+np_oilgas!D5+rwc!D5+ptfire!D5+ptagfire!D5+'cmv_c3 12'!D5+airports!D5</f>
        <v>171260.86560632964</v>
      </c>
      <c r="E6" s="97">
        <f>rail!E5+'cmv_c1c2 12'!E5+nonpt!E5+nonroad!E5+ptegu!E5+ptnonipm!E5+pt_oilgas!E5+np_oilgas!E5+rwc!E5+'onroad all'!BG5+afdust!BA5+ptfire!E5+ptagfire!E5+'cmv_c3 12'!E5+airports!E5</f>
        <v>242298.07210386769</v>
      </c>
      <c r="F6" s="97">
        <f>rail!F5+'cmv_c1c2 12'!F5+nonpt!F5+nonroad!F5+ptegu!F5+ptnonipm!F5+pt_oilgas!F5+np_oilgas!F5+rwc!F5+'onroad all'!BJ5+afdust!BB5+ptfire!F5+ptagfire!F5+'cmv_c3 12'!F5+airports!F5</f>
        <v>115434.22815395393</v>
      </c>
      <c r="G6" s="97">
        <f>rail!G5+'cmv_c1c2 12'!G5+nonpt!G5+nonroad!G5+'onroad all'!BZ5+ptegu!BY5+ptnonipm!G5+pt_oilgas!G5+np_oilgas!G5+rwc!G5+ptfire!G5+ptagfire!G5+'cmv_c3 12'!G5+airports!G5</f>
        <v>63958.204343079917</v>
      </c>
      <c r="H6" s="97">
        <f>rail!H5+'cmv_c1c2 12'!H5+nonpt!H5+nonroad!H5+'onroad all'!CL5+ptegu!H5+ptnonipm!H5+pt_oilgas!H5+np_oilgas!H5+rwc!H5+ptfire!H5+ptagfire!H5+'cmv_c3 12'!H5+ag!C5+airports!H5</f>
        <v>306601.22458828607</v>
      </c>
      <c r="I6" s="46" t="s">
        <v>239</v>
      </c>
      <c r="M6" s="28" t="s">
        <v>3</v>
      </c>
      <c r="N6" s="26">
        <f>B6+'biogenics 12'!H5</f>
        <v>1362561.9228307758</v>
      </c>
      <c r="O6" s="26">
        <f t="shared" si="1"/>
        <v>94971.685737401611</v>
      </c>
      <c r="P6" s="26">
        <f>D6+'biogenics 12'!T5</f>
        <v>196526.31726062953</v>
      </c>
      <c r="Q6" s="26">
        <f t="shared" si="2"/>
        <v>242298.07210386769</v>
      </c>
      <c r="R6" s="26">
        <f t="shared" si="3"/>
        <v>115434.22815395393</v>
      </c>
      <c r="S6" s="26">
        <f t="shared" si="4"/>
        <v>63958.204343079917</v>
      </c>
      <c r="T6" s="26">
        <f>H6+'biogenics 12'!Z5</f>
        <v>1432250.1949682762</v>
      </c>
      <c r="V6" s="28" t="s">
        <v>3</v>
      </c>
      <c r="W6" s="26">
        <f>B6-ptfire!B5</f>
        <v>523570.1112707759</v>
      </c>
      <c r="X6" s="26">
        <f>C6-ptfire!C5</f>
        <v>82987.871050401605</v>
      </c>
      <c r="Y6" s="26">
        <f>D6-ptfire!D5</f>
        <v>158824.71417632964</v>
      </c>
      <c r="Z6" s="26">
        <f>E6-ptfire!E5</f>
        <v>166077.36920186767</v>
      </c>
      <c r="AA6" s="26">
        <f>F6-ptfire!F5</f>
        <v>50840.402573953928</v>
      </c>
      <c r="AB6" s="26">
        <f>G6-ptfire!G5</f>
        <v>57724.731880079918</v>
      </c>
      <c r="AC6" s="26">
        <f>H6-ptfire!H5</f>
        <v>134334.02096828609</v>
      </c>
    </row>
    <row r="7" spans="1:29" x14ac:dyDescent="0.25">
      <c r="A7" s="28" t="s">
        <v>4</v>
      </c>
      <c r="B7" s="97">
        <f>rail!B6+'cmv_c1c2 12'!B6+nonpt!B6+nonroad!B6+'onroad all'!P6+ptegu!B6+ptnonipm!B6+pt_oilgas!B6+np_oilgas!B6+rwc!B6+ptfire!B6+ptagfire!B6+'cmv_c3 12'!B6+airports!B6</f>
        <v>5792689.7714197561</v>
      </c>
      <c r="C7" s="97">
        <f>rail!C6+'cmv_c1c2 12'!C6+nonpt!C6+nonroad!C6+'onroad all'!AP6+ptegu!C6+ptnonipm!C6+pt_oilgas!C6+np_oilgas!C6+rwc!C6+ag!B6+ptfire!C6+ptagfire!C6+'cmv_c3 12'!C6+airports!C6</f>
        <v>473278.88234535645</v>
      </c>
      <c r="D7" s="97">
        <f>rail!D6+'cmv_c1c2 12'!D6+nonpt!D6+nonroad!D6+'onroad all'!AF6+'onroad all'!AR6+'onroad all'!AS6+ptegu!AY6+ptnonipm!D6+pt_oilgas!D6+np_oilgas!D6+rwc!D6+ptfire!D6+ptagfire!D6+'cmv_c3 12'!D6+airports!D6</f>
        <v>514340.21903702267</v>
      </c>
      <c r="E7" s="97">
        <f>rail!E6+'cmv_c1c2 12'!E6+nonpt!E6+nonroad!E6+ptegu!E6+ptnonipm!E6+pt_oilgas!E6+np_oilgas!E6+rwc!E6+'onroad all'!BG6+afdust!BA6+ptfire!E6+ptagfire!E6+'cmv_c3 12'!E6+airports!E6</f>
        <v>695640.65931387141</v>
      </c>
      <c r="F7" s="97">
        <f>rail!F6+'cmv_c1c2 12'!F6+nonpt!F6+nonroad!F6+ptegu!F6+ptnonipm!F6+pt_oilgas!F6+np_oilgas!F6+rwc!F6+'onroad all'!BJ6+afdust!BB6+ptfire!F6+ptagfire!F6+'cmv_c3 12'!F6+airports!F6</f>
        <v>446803.73595737835</v>
      </c>
      <c r="G7" s="97">
        <f>rail!G6+'cmv_c1c2 12'!G6+nonpt!G6+nonroad!G6+'onroad all'!BZ6+ptegu!BY6+ptnonipm!G6+pt_oilgas!G6+np_oilgas!G6+rwc!G6+ptfire!G6+ptagfire!G6+'cmv_c3 12'!G6+airports!G6</f>
        <v>51622.909072588336</v>
      </c>
      <c r="H7" s="97">
        <f>rail!H6+'cmv_c1c2 12'!H6+nonpt!H6+nonroad!H6+'onroad all'!CL6+ptegu!H6+ptnonipm!H6+pt_oilgas!H6+np_oilgas!H6+rwc!H6+ptfire!H6+ptagfire!H6+'cmv_c3 12'!H6+ag!C6+airports!H6</f>
        <v>1490148.9715292125</v>
      </c>
      <c r="M7" s="28" t="s">
        <v>4</v>
      </c>
      <c r="N7" s="26">
        <f>B7+'biogenics 12'!H6</f>
        <v>6056591.5084197549</v>
      </c>
      <c r="O7" s="26">
        <f t="shared" si="1"/>
        <v>473278.88234535645</v>
      </c>
      <c r="P7" s="26">
        <f>D7+'biogenics 12'!T6</f>
        <v>555027.93940102262</v>
      </c>
      <c r="Q7" s="26">
        <f t="shared" si="2"/>
        <v>695640.65931387141</v>
      </c>
      <c r="R7" s="26">
        <f t="shared" si="3"/>
        <v>446803.73595737835</v>
      </c>
      <c r="S7" s="26">
        <f t="shared" si="4"/>
        <v>51622.909072588336</v>
      </c>
      <c r="T7" s="26">
        <f>H7+'biogenics 12'!Z6</f>
        <v>3161955.7142292028</v>
      </c>
      <c r="V7" s="28" t="s">
        <v>4</v>
      </c>
      <c r="W7" s="26">
        <f>B7-ptfire!B6</f>
        <v>1722572.9582197559</v>
      </c>
      <c r="X7" s="26">
        <f>C7-ptfire!C6</f>
        <v>406610.75562035647</v>
      </c>
      <c r="Y7" s="26">
        <f>D7-ptfire!D6</f>
        <v>465652.01161402266</v>
      </c>
      <c r="Z7" s="26">
        <f>E7-ptfire!E6</f>
        <v>287707.34573387139</v>
      </c>
      <c r="AA7" s="26">
        <f>F7-ptfire!F6</f>
        <v>101097.55037737836</v>
      </c>
      <c r="AB7" s="26">
        <f>G7-ptfire!G6</f>
        <v>23129.994402588338</v>
      </c>
      <c r="AC7" s="26">
        <f>H7-ptfire!H6</f>
        <v>531794.61597921257</v>
      </c>
    </row>
    <row r="8" spans="1:29" x14ac:dyDescent="0.25">
      <c r="A8" s="28" t="s">
        <v>5</v>
      </c>
      <c r="B8" s="97">
        <f>rail!B7+'cmv_c1c2 12'!B7+nonpt!B7+nonroad!B7+'onroad all'!P7+ptegu!B7+ptnonipm!B7+pt_oilgas!B7+np_oilgas!B7+rwc!B7+ptfire!B7+ptagfire!B7+'cmv_c3 12'!B7+airports!B7</f>
        <v>955572.94934625295</v>
      </c>
      <c r="C8" s="97">
        <f>rail!C7+'cmv_c1c2 12'!C7+nonpt!C7+nonroad!C7+'onroad all'!AP7+ptegu!C7+ptnonipm!C7+pt_oilgas!C7+np_oilgas!C7+rwc!C7+ag!B7+ptfire!C7+ptagfire!C7+'cmv_c3 12'!C7+airports!C7</f>
        <v>77036.710248073636</v>
      </c>
      <c r="D8" s="97">
        <f>rail!D7+'cmv_c1c2 12'!D7+nonpt!D7+nonroad!D7+'onroad all'!AF7+'onroad all'!AR7+'onroad all'!AS7+ptegu!AY7+ptnonipm!D7+pt_oilgas!D7+np_oilgas!D7+rwc!D7+ptfire!D7+ptagfire!D7+'cmv_c3 12'!D7+airports!D7</f>
        <v>182316.89183759381</v>
      </c>
      <c r="E8" s="97">
        <f>rail!E7+'cmv_c1c2 12'!E7+nonpt!E7+nonroad!E7+ptegu!E7+ptnonipm!E7+pt_oilgas!E7+np_oilgas!E7+rwc!E7+'onroad all'!BG7+afdust!BA7+ptfire!E7+ptagfire!E7+'cmv_c3 12'!E7+airports!E7</f>
        <v>190894.47534815545</v>
      </c>
      <c r="F8" s="97">
        <f>rail!F7+'cmv_c1c2 12'!F7+nonpt!F7+nonroad!F7+ptegu!F7+ptnonipm!F7+pt_oilgas!F7+np_oilgas!F7+rwc!F7+'onroad all'!BJ7+afdust!BB7+ptfire!F7+ptagfire!F7+'cmv_c3 12'!F7+airports!F7</f>
        <v>59572.3347804656</v>
      </c>
      <c r="G8" s="97">
        <f>rail!G7+'cmv_c1c2 12'!G7+nonpt!G7+nonroad!G7+'onroad all'!BZ7+ptegu!BY7+ptnonipm!G7+pt_oilgas!G7+np_oilgas!G7+rwc!G7+ptfire!G7+ptagfire!G7+'cmv_c3 12'!G7+airports!G7</f>
        <v>20870.469099797159</v>
      </c>
      <c r="H8" s="97">
        <f>rail!H7+'cmv_c1c2 12'!H7+nonpt!H7+nonroad!H7+'onroad all'!CL7+ptegu!H7+ptnonipm!H7+pt_oilgas!H7+np_oilgas!H7+rwc!H7+ptfire!H7+ptagfire!H7+'cmv_c3 12'!H7+ag!C7+airports!H7</f>
        <v>294016.71042991959</v>
      </c>
      <c r="M8" s="28" t="s">
        <v>5</v>
      </c>
      <c r="N8" s="26">
        <f>B8+'biogenics 12'!H7</f>
        <v>1027435.4007002529</v>
      </c>
      <c r="O8" s="26">
        <f t="shared" si="1"/>
        <v>77036.710248073636</v>
      </c>
      <c r="P8" s="26">
        <f>D8+'biogenics 12'!T7</f>
        <v>201789.0317891626</v>
      </c>
      <c r="Q8" s="26">
        <f t="shared" si="2"/>
        <v>190894.47534815545</v>
      </c>
      <c r="R8" s="26">
        <f t="shared" si="3"/>
        <v>59572.3347804656</v>
      </c>
      <c r="S8" s="26">
        <f t="shared" si="4"/>
        <v>20870.469099797159</v>
      </c>
      <c r="T8" s="26">
        <f>H8+'biogenics 12'!Z7</f>
        <v>633393.16779991868</v>
      </c>
      <c r="V8" s="28" t="s">
        <v>5</v>
      </c>
      <c r="W8" s="26">
        <f>B8-ptfire!B7</f>
        <v>718641.48838625289</v>
      </c>
      <c r="X8" s="26">
        <f>C8-ptfire!C7</f>
        <v>73151.691202073634</v>
      </c>
      <c r="Y8" s="26">
        <f>D8-ptfire!D7</f>
        <v>179271.73777159382</v>
      </c>
      <c r="Z8" s="26">
        <f>E8-ptfire!E7</f>
        <v>166959.33067015544</v>
      </c>
      <c r="AA8" s="26">
        <f>F8-ptfire!F7</f>
        <v>39288.323139465603</v>
      </c>
      <c r="AB8" s="26">
        <f>G8-ptfire!G7</f>
        <v>19147.347384797158</v>
      </c>
      <c r="AC8" s="26">
        <f>H8-ptfire!H7</f>
        <v>238169.67348391959</v>
      </c>
    </row>
    <row r="9" spans="1:29" x14ac:dyDescent="0.25">
      <c r="A9" s="28" t="s">
        <v>6</v>
      </c>
      <c r="B9" s="97">
        <f>rail!B8+'cmv_c1c2 12'!B8+nonpt!B8+nonroad!B8+'onroad all'!P8+ptegu!B8+ptnonipm!B8+pt_oilgas!B8+np_oilgas!B8+rwc!B8+ptfire!B8+ptagfire!B8+'cmv_c3 12'!B8+airports!B8</f>
        <v>316278.48649602599</v>
      </c>
      <c r="C9" s="97">
        <f>rail!C8+'cmv_c1c2 12'!C8+nonpt!C8+nonroad!C8+'onroad all'!AP8+ptegu!C8+ptnonipm!C8+pt_oilgas!C8+np_oilgas!C8+rwc!C8+ag!B8+ptfire!C8+ptagfire!C8+'cmv_c3 12'!C8+airports!C8</f>
        <v>5322.9359507261179</v>
      </c>
      <c r="D9" s="97">
        <f>rail!D8+'cmv_c1c2 12'!D8+nonpt!D8+nonroad!D8+'onroad all'!AF8+'onroad all'!AR8+'onroad all'!AS8+ptegu!AY8+ptnonipm!D8+pt_oilgas!D8+np_oilgas!D8+rwc!D8+ptfire!D8+ptagfire!D8+'cmv_c3 12'!D8+airports!D8</f>
        <v>46663.379535051696</v>
      </c>
      <c r="E9" s="97">
        <f>rail!E8+'cmv_c1c2 12'!E8+nonpt!E8+nonroad!E8+ptegu!E8+ptnonipm!E8+pt_oilgas!E8+np_oilgas!E8+rwc!E8+'onroad all'!BG8+afdust!BA8+ptfire!E8+ptagfire!E8+'cmv_c3 12'!E8+airports!E8</f>
        <v>15330.216423251442</v>
      </c>
      <c r="F9" s="97">
        <f>rail!F8+'cmv_c1c2 12'!F8+nonpt!F8+nonroad!F8+ptegu!F8+ptnonipm!F8+pt_oilgas!F8+np_oilgas!F8+rwc!F8+'onroad all'!BJ8+afdust!BB8+ptfire!F8+ptagfire!F8+'cmv_c3 12'!F8+airports!F8</f>
        <v>9614.6334742267882</v>
      </c>
      <c r="G9" s="97">
        <f>rail!G8+'cmv_c1c2 12'!G8+nonpt!G8+nonroad!G8+'onroad all'!BZ8+ptegu!BY8+ptnonipm!G8+pt_oilgas!G8+np_oilgas!G8+rwc!G8+ptfire!G8+ptagfire!G8+'cmv_c3 12'!G8+airports!G8</f>
        <v>2701.3115216353608</v>
      </c>
      <c r="H9" s="97">
        <f>rail!H8+'cmv_c1c2 12'!H8+nonpt!H8+nonroad!H8+'onroad all'!CL8+ptegu!H8+ptnonipm!H8+pt_oilgas!H8+np_oilgas!H8+rwc!H8+ptfire!H8+ptagfire!H8+'cmv_c3 12'!H8+ag!C8+airports!H8</f>
        <v>58456.938964087291</v>
      </c>
      <c r="I9" s="46" t="s">
        <v>239</v>
      </c>
      <c r="M9" s="28" t="s">
        <v>6</v>
      </c>
      <c r="N9" s="26">
        <f>B9+'biogenics 12'!H8</f>
        <v>322873.31021602597</v>
      </c>
      <c r="O9" s="26">
        <f t="shared" si="1"/>
        <v>5322.9359507261179</v>
      </c>
      <c r="P9" s="26">
        <f>D9+'biogenics 12'!T8</f>
        <v>47257.353832859691</v>
      </c>
      <c r="Q9" s="26">
        <f t="shared" si="2"/>
        <v>15330.216423251442</v>
      </c>
      <c r="R9" s="26">
        <f t="shared" si="3"/>
        <v>9614.6334742267882</v>
      </c>
      <c r="S9" s="26">
        <f t="shared" si="4"/>
        <v>2701.3115216353608</v>
      </c>
      <c r="T9" s="26">
        <f>H9+'biogenics 12'!Z8</f>
        <v>125832.85538408728</v>
      </c>
      <c r="V9" s="28" t="s">
        <v>6</v>
      </c>
      <c r="W9" s="26">
        <f>B9-ptfire!B8</f>
        <v>314601.50395602599</v>
      </c>
      <c r="X9" s="26">
        <f>C9-ptfire!C8</f>
        <v>5295.2756167261177</v>
      </c>
      <c r="Y9" s="26">
        <f>D9-ptfire!D8</f>
        <v>46633.463960051697</v>
      </c>
      <c r="Z9" s="26">
        <f>E9-ptfire!E8</f>
        <v>15153.337707251443</v>
      </c>
      <c r="AA9" s="26">
        <f>F9-ptfire!F8</f>
        <v>9464.7362432267873</v>
      </c>
      <c r="AB9" s="26">
        <f>G9-ptfire!G8</f>
        <v>2686.558279635361</v>
      </c>
      <c r="AC9" s="26">
        <f>H9-ptfire!H8</f>
        <v>58059.323044087294</v>
      </c>
    </row>
    <row r="10" spans="1:29" x14ac:dyDescent="0.25">
      <c r="A10" s="28" t="s">
        <v>7</v>
      </c>
      <c r="B10" s="97">
        <f>rail!B9+'cmv_c1c2 12'!B9+nonpt!B9+nonroad!B9+'onroad all'!P9+ptegu!B9+ptnonipm!B9+pt_oilgas!B9+np_oilgas!B9+rwc!B9+ptfire!B9+ptagfire!B9+'cmv_c3 12'!B9+airports!B9</f>
        <v>117712.99024435969</v>
      </c>
      <c r="C10" s="97">
        <f>rail!C9+'cmv_c1c2 12'!C9+nonpt!C9+nonroad!C9+'onroad all'!AP9+ptegu!C9+ptnonipm!C9+pt_oilgas!C9+np_oilgas!C9+rwc!C9+ag!B9+ptfire!C9+ptagfire!C9+'cmv_c3 12'!C9+airports!C9</f>
        <v>7372.9269440412099</v>
      </c>
      <c r="D10" s="97">
        <f>rail!D9+'cmv_c1c2 12'!D9+nonpt!D9+nonroad!D9+'onroad all'!AF9+'onroad all'!AR9+'onroad all'!AS9+ptegu!AY9+ptnonipm!D9+pt_oilgas!D9+np_oilgas!D9+rwc!D9+ptfire!D9+ptagfire!D9+'cmv_c3 12'!D9+airports!D9</f>
        <v>22858.875097044242</v>
      </c>
      <c r="E10" s="97">
        <f>rail!E9+'cmv_c1c2 12'!E9+nonpt!E9+nonroad!E9+ptegu!E9+ptnonipm!E9+pt_oilgas!E9+np_oilgas!E9+rwc!E9+'onroad all'!BG9+afdust!BA9+ptfire!E9+ptagfire!E9+'cmv_c3 12'!E9+airports!E9</f>
        <v>9890.8988737910404</v>
      </c>
      <c r="F10" s="97">
        <f>rail!F9+'cmv_c1c2 12'!F9+nonpt!F9+nonroad!F9+ptegu!F9+ptnonipm!F9+pt_oilgas!F9+np_oilgas!F9+rwc!F9+'onroad all'!BJ9+afdust!BB9+ptfire!F9+ptagfire!F9+'cmv_c3 12'!F9+airports!F9</f>
        <v>3869.1362454469859</v>
      </c>
      <c r="G10" s="97">
        <f>rail!G9+'cmv_c1c2 12'!G9+nonpt!G9+nonroad!G9+'onroad all'!BZ9+ptegu!BY9+ptnonipm!G9+pt_oilgas!G9+np_oilgas!G9+rwc!G9+ptfire!G9+ptagfire!G9+'cmv_c3 12'!G9+airports!G9</f>
        <v>1451.3217243312874</v>
      </c>
      <c r="H10" s="97">
        <f>rail!H9+'cmv_c1c2 12'!H9+nonpt!H9+nonroad!H9+'onroad all'!CL9+ptegu!H9+ptnonipm!H9+pt_oilgas!H9+np_oilgas!H9+rwc!H9+ptfire!H9+ptagfire!H9+'cmv_c3 12'!H9+ag!C9+airports!H9</f>
        <v>18987.977296538338</v>
      </c>
      <c r="I10" s="46" t="s">
        <v>239</v>
      </c>
      <c r="M10" s="28" t="s">
        <v>7</v>
      </c>
      <c r="N10" s="26">
        <f>B10+'biogenics 12'!H9</f>
        <v>119888.23937435969</v>
      </c>
      <c r="O10" s="26">
        <f t="shared" si="1"/>
        <v>7372.9269440412099</v>
      </c>
      <c r="P10" s="26">
        <f>D10+'biogenics 12'!T9</f>
        <v>24011.943358044242</v>
      </c>
      <c r="Q10" s="26">
        <f t="shared" si="2"/>
        <v>9890.8988737910404</v>
      </c>
      <c r="R10" s="26">
        <f t="shared" si="3"/>
        <v>3869.1362454469859</v>
      </c>
      <c r="S10" s="26">
        <f t="shared" si="4"/>
        <v>1451.3217243312874</v>
      </c>
      <c r="T10" s="26">
        <f>H10+'biogenics 12'!Z9</f>
        <v>32273.684036538238</v>
      </c>
      <c r="V10" s="28" t="s">
        <v>7</v>
      </c>
      <c r="W10" s="26">
        <f>B10-ptfire!B9</f>
        <v>116413.3800004597</v>
      </c>
      <c r="X10" s="26">
        <f>C10-ptfire!C9</f>
        <v>7351.5493190612096</v>
      </c>
      <c r="Y10" s="26">
        <f>D10-ptfire!D9</f>
        <v>22838.69308128424</v>
      </c>
      <c r="Z10" s="26">
        <f>E10-ptfire!E9</f>
        <v>9756.5036991510406</v>
      </c>
      <c r="AA10" s="26">
        <f>F10-ptfire!F9</f>
        <v>3755.242093186986</v>
      </c>
      <c r="AB10" s="26">
        <f>G10-ptfire!G9</f>
        <v>1440.8063023512875</v>
      </c>
      <c r="AC10" s="26">
        <f>H10-ptfire!H9</f>
        <v>18680.675237898336</v>
      </c>
    </row>
    <row r="11" spans="1:29" x14ac:dyDescent="0.25">
      <c r="A11" s="28" t="s">
        <v>8</v>
      </c>
      <c r="B11" s="97">
        <f>rail!B10+'cmv_c1c2 12'!B10+nonpt!B10+nonroad!B10+'onroad all'!P10+ptegu!B10+ptnonipm!B10+pt_oilgas!B10+np_oilgas!B10+rwc!B10+ptfire!B10+ptagfire!B10+'cmv_c3 12'!B10+airports!B10</f>
        <v>27623.084007523401</v>
      </c>
      <c r="C11" s="97">
        <f>rail!C10+'cmv_c1c2 12'!C10+nonpt!C10+nonroad!C10+'onroad all'!AP10+ptegu!C10+ptnonipm!C10+pt_oilgas!C10+np_oilgas!C10+rwc!C10+ag!B10+ptfire!C10+ptagfire!C10+'cmv_c3 12'!C10+airports!C10</f>
        <v>263.03542617498596</v>
      </c>
      <c r="D11" s="97">
        <f>rail!D10+'cmv_c1c2 12'!D10+nonpt!D10+nonroad!D10+'onroad all'!AF10+'onroad all'!AR10+'onroad all'!AS10+ptegu!AY10+ptnonipm!D10+pt_oilgas!D10+np_oilgas!D10+rwc!D10+ptfire!D10+ptagfire!D10+'cmv_c3 12'!D10+airports!D10</f>
        <v>4782.4901163679842</v>
      </c>
      <c r="E11" s="97">
        <f>rail!E10+'cmv_c1c2 12'!E10+nonpt!E10+nonroad!E10+ptegu!E10+ptnonipm!E10+pt_oilgas!E10+np_oilgas!E10+rwc!E10+'onroad all'!BG10+afdust!BA10+ptfire!E10+ptagfire!E10+'cmv_c3 12'!E10+airports!E10</f>
        <v>2217.09739325386</v>
      </c>
      <c r="F11" s="97">
        <f>rail!F10+'cmv_c1c2 12'!F10+nonpt!F10+nonroad!F10+ptegu!F10+ptnonipm!F10+pt_oilgas!F10+np_oilgas!F10+rwc!F10+'onroad all'!BJ10+afdust!BB10+ptfire!F10+ptagfire!F10+'cmv_c3 12'!F10+airports!F10</f>
        <v>848.19230797427429</v>
      </c>
      <c r="G11" s="97">
        <f>rail!G10+'cmv_c1c2 12'!G10+nonpt!G10+nonroad!G10+'onroad all'!BZ10+ptegu!BY10+ptnonipm!G10+pt_oilgas!G10+np_oilgas!G10+rwc!G10+ptfire!G10+ptagfire!G10+'cmv_c3 12'!G10+airports!G10</f>
        <v>90.180888989685712</v>
      </c>
      <c r="H11" s="97">
        <f>rail!H10+'cmv_c1c2 12'!H10+nonpt!H10+nonroad!H10+'onroad all'!CL10+ptegu!H10+ptnonipm!H10+pt_oilgas!H10+np_oilgas!H10+rwc!H10+ptfire!H10+ptagfire!H10+'cmv_c3 12'!H10+ag!C10+airports!H10</f>
        <v>5165.4403511908804</v>
      </c>
      <c r="I11" s="46" t="s">
        <v>239</v>
      </c>
      <c r="M11" s="28" t="s">
        <v>8</v>
      </c>
      <c r="N11" s="26">
        <f>B11+'biogenics 12'!H10</f>
        <v>27769.3246975234</v>
      </c>
      <c r="O11" s="26">
        <f t="shared" si="1"/>
        <v>263.03542617498596</v>
      </c>
      <c r="P11" s="26">
        <f>D11+'biogenics 12'!T10</f>
        <v>4806.8681173679843</v>
      </c>
      <c r="Q11" s="26">
        <f t="shared" si="2"/>
        <v>2217.09739325386</v>
      </c>
      <c r="R11" s="26">
        <f t="shared" si="3"/>
        <v>848.19230797427429</v>
      </c>
      <c r="S11" s="26">
        <f t="shared" si="4"/>
        <v>90.180888989685712</v>
      </c>
      <c r="T11" s="26">
        <f>H11+'biogenics 12'!Z10</f>
        <v>6368.2126411908803</v>
      </c>
      <c r="V11" s="28" t="s">
        <v>8</v>
      </c>
      <c r="W11" s="26">
        <f>B11-ptfire!B10</f>
        <v>27623.084007523401</v>
      </c>
      <c r="X11" s="26">
        <f>C11-ptfire!C10</f>
        <v>263.03542617498596</v>
      </c>
      <c r="Y11" s="26">
        <f>D11-ptfire!D10</f>
        <v>4782.4901163679842</v>
      </c>
      <c r="Z11" s="26">
        <f>E11-ptfire!E10</f>
        <v>2217.09739325386</v>
      </c>
      <c r="AA11" s="26">
        <f>F11-ptfire!F10</f>
        <v>848.19230797427429</v>
      </c>
      <c r="AB11" s="26">
        <f>G11-ptfire!G10</f>
        <v>90.180888989685712</v>
      </c>
      <c r="AC11" s="26">
        <f>H11-ptfire!H10</f>
        <v>5165.4403511908804</v>
      </c>
    </row>
    <row r="12" spans="1:29" x14ac:dyDescent="0.25">
      <c r="A12" s="28" t="s">
        <v>9</v>
      </c>
      <c r="B12" s="97">
        <f>rail!B11+'cmv_c1c2 12'!B11+nonpt!B11+nonroad!B11+'onroad all'!P11+ptegu!B11+ptnonipm!B11+pt_oilgas!B11+np_oilgas!B11+rwc!B11+ptfire!B11+ptagfire!B11+'cmv_c3 12'!B11+airports!B11</f>
        <v>3345545.2584049338</v>
      </c>
      <c r="C12" s="97">
        <f>rail!C11+'cmv_c1c2 12'!C11+nonpt!C11+nonroad!C11+'onroad all'!AP11+ptegu!C11+ptnonipm!C11+pt_oilgas!C11+np_oilgas!C11+rwc!C11+ag!B11+ptfire!C11+ptagfire!C11+'cmv_c3 12'!C11+airports!C11</f>
        <v>97478.869896242933</v>
      </c>
      <c r="D12" s="97">
        <f>rail!D11+'cmv_c1c2 12'!D11+nonpt!D11+nonroad!D11+'onroad all'!AF11+'onroad all'!AR11+'onroad all'!AS11+ptegu!AY11+ptnonipm!D11+pt_oilgas!D11+np_oilgas!D11+rwc!D11+ptfire!D11+ptagfire!D11+'cmv_c3 12'!D11+airports!D11</f>
        <v>422391.87744280166</v>
      </c>
      <c r="E12" s="97">
        <f>rail!E11+'cmv_c1c2 12'!E11+nonpt!E11+nonroad!E11+ptegu!E11+ptnonipm!E11+pt_oilgas!E11+np_oilgas!E11+rwc!E11+'onroad all'!BG11+afdust!BA11+ptfire!E11+ptagfire!E11+'cmv_c3 12'!E11+airports!E11</f>
        <v>339965.12254678033</v>
      </c>
      <c r="F12" s="97">
        <f>rail!F11+'cmv_c1c2 12'!F11+nonpt!F11+nonroad!F11+ptegu!F11+ptnonipm!F11+pt_oilgas!F11+np_oilgas!F11+rwc!F11+'onroad all'!BJ11+afdust!BB11+ptfire!F11+ptagfire!F11+'cmv_c3 12'!F11+airports!F11</f>
        <v>159729.35794474176</v>
      </c>
      <c r="G12" s="97">
        <f>rail!G11+'cmv_c1c2 12'!G11+nonpt!G11+nonroad!G11+'onroad all'!BZ11+ptegu!BY11+ptnonipm!G11+pt_oilgas!G11+np_oilgas!G11+rwc!G11+ptfire!G11+ptagfire!G11+'cmv_c3 12'!G11+airports!G11</f>
        <v>80560.240663209188</v>
      </c>
      <c r="H12" s="97">
        <f>rail!H11+'cmv_c1c2 12'!H11+nonpt!H11+nonroad!H11+'onroad all'!CL11+ptegu!H11+ptnonipm!H11+pt_oilgas!H11+np_oilgas!H11+rwc!H11+ptfire!H11+ptagfire!H11+'cmv_c3 12'!H11+ag!C11+airports!H11</f>
        <v>662408.16401128296</v>
      </c>
      <c r="I12" s="46" t="s">
        <v>239</v>
      </c>
      <c r="M12" s="28" t="s">
        <v>9</v>
      </c>
      <c r="N12" s="26">
        <f>B12+'biogenics 12'!H11</f>
        <v>3493507.9751049327</v>
      </c>
      <c r="O12" s="26">
        <f t="shared" si="1"/>
        <v>97478.869896242933</v>
      </c>
      <c r="P12" s="26">
        <f>D12+'biogenics 12'!T11</f>
        <v>454391.91132280155</v>
      </c>
      <c r="Q12" s="26">
        <f t="shared" si="2"/>
        <v>339965.12254678033</v>
      </c>
      <c r="R12" s="26">
        <f t="shared" si="3"/>
        <v>159729.35794474176</v>
      </c>
      <c r="S12" s="26">
        <f t="shared" si="4"/>
        <v>80560.240663209188</v>
      </c>
      <c r="T12" s="26">
        <f>H12+'biogenics 12'!Z11</f>
        <v>1893877.0117112831</v>
      </c>
      <c r="V12" s="28" t="s">
        <v>9</v>
      </c>
      <c r="W12" s="26">
        <f>B12-ptfire!B11</f>
        <v>2532308.5587449339</v>
      </c>
      <c r="X12" s="26">
        <f>C12-ptfire!C11</f>
        <v>84070.368874242937</v>
      </c>
      <c r="Y12" s="26">
        <f>D12-ptfire!D11</f>
        <v>408145.15710580169</v>
      </c>
      <c r="Z12" s="26">
        <f>E12-ptfire!E11</f>
        <v>254422.06343678033</v>
      </c>
      <c r="AA12" s="26">
        <f>F12-ptfire!F11</f>
        <v>87235.240093741755</v>
      </c>
      <c r="AB12" s="26">
        <f>G12-ptfire!G11</f>
        <v>73485.483369509195</v>
      </c>
      <c r="AC12" s="26">
        <f>H12-ptfire!H11</f>
        <v>469660.86992128298</v>
      </c>
    </row>
    <row r="13" spans="1:29" x14ac:dyDescent="0.25">
      <c r="A13" s="28" t="s">
        <v>10</v>
      </c>
      <c r="B13" s="97">
        <f>rail!B12+'cmv_c1c2 12'!B12+nonpt!B12+nonroad!B12+'onroad all'!P12+ptegu!B12+ptnonipm!B12+pt_oilgas!B12+np_oilgas!B12+rwc!B12+ptfire!B12+ptagfire!B12+'cmv_c3 12'!B12+airports!B12</f>
        <v>1926761.0701518112</v>
      </c>
      <c r="C13" s="97">
        <f>rail!C12+'cmv_c1c2 12'!C12+nonpt!C12+nonroad!C12+'onroad all'!AP12+ptegu!C12+ptnonipm!C12+pt_oilgas!C12+np_oilgas!C12+rwc!C12+ag!B12+ptfire!C12+ptagfire!C12+'cmv_c3 12'!C12+airports!C12</f>
        <v>91578.589674994102</v>
      </c>
      <c r="D13" s="97">
        <f>rail!D12+'cmv_c1c2 12'!D12+nonpt!D12+nonroad!D12+'onroad all'!AF12+'onroad all'!AR12+'onroad all'!AS12+ptegu!AY12+ptnonipm!D12+pt_oilgas!D12+np_oilgas!D12+rwc!D12+ptfire!D12+ptagfire!D12+'cmv_c3 12'!D12+airports!D12</f>
        <v>291074.98040116276</v>
      </c>
      <c r="E13" s="97">
        <f>rail!E12+'cmv_c1c2 12'!E12+nonpt!E12+nonroad!E12+ptegu!E12+ptnonipm!E12+pt_oilgas!E12+np_oilgas!E12+rwc!E12+'onroad all'!BG12+afdust!BA12+ptfire!E12+ptagfire!E12+'cmv_c3 12'!E12+airports!E12</f>
        <v>215060.31282336597</v>
      </c>
      <c r="F13" s="97">
        <f>rail!F12+'cmv_c1c2 12'!F12+nonpt!F12+nonroad!F12+ptegu!F12+ptnonipm!F12+pt_oilgas!F12+np_oilgas!F12+rwc!F12+'onroad all'!BJ12+afdust!BB12+ptfire!F12+ptagfire!F12+'cmv_c3 12'!F12+airports!F12</f>
        <v>122229.15484736892</v>
      </c>
      <c r="G13" s="97">
        <f>rail!G12+'cmv_c1c2 12'!G12+nonpt!G12+nonroad!G12+'onroad all'!BZ12+ptegu!BY12+ptnonipm!G12+pt_oilgas!G12+np_oilgas!G12+rwc!G12+ptfire!G12+ptagfire!G12+'cmv_c3 12'!G12+airports!G12</f>
        <v>38551.630096236215</v>
      </c>
      <c r="H13" s="97">
        <f>rail!H12+'cmv_c1c2 12'!H12+nonpt!H12+nonroad!H12+'onroad all'!CL12+ptegu!H12+ptnonipm!H12+pt_oilgas!H12+np_oilgas!H12+rwc!H12+ptfire!H12+ptagfire!H12+'cmv_c3 12'!H12+ag!C12+airports!H12</f>
        <v>330234.35017608071</v>
      </c>
      <c r="I13" s="46" t="s">
        <v>239</v>
      </c>
      <c r="M13" s="28" t="s">
        <v>10</v>
      </c>
      <c r="N13" s="26">
        <f>B13+'biogenics 12'!H12</f>
        <v>2069387.7213318113</v>
      </c>
      <c r="O13" s="26">
        <f t="shared" si="1"/>
        <v>91578.589674994102</v>
      </c>
      <c r="P13" s="26">
        <f>D13+'biogenics 12'!T12</f>
        <v>320640.80922016274</v>
      </c>
      <c r="Q13" s="26">
        <f t="shared" si="2"/>
        <v>215060.31282336597</v>
      </c>
      <c r="R13" s="26">
        <f t="shared" si="3"/>
        <v>122229.15484736892</v>
      </c>
      <c r="S13" s="26">
        <f t="shared" si="4"/>
        <v>38551.630096236215</v>
      </c>
      <c r="T13" s="26">
        <f>H13+'biogenics 12'!Z12</f>
        <v>1672566.7331760805</v>
      </c>
      <c r="V13" s="28" t="s">
        <v>10</v>
      </c>
      <c r="W13" s="26">
        <f>B13-ptfire!B12</f>
        <v>1507962.2938118111</v>
      </c>
      <c r="X13" s="26">
        <f>C13-ptfire!C12</f>
        <v>88555.498488094105</v>
      </c>
      <c r="Y13" s="26">
        <f>D13-ptfire!D12</f>
        <v>276657.16047316277</v>
      </c>
      <c r="Z13" s="26">
        <f>E13-ptfire!E12</f>
        <v>156490.19419336598</v>
      </c>
      <c r="AA13" s="26">
        <f>F13-ptfire!F12</f>
        <v>70867.24592836891</v>
      </c>
      <c r="AB13" s="26">
        <f>G13-ptfire!G12</f>
        <v>34598.356903336215</v>
      </c>
      <c r="AC13" s="26">
        <f>H13-ptfire!H12</f>
        <v>301745.88096408069</v>
      </c>
    </row>
    <row r="14" spans="1:29" x14ac:dyDescent="0.25">
      <c r="A14" s="28" t="s">
        <v>12</v>
      </c>
      <c r="B14" s="97">
        <f>rail!B13+'cmv_c1c2 12'!B13+nonpt!B13+nonroad!B13+'onroad all'!P13+ptegu!B13+ptnonipm!B13+pt_oilgas!B13+np_oilgas!B13+rwc!B13+ptfire!B13+ptagfire!B13+'cmv_c3 12'!B13+airports!B13</f>
        <v>1990714.571329908</v>
      </c>
      <c r="C14" s="97">
        <f>rail!C13+'cmv_c1c2 12'!C13+nonpt!C13+nonroad!C13+'onroad all'!AP13+ptegu!C13+ptnonipm!C13+pt_oilgas!C13+np_oilgas!C13+rwc!C13+ag!B13+ptfire!C13+ptagfire!C13+'cmv_c3 12'!C13+airports!C13</f>
        <v>118595.9440750607</v>
      </c>
      <c r="D14" s="97">
        <f>rail!D13+'cmv_c1c2 12'!D13+nonpt!D13+nonroad!D13+'onroad all'!AF13+'onroad all'!AR13+'onroad all'!AS13+ptegu!AY13+ptnonipm!D13+pt_oilgas!D13+np_oilgas!D13+rwc!D13+ptfire!D13+ptagfire!D13+'cmv_c3 12'!D13+airports!D13</f>
        <v>82577.28205087794</v>
      </c>
      <c r="E14" s="97">
        <f>rail!E13+'cmv_c1c2 12'!E13+nonpt!E13+nonroad!E13+ptegu!E13+ptnonipm!E13+pt_oilgas!E13+np_oilgas!E13+rwc!E13+'onroad all'!BG13+afdust!BA13+ptfire!E13+ptagfire!E13+'cmv_c3 12'!E13+airports!E13</f>
        <v>423499.318468782</v>
      </c>
      <c r="F14" s="97">
        <f>rail!F13+'cmv_c1c2 12'!F13+nonpt!F13+nonroad!F13+ptegu!F13+ptnonipm!F13+pt_oilgas!F13+np_oilgas!F13+rwc!F13+'onroad all'!BJ13+afdust!BB13+ptfire!F13+ptagfire!F13+'cmv_c3 12'!F13+airports!F13</f>
        <v>183567.15049323352</v>
      </c>
      <c r="G14" s="97">
        <f>rail!G13+'cmv_c1c2 12'!G13+nonpt!G13+nonroad!G13+'onroad all'!BZ13+ptegu!BY13+ptnonipm!G13+pt_oilgas!G13+np_oilgas!G13+rwc!G13+ptfire!G13+ptagfire!G13+'cmv_c3 12'!G13+airports!G13</f>
        <v>15126.705689160044</v>
      </c>
      <c r="H14" s="97">
        <f>rail!H13+'cmv_c1c2 12'!H13+nonpt!H13+nonroad!H13+'onroad all'!CL13+ptegu!H13+ptnonipm!H13+pt_oilgas!H13+np_oilgas!H13+rwc!H13+ptfire!H13+ptagfire!H13+'cmv_c3 12'!H13+ag!C13+airports!H13</f>
        <v>478753.51895759988</v>
      </c>
      <c r="M14" s="28" t="s">
        <v>12</v>
      </c>
      <c r="N14" s="26">
        <f>B14+'biogenics 12'!H13</f>
        <v>2081954.8610699079</v>
      </c>
      <c r="O14" s="26">
        <f t="shared" si="1"/>
        <v>118595.9440750607</v>
      </c>
      <c r="P14" s="26">
        <f>D14+'biogenics 12'!T13</f>
        <v>97262.626183051543</v>
      </c>
      <c r="Q14" s="26">
        <f t="shared" si="2"/>
        <v>423499.318468782</v>
      </c>
      <c r="R14" s="26">
        <f t="shared" si="3"/>
        <v>183567.15049323352</v>
      </c>
      <c r="S14" s="26">
        <f t="shared" si="4"/>
        <v>15126.705689160044</v>
      </c>
      <c r="T14" s="26">
        <f>H14+'biogenics 12'!Z13</f>
        <v>1045296.5437175998</v>
      </c>
      <c r="V14" s="28" t="s">
        <v>12</v>
      </c>
      <c r="W14" s="26">
        <f>B14-ptfire!B13</f>
        <v>290334.55152990809</v>
      </c>
      <c r="X14" s="26">
        <f>C14-ptfire!C13</f>
        <v>90733.780921060708</v>
      </c>
      <c r="Y14" s="26">
        <f>D14-ptfire!D13</f>
        <v>61716.979764877942</v>
      </c>
      <c r="Z14" s="26">
        <f>E14-ptfire!E13</f>
        <v>252612.12722878202</v>
      </c>
      <c r="AA14" s="26">
        <f>F14-ptfire!F13</f>
        <v>38747.501153233519</v>
      </c>
      <c r="AB14" s="26">
        <f>G14-ptfire!G13</f>
        <v>3064.2364271600436</v>
      </c>
      <c r="AC14" s="26">
        <f>H14-ptfire!H13</f>
        <v>78234.976637599873</v>
      </c>
    </row>
    <row r="15" spans="1:29" x14ac:dyDescent="0.25">
      <c r="A15" s="28" t="s">
        <v>13</v>
      </c>
      <c r="B15" s="97">
        <f>rail!B14+'cmv_c1c2 12'!B14+nonpt!B14+nonroad!B14+'onroad all'!P14+ptegu!B14+ptnonipm!B14+pt_oilgas!B14+np_oilgas!B14+rwc!B14+ptfire!B14+ptagfire!B14+'cmv_c3 12'!B14+airports!B14</f>
        <v>1541505.7777036354</v>
      </c>
      <c r="C15" s="97">
        <f>rail!C14+'cmv_c1c2 12'!C14+nonpt!C14+nonroad!C14+'onroad all'!AP14+ptegu!C14+ptnonipm!C14+pt_oilgas!C14+np_oilgas!C14+rwc!C14+ag!B14+ptfire!C14+ptagfire!C14+'cmv_c3 12'!C14+airports!C14</f>
        <v>75410.675486834487</v>
      </c>
      <c r="D15" s="97">
        <f>rail!D14+'cmv_c1c2 12'!D14+nonpt!D14+nonroad!D14+'onroad all'!AF14+'onroad all'!AR14+'onroad all'!AS14+ptegu!AY14+ptnonipm!D14+pt_oilgas!D14+np_oilgas!D14+rwc!D14+ptfire!D14+ptagfire!D14+'cmv_c3 12'!D14+airports!D14</f>
        <v>319318.61177986499</v>
      </c>
      <c r="E15" s="97">
        <f>rail!E14+'cmv_c1c2 12'!E14+nonpt!E14+nonroad!E14+ptegu!E14+ptnonipm!E14+pt_oilgas!E14+np_oilgas!E14+rwc!E14+'onroad all'!BG14+afdust!BA14+ptfire!E14+ptagfire!E14+'cmv_c3 12'!E14+airports!E14</f>
        <v>536071.99172576529</v>
      </c>
      <c r="F15" s="97">
        <f>rail!F14+'cmv_c1c2 12'!F14+nonpt!F14+nonroad!F14+ptegu!F14+ptnonipm!F14+pt_oilgas!F14+np_oilgas!F14+rwc!F14+'onroad all'!BJ14+afdust!BB14+ptfire!F14+ptagfire!F14+'cmv_c3 12'!F14+airports!F14</f>
        <v>126742.30137125692</v>
      </c>
      <c r="G15" s="97">
        <f>rail!G14+'cmv_c1c2 12'!G14+nonpt!G14+nonroad!G14+'onroad all'!BZ14+ptegu!BY14+ptnonipm!G14+pt_oilgas!G14+np_oilgas!G14+rwc!G14+ptfire!G14+ptagfire!G14+'cmv_c3 12'!G14+airports!G14</f>
        <v>94275.179680659654</v>
      </c>
      <c r="H15" s="97">
        <f>rail!H14+'cmv_c1c2 12'!H14+nonpt!H14+nonroad!H14+'onroad all'!CL14+ptegu!H14+ptnonipm!H14+pt_oilgas!H14+np_oilgas!H14+rwc!H14+ptfire!H14+ptagfire!H14+'cmv_c3 12'!H14+ag!C14+airports!H14</f>
        <v>382987.41451362683</v>
      </c>
      <c r="I15" s="46" t="s">
        <v>239</v>
      </c>
      <c r="M15" s="28" t="s">
        <v>13</v>
      </c>
      <c r="N15" s="26">
        <f>B15+'biogenics 12'!H14</f>
        <v>1595205.5377576353</v>
      </c>
      <c r="O15" s="26">
        <f t="shared" si="1"/>
        <v>75410.675486834487</v>
      </c>
      <c r="P15" s="26">
        <f>D15+'biogenics 12'!T14</f>
        <v>362212.20701387501</v>
      </c>
      <c r="Q15" s="26">
        <f t="shared" si="2"/>
        <v>536071.99172576529</v>
      </c>
      <c r="R15" s="26">
        <f t="shared" si="3"/>
        <v>126742.30137125692</v>
      </c>
      <c r="S15" s="26">
        <f t="shared" si="4"/>
        <v>94275.179680659654</v>
      </c>
      <c r="T15" s="26">
        <f>H15+'biogenics 12'!Z14</f>
        <v>608607.4415836269</v>
      </c>
      <c r="V15" s="28" t="s">
        <v>13</v>
      </c>
      <c r="W15" s="26">
        <f>B15-ptfire!B14</f>
        <v>1332918.9703036353</v>
      </c>
      <c r="X15" s="26">
        <f>C15-ptfire!C14</f>
        <v>71979.668768034491</v>
      </c>
      <c r="Y15" s="26">
        <f>D15-ptfire!D14</f>
        <v>316083.61852696497</v>
      </c>
      <c r="Z15" s="26">
        <f>E15-ptfire!E14</f>
        <v>514505.3942477653</v>
      </c>
      <c r="AA15" s="26">
        <f>F15-ptfire!F14</f>
        <v>108465.52550225692</v>
      </c>
      <c r="AB15" s="26">
        <f>G15-ptfire!G14</f>
        <v>92588.746668159656</v>
      </c>
      <c r="AC15" s="26">
        <f>H15-ptfire!H14</f>
        <v>333666.76225762686</v>
      </c>
    </row>
    <row r="16" spans="1:29" x14ac:dyDescent="0.25">
      <c r="A16" s="28" t="s">
        <v>14</v>
      </c>
      <c r="B16" s="97">
        <f>rail!B15+'cmv_c1c2 12'!B15+nonpt!B15+nonroad!B15+'onroad all'!P15+ptegu!B15+ptnonipm!B15+pt_oilgas!B15+np_oilgas!B15+rwc!B15+ptfire!B15+ptagfire!B15+'cmv_c3 12'!B15+airports!B15</f>
        <v>1206570.868314937</v>
      </c>
      <c r="C16" s="97">
        <f>rail!C15+'cmv_c1c2 12'!C15+nonpt!C15+nonroad!C15+'onroad all'!AP15+ptegu!C15+ptnonipm!C15+pt_oilgas!C15+np_oilgas!C15+rwc!C15+ag!B15+ptfire!C15+ptagfire!C15+'cmv_c3 12'!C15+airports!C15</f>
        <v>93170.622843311619</v>
      </c>
      <c r="D16" s="97">
        <f>rail!D15+'cmv_c1c2 12'!D15+nonpt!D15+nonroad!D15+'onroad all'!AF15+'onroad all'!AR15+'onroad all'!AS15+ptegu!AY15+ptnonipm!D15+pt_oilgas!D15+np_oilgas!D15+rwc!D15+ptfire!D15+ptagfire!D15+'cmv_c3 12'!D15+airports!D15</f>
        <v>280982.26899851218</v>
      </c>
      <c r="E16" s="97">
        <f>rail!E15+'cmv_c1c2 12'!E15+nonpt!E15+nonroad!E15+ptegu!E15+ptnonipm!E15+pt_oilgas!E15+np_oilgas!E15+rwc!E15+'onroad all'!BG15+afdust!BA15+ptfire!E15+ptagfire!E15+'cmv_c3 12'!E15+airports!E15</f>
        <v>111727.23372291701</v>
      </c>
      <c r="F16" s="97">
        <f>rail!F15+'cmv_c1c2 12'!F15+nonpt!F15+nonroad!F15+ptegu!F15+ptnonipm!F15+pt_oilgas!F15+np_oilgas!F15+rwc!F15+'onroad all'!BJ15+afdust!BB15+ptfire!F15+ptagfire!F15+'cmv_c3 12'!F15+airports!F15</f>
        <v>59095.233846305026</v>
      </c>
      <c r="G16" s="97">
        <f>rail!G15+'cmv_c1c2 12'!G15+nonpt!G15+nonroad!G15+'onroad all'!BZ15+ptegu!BY15+ptnonipm!G15+pt_oilgas!G15+np_oilgas!G15+rwc!G15+ptfire!G15+ptagfire!G15+'cmv_c3 12'!G15+airports!G15</f>
        <v>101128.61506307826</v>
      </c>
      <c r="H16" s="97">
        <f>rail!H15+'cmv_c1c2 12'!H15+nonpt!H15+nonroad!H15+'onroad all'!CL15+ptegu!H15+ptnonipm!H15+pt_oilgas!H15+np_oilgas!H15+rwc!H15+ptfire!H15+ptagfire!H15+'cmv_c3 12'!H15+ag!C15+airports!H15</f>
        <v>248048.46367642996</v>
      </c>
      <c r="I16" s="46" t="s">
        <v>239</v>
      </c>
      <c r="M16" s="28" t="s">
        <v>14</v>
      </c>
      <c r="N16" s="26">
        <f>B16+'biogenics 12'!H15</f>
        <v>1242222.686161937</v>
      </c>
      <c r="O16" s="26">
        <f t="shared" si="1"/>
        <v>93170.622843311619</v>
      </c>
      <c r="P16" s="26">
        <f>D16+'biogenics 12'!T15</f>
        <v>306082.8082721121</v>
      </c>
      <c r="Q16" s="26">
        <f t="shared" si="2"/>
        <v>111727.23372291701</v>
      </c>
      <c r="R16" s="26">
        <f t="shared" si="3"/>
        <v>59095.233846305026</v>
      </c>
      <c r="S16" s="26">
        <f t="shared" si="4"/>
        <v>101128.61506307826</v>
      </c>
      <c r="T16" s="26">
        <f>H16+'biogenics 12'!Z15</f>
        <v>428111.08341742994</v>
      </c>
      <c r="V16" s="28" t="s">
        <v>14</v>
      </c>
      <c r="W16" s="26">
        <f>B16-ptfire!B15</f>
        <v>1153429.055596937</v>
      </c>
      <c r="X16" s="26">
        <f>C16-ptfire!C15</f>
        <v>92296.170826311616</v>
      </c>
      <c r="Y16" s="26">
        <f>D16-ptfire!D15</f>
        <v>280140.96015051217</v>
      </c>
      <c r="Z16" s="26">
        <f>E16-ptfire!E15</f>
        <v>106217.40124991701</v>
      </c>
      <c r="AA16" s="26">
        <f>F16-ptfire!F15</f>
        <v>54425.883747305023</v>
      </c>
      <c r="AB16" s="26">
        <f>G16-ptfire!G15</f>
        <v>100693.72345907826</v>
      </c>
      <c r="AC16" s="26">
        <f>H16-ptfire!H15</f>
        <v>235478.22283842997</v>
      </c>
    </row>
    <row r="17" spans="1:29" x14ac:dyDescent="0.25">
      <c r="A17" s="28" t="s">
        <v>15</v>
      </c>
      <c r="B17" s="97">
        <f>rail!B16+'cmv_c1c2 12'!B16+nonpt!B16+nonroad!B16+'onroad all'!P16+ptegu!B16+ptnonipm!B16+pt_oilgas!B16+np_oilgas!B16+rwc!B16+ptfire!B16+ptagfire!B16+'cmv_c3 12'!B16+airports!B16</f>
        <v>521891.88139155495</v>
      </c>
      <c r="C17" s="97">
        <f>rail!C16+'cmv_c1c2 12'!C16+nonpt!C16+nonroad!C16+'onroad all'!AP16+ptegu!C16+ptnonipm!C16+pt_oilgas!C16+np_oilgas!C16+rwc!C16+ag!B16+ptfire!C16+ptagfire!C16+'cmv_c3 12'!C16+airports!C16</f>
        <v>334392.38299731392</v>
      </c>
      <c r="D17" s="97">
        <f>rail!D16+'cmv_c1c2 12'!D16+nonpt!D16+nonroad!D16+'onroad all'!AF16+'onroad all'!AR16+'onroad all'!AS16+ptegu!AY16+ptnonipm!D16+pt_oilgas!D16+np_oilgas!D16+rwc!D16+ptfire!D16+ptagfire!D16+'cmv_c3 12'!D16+airports!D16</f>
        <v>161662.64508134354</v>
      </c>
      <c r="E17" s="97">
        <f>rail!E16+'cmv_c1c2 12'!E16+nonpt!E16+nonroad!E16+ptegu!E16+ptnonipm!E16+pt_oilgas!E16+np_oilgas!E16+rwc!E16+'onroad all'!BG16+afdust!BA16+ptfire!E16+ptagfire!E16+'cmv_c3 12'!E16+airports!E16</f>
        <v>207203.1410540861</v>
      </c>
      <c r="F17" s="97">
        <f>rail!F16+'cmv_c1c2 12'!F16+nonpt!F16+nonroad!F16+ptegu!F16+ptnonipm!F16+pt_oilgas!F16+np_oilgas!F16+rwc!F16+'onroad all'!BJ16+afdust!BB16+ptfire!F16+ptagfire!F16+'cmv_c3 12'!F16+airports!F16</f>
        <v>48366.985935933466</v>
      </c>
      <c r="G17" s="97">
        <f>rail!G16+'cmv_c1c2 12'!G16+nonpt!G16+nonroad!G16+'onroad all'!BZ16+ptegu!BY16+ptnonipm!G16+pt_oilgas!G16+np_oilgas!G16+rwc!G16+ptfire!G16+ptagfire!G16+'cmv_c3 12'!G16+airports!G16</f>
        <v>69125.244694276087</v>
      </c>
      <c r="H17" s="97">
        <f>rail!H16+'cmv_c1c2 12'!H16+nonpt!H16+nonroad!H16+'onroad all'!CL16+ptegu!H16+ptnonipm!H16+pt_oilgas!H16+np_oilgas!H16+rwc!H16+ptfire!H16+ptagfire!H16+'cmv_c3 12'!H16+ag!C16+airports!H16</f>
        <v>156670.9446203713</v>
      </c>
      <c r="I17" s="46" t="s">
        <v>239</v>
      </c>
      <c r="M17" s="28" t="s">
        <v>15</v>
      </c>
      <c r="N17" s="26">
        <f>B17+'biogenics 12'!H16</f>
        <v>566775.11310555495</v>
      </c>
      <c r="O17" s="26">
        <f t="shared" si="1"/>
        <v>334392.38299731392</v>
      </c>
      <c r="P17" s="26">
        <f>D17+'biogenics 12'!T16</f>
        <v>204132.86867086595</v>
      </c>
      <c r="Q17" s="26">
        <f t="shared" si="2"/>
        <v>207203.1410540861</v>
      </c>
      <c r="R17" s="26">
        <f t="shared" si="3"/>
        <v>48366.985935933466</v>
      </c>
      <c r="S17" s="26">
        <f t="shared" si="4"/>
        <v>69125.244694276087</v>
      </c>
      <c r="T17" s="26">
        <f>H17+'biogenics 12'!Z16</f>
        <v>299167.92236237129</v>
      </c>
      <c r="V17" s="28" t="s">
        <v>15</v>
      </c>
      <c r="W17" s="26">
        <f>B17-ptfire!B16</f>
        <v>487458.66331255494</v>
      </c>
      <c r="X17" s="26">
        <f>C17-ptfire!C16</f>
        <v>333826.48400324391</v>
      </c>
      <c r="Y17" s="26">
        <f>D17-ptfire!D16</f>
        <v>161153.61863425354</v>
      </c>
      <c r="Z17" s="26">
        <f>E17-ptfire!E16</f>
        <v>203665.2863851861</v>
      </c>
      <c r="AA17" s="26">
        <f>F17-ptfire!F16</f>
        <v>45368.803456533467</v>
      </c>
      <c r="AB17" s="26">
        <f>G17-ptfire!G16</f>
        <v>68854.495961806082</v>
      </c>
      <c r="AC17" s="26">
        <f>H17-ptfire!H16</f>
        <v>148536.14085937131</v>
      </c>
    </row>
    <row r="18" spans="1:29" x14ac:dyDescent="0.25">
      <c r="A18" s="28" t="s">
        <v>16</v>
      </c>
      <c r="B18" s="97">
        <f>rail!B17+'cmv_c1c2 12'!B17+nonpt!B17+nonroad!B17+'onroad all'!P17+ptegu!B17+ptnonipm!B17+pt_oilgas!B17+np_oilgas!B17+rwc!B17+ptfire!B17+ptagfire!B17+'cmv_c3 12'!B17+airports!B17</f>
        <v>1702736.8453293182</v>
      </c>
      <c r="C18" s="97">
        <f>rail!C17+'cmv_c1c2 12'!C17+nonpt!C17+nonroad!C17+'onroad all'!AP17+ptegu!C17+ptnonipm!C17+pt_oilgas!C17+np_oilgas!C17+rwc!C17+ag!B17+ptfire!C17+ptagfire!C17+'cmv_c3 12'!C17+airports!C17</f>
        <v>179276.55464461484</v>
      </c>
      <c r="D18" s="97">
        <f>rail!D17+'cmv_c1c2 12'!D17+nonpt!D17+nonroad!D17+'onroad all'!AF17+'onroad all'!AR17+'onroad all'!AS17+ptegu!AY17+ptnonipm!D17+pt_oilgas!D17+np_oilgas!D17+rwc!D17+ptfire!D17+ptagfire!D17+'cmv_c3 12'!D17+airports!D17</f>
        <v>238240.38985586306</v>
      </c>
      <c r="E18" s="97">
        <f>rail!E17+'cmv_c1c2 12'!E17+nonpt!E17+nonroad!E17+ptegu!E17+ptnonipm!E17+pt_oilgas!E17+np_oilgas!E17+rwc!E17+'onroad all'!BG17+afdust!BA17+ptfire!E17+ptagfire!E17+'cmv_c3 12'!E17+airports!E17</f>
        <v>528330.34947558097</v>
      </c>
      <c r="F18" s="97">
        <f>rail!F17+'cmv_c1c2 12'!F17+nonpt!F17+nonroad!F17+ptegu!F17+ptnonipm!F17+pt_oilgas!F17+np_oilgas!F17+rwc!F17+'onroad all'!BJ17+afdust!BB17+ptfire!F17+ptagfire!F17+'cmv_c3 12'!F17+airports!F17</f>
        <v>180300.68102717627</v>
      </c>
      <c r="G18" s="97">
        <f>rail!G17+'cmv_c1c2 12'!G17+nonpt!G17+nonroad!G17+'onroad all'!BZ17+ptegu!BY17+ptnonipm!G17+pt_oilgas!G17+np_oilgas!G17+rwc!G17+ptfire!G17+ptagfire!G17+'cmv_c3 12'!G17+airports!G17</f>
        <v>25646.885347199488</v>
      </c>
      <c r="H18" s="97">
        <f>rail!H17+'cmv_c1c2 12'!H17+nonpt!H17+nonroad!H17+'onroad all'!CL17+ptegu!H17+ptnonipm!H17+pt_oilgas!H17+np_oilgas!H17+rwc!H17+ptfire!H17+ptagfire!H17+'cmv_c3 12'!H17+ag!C17+airports!H17</f>
        <v>494488.50692385505</v>
      </c>
      <c r="I18" s="46" t="s">
        <v>239</v>
      </c>
      <c r="M18" s="28" t="s">
        <v>16</v>
      </c>
      <c r="N18" s="26">
        <f>B18+'biogenics 12'!H17</f>
        <v>1778924.4936303182</v>
      </c>
      <c r="O18" s="26">
        <f t="shared" si="1"/>
        <v>179276.55464461484</v>
      </c>
      <c r="P18" s="26">
        <f>D18+'biogenics 12'!T17</f>
        <v>277010.29311704298</v>
      </c>
      <c r="Q18" s="26">
        <f t="shared" si="2"/>
        <v>528330.34947558097</v>
      </c>
      <c r="R18" s="26">
        <f t="shared" si="3"/>
        <v>180300.68102717627</v>
      </c>
      <c r="S18" s="26">
        <f t="shared" si="4"/>
        <v>25646.885347199488</v>
      </c>
      <c r="T18" s="26">
        <f>H18+'biogenics 12'!Z17</f>
        <v>725932.34001385409</v>
      </c>
      <c r="V18" s="28" t="s">
        <v>16</v>
      </c>
      <c r="W18" s="26">
        <f>B18-ptfire!B17</f>
        <v>533616.2641293183</v>
      </c>
      <c r="X18" s="26">
        <f>C18-ptfire!C17</f>
        <v>159807.65435361484</v>
      </c>
      <c r="Y18" s="26">
        <f>D18-ptfire!D17</f>
        <v>207841.51700486307</v>
      </c>
      <c r="Z18" s="26">
        <f>E18-ptfire!E17</f>
        <v>396495.53372558096</v>
      </c>
      <c r="AA18" s="26">
        <f>F18-ptfire!F17</f>
        <v>68576.261977176269</v>
      </c>
      <c r="AB18" s="26">
        <f>G18-ptfire!G17</f>
        <v>12443.450043199487</v>
      </c>
      <c r="AC18" s="26">
        <f>H18-ptfire!H17</f>
        <v>214623.09690385504</v>
      </c>
    </row>
    <row r="19" spans="1:29" x14ac:dyDescent="0.25">
      <c r="A19" s="28" t="s">
        <v>17</v>
      </c>
      <c r="B19" s="97">
        <f>rail!B18+'cmv_c1c2 12'!B18+nonpt!B18+nonroad!B18+'onroad all'!P18+ptegu!B18+ptnonipm!B18+pt_oilgas!B18+np_oilgas!B18+rwc!B18+ptfire!B18+ptagfire!B18+'cmv_c3 12'!B18+airports!B18</f>
        <v>905367.46740771097</v>
      </c>
      <c r="C19" s="97">
        <f>rail!C18+'cmv_c1c2 12'!C18+nonpt!C18+nonroad!C18+'onroad all'!AP18+ptegu!C18+ptnonipm!C18+pt_oilgas!C18+np_oilgas!C18+rwc!C18+ag!B18+ptfire!C18+ptagfire!C18+'cmv_c3 12'!C18+airports!C18</f>
        <v>49832.860515596447</v>
      </c>
      <c r="D19" s="97">
        <f>rail!D18+'cmv_c1c2 12'!D18+nonpt!D18+nonroad!D18+'onroad all'!AF18+'onroad all'!AR18+'onroad all'!AS18+ptegu!AY18+ptnonipm!D18+pt_oilgas!D18+np_oilgas!D18+rwc!D18+ptfire!D18+ptagfire!D18+'cmv_c3 12'!D18+airports!D18</f>
        <v>198992.9843434224</v>
      </c>
      <c r="E19" s="97">
        <f>rail!E18+'cmv_c1c2 12'!E18+nonpt!E18+nonroad!E18+ptegu!E18+ptnonipm!E18+pt_oilgas!E18+np_oilgas!E18+rwc!E18+'onroad all'!BG18+afdust!BA18+ptfire!E18+ptagfire!E18+'cmv_c3 12'!E18+airports!E18</f>
        <v>109987.41234407564</v>
      </c>
      <c r="F19" s="97">
        <f>rail!F18+'cmv_c1c2 12'!F18+nonpt!F18+nonroad!F18+ptegu!F18+ptnonipm!F18+pt_oilgas!F18+np_oilgas!F18+rwc!F18+'onroad all'!BJ18+afdust!BB18+ptfire!F18+ptagfire!F18+'cmv_c3 12'!F18+airports!F18</f>
        <v>56965.822978282602</v>
      </c>
      <c r="G19" s="97">
        <f>rail!G18+'cmv_c1c2 12'!G18+nonpt!G18+nonroad!G18+'onroad all'!BZ18+ptegu!BY18+ptnonipm!G18+pt_oilgas!G18+np_oilgas!G18+rwc!G18+ptfire!G18+ptagfire!G18+'cmv_c3 12'!G18+airports!G18</f>
        <v>71790.264776074808</v>
      </c>
      <c r="H19" s="97">
        <f>rail!H18+'cmv_c1c2 12'!H18+nonpt!H18+nonroad!H18+'onroad all'!CL18+ptegu!H18+ptnonipm!H18+pt_oilgas!H18+np_oilgas!H18+rwc!H18+ptfire!H18+ptagfire!H18+'cmv_c3 12'!H18+ag!C18+airports!H18</f>
        <v>270364.53898899391</v>
      </c>
      <c r="I19" s="46" t="s">
        <v>239</v>
      </c>
      <c r="M19" s="28" t="s">
        <v>17</v>
      </c>
      <c r="N19" s="26">
        <f>B19+'biogenics 12'!H18</f>
        <v>961677.01095671102</v>
      </c>
      <c r="O19" s="26">
        <f t="shared" si="1"/>
        <v>49832.860515596447</v>
      </c>
      <c r="P19" s="26">
        <f>D19+'biogenics 12'!T18</f>
        <v>218371.35028589499</v>
      </c>
      <c r="Q19" s="26">
        <f t="shared" si="2"/>
        <v>109987.41234407564</v>
      </c>
      <c r="R19" s="26">
        <f t="shared" si="3"/>
        <v>56965.822978282602</v>
      </c>
      <c r="S19" s="26">
        <f t="shared" si="4"/>
        <v>71790.264776074808</v>
      </c>
      <c r="T19" s="26">
        <f>H19+'biogenics 12'!Z18</f>
        <v>769745.77271899395</v>
      </c>
      <c r="V19" s="28" t="s">
        <v>17</v>
      </c>
      <c r="W19" s="26">
        <f>B19-ptfire!B18</f>
        <v>696665.88060771092</v>
      </c>
      <c r="X19" s="26">
        <f>C19-ptfire!C18</f>
        <v>46385.755925696445</v>
      </c>
      <c r="Y19" s="26">
        <f>D19-ptfire!D18</f>
        <v>195024.38317212241</v>
      </c>
      <c r="Z19" s="26">
        <f>E19-ptfire!E18</f>
        <v>87755.389552075634</v>
      </c>
      <c r="AA19" s="26">
        <f>F19-ptfire!F18</f>
        <v>38125.126441282599</v>
      </c>
      <c r="AB19" s="26">
        <f>G19-ptfire!G18</f>
        <v>69879.115340474804</v>
      </c>
      <c r="AC19" s="26">
        <f>H19-ptfire!H18</f>
        <v>220812.40556099391</v>
      </c>
    </row>
    <row r="20" spans="1:29" x14ac:dyDescent="0.25">
      <c r="A20" s="28" t="s">
        <v>18</v>
      </c>
      <c r="B20" s="97">
        <f>rail!B19+'cmv_c1c2 12'!B19+nonpt!B19+nonroad!B19+'onroad all'!P19+ptegu!B19+ptnonipm!B19+pt_oilgas!B19+np_oilgas!B19+rwc!B19+ptfire!B19+ptagfire!B19+'cmv_c3 12'!B19+airports!B19</f>
        <v>1386568.8294628519</v>
      </c>
      <c r="C20" s="97">
        <f>rail!C19+'cmv_c1c2 12'!C19+nonpt!C19+nonroad!C19+'onroad all'!AP19+ptegu!C19+ptnonipm!C19+pt_oilgas!C19+np_oilgas!C19+rwc!C19+ag!B19+ptfire!C19+ptagfire!C19+'cmv_c3 12'!C19+airports!C19</f>
        <v>61712.938620624162</v>
      </c>
      <c r="D20" s="97">
        <f>rail!D19+'cmv_c1c2 12'!D19+nonpt!D19+nonroad!D19+'onroad all'!AF19+'onroad all'!AR19+'onroad all'!AS19+ptegu!AY19+ptnonipm!D19+pt_oilgas!D19+np_oilgas!D19+rwc!D19+ptfire!D19+ptagfire!D19+'cmv_c3 12'!D19+airports!D19</f>
        <v>315051.96212452732</v>
      </c>
      <c r="E20" s="97">
        <f>rail!E19+'cmv_c1c2 12'!E19+nonpt!E19+nonroad!E19+ptegu!E19+ptnonipm!E19+pt_oilgas!E19+np_oilgas!E19+rwc!E19+'onroad all'!BG19+afdust!BA19+ptfire!E19+ptagfire!E19+'cmv_c3 12'!E19+airports!E19</f>
        <v>194106.80244756202</v>
      </c>
      <c r="F20" s="97">
        <f>rail!F19+'cmv_c1c2 12'!F19+nonpt!F19+nonroad!F19+ptegu!F19+ptnonipm!F19+pt_oilgas!F19+np_oilgas!F19+rwc!F19+'onroad all'!BJ19+afdust!BB19+ptfire!F19+ptagfire!F19+'cmv_c3 12'!F19+airports!F19</f>
        <v>112303.67332578971</v>
      </c>
      <c r="G20" s="97">
        <f>rail!G19+'cmv_c1c2 12'!G19+nonpt!G19+nonroad!G19+'onroad all'!BZ19+ptegu!BY19+ptnonipm!G19+pt_oilgas!G19+np_oilgas!G19+rwc!G19+ptfire!G19+ptagfire!G19+'cmv_c3 12'!G19+airports!G19</f>
        <v>146133.0658357458</v>
      </c>
      <c r="H20" s="97">
        <f>rail!H19+'cmv_c1c2 12'!H19+nonpt!H19+nonroad!H19+'onroad all'!CL19+ptegu!H19+ptnonipm!H19+pt_oilgas!H19+np_oilgas!H19+rwc!H19+ptfire!H19+ptagfire!H19+'cmv_c3 12'!H19+ag!C19+airports!H19</f>
        <v>399763.50875959871</v>
      </c>
      <c r="I20" s="46" t="s">
        <v>239</v>
      </c>
      <c r="M20" s="28" t="s">
        <v>18</v>
      </c>
      <c r="N20" s="26">
        <f>B20+'biogenics 12'!H19</f>
        <v>1501812.5415428518</v>
      </c>
      <c r="O20" s="26">
        <f t="shared" si="1"/>
        <v>61712.938620624162</v>
      </c>
      <c r="P20" s="26">
        <f>D20+'biogenics 12'!T19</f>
        <v>336516.39662452723</v>
      </c>
      <c r="Q20" s="26">
        <f t="shared" si="2"/>
        <v>194106.80244756202</v>
      </c>
      <c r="R20" s="26">
        <f t="shared" si="3"/>
        <v>112303.67332578971</v>
      </c>
      <c r="S20" s="26">
        <f t="shared" si="4"/>
        <v>146133.0658357458</v>
      </c>
      <c r="T20" s="26">
        <f>H20+'biogenics 12'!Z19</f>
        <v>1465196.6324595988</v>
      </c>
      <c r="V20" s="28" t="s">
        <v>18</v>
      </c>
      <c r="W20" s="26">
        <f>B20-ptfire!B19</f>
        <v>723848.65916285187</v>
      </c>
      <c r="X20" s="26">
        <f>C20-ptfire!C19</f>
        <v>50851.321662624163</v>
      </c>
      <c r="Y20" s="26">
        <f>D20-ptfire!D19</f>
        <v>306798.95909922733</v>
      </c>
      <c r="Z20" s="26">
        <f>E20-ptfire!E19</f>
        <v>127394.21185356202</v>
      </c>
      <c r="AA20" s="26">
        <f>F20-ptfire!F19</f>
        <v>55767.572801789713</v>
      </c>
      <c r="AB20" s="26">
        <f>G20-ptfire!G19</f>
        <v>141394.21025744581</v>
      </c>
      <c r="AC20" s="26">
        <f>H20-ptfire!H19</f>
        <v>243627.82372959872</v>
      </c>
    </row>
    <row r="21" spans="1:29" x14ac:dyDescent="0.25">
      <c r="A21" s="28" t="s">
        <v>19</v>
      </c>
      <c r="B21" s="97">
        <f>rail!B20+'cmv_c1c2 12'!B20+nonpt!B20+nonroad!B20+'onroad all'!P20+ptegu!B20+ptnonipm!B20+pt_oilgas!B20+np_oilgas!B20+rwc!B20+ptfire!B20+ptagfire!B20+'cmv_c3 12'!B20+airports!B20</f>
        <v>282657.10711351526</v>
      </c>
      <c r="C21" s="97">
        <f>rail!C20+'cmv_c1c2 12'!C20+nonpt!C20+nonroad!C20+'onroad all'!AP20+ptegu!C20+ptnonipm!C20+pt_oilgas!C20+np_oilgas!C20+rwc!C20+ag!B20+ptfire!C20+ptagfire!C20+'cmv_c3 12'!C20+airports!C20</f>
        <v>5895.560142309253</v>
      </c>
      <c r="D21" s="97">
        <f>rail!D20+'cmv_c1c2 12'!D20+nonpt!D20+nonroad!D20+'onroad all'!AF20+'onroad all'!AR20+'onroad all'!AS20+ptegu!AY20+ptnonipm!D20+pt_oilgas!D20+np_oilgas!D20+rwc!D20+ptfire!D20+ptagfire!D20+'cmv_c3 12'!D20+airports!D20</f>
        <v>49948.636397450195</v>
      </c>
      <c r="E21" s="97">
        <f>rail!E20+'cmv_c1c2 12'!E20+nonpt!E20+nonroad!E20+ptegu!E20+ptnonipm!E20+pt_oilgas!E20+np_oilgas!E20+rwc!E20+'onroad all'!BG20+afdust!BA20+ptfire!E20+ptagfire!E20+'cmv_c3 12'!E20+airports!E20</f>
        <v>34367.354756056455</v>
      </c>
      <c r="F21" s="97">
        <f>rail!F20+'cmv_c1c2 12'!F20+nonpt!F20+nonroad!F20+ptegu!F20+ptnonipm!F20+pt_oilgas!F20+np_oilgas!F20+rwc!F20+'onroad all'!BJ20+afdust!BB20+ptfire!F20+ptagfire!F20+'cmv_c3 12'!F20+airports!F20</f>
        <v>22911.509852592913</v>
      </c>
      <c r="G21" s="97">
        <f>rail!G20+'cmv_c1c2 12'!G20+nonpt!G20+nonroad!G20+'onroad all'!BZ20+ptegu!BY20+ptnonipm!G20+pt_oilgas!G20+np_oilgas!G20+rwc!G20+ptfire!G20+ptagfire!G20+'cmv_c3 12'!G20+airports!G20</f>
        <v>5799.4216395123503</v>
      </c>
      <c r="H21" s="97">
        <f>rail!H20+'cmv_c1c2 12'!H20+nonpt!H20+nonroad!H20+'onroad all'!CL20+ptegu!H20+ptnonipm!H20+pt_oilgas!H20+np_oilgas!H20+rwc!H20+ptfire!H20+ptagfire!H20+'cmv_c3 12'!H20+ag!C20+airports!H20</f>
        <v>50345.911484609591</v>
      </c>
      <c r="I21" s="46" t="s">
        <v>239</v>
      </c>
      <c r="M21" s="28" t="s">
        <v>19</v>
      </c>
      <c r="N21" s="26">
        <f>B21+'biogenics 12'!H20</f>
        <v>329848.56847351528</v>
      </c>
      <c r="O21" s="26">
        <f t="shared" si="1"/>
        <v>5895.560142309253</v>
      </c>
      <c r="P21" s="26">
        <f>D21+'biogenics 12'!T20</f>
        <v>52267.482421557594</v>
      </c>
      <c r="Q21" s="26">
        <f t="shared" si="2"/>
        <v>34367.354756056455</v>
      </c>
      <c r="R21" s="26">
        <f t="shared" si="3"/>
        <v>22911.509852592913</v>
      </c>
      <c r="S21" s="26">
        <f t="shared" si="4"/>
        <v>5799.4216395123503</v>
      </c>
      <c r="T21" s="26">
        <f>H21+'biogenics 12'!Z20</f>
        <v>315022.9177846096</v>
      </c>
      <c r="V21" s="28" t="s">
        <v>19</v>
      </c>
      <c r="W21" s="26">
        <f>B21-ptfire!B20</f>
        <v>274600.32121701527</v>
      </c>
      <c r="X21" s="26">
        <f>C21-ptfire!C20</f>
        <v>5763.7690564192526</v>
      </c>
      <c r="Y21" s="26">
        <f>D21-ptfire!D20</f>
        <v>49861.433806230198</v>
      </c>
      <c r="Z21" s="26">
        <f>E21-ptfire!E20</f>
        <v>33568.045206566458</v>
      </c>
      <c r="AA21" s="26">
        <f>F21-ptfire!F20</f>
        <v>22234.128621882912</v>
      </c>
      <c r="AB21" s="26">
        <f>G21-ptfire!G20</f>
        <v>5745.8257258923504</v>
      </c>
      <c r="AC21" s="26">
        <f>H21-ptfire!H20</f>
        <v>48451.414005009588</v>
      </c>
    </row>
    <row r="22" spans="1:29" x14ac:dyDescent="0.25">
      <c r="A22" s="28" t="s">
        <v>20</v>
      </c>
      <c r="B22" s="97">
        <f>rail!B21+'cmv_c1c2 12'!B21+nonpt!B21+nonroad!B21+'onroad all'!P21+ptegu!B21+ptnonipm!B21+pt_oilgas!B21+np_oilgas!B21+rwc!B21+ptfire!B21+ptagfire!B21+'cmv_c3 12'!B21+airports!B21</f>
        <v>593299.28900866886</v>
      </c>
      <c r="C22" s="97">
        <f>rail!C21+'cmv_c1c2 12'!C21+nonpt!C21+nonroad!C21+'onroad all'!AP21+ptegu!C21+ptnonipm!C21+pt_oilgas!C21+np_oilgas!C21+rwc!C21+ag!B21+ptfire!C21+ptagfire!C21+'cmv_c3 12'!C21+airports!C21</f>
        <v>6366.61833239729</v>
      </c>
      <c r="D22" s="97">
        <f>rail!D21+'cmv_c1c2 12'!D21+nonpt!D21+nonroad!D21+'onroad all'!AF21+'onroad all'!AR21+'onroad all'!AS21+ptegu!AY21+ptnonipm!D21+pt_oilgas!D21+np_oilgas!D21+rwc!D21+ptfire!D21+ptagfire!D21+'cmv_c3 12'!D21+airports!D21</f>
        <v>96313.97454947904</v>
      </c>
      <c r="E22" s="97">
        <f>rail!E21+'cmv_c1c2 12'!E21+nonpt!E21+nonroad!E21+ptegu!E21+ptnonipm!E21+pt_oilgas!E21+np_oilgas!E21+rwc!E21+'onroad all'!BG21+afdust!BA21+ptfire!E21+ptagfire!E21+'cmv_c3 12'!E21+airports!E21</f>
        <v>51194.13952494254</v>
      </c>
      <c r="F22" s="97">
        <f>rail!F21+'cmv_c1c2 12'!F21+nonpt!F21+nonroad!F21+ptegu!F21+ptnonipm!F21+pt_oilgas!F21+np_oilgas!F21+rwc!F21+'onroad all'!BJ21+afdust!BB21+ptfire!F21+ptagfire!F21+'cmv_c3 12'!F21+airports!F21</f>
        <v>23889.690491507208</v>
      </c>
      <c r="G22" s="97">
        <f>rail!G21+'cmv_c1c2 12'!G21+nonpt!G21+nonroad!G21+'onroad all'!BZ21+ptegu!BY21+ptnonipm!G21+pt_oilgas!G21+np_oilgas!G21+rwc!G21+ptfire!G21+ptagfire!G21+'cmv_c3 12'!G21+airports!G21</f>
        <v>20207.728044670741</v>
      </c>
      <c r="H22" s="97">
        <f>rail!H21+'cmv_c1c2 12'!H21+nonpt!H21+nonroad!H21+'onroad all'!CL21+ptegu!H21+ptnonipm!H21+pt_oilgas!H21+np_oilgas!H21+rwc!H21+ptfire!H21+ptagfire!H21+'cmv_c3 12'!H21+ag!C21+airports!H21</f>
        <v>97815.118905993921</v>
      </c>
      <c r="I22" s="46" t="s">
        <v>239</v>
      </c>
      <c r="M22" s="28" t="s">
        <v>20</v>
      </c>
      <c r="N22" s="26">
        <f>B22+'biogenics 12'!H21</f>
        <v>606843.63640866883</v>
      </c>
      <c r="O22" s="26">
        <f t="shared" si="1"/>
        <v>6366.61833239729</v>
      </c>
      <c r="P22" s="26">
        <f>D22+'biogenics 12'!T21</f>
        <v>100674.88488134905</v>
      </c>
      <c r="Q22" s="26">
        <f t="shared" si="2"/>
        <v>51194.13952494254</v>
      </c>
      <c r="R22" s="26">
        <f t="shared" si="3"/>
        <v>23889.690491507208</v>
      </c>
      <c r="S22" s="26">
        <f t="shared" si="4"/>
        <v>20207.728044670741</v>
      </c>
      <c r="T22" s="26">
        <f>H22+'biogenics 12'!Z21</f>
        <v>212475.37396599393</v>
      </c>
      <c r="V22" s="28" t="s">
        <v>20</v>
      </c>
      <c r="W22" s="26">
        <f>B22-ptfire!B21</f>
        <v>581872.93024066882</v>
      </c>
      <c r="X22" s="26">
        <f>C22-ptfire!C21</f>
        <v>6178.9359350372897</v>
      </c>
      <c r="Y22" s="26">
        <f>D22-ptfire!D21</f>
        <v>96150.550156489044</v>
      </c>
      <c r="Z22" s="26">
        <f>E22-ptfire!E21</f>
        <v>50025.03718844254</v>
      </c>
      <c r="AA22" s="26">
        <f>F22-ptfire!F21</f>
        <v>22898.926206287208</v>
      </c>
      <c r="AB22" s="26">
        <f>G22-ptfire!G21</f>
        <v>20119.561316860741</v>
      </c>
      <c r="AC22" s="26">
        <f>H22-ptfire!H21</f>
        <v>95117.189326993917</v>
      </c>
    </row>
    <row r="23" spans="1:29" x14ac:dyDescent="0.25">
      <c r="A23" s="28" t="s">
        <v>21</v>
      </c>
      <c r="B23" s="97">
        <f>rail!B22+'cmv_c1c2 12'!B22+nonpt!B22+nonroad!B22+'onroad all'!P22+ptegu!B22+ptnonipm!B22+pt_oilgas!B22+np_oilgas!B22+rwc!B22+ptfire!B22+ptagfire!B22+'cmv_c3 12'!B22+airports!B22</f>
        <v>612715.02270268195</v>
      </c>
      <c r="C23" s="97">
        <f>rail!C22+'cmv_c1c2 12'!C22+nonpt!C22+nonroad!C22+'onroad all'!AP22+ptegu!C22+ptnonipm!C22+pt_oilgas!C22+np_oilgas!C22+rwc!C22+ag!B22+ptfire!C22+ptagfire!C22+'cmv_c3 12'!C22+airports!C22</f>
        <v>14515.223822574417</v>
      </c>
      <c r="D23" s="97">
        <f>rail!D22+'cmv_c1c2 12'!D22+nonpt!D22+nonroad!D22+'onroad all'!AF22+'onroad all'!AR22+'onroad all'!AS22+ptegu!AY22+ptnonipm!D22+pt_oilgas!D22+np_oilgas!D22+rwc!D22+ptfire!D22+ptagfire!D22+'cmv_c3 12'!D22+airports!D22</f>
        <v>105198.10225122746</v>
      </c>
      <c r="E23" s="97">
        <f>rail!E22+'cmv_c1c2 12'!E22+nonpt!E22+nonroad!E22+ptegu!E22+ptnonipm!E22+pt_oilgas!E22+np_oilgas!E22+rwc!E22+'onroad all'!BG22+afdust!BA22+ptfire!E22+ptagfire!E22+'cmv_c3 12'!E22+airports!E22</f>
        <v>35718.733756519177</v>
      </c>
      <c r="F23" s="97">
        <f>rail!F22+'cmv_c1c2 12'!F22+nonpt!F22+nonroad!F22+ptegu!F22+ptnonipm!F22+pt_oilgas!F22+np_oilgas!F22+rwc!F22+'onroad all'!BJ22+afdust!BB22+ptfire!F22+ptagfire!F22+'cmv_c3 12'!F22+airports!F22</f>
        <v>20697.112278204542</v>
      </c>
      <c r="G23" s="97">
        <f>rail!G22+'cmv_c1c2 12'!G22+nonpt!G22+nonroad!G22+'onroad all'!BZ22+ptegu!BY22+ptnonipm!G22+pt_oilgas!G22+np_oilgas!G22+rwc!G22+ptfire!G22+ptagfire!G22+'cmv_c3 12'!G22+airports!G22</f>
        <v>6271.9103179785425</v>
      </c>
      <c r="H23" s="97">
        <f>rail!H22+'cmv_c1c2 12'!H22+nonpt!H22+nonroad!H22+'onroad all'!CL22+ptegu!H22+ptnonipm!H22+pt_oilgas!H22+np_oilgas!H22+rwc!H22+ptfire!H22+ptagfire!H22+'cmv_c3 12'!H22+ag!C22+airports!H22</f>
        <v>116654.55939744601</v>
      </c>
      <c r="I23" s="46" t="s">
        <v>239</v>
      </c>
      <c r="M23" s="28" t="s">
        <v>21</v>
      </c>
      <c r="N23" s="26">
        <f>B23+'biogenics 12'!H22</f>
        <v>624053.880005682</v>
      </c>
      <c r="O23" s="26">
        <f t="shared" si="1"/>
        <v>14515.223822574417</v>
      </c>
      <c r="P23" s="26">
        <f>D23+'biogenics 12'!T22</f>
        <v>106099.85077907746</v>
      </c>
      <c r="Q23" s="26">
        <f t="shared" si="2"/>
        <v>35718.733756519177</v>
      </c>
      <c r="R23" s="26">
        <f t="shared" si="3"/>
        <v>20697.112278204542</v>
      </c>
      <c r="S23" s="26">
        <f t="shared" si="4"/>
        <v>6271.9103179785425</v>
      </c>
      <c r="T23" s="26">
        <f>H23+'biogenics 12'!Z22</f>
        <v>208927.09605744592</v>
      </c>
      <c r="V23" s="28" t="s">
        <v>21</v>
      </c>
      <c r="W23" s="26">
        <f>B23-ptfire!B22</f>
        <v>611101.21240388195</v>
      </c>
      <c r="X23" s="26">
        <f>C23-ptfire!C22</f>
        <v>14488.778735424417</v>
      </c>
      <c r="Y23" s="26">
        <f>D23-ptfire!D22</f>
        <v>105178.23159294747</v>
      </c>
      <c r="Z23" s="26">
        <f>E23-ptfire!E22</f>
        <v>35556.478586039178</v>
      </c>
      <c r="AA23" s="26">
        <f>F23-ptfire!F22</f>
        <v>20559.608562724541</v>
      </c>
      <c r="AB23" s="26">
        <f>G23-ptfire!G22</f>
        <v>6260.4421477185424</v>
      </c>
      <c r="AC23" s="26">
        <f>H23-ptfire!H22</f>
        <v>116274.41268870601</v>
      </c>
    </row>
    <row r="24" spans="1:29" x14ac:dyDescent="0.25">
      <c r="A24" s="28" t="s">
        <v>22</v>
      </c>
      <c r="B24" s="97">
        <f>rail!B23+'cmv_c1c2 12'!B23+nonpt!B23+nonroad!B23+'onroad all'!P23+ptegu!B23+ptnonipm!B23+pt_oilgas!B23+np_oilgas!B23+rwc!B23+ptfire!B23+ptagfire!B23+'cmv_c3 12'!B23+airports!B23</f>
        <v>1341342.5864468073</v>
      </c>
      <c r="C24" s="97">
        <f>rail!C23+'cmv_c1c2 12'!C23+nonpt!C23+nonroad!C23+'onroad all'!AP23+ptegu!C23+ptnonipm!C23+pt_oilgas!C23+np_oilgas!C23+rwc!C23+ag!B23+ptfire!C23+ptagfire!C23+'cmv_c3 12'!C23+airports!C23</f>
        <v>53076.042051610522</v>
      </c>
      <c r="D24" s="97">
        <f>rail!D23+'cmv_c1c2 12'!D23+nonpt!D23+nonroad!D23+'onroad all'!AF23+'onroad all'!AR23+'onroad all'!AS23+ptegu!AY23+ptnonipm!D23+pt_oilgas!D23+np_oilgas!D23+rwc!D23+ptfire!D23+ptagfire!D23+'cmv_c3 12'!D23+airports!D23</f>
        <v>275308.71039325767</v>
      </c>
      <c r="E24" s="97">
        <f>rail!E23+'cmv_c1c2 12'!E23+nonpt!E23+nonroad!E23+ptegu!E23+ptnonipm!E23+pt_oilgas!E23+np_oilgas!E23+rwc!E23+'onroad all'!BG23+afdust!BA23+ptfire!E23+ptagfire!E23+'cmv_c3 12'!E23+airports!E23</f>
        <v>136627.3844438442</v>
      </c>
      <c r="F24" s="97">
        <f>rail!F23+'cmv_c1c2 12'!F23+nonpt!F23+nonroad!F23+ptegu!F23+ptnonipm!F23+pt_oilgas!F23+np_oilgas!F23+rwc!F23+'onroad all'!BJ23+afdust!BB23+ptfire!F23+ptagfire!F23+'cmv_c3 12'!F23+airports!F23</f>
        <v>60182.165997133619</v>
      </c>
      <c r="G24" s="97">
        <f>rail!G23+'cmv_c1c2 12'!G23+nonpt!G23+nonroad!G23+'onroad all'!BZ23+ptegu!BY23+ptnonipm!G23+pt_oilgas!G23+np_oilgas!G23+rwc!G23+ptfire!G23+ptagfire!G23+'cmv_c3 12'!G23+airports!G23</f>
        <v>82908.306967795041</v>
      </c>
      <c r="H24" s="97">
        <f>rail!H23+'cmv_c1c2 12'!H23+nonpt!H23+nonroad!H23+'onroad all'!CL23+ptegu!H23+ptnonipm!H23+pt_oilgas!H23+np_oilgas!H23+rwc!H23+ptfire!H23+ptagfire!H23+'cmv_c3 12'!H23+ag!C23+airports!H23</f>
        <v>309632.77698081848</v>
      </c>
      <c r="I24" s="46" t="s">
        <v>239</v>
      </c>
      <c r="M24" s="28" t="s">
        <v>22</v>
      </c>
      <c r="N24" s="26">
        <f>B24+'biogenics 12'!H23</f>
        <v>1399679.3399568072</v>
      </c>
      <c r="O24" s="26">
        <f t="shared" si="1"/>
        <v>53076.042051610522</v>
      </c>
      <c r="P24" s="26">
        <f>D24+'biogenics 12'!T23</f>
        <v>293303.27416373487</v>
      </c>
      <c r="Q24" s="26">
        <f t="shared" si="2"/>
        <v>136627.3844438442</v>
      </c>
      <c r="R24" s="26">
        <f t="shared" si="3"/>
        <v>60182.165997133619</v>
      </c>
      <c r="S24" s="26">
        <f t="shared" si="4"/>
        <v>82908.306967795041</v>
      </c>
      <c r="T24" s="26">
        <f>H24+'biogenics 12'!Z23</f>
        <v>656712.94965081755</v>
      </c>
      <c r="V24" s="28" t="s">
        <v>22</v>
      </c>
      <c r="W24" s="26">
        <f>B24-ptfire!B23</f>
        <v>1291424.6776048073</v>
      </c>
      <c r="X24" s="26">
        <f>C24-ptfire!C23</f>
        <v>52257.157986530525</v>
      </c>
      <c r="Y24" s="26">
        <f>D24-ptfire!D23</f>
        <v>274647.05849533767</v>
      </c>
      <c r="Z24" s="26">
        <f>E24-ptfire!E23</f>
        <v>131566.6759640442</v>
      </c>
      <c r="AA24" s="26">
        <f>F24-ptfire!F23</f>
        <v>55893.421716533616</v>
      </c>
      <c r="AB24" s="26">
        <f>G24-ptfire!G23</f>
        <v>82539.111266925043</v>
      </c>
      <c r="AC24" s="26">
        <f>H24-ptfire!H23</f>
        <v>297861.03826881846</v>
      </c>
    </row>
    <row r="25" spans="1:29" x14ac:dyDescent="0.25">
      <c r="A25" s="28" t="s">
        <v>23</v>
      </c>
      <c r="B25" s="97">
        <f>rail!B24+'cmv_c1c2 12'!B24+nonpt!B24+nonroad!B24+'onroad all'!P24+ptegu!B24+ptnonipm!B24+pt_oilgas!B24+np_oilgas!B24+rwc!B24+ptfire!B24+ptagfire!B24+'cmv_c3 12'!B24+airports!B24</f>
        <v>1290949.1481374481</v>
      </c>
      <c r="C25" s="97">
        <f>rail!C24+'cmv_c1c2 12'!C24+nonpt!C24+nonroad!C24+'onroad all'!AP24+ptegu!C24+ptnonipm!C24+pt_oilgas!C24+np_oilgas!C24+rwc!C24+ag!B24+ptfire!C24+ptagfire!C24+'cmv_c3 12'!C24+airports!C24</f>
        <v>197360.34642058576</v>
      </c>
      <c r="D25" s="97">
        <f>rail!D24+'cmv_c1c2 12'!D24+nonpt!D24+nonroad!D24+'onroad all'!AF24+'onroad all'!AR24+'onroad all'!AS24+ptegu!AY24+ptnonipm!D24+pt_oilgas!D24+np_oilgas!D24+rwc!D24+ptfire!D24+ptagfire!D24+'cmv_c3 12'!D24+airports!D24</f>
        <v>216234.97194515867</v>
      </c>
      <c r="E25" s="97">
        <f>rail!E24+'cmv_c1c2 12'!E24+nonpt!E24+nonroad!E24+ptegu!E24+ptnonipm!E24+pt_oilgas!E24+np_oilgas!E24+rwc!E24+'onroad all'!BG24+afdust!BA24+ptfire!E24+ptagfire!E24+'cmv_c3 12'!E24+airports!E24</f>
        <v>249890.66865159743</v>
      </c>
      <c r="F25" s="97">
        <f>rail!F24+'cmv_c1c2 12'!F24+nonpt!F24+nonroad!F24+ptegu!F24+ptnonipm!F24+pt_oilgas!F24+np_oilgas!F24+rwc!F24+'onroad all'!BJ24+afdust!BB24+ptfire!F24+ptagfire!F24+'cmv_c3 12'!F24+airports!F24</f>
        <v>102929.29394208471</v>
      </c>
      <c r="G25" s="97">
        <f>rail!G24+'cmv_c1c2 12'!G24+nonpt!G24+nonroad!G24+'onroad all'!BZ24+ptegu!BY24+ptnonipm!G24+pt_oilgas!G24+np_oilgas!G24+rwc!G24+ptfire!G24+ptagfire!G24+'cmv_c3 12'!G24+airports!G24</f>
        <v>34459.915456176015</v>
      </c>
      <c r="H25" s="97">
        <f>rail!H24+'cmv_c1c2 12'!H24+nonpt!H24+nonroad!H24+'onroad all'!CL24+ptegu!H24+ptnonipm!H24+pt_oilgas!H24+np_oilgas!H24+rwc!H24+ptfire!H24+ptagfire!H24+'cmv_c3 12'!H24+ag!C24+airports!H24</f>
        <v>278634.90371881076</v>
      </c>
      <c r="I25" s="46" t="s">
        <v>239</v>
      </c>
      <c r="M25" s="28" t="s">
        <v>23</v>
      </c>
      <c r="N25" s="26">
        <f>B25+'biogenics 12'!H24</f>
        <v>1355951.4112784481</v>
      </c>
      <c r="O25" s="26">
        <f t="shared" si="1"/>
        <v>197360.34642058576</v>
      </c>
      <c r="P25" s="26">
        <f>D25+'biogenics 12'!T24</f>
        <v>250494.19653534767</v>
      </c>
      <c r="Q25" s="26">
        <f t="shared" si="2"/>
        <v>249890.66865159743</v>
      </c>
      <c r="R25" s="26">
        <f t="shared" si="3"/>
        <v>102929.29394208471</v>
      </c>
      <c r="S25" s="26">
        <f t="shared" si="4"/>
        <v>34459.915456176015</v>
      </c>
      <c r="T25" s="26">
        <f>H25+'biogenics 12'!Z24</f>
        <v>616873.37356280978</v>
      </c>
      <c r="V25" s="28" t="s">
        <v>23</v>
      </c>
      <c r="W25" s="26">
        <f>B25-ptfire!B24</f>
        <v>1083493.0633774481</v>
      </c>
      <c r="X25" s="26">
        <f>C25-ptfire!C24</f>
        <v>193966.91485638576</v>
      </c>
      <c r="Y25" s="26">
        <f>D25-ptfire!D24</f>
        <v>213994.26297515866</v>
      </c>
      <c r="Z25" s="26">
        <f>E25-ptfire!E24</f>
        <v>229313.26548259743</v>
      </c>
      <c r="AA25" s="26">
        <f>F25-ptfire!F24</f>
        <v>85490.81642008471</v>
      </c>
      <c r="AB25" s="26">
        <f>G25-ptfire!G24</f>
        <v>33081.299437376016</v>
      </c>
      <c r="AC25" s="26">
        <f>H25-ptfire!H24</f>
        <v>229854.33965681077</v>
      </c>
    </row>
    <row r="26" spans="1:29" x14ac:dyDescent="0.25">
      <c r="A26" s="28" t="s">
        <v>24</v>
      </c>
      <c r="B26" s="97">
        <f>rail!B25+'cmv_c1c2 12'!B25+nonpt!B25+nonroad!B25+'onroad all'!P25+ptegu!B25+ptnonipm!B25+pt_oilgas!B25+np_oilgas!B25+rwc!B25+ptfire!B25+ptagfire!B25+'cmv_c3 12'!B25+airports!B25</f>
        <v>747873.43620085204</v>
      </c>
      <c r="C26" s="97">
        <f>rail!C25+'cmv_c1c2 12'!C25+nonpt!C25+nonroad!C25+'onroad all'!AP25+ptegu!C25+ptnonipm!C25+pt_oilgas!C25+np_oilgas!C25+rwc!C25+ag!B25+ptfire!C25+ptagfire!C25+'cmv_c3 12'!C25+airports!C25</f>
        <v>62068.188764346327</v>
      </c>
      <c r="D26" s="97">
        <f>rail!D25+'cmv_c1c2 12'!D25+nonpt!D25+nonroad!D25+'onroad all'!AF25+'onroad all'!AR25+'onroad all'!AS25+ptegu!AY25+ptnonipm!D25+pt_oilgas!D25+np_oilgas!D25+rwc!D25+ptfire!D25+ptagfire!D25+'cmv_c3 12'!D25+airports!D25</f>
        <v>138018.21745975644</v>
      </c>
      <c r="E26" s="97">
        <f>rail!E25+'cmv_c1c2 12'!E25+nonpt!E25+nonroad!E25+ptegu!E25+ptnonipm!E25+pt_oilgas!E25+np_oilgas!E25+rwc!E25+'onroad all'!BG25+afdust!BA25+ptfire!E25+ptagfire!E25+'cmv_c3 12'!E25+airports!E25</f>
        <v>203384.01882947114</v>
      </c>
      <c r="F26" s="97">
        <f>rail!F25+'cmv_c1c2 12'!F25+nonpt!F25+nonroad!F25+ptegu!F25+ptnonipm!F25+pt_oilgas!F25+np_oilgas!F25+rwc!F25+'onroad all'!BJ25+afdust!BB25+ptfire!F25+ptagfire!F25+'cmv_c3 12'!F25+airports!F25</f>
        <v>73672.893740518804</v>
      </c>
      <c r="G26" s="97">
        <f>rail!G25+'cmv_c1c2 12'!G25+nonpt!G25+nonroad!G25+'onroad all'!BZ25+ptegu!BY25+ptnonipm!G25+pt_oilgas!G25+np_oilgas!G25+rwc!G25+ptfire!G25+ptagfire!G25+'cmv_c3 12'!G25+airports!G25</f>
        <v>12713.503635920386</v>
      </c>
      <c r="H26" s="97">
        <f>rail!H25+'cmv_c1c2 12'!H25+nonpt!H25+nonroad!H25+'onroad all'!CL25+ptegu!H25+ptnonipm!H25+pt_oilgas!H25+np_oilgas!H25+rwc!H25+ptfire!H25+ptagfire!H25+'cmv_c3 12'!H25+ag!C25+airports!H25</f>
        <v>204221.30652439795</v>
      </c>
      <c r="I26" s="46" t="s">
        <v>239</v>
      </c>
      <c r="M26" s="28" t="s">
        <v>24</v>
      </c>
      <c r="N26" s="26">
        <f>B26+'biogenics 12'!H25</f>
        <v>862818.08505085204</v>
      </c>
      <c r="O26" s="26">
        <f t="shared" si="1"/>
        <v>62068.188764346327</v>
      </c>
      <c r="P26" s="26">
        <f>D26+'biogenics 12'!T25</f>
        <v>162851.48662975634</v>
      </c>
      <c r="Q26" s="26">
        <f t="shared" si="2"/>
        <v>203384.01882947114</v>
      </c>
      <c r="R26" s="26">
        <f t="shared" si="3"/>
        <v>73672.893740518804</v>
      </c>
      <c r="S26" s="26">
        <f t="shared" si="4"/>
        <v>12713.503635920386</v>
      </c>
      <c r="T26" s="26">
        <f>H26+'biogenics 12'!Z25</f>
        <v>1363404.913384398</v>
      </c>
      <c r="V26" s="28" t="s">
        <v>24</v>
      </c>
      <c r="W26" s="26">
        <f>B26-ptfire!B25</f>
        <v>489732.54989085207</v>
      </c>
      <c r="X26" s="26">
        <f>C26-ptfire!C25</f>
        <v>57795.498449646329</v>
      </c>
      <c r="Y26" s="26">
        <f>D26-ptfire!D25</f>
        <v>132646.29221215643</v>
      </c>
      <c r="Z26" s="26">
        <f>E26-ptfire!E25</f>
        <v>175471.79812547113</v>
      </c>
      <c r="AA26" s="26">
        <f>F26-ptfire!F25</f>
        <v>50018.466687518805</v>
      </c>
      <c r="AB26" s="26">
        <f>G26-ptfire!G25</f>
        <v>10207.985899120386</v>
      </c>
      <c r="AC26" s="26">
        <f>H26-ptfire!H25</f>
        <v>142801.42613539795</v>
      </c>
    </row>
    <row r="27" spans="1:29" x14ac:dyDescent="0.25">
      <c r="A27" s="28" t="s">
        <v>25</v>
      </c>
      <c r="B27" s="97">
        <f>rail!B26+'cmv_c1c2 12'!B26+nonpt!B26+nonroad!B26+'onroad all'!P26+ptegu!B26+ptnonipm!B26+pt_oilgas!B26+np_oilgas!B26+rwc!B26+ptfire!B26+ptagfire!B26+'cmv_c3 12'!B26+airports!B26</f>
        <v>2079272.7329501139</v>
      </c>
      <c r="C27" s="97">
        <f>rail!C26+'cmv_c1c2 12'!C26+nonpt!C26+nonroad!C26+'onroad all'!AP26+ptegu!C26+ptnonipm!C26+pt_oilgas!C26+np_oilgas!C26+rwc!C26+ag!B26+ptfire!C26+ptagfire!C26+'cmv_c3 12'!C26+airports!C26</f>
        <v>142032.7421971685</v>
      </c>
      <c r="D27" s="97">
        <f>rail!D26+'cmv_c1c2 12'!D26+nonpt!D26+nonroad!D26+'onroad all'!AF26+'onroad all'!AR26+'onroad all'!AS26+ptegu!AY26+ptnonipm!D26+pt_oilgas!D26+np_oilgas!D26+rwc!D26+ptfire!D26+ptagfire!D26+'cmv_c3 12'!D26+airports!D26</f>
        <v>278614.88162395067</v>
      </c>
      <c r="E27" s="97">
        <f>rail!E26+'cmv_c1c2 12'!E26+nonpt!E26+nonroad!E26+ptegu!E26+ptnonipm!E26+pt_oilgas!E26+np_oilgas!E26+rwc!E26+'onroad all'!BG26+afdust!BA26+ptfire!E26+ptagfire!E26+'cmv_c3 12'!E26+airports!E26</f>
        <v>653232.93468805228</v>
      </c>
      <c r="F27" s="97">
        <f>rail!F26+'cmv_c1c2 12'!F26+nonpt!F26+nonroad!F26+ptegu!F26+ptnonipm!F26+pt_oilgas!F26+np_oilgas!F26+rwc!F26+'onroad all'!BJ26+afdust!BB26+ptfire!F26+ptagfire!F26+'cmv_c3 12'!F26+airports!F26</f>
        <v>194555.8932866281</v>
      </c>
      <c r="G27" s="97">
        <f>rail!G26+'cmv_c1c2 12'!G26+nonpt!G26+nonroad!G26+'onroad all'!BZ26+ptegu!BY26+ptnonipm!G26+pt_oilgas!G26+np_oilgas!G26+rwc!G26+ptfire!G26+ptagfire!G26+'cmv_c3 12'!G26+airports!G26</f>
        <v>128602.6052128093</v>
      </c>
      <c r="H27" s="97">
        <f>rail!H26+'cmv_c1c2 12'!H26+nonpt!H26+nonroad!H26+'onroad all'!CL26+ptegu!H26+ptnonipm!H26+pt_oilgas!H26+np_oilgas!H26+rwc!H26+ptfire!H26+ptagfire!H26+'cmv_c3 12'!H26+ag!C26+airports!H26</f>
        <v>457597.63349873782</v>
      </c>
      <c r="I27" s="46" t="s">
        <v>239</v>
      </c>
      <c r="M27" s="28" t="s">
        <v>25</v>
      </c>
      <c r="N27" s="26">
        <f>B27+'biogenics 12'!H26</f>
        <v>2164760.4098411137</v>
      </c>
      <c r="O27" s="26">
        <f t="shared" si="1"/>
        <v>142032.7421971685</v>
      </c>
      <c r="P27" s="26">
        <f>D27+'biogenics 12'!T26</f>
        <v>319847.74270494457</v>
      </c>
      <c r="Q27" s="26">
        <f t="shared" si="2"/>
        <v>653232.93468805228</v>
      </c>
      <c r="R27" s="26">
        <f t="shared" si="3"/>
        <v>194555.8932866281</v>
      </c>
      <c r="S27" s="26">
        <f t="shared" si="4"/>
        <v>128602.6052128093</v>
      </c>
      <c r="T27" s="26">
        <f>H27+'biogenics 12'!Z26</f>
        <v>1164265.5774987377</v>
      </c>
      <c r="V27" s="28" t="s">
        <v>25</v>
      </c>
      <c r="W27" s="26">
        <f>B27-ptfire!B26</f>
        <v>999347.51105011394</v>
      </c>
      <c r="X27" s="26">
        <f>C27-ptfire!C26</f>
        <v>124222.64546116849</v>
      </c>
      <c r="Y27" s="26">
        <f>D27-ptfire!D26</f>
        <v>259466.76019795067</v>
      </c>
      <c r="Z27" s="26">
        <f>E27-ptfire!E26</f>
        <v>539432.46129805222</v>
      </c>
      <c r="AA27" s="26">
        <f>F27-ptfire!F26</f>
        <v>98114.822823628099</v>
      </c>
      <c r="AB27" s="26">
        <f>G27-ptfire!G26</f>
        <v>119137.6510361093</v>
      </c>
      <c r="AC27" s="26">
        <f>H27-ptfire!H26</f>
        <v>201577.76217873782</v>
      </c>
    </row>
    <row r="28" spans="1:29" x14ac:dyDescent="0.25">
      <c r="A28" s="28" t="s">
        <v>26</v>
      </c>
      <c r="B28" s="97">
        <f>rail!B27+'cmv_c1c2 12'!B27+nonpt!B27+nonroad!B27+'onroad all'!P27+ptegu!B27+ptnonipm!B27+pt_oilgas!B27+np_oilgas!B27+rwc!B27+ptfire!B27+ptagfire!B27+'cmv_c3 12'!B27+airports!B27</f>
        <v>2647414.7168659186</v>
      </c>
      <c r="C28" s="97">
        <f>rail!C27+'cmv_c1c2 12'!C27+nonpt!C27+nonroad!C27+'onroad all'!AP27+ptegu!C27+ptnonipm!C27+pt_oilgas!C27+np_oilgas!C27+rwc!C27+ag!B27+ptfire!C27+ptagfire!C27+'cmv_c3 12'!C27+airports!C27</f>
        <v>100370.72977701723</v>
      </c>
      <c r="D28" s="97">
        <f>rail!D27+'cmv_c1c2 12'!D27+nonpt!D27+nonroad!D27+'onroad all'!AF27+'onroad all'!AR27+'onroad all'!AS27+ptegu!AY27+ptnonipm!D27+pt_oilgas!D27+np_oilgas!D27+rwc!D27+ptfire!D27+ptagfire!D27+'cmv_c3 12'!D27+airports!D27</f>
        <v>118250.49158214337</v>
      </c>
      <c r="E28" s="97">
        <f>rail!E27+'cmv_c1c2 12'!E27+nonpt!E27+nonroad!E27+ptegu!E27+ptnonipm!E27+pt_oilgas!E27+np_oilgas!E27+rwc!E27+'onroad all'!BG27+afdust!BA27+ptfire!E27+ptagfire!E27+'cmv_c3 12'!E27+airports!E27</f>
        <v>473367.64788618695</v>
      </c>
      <c r="F28" s="97">
        <f>rail!F27+'cmv_c1c2 12'!F27+nonpt!F27+nonroad!F27+ptegu!F27+ptnonipm!F27+pt_oilgas!F27+np_oilgas!F27+rwc!F27+'onroad all'!BJ27+afdust!BB27+ptfire!F27+ptagfire!F27+'cmv_c3 12'!F27+airports!F27</f>
        <v>245160.30178441078</v>
      </c>
      <c r="G28" s="97">
        <f>rail!G27+'cmv_c1c2 12'!G27+nonpt!G27+nonroad!G27+'onroad all'!BZ27+ptegu!BY27+ptnonipm!G27+pt_oilgas!G27+np_oilgas!G27+rwc!G27+ptfire!G27+ptagfire!G27+'cmv_c3 12'!G27+airports!G27</f>
        <v>34972.868150505608</v>
      </c>
      <c r="H28" s="97">
        <f>rail!H27+'cmv_c1c2 12'!H27+nonpt!H27+nonroad!H27+'onroad all'!CL27+ptegu!H27+ptnonipm!H27+pt_oilgas!H27+np_oilgas!H27+rwc!H27+ptfire!H27+ptagfire!H27+'cmv_c3 12'!H27+ag!C27+airports!H27</f>
        <v>652500.06763368519</v>
      </c>
      <c r="M28" s="28" t="s">
        <v>26</v>
      </c>
      <c r="N28" s="26">
        <f>B28+'biogenics 12'!H27</f>
        <v>2772538.5431359177</v>
      </c>
      <c r="O28" s="26">
        <f t="shared" si="1"/>
        <v>100370.72977701723</v>
      </c>
      <c r="P28" s="26">
        <f>D28+'biogenics 12'!T27</f>
        <v>140222.50573779407</v>
      </c>
      <c r="Q28" s="26">
        <f t="shared" si="2"/>
        <v>473367.64788618695</v>
      </c>
      <c r="R28" s="26">
        <f t="shared" si="3"/>
        <v>245160.30178441078</v>
      </c>
      <c r="S28" s="26">
        <f t="shared" si="4"/>
        <v>34972.868150505608</v>
      </c>
      <c r="T28" s="26">
        <f>H28+'biogenics 12'!Z27</f>
        <v>1338207.0486736842</v>
      </c>
      <c r="V28" s="28" t="s">
        <v>26</v>
      </c>
      <c r="W28" s="26">
        <f>B28-ptfire!B27</f>
        <v>240185.78946591867</v>
      </c>
      <c r="X28" s="26">
        <f>C28-ptfire!C27</f>
        <v>60946.575669017227</v>
      </c>
      <c r="Y28" s="26">
        <f>D28-ptfire!D27</f>
        <v>89764.695939143363</v>
      </c>
      <c r="Z28" s="26">
        <f>E28-ptfire!E27</f>
        <v>232376.81775618697</v>
      </c>
      <c r="AA28" s="26">
        <f>F28-ptfire!F27</f>
        <v>40930.788494410779</v>
      </c>
      <c r="AB28" s="26">
        <f>G28-ptfire!G27</f>
        <v>18215.922774505609</v>
      </c>
      <c r="AC28" s="26">
        <f>H28-ptfire!H27</f>
        <v>85777.851083685178</v>
      </c>
    </row>
    <row r="29" spans="1:29" x14ac:dyDescent="0.25">
      <c r="A29" s="28" t="s">
        <v>27</v>
      </c>
      <c r="B29" s="97">
        <f>rail!B28+'cmv_c1c2 12'!B28+nonpt!B28+nonroad!B28+'onroad all'!P28+ptegu!B28+ptnonipm!B28+pt_oilgas!B28+np_oilgas!B28+rwc!B28+ptfire!B28+ptagfire!B28+'cmv_c3 12'!B28+airports!B28</f>
        <v>428292.35742702102</v>
      </c>
      <c r="C29" s="97">
        <f>rail!C28+'cmv_c1c2 12'!C28+nonpt!C28+nonroad!C28+'onroad all'!AP28+ptegu!C28+ptnonipm!C28+pt_oilgas!C28+np_oilgas!C28+rwc!C28+ag!B28+ptfire!C28+ptagfire!C28+'cmv_c3 12'!C28+airports!C28</f>
        <v>153688.50558660438</v>
      </c>
      <c r="D29" s="97">
        <f>rail!D28+'cmv_c1c2 12'!D28+nonpt!D28+nonroad!D28+'onroad all'!AF28+'onroad all'!AR28+'onroad all'!AS28+ptegu!AY28+ptnonipm!D28+pt_oilgas!D28+np_oilgas!D28+rwc!D28+ptfire!D28+ptagfire!D28+'cmv_c3 12'!D28+airports!D28</f>
        <v>140635.23691175049</v>
      </c>
      <c r="E29" s="97">
        <f>rail!E28+'cmv_c1c2 12'!E28+nonpt!E28+nonroad!E28+ptegu!E28+ptnonipm!E28+pt_oilgas!E28+np_oilgas!E28+rwc!E28+'onroad all'!BG28+afdust!BA28+ptfire!E28+ptagfire!E28+'cmv_c3 12'!E28+airports!E28</f>
        <v>311838.40119092463</v>
      </c>
      <c r="F29" s="97">
        <f>rail!F28+'cmv_c1c2 12'!F28+nonpt!F28+nonroad!F28+ptegu!F28+ptnonipm!F28+pt_oilgas!F28+np_oilgas!F28+rwc!F28+'onroad all'!BJ28+afdust!BB28+ptfire!F28+ptagfire!F28+'cmv_c3 12'!F28+airports!F28</f>
        <v>59981.925640988789</v>
      </c>
      <c r="G29" s="97">
        <f>rail!G28+'cmv_c1c2 12'!G28+nonpt!G28+nonroad!G28+'onroad all'!BZ28+ptegu!BY28+ptnonipm!G28+pt_oilgas!G28+np_oilgas!G28+rwc!G28+ptfire!G28+ptagfire!G28+'cmv_c3 12'!G28+airports!G28</f>
        <v>57776.240605686457</v>
      </c>
      <c r="H29" s="97">
        <f>rail!H28+'cmv_c1c2 12'!H28+nonpt!H28+nonroad!H28+'onroad all'!CL28+ptegu!H28+ptnonipm!H28+pt_oilgas!H28+np_oilgas!H28+rwc!H28+ptfire!H28+ptagfire!H28+'cmv_c3 12'!H28+ag!C28+airports!H28</f>
        <v>111340.4249187625</v>
      </c>
      <c r="I29" s="46" t="s">
        <v>239</v>
      </c>
      <c r="M29" s="28" t="s">
        <v>27</v>
      </c>
      <c r="N29" s="26">
        <f>B29+'biogenics 12'!H28</f>
        <v>486427.48861002101</v>
      </c>
      <c r="O29" s="26">
        <f t="shared" si="1"/>
        <v>153688.50558660438</v>
      </c>
      <c r="P29" s="26">
        <f>D29+'biogenics 12'!T28</f>
        <v>175754.84800880298</v>
      </c>
      <c r="Q29" s="26">
        <f t="shared" si="2"/>
        <v>311838.40119092463</v>
      </c>
      <c r="R29" s="26">
        <f t="shared" si="3"/>
        <v>59981.925640988789</v>
      </c>
      <c r="S29" s="26">
        <f t="shared" si="4"/>
        <v>57776.240605686457</v>
      </c>
      <c r="T29" s="26">
        <f>H29+'biogenics 12'!Z28</f>
        <v>281140.7879907625</v>
      </c>
      <c r="V29" s="28" t="s">
        <v>27</v>
      </c>
      <c r="W29" s="26">
        <f>B29-ptfire!B28</f>
        <v>326967.24409702106</v>
      </c>
      <c r="X29" s="26">
        <f>C29-ptfire!C28</f>
        <v>152014.16064660437</v>
      </c>
      <c r="Y29" s="26">
        <f>D29-ptfire!D28</f>
        <v>138669.00516275049</v>
      </c>
      <c r="Z29" s="26">
        <f>E29-ptfire!E28</f>
        <v>301009.46026492462</v>
      </c>
      <c r="AA29" s="26">
        <f>F29-ptfire!F28</f>
        <v>50804.852577988786</v>
      </c>
      <c r="AB29" s="26">
        <f>G29-ptfire!G28</f>
        <v>56836.305975686453</v>
      </c>
      <c r="AC29" s="26">
        <f>H29-ptfire!H28</f>
        <v>87271.728649762488</v>
      </c>
    </row>
    <row r="30" spans="1:29" x14ac:dyDescent="0.25">
      <c r="A30" s="28" t="s">
        <v>28</v>
      </c>
      <c r="B30" s="97">
        <f>rail!B29+'cmv_c1c2 12'!B29+nonpt!B29+nonroad!B29+'onroad all'!P29+ptegu!B29+ptnonipm!B29+pt_oilgas!B29+np_oilgas!B29+rwc!B29+ptfire!B29+ptagfire!B29+'cmv_c3 12'!B29+airports!B29</f>
        <v>534487.95019439457</v>
      </c>
      <c r="C30" s="97">
        <f>rail!C29+'cmv_c1c2 12'!C29+nonpt!C29+nonroad!C29+'onroad all'!AP29+ptegu!C29+ptnonipm!C29+pt_oilgas!C29+np_oilgas!C29+rwc!C29+ag!B29+ptfire!C29+ptagfire!C29+'cmv_c3 12'!C29+airports!C29</f>
        <v>34719.794119959486</v>
      </c>
      <c r="D30" s="97">
        <f>rail!D29+'cmv_c1c2 12'!D29+nonpt!D29+nonroad!D29+'onroad all'!AF29+'onroad all'!AR29+'onroad all'!AS29+ptegu!AY29+ptnonipm!D29+pt_oilgas!D29+np_oilgas!D29+rwc!D29+ptfire!D29+ptagfire!D29+'cmv_c3 12'!D29+airports!D29</f>
        <v>74482.827767508134</v>
      </c>
      <c r="E30" s="97">
        <f>rail!E29+'cmv_c1c2 12'!E29+nonpt!E29+nonroad!E29+ptegu!E29+ptnonipm!E29+pt_oilgas!E29+np_oilgas!E29+rwc!E29+'onroad all'!BG29+afdust!BA29+ptfire!E29+ptagfire!E29+'cmv_c3 12'!E29+airports!E29</f>
        <v>127063.7999703688</v>
      </c>
      <c r="F30" s="97">
        <f>rail!F29+'cmv_c1c2 12'!F29+nonpt!F29+nonroad!F29+ptegu!F29+ptnonipm!F29+pt_oilgas!F29+np_oilgas!F29+rwc!F29+'onroad all'!BJ29+afdust!BB29+ptfire!F29+ptagfire!F29+'cmv_c3 12'!F29+airports!F29</f>
        <v>40611.452452649304</v>
      </c>
      <c r="G30" s="97">
        <f>rail!G29+'cmv_c1c2 12'!G29+nonpt!G29+nonroad!G29+'onroad all'!BZ29+ptegu!BY29+ptnonipm!G29+pt_oilgas!G29+np_oilgas!G29+rwc!G29+ptfire!G29+ptagfire!G29+'cmv_c3 12'!G29+airports!G29</f>
        <v>6314.617409575847</v>
      </c>
      <c r="H30" s="97">
        <f>rail!H29+'cmv_c1c2 12'!H29+nonpt!H29+nonroad!H29+'onroad all'!CL29+ptegu!H29+ptnonipm!H29+pt_oilgas!H29+np_oilgas!H29+rwc!H29+ptfire!H29+ptagfire!H29+'cmv_c3 12'!H29+ag!C29+airports!H29</f>
        <v>117139.7104598822</v>
      </c>
      <c r="M30" s="28" t="s">
        <v>28</v>
      </c>
      <c r="N30" s="26">
        <f>B30+'biogenics 12'!H29</f>
        <v>621500.14469439455</v>
      </c>
      <c r="O30" s="26">
        <f t="shared" si="1"/>
        <v>34719.794119959486</v>
      </c>
      <c r="P30" s="26">
        <f>D30+'biogenics 12'!T29</f>
        <v>89032.923167508139</v>
      </c>
      <c r="Q30" s="26">
        <f t="shared" si="2"/>
        <v>127063.7999703688</v>
      </c>
      <c r="R30" s="26">
        <f t="shared" si="3"/>
        <v>40611.452452649304</v>
      </c>
      <c r="S30" s="26">
        <f t="shared" si="4"/>
        <v>6314.617409575847</v>
      </c>
      <c r="T30" s="26">
        <f>H30+'biogenics 12'!Z29</f>
        <v>459522.9011598822</v>
      </c>
      <c r="V30" s="28" t="s">
        <v>28</v>
      </c>
      <c r="W30" s="26">
        <f>B30-ptfire!B29</f>
        <v>330000.70773439459</v>
      </c>
      <c r="X30" s="26">
        <f>C30-ptfire!C29</f>
        <v>31321.986221559488</v>
      </c>
      <c r="Y30" s="26">
        <f>D30-ptfire!D29</f>
        <v>69548.670199908127</v>
      </c>
      <c r="Z30" s="26">
        <f>E30-ptfire!E29</f>
        <v>104346.8558773688</v>
      </c>
      <c r="AA30" s="26">
        <f>F30-ptfire!F29</f>
        <v>21359.807445649305</v>
      </c>
      <c r="AB30" s="26">
        <f>G30-ptfire!G29</f>
        <v>4122.3054379758469</v>
      </c>
      <c r="AC30" s="26">
        <f>H30-ptfire!H29</f>
        <v>68296.211384882205</v>
      </c>
    </row>
    <row r="31" spans="1:29" x14ac:dyDescent="0.25">
      <c r="A31" s="28" t="s">
        <v>29</v>
      </c>
      <c r="B31" s="97">
        <f>rail!B30+'cmv_c1c2 12'!B30+nonpt!B30+nonroad!B30+'onroad all'!P30+ptegu!B30+ptnonipm!B30+pt_oilgas!B30+np_oilgas!B30+rwc!B30+ptfire!B30+ptagfire!B30+'cmv_c3 12'!B30+airports!B30</f>
        <v>203370.0391544032</v>
      </c>
      <c r="C31" s="97">
        <f>rail!C30+'cmv_c1c2 12'!C30+nonpt!C30+nonroad!C30+'onroad all'!AP30+ptegu!C30+ptnonipm!C30+pt_oilgas!C30+np_oilgas!C30+rwc!C30+ag!B30+ptfire!C30+ptagfire!C30+'cmv_c3 12'!C30+airports!C30</f>
        <v>2188.2417252739792</v>
      </c>
      <c r="D31" s="97">
        <f>rail!D30+'cmv_c1c2 12'!D30+nonpt!D30+nonroad!D30+'onroad all'!AF30+'onroad all'!AR30+'onroad all'!AS30+ptegu!AY30+ptnonipm!D30+pt_oilgas!D30+np_oilgas!D30+rwc!D30+ptfire!D30+ptagfire!D30+'cmv_c3 12'!D30+airports!D30</f>
        <v>28530.28155112563</v>
      </c>
      <c r="E31" s="97">
        <f>rail!E30+'cmv_c1c2 12'!E30+nonpt!E30+nonroad!E30+ptegu!E30+ptnonipm!E30+pt_oilgas!E30+np_oilgas!E30+rwc!E30+'onroad all'!BG30+afdust!BA30+ptfire!E30+ptagfire!E30+'cmv_c3 12'!E30+airports!E30</f>
        <v>12715.634231830687</v>
      </c>
      <c r="F31" s="97">
        <f>rail!F30+'cmv_c1c2 12'!F30+nonpt!F30+nonroad!F30+ptegu!F30+ptnonipm!F30+pt_oilgas!F30+np_oilgas!F30+rwc!F30+'onroad all'!BJ30+afdust!BB30+ptfire!F30+ptagfire!F30+'cmv_c3 12'!F30+airports!F30</f>
        <v>9543.6136256243626</v>
      </c>
      <c r="G31" s="97">
        <f>rail!G30+'cmv_c1c2 12'!G30+nonpt!G30+nonroad!G30+'onroad all'!BZ30+ptegu!BY30+ptnonipm!G30+pt_oilgas!G30+np_oilgas!G30+rwc!G30+ptfire!G30+ptagfire!G30+'cmv_c3 12'!G30+airports!G30</f>
        <v>5995.662933500812</v>
      </c>
      <c r="H31" s="97">
        <f>rail!H30+'cmv_c1c2 12'!H30+nonpt!H30+nonroad!H30+'onroad all'!CL30+ptegu!H30+ptnonipm!H30+pt_oilgas!H30+np_oilgas!H30+rwc!H30+ptfire!H30+ptagfire!H30+'cmv_c3 12'!H30+ag!C30+airports!H30</f>
        <v>34044.651825058223</v>
      </c>
      <c r="I31" s="46" t="s">
        <v>239</v>
      </c>
      <c r="M31" s="28" t="s">
        <v>29</v>
      </c>
      <c r="N31" s="26">
        <f>B31+'biogenics 12'!H30</f>
        <v>217241.6044344031</v>
      </c>
      <c r="O31" s="26">
        <f t="shared" si="1"/>
        <v>2188.2417252739792</v>
      </c>
      <c r="P31" s="26">
        <f>D31+'biogenics 12'!T30</f>
        <v>29133.938677654671</v>
      </c>
      <c r="Q31" s="26">
        <f t="shared" si="2"/>
        <v>12715.634231830687</v>
      </c>
      <c r="R31" s="26">
        <f t="shared" si="3"/>
        <v>9543.6136256243626</v>
      </c>
      <c r="S31" s="26">
        <f t="shared" si="4"/>
        <v>5995.662933500812</v>
      </c>
      <c r="T31" s="26">
        <f>H31+'biogenics 12'!Z30</f>
        <v>122671.67632505822</v>
      </c>
      <c r="V31" s="28" t="s">
        <v>29</v>
      </c>
      <c r="W31" s="26">
        <f>B31-ptfire!B30</f>
        <v>199303.2010300032</v>
      </c>
      <c r="X31" s="26">
        <f>C31-ptfire!C30</f>
        <v>2121.570831693979</v>
      </c>
      <c r="Y31" s="26">
        <f>D31-ptfire!D30</f>
        <v>28478.728637645629</v>
      </c>
      <c r="Z31" s="26">
        <f>E31-ptfire!E30</f>
        <v>12305.436097670687</v>
      </c>
      <c r="AA31" s="26">
        <f>F31-ptfire!F30</f>
        <v>9195.987981874363</v>
      </c>
      <c r="AB31" s="26">
        <f>G31-ptfire!G30</f>
        <v>5966.3051027408119</v>
      </c>
      <c r="AC31" s="26">
        <f>H31-ptfire!H30</f>
        <v>33086.258456288226</v>
      </c>
    </row>
    <row r="32" spans="1:29" x14ac:dyDescent="0.25">
      <c r="A32" s="28" t="s">
        <v>30</v>
      </c>
      <c r="B32" s="97">
        <f>rail!B31+'cmv_c1c2 12'!B31+nonpt!B31+nonroad!B31+'onroad all'!P31+ptegu!B31+ptnonipm!B31+pt_oilgas!B31+np_oilgas!B31+rwc!B31+ptfire!B31+ptagfire!B31+'cmv_c3 12'!B31+airports!B31</f>
        <v>784664.75148257799</v>
      </c>
      <c r="C32" s="97">
        <f>rail!C31+'cmv_c1c2 12'!C31+nonpt!C31+nonroad!C31+'onroad all'!AP31+ptegu!C31+ptnonipm!C31+pt_oilgas!C31+np_oilgas!C31+rwc!C31+ag!B31+ptfire!C31+ptagfire!C31+'cmv_c3 12'!C31+airports!C31</f>
        <v>7027.0104567155404</v>
      </c>
      <c r="D32" s="97">
        <f>rail!D31+'cmv_c1c2 12'!D31+nonpt!D31+nonroad!D31+'onroad all'!AF31+'onroad all'!AR31+'onroad all'!AS31+ptegu!AY31+ptnonipm!D31+pt_oilgas!D31+np_oilgas!D31+rwc!D31+ptfire!D31+ptagfire!D31+'cmv_c3 12'!D31+airports!D31</f>
        <v>136673.28821491386</v>
      </c>
      <c r="E32" s="97">
        <f>rail!E31+'cmv_c1c2 12'!E31+nonpt!E31+nonroad!E31+ptegu!E31+ptnonipm!E31+pt_oilgas!E31+np_oilgas!E31+rwc!E31+'onroad all'!BG31+afdust!BA31+ptfire!E31+ptagfire!E31+'cmv_c3 12'!E31+airports!E31</f>
        <v>34966.18244020459</v>
      </c>
      <c r="F32" s="97">
        <f>rail!F31+'cmv_c1c2 12'!F31+nonpt!F31+nonroad!F31+ptegu!F31+ptnonipm!F31+pt_oilgas!F31+np_oilgas!F31+rwc!F31+'onroad all'!BJ31+afdust!BB31+ptfire!F31+ptagfire!F31+'cmv_c3 12'!F31+airports!F31</f>
        <v>22147.384907611478</v>
      </c>
      <c r="G32" s="97">
        <f>rail!G31+'cmv_c1c2 12'!G31+nonpt!G31+nonroad!G31+'onroad all'!BZ31+ptegu!BY31+ptnonipm!G31+pt_oilgas!G31+np_oilgas!G31+rwc!G31+ptfire!G31+ptagfire!G31+'cmv_c3 12'!G31+airports!G31</f>
        <v>4929.9585387643438</v>
      </c>
      <c r="H32" s="97">
        <f>rail!H31+'cmv_c1c2 12'!H31+nonpt!H31+nonroad!H31+'onroad all'!CL31+ptegu!H31+ptnonipm!H31+pt_oilgas!H31+np_oilgas!H31+rwc!H31+ptfire!H31+ptagfire!H31+'cmv_c3 12'!H31+ag!C31+airports!H31</f>
        <v>148807.93854158712</v>
      </c>
      <c r="I32" s="46" t="s">
        <v>239</v>
      </c>
      <c r="M32" s="28" t="s">
        <v>30</v>
      </c>
      <c r="N32" s="26">
        <f>B32+'biogenics 12'!H31</f>
        <v>795126.91278257803</v>
      </c>
      <c r="O32" s="26">
        <f t="shared" si="1"/>
        <v>7027.0104567155404</v>
      </c>
      <c r="P32" s="26">
        <f>D32+'biogenics 12'!T31</f>
        <v>138710.76537580584</v>
      </c>
      <c r="Q32" s="26">
        <f t="shared" si="2"/>
        <v>34966.18244020459</v>
      </c>
      <c r="R32" s="26">
        <f t="shared" si="3"/>
        <v>22147.384907611478</v>
      </c>
      <c r="S32" s="26">
        <f t="shared" si="4"/>
        <v>4929.9585387643438</v>
      </c>
      <c r="T32" s="26">
        <f>H32+'biogenics 12'!Z31</f>
        <v>238087.69123158712</v>
      </c>
      <c r="V32" s="28" t="s">
        <v>30</v>
      </c>
      <c r="W32" s="26">
        <f>B32-ptfire!B31</f>
        <v>760569.20853557799</v>
      </c>
      <c r="X32" s="26">
        <f>C32-ptfire!C31</f>
        <v>6631.2158910255403</v>
      </c>
      <c r="Y32" s="26">
        <f>D32-ptfire!D31</f>
        <v>136327.68666473386</v>
      </c>
      <c r="Z32" s="26">
        <f>E32-ptfire!E31</f>
        <v>32499.943409004591</v>
      </c>
      <c r="AA32" s="26">
        <f>F32-ptfire!F31</f>
        <v>20057.352537211478</v>
      </c>
      <c r="AB32" s="26">
        <f>G32-ptfire!G31</f>
        <v>4743.7380163843436</v>
      </c>
      <c r="AC32" s="26">
        <f>H32-ptfire!H31</f>
        <v>143118.35619898711</v>
      </c>
    </row>
    <row r="33" spans="1:29" x14ac:dyDescent="0.25">
      <c r="A33" s="28" t="s">
        <v>31</v>
      </c>
      <c r="B33" s="97">
        <f>rail!B32+'cmv_c1c2 12'!B32+nonpt!B32+nonroad!B32+'onroad all'!P32+ptegu!B32+ptnonipm!B32+pt_oilgas!B32+np_oilgas!B32+rwc!B32+ptfire!B32+ptagfire!B32+'cmv_c3 12'!B32+airports!B32</f>
        <v>625141.06238546793</v>
      </c>
      <c r="C33" s="97">
        <f>rail!C32+'cmv_c1c2 12'!C32+nonpt!C32+nonroad!C32+'onroad all'!AP32+ptegu!C32+ptnonipm!C32+pt_oilgas!C32+np_oilgas!C32+rwc!C32+ag!B32+ptfire!C32+ptagfire!C32+'cmv_c3 12'!C32+airports!C32</f>
        <v>39961.662255899057</v>
      </c>
      <c r="D33" s="97">
        <f>rail!D32+'cmv_c1c2 12'!D32+nonpt!D32+nonroad!D32+'onroad all'!AF32+'onroad all'!AR32+'onroad all'!AS32+ptegu!AY32+ptnonipm!D32+pt_oilgas!D32+np_oilgas!D32+rwc!D32+ptfire!D32+ptagfire!D32+'cmv_c3 12'!D32+airports!D32</f>
        <v>167401.14608859475</v>
      </c>
      <c r="E33" s="97">
        <f>rail!E32+'cmv_c1c2 12'!E32+nonpt!E32+nonroad!E32+ptegu!E32+ptnonipm!E32+pt_oilgas!E32+np_oilgas!E32+rwc!E32+'onroad all'!BG32+afdust!BA32+ptfire!E32+ptagfire!E32+'cmv_c3 12'!E32+airports!E32</f>
        <v>168840.29528848699</v>
      </c>
      <c r="F33" s="97">
        <f>rail!F32+'cmv_c1c2 12'!F32+nonpt!F32+nonroad!F32+ptegu!F32+ptnonipm!F32+pt_oilgas!F32+np_oilgas!F32+rwc!F32+'onroad all'!BJ32+afdust!BB32+ptfire!F32+ptagfire!F32+'cmv_c3 12'!F32+airports!F32</f>
        <v>47983.849805359561</v>
      </c>
      <c r="G33" s="97">
        <f>rail!G32+'cmv_c1c2 12'!G32+nonpt!G32+nonroad!G32+'onroad all'!BZ32+ptegu!BY32+ptnonipm!G32+pt_oilgas!G32+np_oilgas!G32+rwc!G32+ptfire!G32+ptagfire!G32+'cmv_c3 12'!G32+airports!G32</f>
        <v>15405.226484469051</v>
      </c>
      <c r="H33" s="97">
        <f>rail!H32+'cmv_c1c2 12'!H32+nonpt!H32+nonroad!H32+'onroad all'!CL32+ptegu!H32+ptnonipm!H32+pt_oilgas!H32+np_oilgas!H32+rwc!H32+ptfire!H32+ptagfire!H32+'cmv_c3 12'!H32+ag!C32+airports!H32</f>
        <v>280296.13663616095</v>
      </c>
      <c r="M33" s="28" t="s">
        <v>31</v>
      </c>
      <c r="N33" s="26">
        <f>B33+'biogenics 12'!H32</f>
        <v>739897.4828954679</v>
      </c>
      <c r="O33" s="26">
        <f t="shared" si="1"/>
        <v>39961.662255899057</v>
      </c>
      <c r="P33" s="26">
        <f>D33+'biogenics 12'!T32</f>
        <v>184063.25210659474</v>
      </c>
      <c r="Q33" s="26">
        <f t="shared" si="2"/>
        <v>168840.29528848699</v>
      </c>
      <c r="R33" s="26">
        <f t="shared" si="3"/>
        <v>47983.849805359561</v>
      </c>
      <c r="S33" s="26">
        <f t="shared" si="4"/>
        <v>15405.226484469051</v>
      </c>
      <c r="T33" s="26">
        <f>H33+'biogenics 12'!Z32</f>
        <v>772940.61533616087</v>
      </c>
      <c r="V33" s="28" t="s">
        <v>31</v>
      </c>
      <c r="W33" s="26">
        <f>B33-ptfire!B32</f>
        <v>391544.95417546795</v>
      </c>
      <c r="X33" s="26">
        <f>C33-ptfire!C32</f>
        <v>36135.456348899053</v>
      </c>
      <c r="Y33" s="26">
        <f>D33-ptfire!D32</f>
        <v>164610.63612359474</v>
      </c>
      <c r="Z33" s="26">
        <f>E33-ptfire!E32</f>
        <v>145431.22928048699</v>
      </c>
      <c r="AA33" s="26">
        <f>F33-ptfire!F32</f>
        <v>28145.65673535956</v>
      </c>
      <c r="AB33" s="26">
        <f>G33-ptfire!G32</f>
        <v>13771.112269469051</v>
      </c>
      <c r="AC33" s="26">
        <f>H33-ptfire!H32</f>
        <v>225294.40656816095</v>
      </c>
    </row>
    <row r="34" spans="1:29" x14ac:dyDescent="0.25">
      <c r="A34" s="28" t="s">
        <v>32</v>
      </c>
      <c r="B34" s="97">
        <f>rail!B33+'cmv_c1c2 12'!B33+nonpt!B33+nonroad!B33+'onroad all'!P33+ptegu!B33+ptnonipm!B33+pt_oilgas!B33+np_oilgas!B33+rwc!B33+ptfire!B33+ptagfire!B33+'cmv_c3 12'!B33+airports!B33</f>
        <v>1334580.4264053362</v>
      </c>
      <c r="C34" s="97">
        <f>rail!C33+'cmv_c1c2 12'!C33+nonpt!C33+nonroad!C33+'onroad all'!AP33+ptegu!C33+ptnonipm!C33+pt_oilgas!C33+np_oilgas!C33+rwc!C33+ag!B33+ptfire!C33+ptagfire!C33+'cmv_c3 12'!C33+airports!C33</f>
        <v>43381.856188994367</v>
      </c>
      <c r="D34" s="97">
        <f>rail!D33+'cmv_c1c2 12'!D33+nonpt!D33+nonroad!D33+'onroad all'!AF33+'onroad all'!AR33+'onroad all'!AS33+ptegu!AY33+ptnonipm!D33+pt_oilgas!D33+np_oilgas!D33+rwc!D33+ptfire!D33+ptagfire!D33+'cmv_c3 12'!D33+airports!D33</f>
        <v>238489.18924621833</v>
      </c>
      <c r="E34" s="97">
        <f>rail!E33+'cmv_c1c2 12'!E33+nonpt!E33+nonroad!E33+ptegu!E33+ptnonipm!E33+pt_oilgas!E33+np_oilgas!E33+rwc!E33+'onroad all'!BG33+afdust!BA33+ptfire!E33+ptagfire!E33+'cmv_c3 12'!E33+airports!E33</f>
        <v>101225.98315384919</v>
      </c>
      <c r="F34" s="97">
        <f>rail!F33+'cmv_c1c2 12'!F33+nonpt!F33+nonroad!F33+ptegu!F33+ptnonipm!F33+pt_oilgas!F33+np_oilgas!F33+rwc!F33+'onroad all'!BJ33+afdust!BB33+ptfire!F33+ptagfire!F33+'cmv_c3 12'!F33+airports!F33</f>
        <v>49505.090357641078</v>
      </c>
      <c r="G34" s="97">
        <f>rail!G33+'cmv_c1c2 12'!G33+nonpt!G33+nonroad!G33+'onroad all'!BZ33+ptegu!BY33+ptnonipm!G33+pt_oilgas!G33+np_oilgas!G33+rwc!G33+ptfire!G33+ptagfire!G33+'cmv_c3 12'!G33+airports!G33</f>
        <v>25636.528271147021</v>
      </c>
      <c r="H34" s="97">
        <f>rail!H33+'cmv_c1c2 12'!H33+nonpt!H33+nonroad!H33+'onroad all'!CL33+ptegu!H33+ptnonipm!H33+pt_oilgas!H33+np_oilgas!H33+rwc!H33+ptfire!H33+ptagfire!H33+'cmv_c3 12'!H33+ag!C33+airports!H33</f>
        <v>276165.87243006966</v>
      </c>
      <c r="I34" s="46" t="s">
        <v>239</v>
      </c>
      <c r="M34" s="28" t="s">
        <v>32</v>
      </c>
      <c r="N34" s="26">
        <f>B34+'biogenics 12'!H33</f>
        <v>1385869.8532443361</v>
      </c>
      <c r="O34" s="26">
        <f t="shared" si="1"/>
        <v>43381.856188994367</v>
      </c>
      <c r="P34" s="26">
        <f>D34+'biogenics 12'!T33</f>
        <v>249865.25956395923</v>
      </c>
      <c r="Q34" s="26">
        <f t="shared" si="2"/>
        <v>101225.98315384919</v>
      </c>
      <c r="R34" s="26">
        <f t="shared" si="3"/>
        <v>49505.090357641078</v>
      </c>
      <c r="S34" s="26">
        <f t="shared" si="4"/>
        <v>25636.528271147021</v>
      </c>
      <c r="T34" s="26">
        <f>H34+'biogenics 12'!Z33</f>
        <v>598052.3936800696</v>
      </c>
      <c r="V34" s="28" t="s">
        <v>32</v>
      </c>
      <c r="W34" s="26">
        <f>B34-ptfire!B33</f>
        <v>1321837.1276823361</v>
      </c>
      <c r="X34" s="26">
        <f>C34-ptfire!C33</f>
        <v>43172.280743134368</v>
      </c>
      <c r="Y34" s="26">
        <f>D34-ptfire!D33</f>
        <v>238293.44474810833</v>
      </c>
      <c r="Z34" s="26">
        <f>E34-ptfire!E33</f>
        <v>99910.093146249186</v>
      </c>
      <c r="AA34" s="26">
        <f>F34-ptfire!F33</f>
        <v>48389.929561841076</v>
      </c>
      <c r="AB34" s="26">
        <f>G34-ptfire!G33</f>
        <v>25534.076908057021</v>
      </c>
      <c r="AC34" s="26">
        <f>H34-ptfire!H33</f>
        <v>273153.22841586964</v>
      </c>
    </row>
    <row r="35" spans="1:29" x14ac:dyDescent="0.25">
      <c r="A35" s="28" t="s">
        <v>33</v>
      </c>
      <c r="B35" s="97">
        <f>rail!B34+'cmv_c1c2 12'!B34+nonpt!B34+nonroad!B34+'onroad all'!P34+ptegu!B34+ptnonipm!B34+pt_oilgas!B34+np_oilgas!B34+rwc!B34+ptfire!B34+ptagfire!B34+'cmv_c3 12'!B34+airports!B34</f>
        <v>1412479.1366205332</v>
      </c>
      <c r="C35" s="97">
        <f>rail!C34+'cmv_c1c2 12'!C34+nonpt!C34+nonroad!C34+'onroad all'!AP34+ptegu!C34+ptnonipm!C34+pt_oilgas!C34+np_oilgas!C34+rwc!C34+ag!B34+ptfire!C34+ptagfire!C34+'cmv_c3 12'!C34+airports!C34</f>
        <v>201779.30665360723</v>
      </c>
      <c r="D35" s="97">
        <f>rail!D34+'cmv_c1c2 12'!D34+nonpt!D34+nonroad!D34+'onroad all'!AF34+'onroad all'!AR34+'onroad all'!AS34+ptegu!AY34+ptnonipm!D34+pt_oilgas!D34+np_oilgas!D34+rwc!D34+ptfire!D34+ptagfire!D34+'cmv_c3 12'!D34+airports!D34</f>
        <v>227168.9280736997</v>
      </c>
      <c r="E35" s="97">
        <f>rail!E34+'cmv_c1c2 12'!E34+nonpt!E34+nonroad!E34+ptegu!E34+ptnonipm!E34+pt_oilgas!E34+np_oilgas!E34+rwc!E34+'onroad all'!BG34+afdust!BA34+ptfire!E34+ptagfire!E34+'cmv_c3 12'!E34+airports!E34</f>
        <v>135296.28517083917</v>
      </c>
      <c r="F35" s="97">
        <f>rail!F34+'cmv_c1c2 12'!F34+nonpt!F34+nonroad!F34+ptegu!F34+ptnonipm!F34+pt_oilgas!F34+np_oilgas!F34+rwc!F34+'onroad all'!BJ34+afdust!BB34+ptfire!F34+ptagfire!F34+'cmv_c3 12'!F34+airports!F34</f>
        <v>58425.965151588192</v>
      </c>
      <c r="G35" s="97">
        <f>rail!G34+'cmv_c1c2 12'!G34+nonpt!G34+nonroad!G34+'onroad all'!BZ34+ptegu!BY34+ptnonipm!G34+pt_oilgas!G34+np_oilgas!G34+rwc!G34+ptfire!G34+ptagfire!G34+'cmv_c3 12'!G34+airports!G34</f>
        <v>36539.632390387058</v>
      </c>
      <c r="H35" s="97">
        <f>rail!H34+'cmv_c1c2 12'!H34+nonpt!H34+nonroad!H34+'onroad all'!CL34+ptegu!H34+ptnonipm!H34+pt_oilgas!H34+np_oilgas!H34+rwc!H34+ptfire!H34+ptagfire!H34+'cmv_c3 12'!H34+ag!C34+airports!H34</f>
        <v>315751.12761050905</v>
      </c>
      <c r="I35" s="46" t="s">
        <v>239</v>
      </c>
      <c r="M35" s="28" t="s">
        <v>33</v>
      </c>
      <c r="N35" s="26">
        <f>B35+'biogenics 12'!H34</f>
        <v>1505225.4659005331</v>
      </c>
      <c r="O35" s="26">
        <f t="shared" si="1"/>
        <v>201779.30665360723</v>
      </c>
      <c r="P35" s="26">
        <f>D35+'biogenics 12'!T34</f>
        <v>249308.86299100969</v>
      </c>
      <c r="Q35" s="26">
        <f t="shared" si="2"/>
        <v>135296.28517083917</v>
      </c>
      <c r="R35" s="26">
        <f t="shared" si="3"/>
        <v>58425.965151588192</v>
      </c>
      <c r="S35" s="26">
        <f t="shared" si="4"/>
        <v>36539.632390387058</v>
      </c>
      <c r="T35" s="26">
        <f>H35+'biogenics 12'!Z34</f>
        <v>1148540.8890805091</v>
      </c>
      <c r="V35" s="28" t="s">
        <v>33</v>
      </c>
      <c r="W35" s="26">
        <f>B35-ptfire!B34</f>
        <v>1267961.3111205332</v>
      </c>
      <c r="X35" s="26">
        <f>C35-ptfire!C34</f>
        <v>199398.43436760723</v>
      </c>
      <c r="Y35" s="26">
        <f>D35-ptfire!D34</f>
        <v>224735.46853319969</v>
      </c>
      <c r="Z35" s="26">
        <f>E35-ptfire!E34</f>
        <v>120182.45902783917</v>
      </c>
      <c r="AA35" s="26">
        <f>F35-ptfire!F34</f>
        <v>45617.647325588194</v>
      </c>
      <c r="AB35" s="26">
        <f>G35-ptfire!G34</f>
        <v>35312.448826887055</v>
      </c>
      <c r="AC35" s="26">
        <f>H35-ptfire!H34</f>
        <v>281526.03296050907</v>
      </c>
    </row>
    <row r="36" spans="1:29" x14ac:dyDescent="0.25">
      <c r="A36" s="28" t="s">
        <v>34</v>
      </c>
      <c r="B36" s="97">
        <f>rail!B35+'cmv_c1c2 12'!B35+nonpt!B35+nonroad!B35+'onroad all'!P35+ptegu!B35+ptnonipm!B35+pt_oilgas!B35+np_oilgas!B35+rwc!B35+ptfire!B35+ptagfire!B35+'cmv_c3 12'!B35+airports!B35</f>
        <v>333200.98235243961</v>
      </c>
      <c r="C36" s="97">
        <f>rail!C35+'cmv_c1c2 12'!C35+nonpt!C35+nonroad!C35+'onroad all'!AP35+ptegu!C35+ptnonipm!C35+pt_oilgas!C35+np_oilgas!C35+rwc!C35+ag!B35+ptfire!C35+ptagfire!C35+'cmv_c3 12'!C35+airports!C35</f>
        <v>60409.455205038415</v>
      </c>
      <c r="D36" s="97">
        <f>rail!D35+'cmv_c1c2 12'!D35+nonpt!D35+nonroad!D35+'onroad all'!AF35+'onroad all'!AR35+'onroad all'!AS35+ptegu!AY35+ptnonipm!D35+pt_oilgas!D35+np_oilgas!D35+rwc!D35+ptfire!D35+ptagfire!D35+'cmv_c3 12'!D35+airports!D35</f>
        <v>144422.55382105702</v>
      </c>
      <c r="E36" s="97">
        <f>rail!E35+'cmv_c1c2 12'!E35+nonpt!E35+nonroad!E35+ptegu!E35+ptnonipm!E35+pt_oilgas!E35+np_oilgas!E35+rwc!E35+'onroad all'!BG35+afdust!BA35+ptfire!E35+ptagfire!E35+'cmv_c3 12'!E35+airports!E35</f>
        <v>227098.40261384603</v>
      </c>
      <c r="F36" s="97">
        <f>rail!F35+'cmv_c1c2 12'!F35+nonpt!F35+nonroad!F35+ptegu!F35+ptnonipm!F35+pt_oilgas!F35+np_oilgas!F35+rwc!F35+'onroad all'!BJ35+afdust!BB35+ptfire!F35+ptagfire!F35+'cmv_c3 12'!F35+airports!F35</f>
        <v>53160.735437532974</v>
      </c>
      <c r="G36" s="97">
        <f>rail!G35+'cmv_c1c2 12'!G35+nonpt!G35+nonroad!G35+'onroad all'!BZ35+ptegu!BY35+ptnonipm!G35+pt_oilgas!G35+np_oilgas!G35+rwc!G35+ptfire!G35+ptagfire!G35+'cmv_c3 12'!G35+airports!G35</f>
        <v>109276.85313474502</v>
      </c>
      <c r="H36" s="97">
        <f>rail!H35+'cmv_c1c2 12'!H35+nonpt!H35+nonroad!H35+'onroad all'!CL35+ptegu!H35+ptnonipm!H35+pt_oilgas!H35+np_oilgas!H35+rwc!H35+ptfire!H35+ptagfire!H35+'cmv_c3 12'!H35+ag!C35+airports!H35</f>
        <v>438730.6419156912</v>
      </c>
      <c r="I36" s="46" t="s">
        <v>239</v>
      </c>
      <c r="M36" s="28" t="s">
        <v>34</v>
      </c>
      <c r="N36" s="26">
        <f>B36+'biogenics 12'!H35</f>
        <v>374267.13433043961</v>
      </c>
      <c r="O36" s="26">
        <f t="shared" si="1"/>
        <v>60409.455205038415</v>
      </c>
      <c r="P36" s="26">
        <f>D36+'biogenics 12'!T35</f>
        <v>174679.79491520723</v>
      </c>
      <c r="Q36" s="26">
        <f t="shared" si="2"/>
        <v>227098.40261384603</v>
      </c>
      <c r="R36" s="26">
        <f t="shared" si="3"/>
        <v>53160.735437532974</v>
      </c>
      <c r="S36" s="26">
        <f t="shared" si="4"/>
        <v>109276.85313474502</v>
      </c>
      <c r="T36" s="26">
        <f>H36+'biogenics 12'!Z35</f>
        <v>559442.41513569118</v>
      </c>
      <c r="V36" s="28" t="s">
        <v>34</v>
      </c>
      <c r="W36" s="26">
        <f>B36-ptfire!B35</f>
        <v>231086.2214324396</v>
      </c>
      <c r="X36" s="26">
        <f>C36-ptfire!C35</f>
        <v>58731.784515038416</v>
      </c>
      <c r="Y36" s="26">
        <f>D36-ptfire!D35</f>
        <v>142941.57569505702</v>
      </c>
      <c r="Z36" s="26">
        <f>E36-ptfire!E35</f>
        <v>216632.10883384602</v>
      </c>
      <c r="AA36" s="26">
        <f>F36-ptfire!F35</f>
        <v>44290.991283532974</v>
      </c>
      <c r="AB36" s="26">
        <f>G36-ptfire!G35</f>
        <v>108482.66594774502</v>
      </c>
      <c r="AC36" s="26">
        <f>H36-ptfire!H35</f>
        <v>414614.14936369122</v>
      </c>
    </row>
    <row r="37" spans="1:29" x14ac:dyDescent="0.25">
      <c r="A37" s="28" t="s">
        <v>35</v>
      </c>
      <c r="B37" s="97">
        <f>rail!B36+'cmv_c1c2 12'!B36+nonpt!B36+nonroad!B36+'onroad all'!P36+ptegu!B36+ptnonipm!B36+pt_oilgas!B36+np_oilgas!B36+rwc!B36+ptfire!B36+ptagfire!B36+'cmv_c3 12'!B36+airports!B36</f>
        <v>1505410.8335648535</v>
      </c>
      <c r="C37" s="97">
        <f>rail!C36+'cmv_c1c2 12'!C36+nonpt!C36+nonroad!C36+'onroad all'!AP36+ptegu!C36+ptnonipm!C36+pt_oilgas!C36+np_oilgas!C36+rwc!C36+ag!B36+ptfire!C36+ptagfire!C36+'cmv_c3 12'!C36+airports!C36</f>
        <v>92856.159995622569</v>
      </c>
      <c r="D37" s="97">
        <f>rail!D36+'cmv_c1c2 12'!D36+nonpt!D36+nonroad!D36+'onroad all'!AF36+'onroad all'!AR36+'onroad all'!AS36+ptegu!AY36+ptnonipm!D36+pt_oilgas!D36+np_oilgas!D36+rwc!D36+ptfire!D36+ptagfire!D36+'cmv_c3 12'!D36+airports!D36</f>
        <v>327092.02555464278</v>
      </c>
      <c r="E37" s="97">
        <f>rail!E36+'cmv_c1c2 12'!E36+nonpt!E36+nonroad!E36+ptegu!E36+ptnonipm!E36+pt_oilgas!E36+np_oilgas!E36+rwc!E36+'onroad all'!BG36+afdust!BA36+ptfire!E36+ptagfire!E36+'cmv_c3 12'!E36+airports!E36</f>
        <v>156465.46551767169</v>
      </c>
      <c r="F37" s="97">
        <f>rail!F36+'cmv_c1c2 12'!F36+nonpt!F36+nonroad!F36+ptegu!F36+ptnonipm!F36+pt_oilgas!F36+np_oilgas!F36+rwc!F36+'onroad all'!BJ36+afdust!BB36+ptfire!F36+ptagfire!F36+'cmv_c3 12'!F36+airports!F36</f>
        <v>72091.33481632483</v>
      </c>
      <c r="G37" s="97">
        <f>rail!G36+'cmv_c1c2 12'!G36+nonpt!G36+nonroad!G36+'onroad all'!BZ36+ptegu!BY36+ptnonipm!G36+pt_oilgas!G36+np_oilgas!G36+rwc!G36+ptfire!G36+ptagfire!G36+'cmv_c3 12'!G36+airports!G36</f>
        <v>124721.53327658505</v>
      </c>
      <c r="H37" s="97">
        <f>rail!H36+'cmv_c1c2 12'!H36+nonpt!H36+nonroad!H36+'onroad all'!CL36+ptegu!H36+ptnonipm!H36+pt_oilgas!H36+np_oilgas!H36+rwc!H36+ptfire!H36+ptagfire!H36+'cmv_c3 12'!H36+ag!C36+airports!H36</f>
        <v>354285.31022476999</v>
      </c>
      <c r="I37" s="46" t="s">
        <v>239</v>
      </c>
      <c r="M37" s="28" t="s">
        <v>35</v>
      </c>
      <c r="N37" s="26">
        <f>B37+'biogenics 12'!H36</f>
        <v>1546669.0121998535</v>
      </c>
      <c r="O37" s="26">
        <f t="shared" si="1"/>
        <v>92856.159995622569</v>
      </c>
      <c r="P37" s="26">
        <f>D37+'biogenics 12'!T36</f>
        <v>349411.3475313448</v>
      </c>
      <c r="Q37" s="26">
        <f t="shared" si="2"/>
        <v>156465.46551767169</v>
      </c>
      <c r="R37" s="26">
        <f t="shared" si="3"/>
        <v>72091.33481632483</v>
      </c>
      <c r="S37" s="26">
        <f t="shared" si="4"/>
        <v>124721.53327658505</v>
      </c>
      <c r="T37" s="26">
        <f>H37+'biogenics 12'!Z36</f>
        <v>604655.68184276996</v>
      </c>
      <c r="V37" s="28" t="s">
        <v>35</v>
      </c>
      <c r="W37" s="26">
        <f>B37-ptfire!B36</f>
        <v>1476980.2050958534</v>
      </c>
      <c r="X37" s="26">
        <f>C37-ptfire!C36</f>
        <v>92388.385309952573</v>
      </c>
      <c r="Y37" s="26">
        <f>D37-ptfire!D36</f>
        <v>326644.68305244279</v>
      </c>
      <c r="Z37" s="26">
        <f>E37-ptfire!E36</f>
        <v>153520.18994357169</v>
      </c>
      <c r="AA37" s="26">
        <f>F37-ptfire!F36</f>
        <v>69595.337570024829</v>
      </c>
      <c r="AB37" s="26">
        <f>G37-ptfire!G36</f>
        <v>124489.71030855505</v>
      </c>
      <c r="AC37" s="26">
        <f>H37-ptfire!H36</f>
        <v>347561.05745406996</v>
      </c>
    </row>
    <row r="38" spans="1:29" x14ac:dyDescent="0.25">
      <c r="A38" s="28" t="s">
        <v>36</v>
      </c>
      <c r="B38" s="97">
        <f>rail!B37+'cmv_c1c2 12'!B37+nonpt!B37+nonroad!B37+'onroad all'!P37+ptegu!B37+ptnonipm!B37+pt_oilgas!B37+np_oilgas!B37+rwc!B37+ptfire!B37+ptagfire!B37+'cmv_c3 12'!B37+airports!B37</f>
        <v>1725327.705922642</v>
      </c>
      <c r="C38" s="97">
        <f>rail!C37+'cmv_c1c2 12'!C37+nonpt!C37+nonroad!C37+'onroad all'!AP37+ptegu!C37+ptnonipm!C37+pt_oilgas!C37+np_oilgas!C37+rwc!C37+ag!B37+ptfire!C37+ptagfire!C37+'cmv_c3 12'!C37+airports!C37</f>
        <v>132932.2516091367</v>
      </c>
      <c r="D38" s="97">
        <f>rail!D37+'cmv_c1c2 12'!D37+nonpt!D37+nonroad!D37+'onroad all'!AF37+'onroad all'!AR37+'onroad all'!AS37+ptegu!AY37+ptnonipm!D37+pt_oilgas!D37+np_oilgas!D37+rwc!D37+ptfire!D37+ptagfire!D37+'cmv_c3 12'!D37+airports!D37</f>
        <v>280739.90798018803</v>
      </c>
      <c r="E38" s="97">
        <f>rail!E37+'cmv_c1c2 12'!E37+nonpt!E37+nonroad!E37+ptegu!E37+ptnonipm!E37+pt_oilgas!E37+np_oilgas!E37+rwc!E37+'onroad all'!BG37+afdust!BA37+ptfire!E37+ptagfire!E37+'cmv_c3 12'!E37+airports!E37</f>
        <v>428041.07224635233</v>
      </c>
      <c r="F38" s="97">
        <f>rail!F37+'cmv_c1c2 12'!F37+nonpt!F37+nonroad!F37+ptegu!F37+ptnonipm!F37+pt_oilgas!F37+np_oilgas!F37+rwc!F37+'onroad all'!BJ37+afdust!BB37+ptfire!F37+ptagfire!F37+'cmv_c3 12'!F37+airports!F37</f>
        <v>157262.65442761491</v>
      </c>
      <c r="G38" s="97">
        <f>rail!G37+'cmv_c1c2 12'!G37+nonpt!G37+nonroad!G37+'onroad all'!BZ37+ptegu!BY37+ptnonipm!G37+pt_oilgas!G37+np_oilgas!G37+rwc!G37+ptfire!G37+ptagfire!G37+'cmv_c3 12'!G37+airports!G37</f>
        <v>81471.71368072473</v>
      </c>
      <c r="H38" s="97">
        <f>rail!H37+'cmv_c1c2 12'!H37+nonpt!H37+nonroad!H37+'onroad all'!CL37+ptegu!H37+ptnonipm!H37+pt_oilgas!H37+np_oilgas!H37+rwc!H37+ptfire!H37+ptagfire!H37+'cmv_c3 12'!H37+ag!C37+airports!H37</f>
        <v>563707.84942220803</v>
      </c>
      <c r="I38" s="46" t="s">
        <v>239</v>
      </c>
      <c r="M38" s="28" t="s">
        <v>36</v>
      </c>
      <c r="N38" s="26">
        <f>B38+'biogenics 12'!H37</f>
        <v>1810426.0294426421</v>
      </c>
      <c r="O38" s="26">
        <f t="shared" si="1"/>
        <v>132932.2516091367</v>
      </c>
      <c r="P38" s="26">
        <f>D38+'biogenics 12'!T37</f>
        <v>306744.390240648</v>
      </c>
      <c r="Q38" s="26">
        <f t="shared" si="2"/>
        <v>428041.07224635233</v>
      </c>
      <c r="R38" s="26">
        <f t="shared" si="3"/>
        <v>157262.65442761491</v>
      </c>
      <c r="S38" s="26">
        <f t="shared" si="4"/>
        <v>81471.71368072473</v>
      </c>
      <c r="T38" s="26">
        <f>H38+'biogenics 12'!Z37</f>
        <v>1019240.746422208</v>
      </c>
      <c r="V38" s="28" t="s">
        <v>36</v>
      </c>
      <c r="W38" s="26">
        <f>B38-ptfire!B37</f>
        <v>735226.38243264204</v>
      </c>
      <c r="X38" s="26">
        <f>C38-ptfire!C37</f>
        <v>116542.77854513669</v>
      </c>
      <c r="Y38" s="26">
        <f>D38-ptfire!D37</f>
        <v>260055.66104318804</v>
      </c>
      <c r="Z38" s="26">
        <f>E38-ptfire!E37</f>
        <v>320911.92413635232</v>
      </c>
      <c r="AA38" s="26">
        <f>F38-ptfire!F37</f>
        <v>66475.230951614911</v>
      </c>
      <c r="AB38" s="26">
        <f>G38-ptfire!G37</f>
        <v>71837.255971624734</v>
      </c>
      <c r="AC38" s="26">
        <f>H38-ptfire!H37</f>
        <v>328109.08179220802</v>
      </c>
    </row>
    <row r="39" spans="1:29" x14ac:dyDescent="0.25">
      <c r="A39" s="28" t="s">
        <v>37</v>
      </c>
      <c r="B39" s="97">
        <f>rail!B38+'cmv_c1c2 12'!B38+nonpt!B38+nonroad!B38+'onroad all'!P38+ptegu!B38+ptnonipm!B38+pt_oilgas!B38+np_oilgas!B38+rwc!B38+ptfire!B38+ptagfire!B38+'cmv_c3 12'!B38+airports!B38</f>
        <v>3447278.2637423752</v>
      </c>
      <c r="C39" s="97">
        <f>rail!C38+'cmv_c1c2 12'!C38+nonpt!C38+nonroad!C38+'onroad all'!AP38+ptegu!C38+ptnonipm!C38+pt_oilgas!C38+np_oilgas!C38+rwc!C38+ag!B38+ptfire!C38+ptagfire!C38+'cmv_c3 12'!C38+airports!C38</f>
        <v>76352.241095402147</v>
      </c>
      <c r="D39" s="97">
        <f>rail!D38+'cmv_c1c2 12'!D38+nonpt!D38+nonroad!D38+'onroad all'!AF38+'onroad all'!AR38+'onroad all'!AS38+ptegu!AY38+ptnonipm!D38+pt_oilgas!D38+np_oilgas!D38+rwc!D38+ptfire!D38+ptagfire!D38+'cmv_c3 12'!D38+airports!D38</f>
        <v>148800.96276299478</v>
      </c>
      <c r="E39" s="97">
        <f>rail!E38+'cmv_c1c2 12'!E38+nonpt!E38+nonroad!E38+ptegu!E38+ptnonipm!E38+pt_oilgas!E38+np_oilgas!E38+rwc!E38+'onroad all'!BG38+afdust!BA38+ptfire!E38+ptagfire!E38+'cmv_c3 12'!E38+airports!E38</f>
        <v>497287.23207280977</v>
      </c>
      <c r="F39" s="97">
        <f>rail!F38+'cmv_c1c2 12'!F38+nonpt!F38+nonroad!F38+ptegu!F38+ptnonipm!F38+pt_oilgas!F38+np_oilgas!F38+rwc!F38+'onroad all'!BJ38+afdust!BB38+ptfire!F38+ptagfire!F38+'cmv_c3 12'!F38+airports!F38</f>
        <v>286553.65650071698</v>
      </c>
      <c r="G39" s="97">
        <f>rail!G38+'cmv_c1c2 12'!G38+nonpt!G38+nonroad!G38+'onroad all'!BZ38+ptegu!BY38+ptnonipm!G38+pt_oilgas!G38+np_oilgas!G38+rwc!G38+ptfire!G38+ptagfire!G38+'cmv_c3 12'!G38+airports!G38</f>
        <v>27210.772670234459</v>
      </c>
      <c r="H39" s="97">
        <f>rail!H38+'cmv_c1c2 12'!H38+nonpt!H38+nonroad!H38+'onroad all'!CL38+ptegu!H38+ptnonipm!H38+pt_oilgas!H38+np_oilgas!H38+rwc!H38+ptfire!H38+ptagfire!H38+'cmv_c3 12'!H38+ag!C38+airports!H38</f>
        <v>793786.16956428217</v>
      </c>
      <c r="M39" s="28" t="s">
        <v>37</v>
      </c>
      <c r="N39" s="26">
        <f>B39+'biogenics 12'!H38</f>
        <v>3597522.4995623752</v>
      </c>
      <c r="O39" s="26">
        <f t="shared" si="1"/>
        <v>76352.241095402147</v>
      </c>
      <c r="P39" s="26">
        <f>D39+'biogenics 12'!T38</f>
        <v>163034.78557247476</v>
      </c>
      <c r="Q39" s="26">
        <f t="shared" si="2"/>
        <v>497287.23207280977</v>
      </c>
      <c r="R39" s="26">
        <f t="shared" si="3"/>
        <v>286553.65650071698</v>
      </c>
      <c r="S39" s="26">
        <f t="shared" si="4"/>
        <v>27210.772670234459</v>
      </c>
      <c r="T39" s="26">
        <f>H39+'biogenics 12'!Z38</f>
        <v>1670218.7965642812</v>
      </c>
      <c r="V39" s="28" t="s">
        <v>37</v>
      </c>
      <c r="W39" s="26">
        <f>B39-ptfire!B38</f>
        <v>613677.94534237497</v>
      </c>
      <c r="X39" s="26">
        <f>C39-ptfire!C38</f>
        <v>29954.570897402147</v>
      </c>
      <c r="Y39" s="26">
        <f>D39-ptfire!D38</f>
        <v>115750.76130099478</v>
      </c>
      <c r="Z39" s="26">
        <f>E39-ptfire!E38</f>
        <v>214041.39949280978</v>
      </c>
      <c r="AA39" s="26">
        <f>F39-ptfire!F38</f>
        <v>46514.813540716976</v>
      </c>
      <c r="AB39" s="26">
        <f>G39-ptfire!G38</f>
        <v>7632.9089982344594</v>
      </c>
      <c r="AC39" s="26">
        <f>H39-ptfire!H38</f>
        <v>126819.72417428216</v>
      </c>
    </row>
    <row r="40" spans="1:29" x14ac:dyDescent="0.25">
      <c r="A40" s="28" t="s">
        <v>38</v>
      </c>
      <c r="B40" s="97">
        <f>rail!B39+'cmv_c1c2 12'!B39+nonpt!B39+nonroad!B39+'onroad all'!P39+ptegu!B39+ptnonipm!B39+pt_oilgas!B39+np_oilgas!B39+rwc!B39+ptfire!B39+ptagfire!B39+'cmv_c3 12'!B39+airports!B39</f>
        <v>1390826.680127956</v>
      </c>
      <c r="C40" s="97">
        <f>rail!C39+'cmv_c1c2 12'!C39+nonpt!C39+nonroad!C39+'onroad all'!AP39+ptegu!C39+ptnonipm!C39+pt_oilgas!C39+np_oilgas!C39+rwc!C39+ag!B39+ptfire!C39+ptagfire!C39+'cmv_c3 12'!C39+airports!C39</f>
        <v>67798.390926972061</v>
      </c>
      <c r="D40" s="97">
        <f>rail!D39+'cmv_c1c2 12'!D39+nonpt!D39+nonroad!D39+'onroad all'!AF39+'onroad all'!AR39+'onroad all'!AS39+ptegu!AY39+ptnonipm!D39+pt_oilgas!D39+np_oilgas!D39+rwc!D39+ptfire!D39+ptagfire!D39+'cmv_c3 12'!D39+airports!D39</f>
        <v>322279.24601165619</v>
      </c>
      <c r="E40" s="97">
        <f>rail!E39+'cmv_c1c2 12'!E39+nonpt!E39+nonroad!E39+ptegu!E39+ptnonipm!E39+pt_oilgas!E39+np_oilgas!E39+rwc!E39+'onroad all'!BG39+afdust!BA39+ptfire!E39+ptagfire!E39+'cmv_c3 12'!E39+airports!E39</f>
        <v>118361.99821477542</v>
      </c>
      <c r="F40" s="97">
        <f>rail!F39+'cmv_c1c2 12'!F39+nonpt!F39+nonroad!F39+ptegu!F39+ptnonipm!F39+pt_oilgas!F39+np_oilgas!F39+rwc!F39+'onroad all'!BJ39+afdust!BB39+ptfire!F39+ptagfire!F39+'cmv_c3 12'!F39+airports!F39</f>
        <v>74957.126240614103</v>
      </c>
      <c r="G40" s="97">
        <f>rail!G39+'cmv_c1c2 12'!G39+nonpt!G39+nonroad!G39+'onroad all'!BZ39+ptegu!BY39+ptnonipm!G39+pt_oilgas!G39+np_oilgas!G39+rwc!G39+ptfire!G39+ptagfire!G39+'cmv_c3 12'!G39+airports!G39</f>
        <v>96396.037467836155</v>
      </c>
      <c r="H40" s="97">
        <f>rail!H39+'cmv_c1c2 12'!H39+nonpt!H39+nonroad!H39+'onroad all'!CL39+ptegu!H39+ptnonipm!H39+pt_oilgas!H39+np_oilgas!H39+rwc!H39+ptfire!H39+ptagfire!H39+'cmv_c3 12'!H39+ag!C39+airports!H39</f>
        <v>397298.92883152969</v>
      </c>
      <c r="I40" s="46" t="s">
        <v>239</v>
      </c>
      <c r="M40" s="28" t="s">
        <v>38</v>
      </c>
      <c r="N40" s="26">
        <f>B40+'biogenics 12'!H39</f>
        <v>1442125.340201956</v>
      </c>
      <c r="O40" s="26">
        <f t="shared" si="1"/>
        <v>67798.390926972061</v>
      </c>
      <c r="P40" s="26">
        <f>D40+'biogenics 12'!T39</f>
        <v>334783.39793405117</v>
      </c>
      <c r="Q40" s="26">
        <f t="shared" si="2"/>
        <v>118361.99821477542</v>
      </c>
      <c r="R40" s="26">
        <f t="shared" si="3"/>
        <v>74957.126240614103</v>
      </c>
      <c r="S40" s="26">
        <f t="shared" si="4"/>
        <v>96396.037467836155</v>
      </c>
      <c r="T40" s="26">
        <f>H40+'biogenics 12'!Z39</f>
        <v>819148.72688152967</v>
      </c>
      <c r="V40" s="28" t="s">
        <v>38</v>
      </c>
      <c r="W40" s="26">
        <f>B40-ptfire!B39</f>
        <v>1353269.2192539559</v>
      </c>
      <c r="X40" s="26">
        <f>C40-ptfire!C39</f>
        <v>67180.669911972058</v>
      </c>
      <c r="Y40" s="26">
        <f>D40-ptfire!D39</f>
        <v>321699.53880365618</v>
      </c>
      <c r="Z40" s="26">
        <f>E40-ptfire!E39</f>
        <v>114481.26665877542</v>
      </c>
      <c r="AA40" s="26">
        <f>F40-ptfire!F39</f>
        <v>71668.370299614107</v>
      </c>
      <c r="AB40" s="26">
        <f>G40-ptfire!G39</f>
        <v>96093.23251783615</v>
      </c>
      <c r="AC40" s="26">
        <f>H40-ptfire!H39</f>
        <v>388419.18799252971</v>
      </c>
    </row>
    <row r="41" spans="1:29" x14ac:dyDescent="0.25">
      <c r="A41" s="28" t="s">
        <v>39</v>
      </c>
      <c r="B41" s="97">
        <f>rail!B40+'cmv_c1c2 12'!B40+nonpt!B40+nonroad!B40+'onroad all'!P40+ptegu!B40+ptnonipm!B40+pt_oilgas!B40+np_oilgas!B40+rwc!B40+ptfire!B40+ptagfire!B40+'cmv_c3 12'!B40+airports!B40</f>
        <v>88743.96980607172</v>
      </c>
      <c r="C41" s="97">
        <f>rail!C40+'cmv_c1c2 12'!C40+nonpt!C40+nonroad!C40+'onroad all'!AP40+ptegu!C40+ptnonipm!C40+pt_oilgas!C40+np_oilgas!C40+rwc!C40+ag!B40+ptfire!C40+ptagfire!C40+'cmv_c3 12'!C40+airports!C40</f>
        <v>878.28551046367693</v>
      </c>
      <c r="D41" s="97">
        <f>rail!D40+'cmv_c1c2 12'!D40+nonpt!D40+nonroad!D40+'onroad all'!AF40+'onroad all'!AR40+'onroad all'!AS40+ptegu!AY40+ptnonipm!D40+pt_oilgas!D40+np_oilgas!D40+rwc!D40+ptfire!D40+ptagfire!D40+'cmv_c3 12'!D40+airports!D40</f>
        <v>14579.844728632535</v>
      </c>
      <c r="E41" s="97">
        <f>rail!E40+'cmv_c1c2 12'!E40+nonpt!E40+nonroad!E40+ptegu!E40+ptnonipm!E40+pt_oilgas!E40+np_oilgas!E40+rwc!E40+'onroad all'!BG40+afdust!BA40+ptfire!E40+ptagfire!E40+'cmv_c3 12'!E40+airports!E40</f>
        <v>4702.1698065588816</v>
      </c>
      <c r="F41" s="97">
        <f>rail!F40+'cmv_c1c2 12'!F40+nonpt!F40+nonroad!F40+ptegu!F40+ptnonipm!F40+pt_oilgas!F40+np_oilgas!F40+rwc!F40+'onroad all'!BJ40+afdust!BB40+ptfire!F40+ptagfire!F40+'cmv_c3 12'!F40+airports!F40</f>
        <v>3115.9107405590548</v>
      </c>
      <c r="G41" s="97">
        <f>rail!G40+'cmv_c1c2 12'!G40+nonpt!G40+nonroad!G40+'onroad all'!BZ40+ptegu!BY40+ptnonipm!G40+pt_oilgas!G40+np_oilgas!G40+rwc!G40+ptfire!G40+ptagfire!G40+'cmv_c3 12'!G40+airports!G40</f>
        <v>815.55577884745776</v>
      </c>
      <c r="H41" s="97">
        <f>rail!H40+'cmv_c1c2 12'!H40+nonpt!H40+nonroad!H40+'onroad all'!CL40+ptegu!H40+ptnonipm!H40+pt_oilgas!H40+np_oilgas!H40+rwc!H40+ptfire!H40+ptagfire!H40+'cmv_c3 12'!H40+ag!C40+airports!H40</f>
        <v>18057.470673227162</v>
      </c>
      <c r="I41" s="46" t="s">
        <v>239</v>
      </c>
      <c r="M41" s="28" t="s">
        <v>39</v>
      </c>
      <c r="N41" s="26">
        <f>B41+'biogenics 12'!H40</f>
        <v>90324.479616071709</v>
      </c>
      <c r="O41" s="26">
        <f t="shared" si="1"/>
        <v>878.28551046367693</v>
      </c>
      <c r="P41" s="26">
        <f>D41+'biogenics 12'!T40</f>
        <v>14738.236551532535</v>
      </c>
      <c r="Q41" s="26">
        <f t="shared" si="2"/>
        <v>4702.1698065588816</v>
      </c>
      <c r="R41" s="26">
        <f t="shared" si="3"/>
        <v>3115.9107405590548</v>
      </c>
      <c r="S41" s="26">
        <f t="shared" si="4"/>
        <v>815.55577884745776</v>
      </c>
      <c r="T41" s="26">
        <f>H41+'biogenics 12'!Z40</f>
        <v>34335.56885322716</v>
      </c>
      <c r="V41" s="28" t="s">
        <v>39</v>
      </c>
      <c r="W41" s="26">
        <f>B41-ptfire!B40</f>
        <v>88357.427386071722</v>
      </c>
      <c r="X41" s="26">
        <f>C41-ptfire!C40</f>
        <v>871.88142646367692</v>
      </c>
      <c r="Y41" s="26">
        <f>D41-ptfire!D40</f>
        <v>14571.485476632535</v>
      </c>
      <c r="Z41" s="26">
        <f>E41-ptfire!E40</f>
        <v>4660.0922995588817</v>
      </c>
      <c r="AA41" s="26">
        <f>F41-ptfire!F40</f>
        <v>3080.2518645590549</v>
      </c>
      <c r="AB41" s="26">
        <f>G41-ptfire!G40</f>
        <v>811.70762584745773</v>
      </c>
      <c r="AC41" s="26">
        <f>H41-ptfire!H40</f>
        <v>17965.412017227161</v>
      </c>
    </row>
    <row r="42" spans="1:29" x14ac:dyDescent="0.25">
      <c r="A42" s="28" t="s">
        <v>40</v>
      </c>
      <c r="B42" s="97">
        <f>rail!B41+'cmv_c1c2 12'!B41+nonpt!B41+nonroad!B41+'onroad all'!P41+ptegu!B41+ptnonipm!B41+pt_oilgas!B41+np_oilgas!B41+rwc!B41+ptfire!B41+ptagfire!B41+'cmv_c3 12'!B41+airports!B41</f>
        <v>1060090.1474801209</v>
      </c>
      <c r="C42" s="97">
        <f>rail!C41+'cmv_c1c2 12'!C41+nonpt!C41+nonroad!C41+'onroad all'!AP41+ptegu!C41+ptnonipm!C41+pt_oilgas!C41+np_oilgas!C41+rwc!C41+ag!B41+ptfire!C41+ptagfire!C41+'cmv_c3 12'!C41+airports!C41</f>
        <v>38016.825367379774</v>
      </c>
      <c r="D42" s="97">
        <f>rail!D41+'cmv_c1c2 12'!D41+nonpt!D41+nonroad!D41+'onroad all'!AF41+'onroad all'!AR41+'onroad all'!AS41+ptegu!AY41+ptnonipm!D41+pt_oilgas!D41+np_oilgas!D41+rwc!D41+ptfire!D41+ptagfire!D41+'cmv_c3 12'!D41+airports!D41</f>
        <v>152303.18923690909</v>
      </c>
      <c r="E42" s="97">
        <f>rail!E41+'cmv_c1c2 12'!E41+nonpt!E41+nonroad!E41+ptegu!E41+ptnonipm!E41+pt_oilgas!E41+np_oilgas!E41+rwc!E41+'onroad all'!BG41+afdust!BA41+ptfire!E41+ptagfire!E41+'cmv_c3 12'!E41+airports!E41</f>
        <v>106030.46506542142</v>
      </c>
      <c r="F42" s="97">
        <f>rail!F41+'cmv_c1c2 12'!F41+nonpt!F41+nonroad!F41+ptegu!F41+ptnonipm!F41+pt_oilgas!F41+np_oilgas!F41+rwc!F41+'onroad all'!BJ41+afdust!BB41+ptfire!F41+ptagfire!F41+'cmv_c3 12'!F41+airports!F41</f>
        <v>60234.211197352226</v>
      </c>
      <c r="G42" s="97">
        <f>rail!G41+'cmv_c1c2 12'!G41+nonpt!G41+nonroad!G41+'onroad all'!BZ41+ptegu!BY41+ptnonipm!G41+pt_oilgas!G41+np_oilgas!G41+rwc!G41+ptfire!G41+ptagfire!G41+'cmv_c3 12'!G41+airports!G41</f>
        <v>23455.770881559449</v>
      </c>
      <c r="H42" s="97">
        <f>rail!H41+'cmv_c1c2 12'!H41+nonpt!H41+nonroad!H41+'onroad all'!CL41+ptegu!H41+ptnonipm!H41+pt_oilgas!H41+np_oilgas!H41+rwc!H41+ptfire!H41+ptagfire!H41+'cmv_c3 12'!H41+ag!C41+airports!H41</f>
        <v>219450.753834729</v>
      </c>
      <c r="I42" s="46" t="s">
        <v>239</v>
      </c>
      <c r="M42" s="28" t="s">
        <v>40</v>
      </c>
      <c r="N42" s="26">
        <f>B42+'biogenics 12'!H41</f>
        <v>1135222.3012801209</v>
      </c>
      <c r="O42" s="26">
        <f t="shared" si="1"/>
        <v>38016.825367379774</v>
      </c>
      <c r="P42" s="26">
        <f>D42+'biogenics 12'!T41</f>
        <v>164844.60983690911</v>
      </c>
      <c r="Q42" s="26">
        <f t="shared" si="2"/>
        <v>106030.46506542142</v>
      </c>
      <c r="R42" s="26">
        <f t="shared" si="3"/>
        <v>60234.211197352226</v>
      </c>
      <c r="S42" s="26">
        <f t="shared" si="4"/>
        <v>23455.770881559449</v>
      </c>
      <c r="T42" s="26">
        <f>H42+'biogenics 12'!Z41</f>
        <v>976185.320534728</v>
      </c>
      <c r="V42" s="28" t="s">
        <v>40</v>
      </c>
      <c r="W42" s="26">
        <f>B42-ptfire!B41</f>
        <v>813751.35062012088</v>
      </c>
      <c r="X42" s="26">
        <f>C42-ptfire!C41</f>
        <v>33953.978696379774</v>
      </c>
      <c r="Y42" s="26">
        <f>D42-ptfire!D41</f>
        <v>147923.41241940908</v>
      </c>
      <c r="Z42" s="26">
        <f>E42-ptfire!E41</f>
        <v>80061.084946421412</v>
      </c>
      <c r="AA42" s="26">
        <f>F42-ptfire!F41</f>
        <v>38226.270572352223</v>
      </c>
      <c r="AB42" s="26">
        <f>G42-ptfire!G41</f>
        <v>21293.093856059448</v>
      </c>
      <c r="AC42" s="26">
        <f>H42-ptfire!H41</f>
        <v>161047.415007729</v>
      </c>
    </row>
    <row r="43" spans="1:29" x14ac:dyDescent="0.25">
      <c r="A43" s="28" t="s">
        <v>41</v>
      </c>
      <c r="B43" s="97">
        <f>rail!B42+'cmv_c1c2 12'!B42+nonpt!B42+nonroad!B42+'onroad all'!P42+ptegu!B42+ptnonipm!B42+pt_oilgas!B42+np_oilgas!B42+rwc!B42+ptfire!B42+ptagfire!B42+'cmv_c3 12'!B42+airports!B42</f>
        <v>414386.40480594931</v>
      </c>
      <c r="C43" s="97">
        <f>rail!C42+'cmv_c1c2 12'!C42+nonpt!C42+nonroad!C42+'onroad all'!AP42+ptegu!C42+ptnonipm!C42+pt_oilgas!C42+np_oilgas!C42+rwc!C42+ag!B42+ptfire!C42+ptagfire!C42+'cmv_c3 12'!C42+airports!C42</f>
        <v>87586.194897317517</v>
      </c>
      <c r="D43" s="97">
        <f>rail!D42+'cmv_c1c2 12'!D42+nonpt!D42+nonroad!D42+'onroad all'!AF42+'onroad all'!AR42+'onroad all'!AS42+ptegu!AY42+ptnonipm!D42+pt_oilgas!D42+np_oilgas!D42+rwc!D42+ptfire!D42+ptagfire!D42+'cmv_c3 12'!D42+airports!D42</f>
        <v>47996.17134618682</v>
      </c>
      <c r="E43" s="97">
        <f>rail!E42+'cmv_c1c2 12'!E42+nonpt!E42+nonroad!E42+ptegu!E42+ptnonipm!E42+pt_oilgas!E42+np_oilgas!E42+rwc!E42+'onroad all'!BG42+afdust!BA42+ptfire!E42+ptagfire!E42+'cmv_c3 12'!E42+airports!E42</f>
        <v>146351.37903749087</v>
      </c>
      <c r="F43" s="97">
        <f>rail!F42+'cmv_c1c2 12'!F42+nonpt!F42+nonroad!F42+ptegu!F42+ptnonipm!F42+pt_oilgas!F42+np_oilgas!F42+rwc!F42+'onroad all'!BJ42+afdust!BB42+ptfire!F42+ptagfire!F42+'cmv_c3 12'!F42+airports!F42</f>
        <v>47767.917383316344</v>
      </c>
      <c r="G43" s="97">
        <f>rail!G42+'cmv_c1c2 12'!G42+nonpt!G42+nonroad!G42+'onroad all'!BZ42+ptegu!BY42+ptnonipm!G42+pt_oilgas!G42+np_oilgas!G42+rwc!G42+ptfire!G42+ptagfire!G42+'cmv_c3 12'!G42+airports!G42</f>
        <v>4872.7324245924219</v>
      </c>
      <c r="H43" s="97">
        <f>rail!H42+'cmv_c1c2 12'!H42+nonpt!H42+nonroad!H42+'onroad all'!CL42+ptegu!H42+ptnonipm!H42+pt_oilgas!H42+np_oilgas!H42+rwc!H42+ptfire!H42+ptagfire!H42+'cmv_c3 12'!H42+ag!C42+airports!H42</f>
        <v>116103.38672000528</v>
      </c>
      <c r="I43" s="46" t="s">
        <v>239</v>
      </c>
      <c r="M43" s="28" t="s">
        <v>41</v>
      </c>
      <c r="N43" s="26">
        <f>B43+'biogenics 12'!H42</f>
        <v>467394.89184094919</v>
      </c>
      <c r="O43" s="26">
        <f t="shared" si="1"/>
        <v>87586.194897317517</v>
      </c>
      <c r="P43" s="26">
        <f>D43+'biogenics 12'!T42</f>
        <v>75832.801908313821</v>
      </c>
      <c r="Q43" s="26">
        <f t="shared" si="2"/>
        <v>146351.37903749087</v>
      </c>
      <c r="R43" s="26">
        <f t="shared" si="3"/>
        <v>47767.917383316344</v>
      </c>
      <c r="S43" s="26">
        <f t="shared" si="4"/>
        <v>4872.7324245924219</v>
      </c>
      <c r="T43" s="26">
        <f>H43+'biogenics 12'!Z42</f>
        <v>291089.42363400524</v>
      </c>
      <c r="V43" s="28" t="s">
        <v>41</v>
      </c>
      <c r="W43" s="26">
        <f>B43-ptfire!B42</f>
        <v>159907.18331594931</v>
      </c>
      <c r="X43" s="26">
        <f>C43-ptfire!C42</f>
        <v>83411.73359331752</v>
      </c>
      <c r="Y43" s="26">
        <f>D43-ptfire!D42</f>
        <v>44637.140377186821</v>
      </c>
      <c r="Z43" s="26">
        <f>E43-ptfire!E42</f>
        <v>120564.64570449087</v>
      </c>
      <c r="AA43" s="26">
        <f>F43-ptfire!F42</f>
        <v>25914.756016316343</v>
      </c>
      <c r="AB43" s="26">
        <f>G43-ptfire!G42</f>
        <v>2994.9687585924221</v>
      </c>
      <c r="AC43" s="26">
        <f>H43-ptfire!H42</f>
        <v>56095.50448400528</v>
      </c>
    </row>
    <row r="44" spans="1:29" x14ac:dyDescent="0.25">
      <c r="A44" s="28" t="s">
        <v>42</v>
      </c>
      <c r="B44" s="97">
        <f>rail!B43+'cmv_c1c2 12'!B43+nonpt!B43+nonroad!B43+'onroad all'!P43+ptegu!B43+ptnonipm!B43+pt_oilgas!B43+np_oilgas!B43+rwc!B43+ptfire!B43+ptagfire!B43+'cmv_c3 12'!B43+airports!B43</f>
        <v>1138253.906699762</v>
      </c>
      <c r="C44" s="97">
        <f>rail!C43+'cmv_c1c2 12'!C43+nonpt!C43+nonroad!C43+'onroad all'!AP43+ptegu!C43+ptnonipm!C43+pt_oilgas!C43+np_oilgas!C43+rwc!C43+ag!B43+ptfire!C43+ptagfire!C43+'cmv_c3 12'!C43+airports!C43</f>
        <v>36380.679946799479</v>
      </c>
      <c r="D44" s="97">
        <f>rail!D43+'cmv_c1c2 12'!D43+nonpt!D43+nonroad!D43+'onroad all'!AF43+'onroad all'!AR43+'onroad all'!AS43+ptegu!AY43+ptnonipm!D43+pt_oilgas!D43+np_oilgas!D43+rwc!D43+ptfire!D43+ptagfire!D43+'cmv_c3 12'!D43+airports!D43</f>
        <v>202544.07745487604</v>
      </c>
      <c r="E44" s="97">
        <f>rail!E43+'cmv_c1c2 12'!E43+nonpt!E43+nonroad!E43+ptegu!E43+ptnonipm!E43+pt_oilgas!E43+np_oilgas!E43+rwc!E43+'onroad all'!BG43+afdust!BA43+ptfire!E43+ptagfire!E43+'cmv_c3 12'!E43+airports!E43</f>
        <v>108763.71636047857</v>
      </c>
      <c r="F44" s="97">
        <f>rail!F43+'cmv_c1c2 12'!F43+nonpt!F43+nonroad!F43+ptegu!F43+ptnonipm!F43+pt_oilgas!F43+np_oilgas!F43+rwc!F43+'onroad all'!BJ43+afdust!BB43+ptfire!F43+ptagfire!F43+'cmv_c3 12'!F43+airports!F43</f>
        <v>62243.289885048514</v>
      </c>
      <c r="G44" s="97">
        <f>rail!G43+'cmv_c1c2 12'!G43+nonpt!G43+nonroad!G43+'onroad all'!BZ43+ptegu!BY43+ptnonipm!G43+pt_oilgas!G43+np_oilgas!G43+rwc!G43+ptfire!G43+ptagfire!G43+'cmv_c3 12'!G43+airports!G43</f>
        <v>47055.682626264803</v>
      </c>
      <c r="H44" s="97">
        <f>rail!H43+'cmv_c1c2 12'!H43+nonpt!H43+nonroad!H43+'onroad all'!CL43+ptegu!H43+ptnonipm!H43+pt_oilgas!H43+np_oilgas!H43+rwc!H43+ptfire!H43+ptagfire!H43+'cmv_c3 12'!H43+ag!C43+airports!H43</f>
        <v>261347.67127991823</v>
      </c>
      <c r="I44" s="46" t="s">
        <v>239</v>
      </c>
      <c r="M44" s="28" t="s">
        <v>42</v>
      </c>
      <c r="N44" s="26">
        <f>B44+'biogenics 12'!H43</f>
        <v>1204755.784879762</v>
      </c>
      <c r="O44" s="26">
        <f t="shared" si="1"/>
        <v>36380.679946799479</v>
      </c>
      <c r="P44" s="26">
        <f>D44+'biogenics 12'!T43</f>
        <v>221969.02483527604</v>
      </c>
      <c r="Q44" s="26">
        <f t="shared" si="2"/>
        <v>108763.71636047857</v>
      </c>
      <c r="R44" s="26">
        <f t="shared" si="3"/>
        <v>62243.289885048514</v>
      </c>
      <c r="S44" s="26">
        <f t="shared" si="4"/>
        <v>47055.682626264803</v>
      </c>
      <c r="T44" s="26">
        <f>H44+'biogenics 12'!Z43</f>
        <v>917796.02617991832</v>
      </c>
      <c r="V44" s="28" t="s">
        <v>42</v>
      </c>
      <c r="W44" s="26">
        <f>B44-ptfire!B43</f>
        <v>969392.97046976199</v>
      </c>
      <c r="X44" s="26">
        <f>C44-ptfire!C43</f>
        <v>33585.564130799481</v>
      </c>
      <c r="Y44" s="26">
        <f>D44-ptfire!D43</f>
        <v>199021.33948287604</v>
      </c>
      <c r="Z44" s="26">
        <f>E44-ptfire!E43</f>
        <v>90497.342119478577</v>
      </c>
      <c r="AA44" s="26">
        <f>F44-ptfire!F43</f>
        <v>46763.310754048514</v>
      </c>
      <c r="AB44" s="26">
        <f>G44-ptfire!G43</f>
        <v>45414.040541264803</v>
      </c>
      <c r="AC44" s="26">
        <f>H44-ptfire!H43</f>
        <v>221167.88252991822</v>
      </c>
    </row>
    <row r="45" spans="1:29" x14ac:dyDescent="0.25">
      <c r="A45" s="28" t="s">
        <v>43</v>
      </c>
      <c r="B45" s="97">
        <f>rail!B44+'cmv_c1c2 12'!B44+nonpt!B44+nonroad!B44+'onroad all'!P44+ptegu!B44+ptnonipm!B44+pt_oilgas!B44+np_oilgas!B44+rwc!B44+ptfire!B44+ptagfire!B44+'cmv_c3 12'!B44+airports!B44</f>
        <v>3792940.89893443</v>
      </c>
      <c r="C45" s="97">
        <f>rail!C44+'cmv_c1c2 12'!C44+nonpt!C44+nonroad!C44+'onroad all'!AP44+ptegu!C44+ptnonipm!C44+pt_oilgas!C44+np_oilgas!C44+rwc!C44+ag!B44+ptfire!C44+ptagfire!C44+'cmv_c3 12'!C44+airports!C44</f>
        <v>405233.68262342119</v>
      </c>
      <c r="D45" s="97">
        <f>rail!D44+'cmv_c1c2 12'!D44+nonpt!D44+nonroad!D44+'onroad all'!AF44+'onroad all'!AR44+'onroad all'!AS44+ptegu!AY44+ptnonipm!D44+pt_oilgas!D44+np_oilgas!D44+rwc!D44+ptfire!D44+ptagfire!D44+'cmv_c3 12'!D44+airports!D44</f>
        <v>1033190.4930416625</v>
      </c>
      <c r="E45" s="97">
        <f>rail!E44+'cmv_c1c2 12'!E44+nonpt!E44+nonroad!E44+ptegu!E44+ptnonipm!E44+pt_oilgas!E44+np_oilgas!E44+rwc!E44+'onroad all'!BG44+afdust!BA44+ptfire!E44+ptagfire!E44+'cmv_c3 12'!E44+airports!E44</f>
        <v>914000.78347368841</v>
      </c>
      <c r="F45" s="97">
        <f>rail!F44+'cmv_c1c2 12'!F44+nonpt!F44+nonroad!F44+ptegu!F44+ptnonipm!F44+pt_oilgas!F44+np_oilgas!F44+rwc!F44+'onroad all'!BJ44+afdust!BB44+ptfire!F44+ptagfire!F44+'cmv_c3 12'!F44+airports!F44</f>
        <v>271296.04563582112</v>
      </c>
      <c r="G45" s="97">
        <f>rail!G44+'cmv_c1c2 12'!G44+nonpt!G44+nonroad!G44+'onroad all'!BZ44+ptegu!BY44+ptnonipm!G44+pt_oilgas!G44+np_oilgas!G44+rwc!G44+ptfire!G44+ptagfire!G44+'cmv_c3 12'!G44+airports!G44</f>
        <v>395012.75880492583</v>
      </c>
      <c r="H45" s="97">
        <f>rail!H44+'cmv_c1c2 12'!H44+nonpt!H44+nonroad!H44+'onroad all'!CL44+ptegu!H44+ptnonipm!H44+pt_oilgas!H44+np_oilgas!H44+rwc!H44+ptfire!H44+ptagfire!H44+'cmv_c3 12'!H44+ag!C44+airports!H44</f>
        <v>1706674.4091821748</v>
      </c>
      <c r="I45" s="46" t="s">
        <v>239</v>
      </c>
      <c r="M45" s="28" t="s">
        <v>43</v>
      </c>
      <c r="N45" s="26">
        <f>B45+'biogenics 12'!H44</f>
        <v>4218608.0833744295</v>
      </c>
      <c r="O45" s="26">
        <f t="shared" si="1"/>
        <v>405233.68262342119</v>
      </c>
      <c r="P45" s="26">
        <f>D45+'biogenics 12'!T44</f>
        <v>1136123.7418865026</v>
      </c>
      <c r="Q45" s="26">
        <f t="shared" si="2"/>
        <v>914000.78347368841</v>
      </c>
      <c r="R45" s="26">
        <f t="shared" si="3"/>
        <v>271296.04563582112</v>
      </c>
      <c r="S45" s="26">
        <f t="shared" si="4"/>
        <v>395012.75880492583</v>
      </c>
      <c r="T45" s="26">
        <f>H45+'biogenics 12'!Z44</f>
        <v>3800591.8079821649</v>
      </c>
      <c r="V45" s="28" t="s">
        <v>43</v>
      </c>
      <c r="W45" s="26">
        <f>B45-ptfire!B44</f>
        <v>2883366.32775443</v>
      </c>
      <c r="X45" s="26">
        <f>C45-ptfire!C44</f>
        <v>390222.4641954212</v>
      </c>
      <c r="Y45" s="26">
        <f>D45-ptfire!D44</f>
        <v>1016518.4977646625</v>
      </c>
      <c r="Z45" s="26">
        <f>E45-ptfire!E44</f>
        <v>817665.39968468843</v>
      </c>
      <c r="AA45" s="26">
        <f>F45-ptfire!F44</f>
        <v>189655.89302982111</v>
      </c>
      <c r="AB45" s="26">
        <f>G45-ptfire!G44</f>
        <v>386874.37404132582</v>
      </c>
      <c r="AC45" s="26">
        <f>H45-ptfire!H44</f>
        <v>1490887.8672021748</v>
      </c>
    </row>
    <row r="46" spans="1:29" x14ac:dyDescent="0.25">
      <c r="A46" s="28" t="s">
        <v>44</v>
      </c>
      <c r="B46" s="97">
        <f>rail!B45+'cmv_c1c2 12'!B45+nonpt!B45+nonroad!B45+'onroad all'!P45+ptegu!B45+ptnonipm!B45+pt_oilgas!B45+np_oilgas!B45+rwc!B45+ptfire!B45+ptagfire!B45+'cmv_c3 12'!B45+airports!B45</f>
        <v>684808.84570474701</v>
      </c>
      <c r="C46" s="97">
        <f>rail!C45+'cmv_c1c2 12'!C45+nonpt!C45+nonroad!C45+'onroad all'!AP45+ptegu!C45+ptnonipm!C45+pt_oilgas!C45+np_oilgas!C45+rwc!C45+ag!B45+ptfire!C45+ptagfire!C45+'cmv_c3 12'!C45+airports!C45</f>
        <v>42748.484204131491</v>
      </c>
      <c r="D46" s="97">
        <f>rail!D45+'cmv_c1c2 12'!D45+nonpt!D45+nonroad!D45+'onroad all'!AF45+'onroad all'!AR45+'onroad all'!AS45+ptegu!AY45+ptnonipm!D45+pt_oilgas!D45+np_oilgas!D45+rwc!D45+ptfire!D45+ptagfire!D45+'cmv_c3 12'!D45+airports!D45</f>
        <v>120692.083985751</v>
      </c>
      <c r="E46" s="97">
        <f>rail!E45+'cmv_c1c2 12'!E45+nonpt!E45+nonroad!E45+ptegu!E45+ptnonipm!E45+pt_oilgas!E45+np_oilgas!E45+rwc!E45+'onroad all'!BG45+afdust!BA45+ptfire!E45+ptagfire!E45+'cmv_c3 12'!E45+airports!E45</f>
        <v>130654.11733036788</v>
      </c>
      <c r="F46" s="97">
        <f>rail!F45+'cmv_c1c2 12'!F45+nonpt!F45+nonroad!F45+ptegu!F45+ptnonipm!F45+pt_oilgas!F45+np_oilgas!F45+rwc!F45+'onroad all'!BJ45+afdust!BB45+ptfire!F45+ptagfire!F45+'cmv_c3 12'!F45+airports!F45</f>
        <v>48866.722324521121</v>
      </c>
      <c r="G46" s="97">
        <f>rail!G45+'cmv_c1c2 12'!G45+nonpt!G45+nonroad!G45+'onroad all'!BZ45+ptegu!BY45+ptnonipm!G45+pt_oilgas!G45+np_oilgas!G45+rwc!G45+ptfire!G45+ptagfire!G45+'cmv_c3 12'!G45+airports!G45</f>
        <v>14856.777897955297</v>
      </c>
      <c r="H46" s="97">
        <f>rail!H45+'cmv_c1c2 12'!H45+nonpt!H45+nonroad!H45+'onroad all'!CL45+ptegu!H45+ptnonipm!H45+pt_oilgas!H45+np_oilgas!H45+rwc!H45+ptfire!H45+ptagfire!H45+'cmv_c3 12'!H45+ag!C45+airports!H45</f>
        <v>214836.44550350655</v>
      </c>
      <c r="M46" s="28" t="s">
        <v>44</v>
      </c>
      <c r="N46" s="26">
        <f>B46+'biogenics 12'!H45</f>
        <v>748049.12106474699</v>
      </c>
      <c r="O46" s="26">
        <f t="shared" si="1"/>
        <v>42748.484204131491</v>
      </c>
      <c r="P46" s="26">
        <f>D46+'biogenics 12'!T45</f>
        <v>132915.364389931</v>
      </c>
      <c r="Q46" s="26">
        <f t="shared" si="2"/>
        <v>130654.11733036788</v>
      </c>
      <c r="R46" s="26">
        <f t="shared" si="3"/>
        <v>48866.722324521121</v>
      </c>
      <c r="S46" s="26">
        <f t="shared" si="4"/>
        <v>14856.777897955297</v>
      </c>
      <c r="T46" s="26">
        <f>H46+'biogenics 12'!Z45</f>
        <v>478831.68258350657</v>
      </c>
      <c r="V46" s="28" t="s">
        <v>44</v>
      </c>
      <c r="W46" s="26">
        <f>B46-ptfire!B45</f>
        <v>347744.84470474703</v>
      </c>
      <c r="X46" s="26">
        <f>C46-ptfire!C45</f>
        <v>37225.624934131491</v>
      </c>
      <c r="Y46" s="26">
        <f>D46-ptfire!D45</f>
        <v>116567.846159751</v>
      </c>
      <c r="Z46" s="26">
        <f>E46-ptfire!E45</f>
        <v>96789.09127836788</v>
      </c>
      <c r="AA46" s="26">
        <f>F46-ptfire!F45</f>
        <v>20167.548433521122</v>
      </c>
      <c r="AB46" s="26">
        <f>G46-ptfire!G45</f>
        <v>12468.982938955298</v>
      </c>
      <c r="AC46" s="26">
        <f>H46-ptfire!H45</f>
        <v>135445.23743950654</v>
      </c>
    </row>
    <row r="47" spans="1:29" x14ac:dyDescent="0.25">
      <c r="A47" s="28" t="s">
        <v>45</v>
      </c>
      <c r="B47" s="97">
        <f>rail!B46+'cmv_c1c2 12'!B46+nonpt!B46+nonroad!B46+'onroad all'!P46+ptegu!B46+ptnonipm!B46+pt_oilgas!B46+np_oilgas!B46+rwc!B46+ptfire!B46+ptagfire!B46+'cmv_c3 12'!B46+airports!B46</f>
        <v>116967.30814210181</v>
      </c>
      <c r="C47" s="97">
        <f>rail!C46+'cmv_c1c2 12'!C46+nonpt!C46+nonroad!C46+'onroad all'!AP46+ptegu!C46+ptnonipm!C46+pt_oilgas!C46+np_oilgas!C46+rwc!C46+ag!B46+ptfire!C46+ptagfire!C46+'cmv_c3 12'!C46+airports!C46</f>
        <v>6516.4863431157055</v>
      </c>
      <c r="D47" s="97">
        <f>rail!D46+'cmv_c1c2 12'!D46+nonpt!D46+nonroad!D46+'onroad all'!AF46+'onroad all'!AR46+'onroad all'!AS46+ptegu!AY46+ptnonipm!D46+pt_oilgas!D46+np_oilgas!D46+rwc!D46+ptfire!D46+ptagfire!D46+'cmv_c3 12'!D46+airports!D46</f>
        <v>15323.727894782343</v>
      </c>
      <c r="E47" s="97">
        <f>rail!E46+'cmv_c1c2 12'!E46+nonpt!E46+nonroad!E46+ptegu!E46+ptnonipm!E46+pt_oilgas!E46+np_oilgas!E46+rwc!E46+'onroad all'!BG46+afdust!BA46+ptfire!E46+ptagfire!E46+'cmv_c3 12'!E46+airports!E46</f>
        <v>17701.576529491234</v>
      </c>
      <c r="F47" s="97">
        <f>rail!F46+'cmv_c1c2 12'!F46+nonpt!F46+nonroad!F46+ptegu!F46+ptnonipm!F46+pt_oilgas!F46+np_oilgas!F46+rwc!F46+'onroad all'!BJ46+afdust!BB46+ptfire!F46+ptagfire!F46+'cmv_c3 12'!F46+airports!F46</f>
        <v>8348.068600377057</v>
      </c>
      <c r="G47" s="97">
        <f>rail!G46+'cmv_c1c2 12'!G46+nonpt!G46+nonroad!G46+'onroad all'!BZ46+ptegu!BY46+ptnonipm!G46+pt_oilgas!G46+np_oilgas!G46+rwc!G46+ptfire!G46+ptagfire!G46+'cmv_c3 12'!G46+airports!G46</f>
        <v>754.51155681151874</v>
      </c>
      <c r="H47" s="97">
        <f>rail!H46+'cmv_c1c2 12'!H46+nonpt!H46+nonroad!H46+'onroad all'!CL46+ptegu!H46+ptnonipm!H46+pt_oilgas!H46+np_oilgas!H46+rwc!H46+ptfire!H46+ptagfire!H46+'cmv_c3 12'!H46+ag!C46+airports!H46</f>
        <v>21285.862410356011</v>
      </c>
      <c r="I47" s="46" t="s">
        <v>239</v>
      </c>
      <c r="M47" s="28" t="s">
        <v>45</v>
      </c>
      <c r="N47" s="26">
        <f>B47+'biogenics 12'!H46</f>
        <v>128805.09039710181</v>
      </c>
      <c r="O47" s="26">
        <f t="shared" si="1"/>
        <v>6516.4863431157055</v>
      </c>
      <c r="P47" s="26">
        <f>D47+'biogenics 12'!T46</f>
        <v>16589.797053004335</v>
      </c>
      <c r="Q47" s="26">
        <f t="shared" si="2"/>
        <v>17701.576529491234</v>
      </c>
      <c r="R47" s="26">
        <f t="shared" si="3"/>
        <v>8348.068600377057</v>
      </c>
      <c r="S47" s="26">
        <f t="shared" si="4"/>
        <v>754.51155681151874</v>
      </c>
      <c r="T47" s="26">
        <f>H47+'biogenics 12'!Z46</f>
        <v>87751.769930356008</v>
      </c>
      <c r="V47" s="28" t="s">
        <v>45</v>
      </c>
      <c r="W47" s="26">
        <f>B47-ptfire!B46</f>
        <v>115431.87168500181</v>
      </c>
      <c r="X47" s="26">
        <f>C47-ptfire!C46</f>
        <v>6491.2889529757058</v>
      </c>
      <c r="Y47" s="26">
        <f>D47-ptfire!D46</f>
        <v>15302.929855562343</v>
      </c>
      <c r="Z47" s="26">
        <f>E47-ptfire!E46</f>
        <v>17545.514374571234</v>
      </c>
      <c r="AA47" s="26">
        <f>F47-ptfire!F46</f>
        <v>8215.8124802970578</v>
      </c>
      <c r="AB47" s="26">
        <f>G47-ptfire!G46</f>
        <v>743.01952345151869</v>
      </c>
      <c r="AC47" s="26">
        <f>H47-ptfire!H46</f>
        <v>20923.648040836011</v>
      </c>
    </row>
    <row r="48" spans="1:29" x14ac:dyDescent="0.25">
      <c r="A48" s="28" t="s">
        <v>46</v>
      </c>
      <c r="B48" s="97">
        <f>rail!B47+'cmv_c1c2 12'!B47+nonpt!B47+nonroad!B47+'onroad all'!P47+ptegu!B47+ptnonipm!B47+pt_oilgas!B47+np_oilgas!B47+rwc!B47+ptfire!B47+ptagfire!B47+'cmv_c3 12'!B47+airports!B47</f>
        <v>1228658.7002302231</v>
      </c>
      <c r="C48" s="97">
        <f>rail!C47+'cmv_c1c2 12'!C47+nonpt!C47+nonroad!C47+'onroad all'!AP47+ptegu!C47+ptnonipm!C47+pt_oilgas!C47+np_oilgas!C47+rwc!C47+ag!B47+ptfire!C47+ptagfire!C47+'cmv_c3 12'!C47+airports!C47</f>
        <v>46923.842068634796</v>
      </c>
      <c r="D48" s="97">
        <f>rail!D47+'cmv_c1c2 12'!D47+nonpt!D47+nonroad!D47+'onroad all'!AF47+'onroad all'!AR47+'onroad all'!AS47+ptegu!AY47+ptnonipm!D47+pt_oilgas!D47+np_oilgas!D47+rwc!D47+ptfire!D47+ptagfire!D47+'cmv_c3 12'!D47+airports!D47</f>
        <v>209959.44054598347</v>
      </c>
      <c r="E48" s="97">
        <f>rail!E47+'cmv_c1c2 12'!E47+nonpt!E47+nonroad!E47+ptegu!E47+ptnonipm!E47+pt_oilgas!E47+np_oilgas!E47+rwc!E47+'onroad all'!BG47+afdust!BA47+ptfire!E47+ptagfire!E47+'cmv_c3 12'!E47+airports!E47</f>
        <v>96677.851391052711</v>
      </c>
      <c r="F48" s="97">
        <f>rail!F47+'cmv_c1c2 12'!F47+nonpt!F47+nonroad!F47+ptegu!F47+ptnonipm!F47+pt_oilgas!F47+np_oilgas!F47+rwc!F47+'onroad all'!BJ47+afdust!BB47+ptfire!F47+ptagfire!F47+'cmv_c3 12'!F47+airports!F47</f>
        <v>56737.535959194101</v>
      </c>
      <c r="G48" s="97">
        <f>rail!G47+'cmv_c1c2 12'!G47+nonpt!G47+nonroad!G47+'onroad all'!BZ47+ptegu!BY47+ptnonipm!G47+pt_oilgas!G47+np_oilgas!G47+rwc!G47+ptfire!G47+ptagfire!G47+'cmv_c3 12'!G47+airports!G47</f>
        <v>26400.98647944277</v>
      </c>
      <c r="H48" s="97">
        <f>rail!H47+'cmv_c1c2 12'!H47+nonpt!H47+nonroad!H47+'onroad all'!CL47+ptegu!H47+ptnonipm!H47+pt_oilgas!H47+np_oilgas!H47+rwc!H47+ptfire!H47+ptagfire!H47+'cmv_c3 12'!H47+ag!C47+airports!H47</f>
        <v>247727.58822411773</v>
      </c>
      <c r="I48" s="46" t="s">
        <v>239</v>
      </c>
      <c r="M48" s="28" t="s">
        <v>46</v>
      </c>
      <c r="N48" s="26">
        <f>B48+'biogenics 12'!H47</f>
        <v>1295390.6544832231</v>
      </c>
      <c r="O48" s="26">
        <f t="shared" si="1"/>
        <v>46923.842068634796</v>
      </c>
      <c r="P48" s="26">
        <f>D48+'biogenics 12'!T47</f>
        <v>221559.78458725446</v>
      </c>
      <c r="Q48" s="26">
        <f t="shared" si="2"/>
        <v>96677.851391052711</v>
      </c>
      <c r="R48" s="26">
        <f t="shared" si="3"/>
        <v>56737.535959194101</v>
      </c>
      <c r="S48" s="26">
        <f t="shared" si="4"/>
        <v>26400.98647944277</v>
      </c>
      <c r="T48" s="26">
        <f>H48+'biogenics 12'!Z47</f>
        <v>949892.02516211674</v>
      </c>
      <c r="V48" s="28" t="s">
        <v>46</v>
      </c>
      <c r="W48" s="26">
        <f>B48-ptfire!B47</f>
        <v>1097699.7525702231</v>
      </c>
      <c r="X48" s="26">
        <f>C48-ptfire!C47</f>
        <v>44762.181012434798</v>
      </c>
      <c r="Y48" s="26">
        <f>D48-ptfire!D47</f>
        <v>207540.01361958348</v>
      </c>
      <c r="Z48" s="26">
        <f>E48-ptfire!E47</f>
        <v>82790.664318052717</v>
      </c>
      <c r="AA48" s="26">
        <f>F48-ptfire!F47</f>
        <v>44968.736680194103</v>
      </c>
      <c r="AB48" s="26">
        <f>G48-ptfire!G47</f>
        <v>25223.417356342768</v>
      </c>
      <c r="AC48" s="26">
        <f>H48-ptfire!H47</f>
        <v>216653.71302011772</v>
      </c>
    </row>
    <row r="49" spans="1:29" x14ac:dyDescent="0.25">
      <c r="A49" s="28" t="s">
        <v>47</v>
      </c>
      <c r="B49" s="97">
        <f>rail!B48+'cmv_c1c2 12'!B48+nonpt!B48+nonroad!B48+'onroad all'!P48+ptegu!B48+ptnonipm!B48+pt_oilgas!B48+np_oilgas!B48+rwc!B48+ptfire!B48+ptagfire!B48+'cmv_c3 12'!B48+airports!B48</f>
        <v>2476146.3078604322</v>
      </c>
      <c r="C49" s="97">
        <f>rail!C48+'cmv_c1c2 12'!C48+nonpt!C48+nonroad!C48+'onroad all'!AP48+ptegu!C48+ptnonipm!C48+pt_oilgas!C48+np_oilgas!C48+rwc!C48+ag!B48+ptfire!C48+ptagfire!C48+'cmv_c3 12'!C48+airports!C48</f>
        <v>67471.06471302807</v>
      </c>
      <c r="D49" s="97">
        <f>rail!D48+'cmv_c1c2 12'!D48+nonpt!D48+nonroad!D48+'onroad all'!AF48+'onroad all'!AR48+'onroad all'!AS48+ptegu!AY48+ptnonipm!D48+pt_oilgas!D48+np_oilgas!D48+rwc!D48+ptfire!D48+ptagfire!D48+'cmv_c3 12'!D48+airports!D48</f>
        <v>209133.67868576184</v>
      </c>
      <c r="E49" s="97">
        <f>rail!E48+'cmv_c1c2 12'!E48+nonpt!E48+nonroad!E48+ptegu!E48+ptnonipm!E48+pt_oilgas!E48+np_oilgas!E48+rwc!E48+'onroad all'!BG48+afdust!BA48+ptfire!E48+ptagfire!E48+'cmv_c3 12'!E48+airports!E48</f>
        <v>276733.84614819213</v>
      </c>
      <c r="F49" s="97">
        <f>rail!F48+'cmv_c1c2 12'!F48+nonpt!F48+nonroad!F48+ptegu!F48+ptnonipm!F48+pt_oilgas!F48+np_oilgas!F48+rwc!F48+'onroad all'!BJ48+afdust!BB48+ptfire!F48+ptagfire!F48+'cmv_c3 12'!F48+airports!F48</f>
        <v>170040.65008442296</v>
      </c>
      <c r="G49" s="97">
        <f>rail!G48+'cmv_c1c2 12'!G48+nonpt!G48+nonroad!G48+'onroad all'!BZ48+ptegu!BY48+ptnonipm!G48+pt_oilgas!G48+np_oilgas!G48+rwc!G48+ptfire!G48+ptagfire!G48+'cmv_c3 12'!G48+airports!G48</f>
        <v>22303.168796661026</v>
      </c>
      <c r="H49" s="97">
        <f>rail!H48+'cmv_c1c2 12'!H48+nonpt!H48+nonroad!H48+'onroad all'!CL48+ptegu!H48+ptnonipm!H48+pt_oilgas!H48+np_oilgas!H48+rwc!H48+ptfire!H48+ptagfire!H48+'cmv_c3 12'!H48+ag!C48+airports!H48</f>
        <v>563236.27456828568</v>
      </c>
      <c r="M49" s="28" t="s">
        <v>47</v>
      </c>
      <c r="N49" s="26">
        <f>B49+'biogenics 12'!H48</f>
        <v>2603036.6934904321</v>
      </c>
      <c r="O49" s="26">
        <f t="shared" si="1"/>
        <v>67471.06471302807</v>
      </c>
      <c r="P49" s="26">
        <f>D49+'biogenics 12'!T48</f>
        <v>220241.36323598275</v>
      </c>
      <c r="Q49" s="26">
        <f t="shared" si="2"/>
        <v>276733.84614819213</v>
      </c>
      <c r="R49" s="26">
        <f t="shared" si="3"/>
        <v>170040.65008442296</v>
      </c>
      <c r="S49" s="26">
        <f t="shared" si="4"/>
        <v>22303.168796661026</v>
      </c>
      <c r="T49" s="26">
        <f>H49+'biogenics 12'!Z48</f>
        <v>1253604.6976682856</v>
      </c>
      <c r="V49" s="28" t="s">
        <v>47</v>
      </c>
      <c r="W49" s="26">
        <f>B49-ptfire!B48</f>
        <v>973795.87626043218</v>
      </c>
      <c r="X49" s="26">
        <f>C49-ptfire!C48</f>
        <v>40883.944789028072</v>
      </c>
      <c r="Y49" s="26">
        <f>D49-ptfire!D48</f>
        <v>192781.77532076184</v>
      </c>
      <c r="Z49" s="26">
        <f>E49-ptfire!E48</f>
        <v>126686.96801819213</v>
      </c>
      <c r="AA49" s="26">
        <f>F49-ptfire!F48</f>
        <v>42816.955784422957</v>
      </c>
      <c r="AB49" s="26">
        <f>G49-ptfire!G48</f>
        <v>12528.090679761026</v>
      </c>
      <c r="AC49" s="26">
        <f>H49-ptfire!H48</f>
        <v>209900.02298828569</v>
      </c>
    </row>
    <row r="50" spans="1:29" x14ac:dyDescent="0.25">
      <c r="A50" s="28" t="s">
        <v>48</v>
      </c>
      <c r="B50" s="97">
        <f>rail!B49+'cmv_c1c2 12'!B49+nonpt!B49+nonroad!B49+'onroad all'!P49+ptegu!B49+ptnonipm!B49+pt_oilgas!B49+np_oilgas!B49+rwc!B49+ptfire!B49+ptagfire!B49+'cmv_c3 12'!B49+airports!B49</f>
        <v>438652.19105161302</v>
      </c>
      <c r="C50" s="97">
        <f>rail!C49+'cmv_c1c2 12'!C49+nonpt!C49+nonroad!C49+'onroad all'!AP49+ptegu!C49+ptnonipm!C49+pt_oilgas!C49+np_oilgas!C49+rwc!C49+ag!B49+ptfire!C49+ptagfire!C49+'cmv_c3 12'!C49+airports!C49</f>
        <v>13229.955653225597</v>
      </c>
      <c r="D50" s="97">
        <f>rail!D49+'cmv_c1c2 12'!D49+nonpt!D49+nonroad!D49+'onroad all'!AF49+'onroad all'!AR49+'onroad all'!AS49+ptegu!AY49+ptnonipm!D49+pt_oilgas!D49+np_oilgas!D49+rwc!D49+ptfire!D49+ptagfire!D49+'cmv_c3 12'!D49+airports!D49</f>
        <v>126579.31432035792</v>
      </c>
      <c r="E50" s="97">
        <f>rail!E49+'cmv_c1c2 12'!E49+nonpt!E49+nonroad!E49+ptegu!E49+ptnonipm!E49+pt_oilgas!E49+np_oilgas!E49+rwc!E49+'onroad all'!BG49+afdust!BA49+ptfire!E49+ptagfire!E49+'cmv_c3 12'!E49+airports!E49</f>
        <v>49618.99379897883</v>
      </c>
      <c r="F50" s="97">
        <f>rail!F49+'cmv_c1c2 12'!F49+nonpt!F49+nonroad!F49+ptegu!F49+ptnonipm!F49+pt_oilgas!F49+np_oilgas!F49+rwc!F49+'onroad all'!BJ49+afdust!BB49+ptfire!F49+ptagfire!F49+'cmv_c3 12'!F49+airports!F49</f>
        <v>33575.485314635072</v>
      </c>
      <c r="G50" s="97">
        <f>rail!G49+'cmv_c1c2 12'!G49+nonpt!G49+nonroad!G49+'onroad all'!BZ49+ptegu!BY49+ptnonipm!G49+pt_oilgas!G49+np_oilgas!G49+rwc!G49+ptfire!G49+ptagfire!G49+'cmv_c3 12'!G49+airports!G49</f>
        <v>45873.974515181457</v>
      </c>
      <c r="H50" s="97">
        <f>rail!H49+'cmv_c1c2 12'!H49+nonpt!H49+nonroad!H49+'onroad all'!CL49+ptegu!H49+ptnonipm!H49+pt_oilgas!H49+np_oilgas!H49+rwc!H49+ptfire!H49+ptagfire!H49+'cmv_c3 12'!H49+ag!C49+airports!H49</f>
        <v>166677.3058531837</v>
      </c>
      <c r="I50" s="46" t="s">
        <v>239</v>
      </c>
      <c r="M50" s="28" t="s">
        <v>48</v>
      </c>
      <c r="N50" s="26">
        <f>B50+'biogenics 12'!H49</f>
        <v>474803.32793761301</v>
      </c>
      <c r="O50" s="26">
        <f t="shared" si="1"/>
        <v>13229.955653225597</v>
      </c>
      <c r="P50" s="26">
        <f>D50+'biogenics 12'!T49</f>
        <v>129695.52269943463</v>
      </c>
      <c r="Q50" s="26">
        <f t="shared" si="2"/>
        <v>49618.99379897883</v>
      </c>
      <c r="R50" s="26">
        <f t="shared" si="3"/>
        <v>33575.485314635072</v>
      </c>
      <c r="S50" s="26">
        <f t="shared" si="4"/>
        <v>45873.974515181457</v>
      </c>
      <c r="T50" s="26">
        <f>H50+'biogenics 12'!Z49</f>
        <v>572545.64265318366</v>
      </c>
      <c r="V50" s="28" t="s">
        <v>48</v>
      </c>
      <c r="W50" s="26">
        <f>B50-ptfire!B49</f>
        <v>352671.962469613</v>
      </c>
      <c r="X50" s="26">
        <f>C50-ptfire!C49</f>
        <v>11813.331849225597</v>
      </c>
      <c r="Y50" s="26">
        <f>D50-ptfire!D49</f>
        <v>125124.73825435793</v>
      </c>
      <c r="Z50" s="26">
        <f>E50-ptfire!E49</f>
        <v>40621.01730997883</v>
      </c>
      <c r="AA50" s="26">
        <f>F50-ptfire!F49</f>
        <v>25950.080617635074</v>
      </c>
      <c r="AB50" s="26">
        <f>G50-ptfire!G49</f>
        <v>45141.787063181459</v>
      </c>
      <c r="AC50" s="26">
        <f>H50-ptfire!H49</f>
        <v>146313.3425921837</v>
      </c>
    </row>
    <row r="51" spans="1:29" x14ac:dyDescent="0.25">
      <c r="A51" s="28" t="s">
        <v>49</v>
      </c>
      <c r="B51" s="97">
        <f>rail!B50+'cmv_c1c2 12'!B50+nonpt!B50+nonroad!B50+'onroad all'!P50+ptegu!B50+ptnonipm!B50+pt_oilgas!B50+np_oilgas!B50+rwc!B50+ptfire!B50+ptagfire!B50+'cmv_c3 12'!B50+airports!B50</f>
        <v>902306.76890102413</v>
      </c>
      <c r="C51" s="97">
        <f>rail!C50+'cmv_c1c2 12'!C50+nonpt!C50+nonroad!C50+'onroad all'!AP50+ptegu!C50+ptnonipm!C50+pt_oilgas!C50+np_oilgas!C50+rwc!C50+ag!B50+ptfire!C50+ptagfire!C50+'cmv_c3 12'!C50+airports!C50</f>
        <v>67635.455744720297</v>
      </c>
      <c r="D51" s="97">
        <f>rail!D50+'cmv_c1c2 12'!D50+nonpt!D50+nonroad!D50+'onroad all'!AF50+'onroad all'!AR50+'onroad all'!AS50+ptegu!AY50+ptnonipm!D50+pt_oilgas!D50+np_oilgas!D50+rwc!D50+ptfire!D50+ptagfire!D50+'cmv_c3 12'!D50+airports!D50</f>
        <v>167762.05695971244</v>
      </c>
      <c r="E51" s="97">
        <f>rail!E50+'cmv_c1c2 12'!E50+nonpt!E50+nonroad!E50+ptegu!E50+ptnonipm!E50+pt_oilgas!E50+np_oilgas!E50+rwc!E50+'onroad all'!BG50+afdust!BA50+ptfire!E50+ptagfire!E50+'cmv_c3 12'!E50+airports!E50</f>
        <v>107794.74779930776</v>
      </c>
      <c r="F51" s="97">
        <f>rail!F50+'cmv_c1c2 12'!F50+nonpt!F50+nonroad!F50+ptegu!F50+ptnonipm!F50+pt_oilgas!F50+np_oilgas!F50+rwc!F50+'onroad all'!BJ50+afdust!BB50+ptfire!F50+ptagfire!F50+'cmv_c3 12'!F50+airports!F50</f>
        <v>53403.443957302312</v>
      </c>
      <c r="G51" s="97">
        <f>rail!G50+'cmv_c1c2 12'!G50+nonpt!G50+nonroad!G50+'onroad all'!BZ50+ptegu!BY50+ptnonipm!G50+pt_oilgas!G50+np_oilgas!G50+rwc!G50+ptfire!G50+ptagfire!G50+'cmv_c3 12'!G50+airports!G50</f>
        <v>30456.349616593143</v>
      </c>
      <c r="H51" s="97">
        <f>rail!H50+'cmv_c1c2 12'!H50+nonpt!H50+nonroad!H50+'onroad all'!CL50+ptegu!H50+ptnonipm!H50+pt_oilgas!H50+np_oilgas!H50+rwc!H50+ptfire!H50+ptagfire!H50+'cmv_c3 12'!H50+ag!C50+airports!H50</f>
        <v>200599.42947582126</v>
      </c>
      <c r="I51" s="46" t="s">
        <v>239</v>
      </c>
      <c r="M51" s="28" t="s">
        <v>49</v>
      </c>
      <c r="N51" s="26">
        <f>B51+'biogenics 12'!H50</f>
        <v>950997.76542502409</v>
      </c>
      <c r="O51" s="26">
        <f t="shared" si="1"/>
        <v>67635.455744720297</v>
      </c>
      <c r="P51" s="26">
        <f>D51+'biogenics 12'!T50</f>
        <v>188511.52798263915</v>
      </c>
      <c r="Q51" s="26">
        <f t="shared" si="2"/>
        <v>107794.74779930776</v>
      </c>
      <c r="R51" s="26">
        <f t="shared" si="3"/>
        <v>53403.443957302312</v>
      </c>
      <c r="S51" s="26">
        <f t="shared" si="4"/>
        <v>30456.349616593143</v>
      </c>
      <c r="T51" s="26">
        <f>H51+'biogenics 12'!Z50</f>
        <v>487184.01579582127</v>
      </c>
      <c r="V51" s="28" t="s">
        <v>49</v>
      </c>
      <c r="W51" s="26">
        <f>B51-ptfire!B50</f>
        <v>844349.09554202412</v>
      </c>
      <c r="X51" s="26">
        <f>C51-ptfire!C50</f>
        <v>66681.605751750292</v>
      </c>
      <c r="Y51" s="26">
        <f>D51-ptfire!D50</f>
        <v>166836.70392612243</v>
      </c>
      <c r="Z51" s="26">
        <f>E51-ptfire!E50</f>
        <v>101778.62686540776</v>
      </c>
      <c r="AA51" s="26">
        <f>F51-ptfire!F50</f>
        <v>48305.038349702314</v>
      </c>
      <c r="AB51" s="26">
        <f>G51-ptfire!G50</f>
        <v>29979.660938233144</v>
      </c>
      <c r="AC51" s="26">
        <f>H51-ptfire!H50</f>
        <v>186887.86032882126</v>
      </c>
    </row>
    <row r="52" spans="1:29" x14ac:dyDescent="0.25">
      <c r="A52" s="28" t="s">
        <v>50</v>
      </c>
      <c r="B52" s="97">
        <f>rail!B51+'cmv_c1c2 12'!B51+nonpt!B51+nonroad!B51+'onroad all'!P51+ptegu!B51+ptnonipm!B51+pt_oilgas!B51+np_oilgas!B51+rwc!B51+ptfire!B51+ptagfire!B51+'cmv_c3 12'!B51+airports!B51</f>
        <v>298735.17971953272</v>
      </c>
      <c r="C52" s="97">
        <f>rail!C51+'cmv_c1c2 12'!C51+nonpt!C51+nonroad!C51+'onroad all'!AP51+ptegu!C51+ptnonipm!C51+pt_oilgas!C51+np_oilgas!C51+rwc!C51+ag!B51+ptfire!C51+ptagfire!C51+'cmv_c3 12'!C51+airports!C51</f>
        <v>21367.724456168213</v>
      </c>
      <c r="D52" s="97">
        <f>rail!D51+'cmv_c1c2 12'!D51+nonpt!D51+nonroad!D51+'onroad all'!AF51+'onroad all'!AR51+'onroad all'!AS51+ptegu!AY51+ptnonipm!D51+pt_oilgas!D51+np_oilgas!D51+rwc!D51+ptfire!D51+ptagfire!D51+'cmv_c3 12'!D51+airports!D51</f>
        <v>143415.31311556784</v>
      </c>
      <c r="E52" s="97">
        <f>rail!E51+'cmv_c1c2 12'!E51+nonpt!E51+nonroad!E51+ptegu!E51+ptnonipm!E51+pt_oilgas!E51+np_oilgas!E51+rwc!E51+'onroad all'!BG51+afdust!BA51+ptfire!E51+ptagfire!E51+'cmv_c3 12'!E51+airports!E51</f>
        <v>301478.05482542014</v>
      </c>
      <c r="F52" s="97">
        <f>rail!F51+'cmv_c1c2 12'!F51+nonpt!F51+nonroad!F51+ptegu!F51+ptnonipm!F51+pt_oilgas!F51+np_oilgas!F51+rwc!F51+'onroad all'!BJ51+afdust!BB51+ptfire!F51+ptagfire!F51+'cmv_c3 12'!F51+airports!F51</f>
        <v>50904.226055151179</v>
      </c>
      <c r="G52" s="97">
        <f>rail!G51+'cmv_c1c2 12'!G51+nonpt!G51+nonroad!G51+'onroad all'!BZ51+ptegu!BY51+ptnonipm!G51+pt_oilgas!G51+np_oilgas!G51+rwc!G51+ptfire!G51+ptagfire!G51+'cmv_c3 12'!G51+airports!G51</f>
        <v>45911.667561209564</v>
      </c>
      <c r="H52" s="97">
        <f>rail!H51+'cmv_c1c2 12'!H51+nonpt!H51+nonroad!H51+'onroad all'!CL51+ptegu!H51+ptnonipm!H51+pt_oilgas!H51+np_oilgas!H51+rwc!H51+ptfire!H51+ptagfire!H51+'cmv_c3 12'!H51+ag!C51+airports!H51</f>
        <v>161522.11968414643</v>
      </c>
      <c r="I52" s="47"/>
      <c r="M52" s="28" t="s">
        <v>50</v>
      </c>
      <c r="N52" s="26">
        <f>B52+'biogenics 12'!H51</f>
        <v>352220.64344953262</v>
      </c>
      <c r="O52" s="26">
        <f t="shared" si="1"/>
        <v>21367.724456168213</v>
      </c>
      <c r="P52" s="26">
        <f>D52+'biogenics 12'!T51</f>
        <v>156949.87345316575</v>
      </c>
      <c r="Q52" s="26">
        <f t="shared" si="2"/>
        <v>301478.05482542014</v>
      </c>
      <c r="R52" s="26">
        <f t="shared" si="3"/>
        <v>50904.226055151179</v>
      </c>
      <c r="S52" s="26">
        <f t="shared" si="4"/>
        <v>45911.667561209564</v>
      </c>
      <c r="T52" s="26">
        <f>H52+'biogenics 12'!Z51</f>
        <v>383754.39868414646</v>
      </c>
      <c r="V52" s="28" t="s">
        <v>50</v>
      </c>
      <c r="W52" s="26">
        <f>B52-ptfire!B51</f>
        <v>177908.32303953273</v>
      </c>
      <c r="X52" s="26">
        <f>C52-ptfire!C51</f>
        <v>19381.341918168211</v>
      </c>
      <c r="Y52" s="26">
        <f>D52-ptfire!D51</f>
        <v>141596.63370756785</v>
      </c>
      <c r="Z52" s="26">
        <f>E52-ptfire!E51</f>
        <v>289034.63021442015</v>
      </c>
      <c r="AA52" s="26">
        <f>F52-ptfire!F51</f>
        <v>40358.950336151182</v>
      </c>
      <c r="AB52" s="26">
        <f>G52-ptfire!G51</f>
        <v>44951.666232209565</v>
      </c>
      <c r="AC52" s="26">
        <f>H52-ptfire!H51</f>
        <v>132967.85709414643</v>
      </c>
    </row>
    <row r="53" spans="1:29" s="28" customFormat="1" x14ac:dyDescent="0.25">
      <c r="A53" s="28" t="s">
        <v>398</v>
      </c>
      <c r="B53" s="26">
        <f>ptegu!B54+ptnonipm!B54+pt_oilgas!B54+airports!B54</f>
        <v>10385.7639526</v>
      </c>
      <c r="C53" s="97">
        <f>ptegu!C54+ptnonipm!C54+pt_oilgas!C54+airports!C54</f>
        <v>3.1540967000000002</v>
      </c>
      <c r="D53" s="26">
        <f>ptegu!AY54+ptnonipm!D54+pt_oilgas!D54+airports!D54</f>
        <v>44559.279247870698</v>
      </c>
      <c r="E53" s="97">
        <f>ptegu!E54+ptnonipm!E54+pt_oilgas!E54+airports!E54</f>
        <v>6276.4833654259</v>
      </c>
      <c r="F53" s="97">
        <f>ptegu!F54+ptnonipm!F54+pt_oilgas!F54+airports!F54</f>
        <v>4228.3051530015991</v>
      </c>
      <c r="G53" s="26">
        <f>ptegu!BY54+ptnonipm!G54+pt_oilgas!G54+airports!G54</f>
        <v>10281.3983815505</v>
      </c>
      <c r="H53" s="97">
        <f>ptegu!H54+ptnonipm!H54+pt_oilgas!H54+airports!H54</f>
        <v>3119.6177494080002</v>
      </c>
      <c r="I53" s="47"/>
      <c r="M53" s="28" t="s">
        <v>398</v>
      </c>
      <c r="N53" s="26">
        <f>B53</f>
        <v>10385.7639526</v>
      </c>
      <c r="O53" s="26">
        <f t="shared" si="1"/>
        <v>3.1540967000000002</v>
      </c>
      <c r="P53" s="26">
        <f t="shared" ref="P53" si="5">D53</f>
        <v>44559.279247870698</v>
      </c>
      <c r="Q53" s="26">
        <f t="shared" si="2"/>
        <v>6276.4833654259</v>
      </c>
      <c r="R53" s="26">
        <f t="shared" si="3"/>
        <v>4228.3051530015991</v>
      </c>
      <c r="S53" s="26">
        <f t="shared" si="4"/>
        <v>10281.3983815505</v>
      </c>
      <c r="T53" s="26">
        <f t="shared" ref="T53" si="6">H53</f>
        <v>3119.6177494080002</v>
      </c>
      <c r="V53" s="28" t="s">
        <v>398</v>
      </c>
      <c r="W53" s="26">
        <f>B53</f>
        <v>10385.7639526</v>
      </c>
      <c r="X53" s="26">
        <f t="shared" ref="X53:AC53" si="7">C53</f>
        <v>3.1540967000000002</v>
      </c>
      <c r="Y53" s="26">
        <f t="shared" si="7"/>
        <v>44559.279247870698</v>
      </c>
      <c r="Z53" s="26">
        <f t="shared" si="7"/>
        <v>6276.4833654259</v>
      </c>
      <c r="AA53" s="26">
        <f t="shared" si="7"/>
        <v>4228.3051530015991</v>
      </c>
      <c r="AB53" s="26">
        <f t="shared" si="7"/>
        <v>10281.3983815505</v>
      </c>
      <c r="AC53" s="26">
        <f t="shared" si="7"/>
        <v>3119.6177494080002</v>
      </c>
    </row>
    <row r="55" spans="1:29" x14ac:dyDescent="0.25">
      <c r="A55" s="28" t="s">
        <v>56</v>
      </c>
      <c r="B55" s="26">
        <f>SUM(B3:B53)</f>
        <v>61565002.110089347</v>
      </c>
      <c r="C55" s="26">
        <f t="shared" ref="C55:H55" si="8">SUM(C3:C53)</f>
        <v>4239722.0677399961</v>
      </c>
      <c r="D55" s="26">
        <f t="shared" si="8"/>
        <v>9646266.3934249897</v>
      </c>
      <c r="E55" s="26">
        <f t="shared" si="8"/>
        <v>10613192.629909869</v>
      </c>
      <c r="F55" s="26">
        <f t="shared" si="8"/>
        <v>4392588.0833427757</v>
      </c>
      <c r="G55" s="26">
        <f t="shared" si="8"/>
        <v>2468645.187972262</v>
      </c>
      <c r="H55" s="26">
        <f t="shared" si="8"/>
        <v>16038825.259384075</v>
      </c>
      <c r="M55" s="28" t="s">
        <v>56</v>
      </c>
      <c r="N55" s="26">
        <f>SUM(N3:N53)</f>
        <v>65417456.806455322</v>
      </c>
      <c r="O55" s="26">
        <f t="shared" ref="O55:T55" si="9">SUM(O3:O53)</f>
        <v>4239722.0677399961</v>
      </c>
      <c r="P55" s="26">
        <f t="shared" si="9"/>
        <v>10626745.048522238</v>
      </c>
      <c r="Q55" s="26">
        <f t="shared" si="9"/>
        <v>10613192.629909869</v>
      </c>
      <c r="R55" s="26">
        <f t="shared" si="9"/>
        <v>4392588.0833427757</v>
      </c>
      <c r="S55" s="26">
        <f t="shared" si="9"/>
        <v>2468645.187972262</v>
      </c>
      <c r="T55" s="26">
        <f t="shared" si="9"/>
        <v>41293943.611473009</v>
      </c>
      <c r="V55" s="28" t="s">
        <v>56</v>
      </c>
      <c r="W55" s="26">
        <f>SUM(W3:W53)</f>
        <v>37747182.713597625</v>
      </c>
      <c r="X55" s="26">
        <f t="shared" ref="X55:AC55" si="10">SUM(X3:X53)</f>
        <v>3850194.1787614562</v>
      </c>
      <c r="Y55" s="26">
        <f t="shared" si="10"/>
        <v>9289088.7972702496</v>
      </c>
      <c r="Z55" s="26">
        <f t="shared" si="10"/>
        <v>8152373.6181651773</v>
      </c>
      <c r="AA55" s="26">
        <f t="shared" si="10"/>
        <v>2305356.7232991746</v>
      </c>
      <c r="AB55" s="26">
        <f t="shared" si="10"/>
        <v>2281914.3078309707</v>
      </c>
      <c r="AC55" s="26">
        <f t="shared" si="10"/>
        <v>10483183.709150305</v>
      </c>
    </row>
    <row r="56" spans="1:29" x14ac:dyDescent="0.25">
      <c r="A56" s="28" t="s">
        <v>240</v>
      </c>
      <c r="B56" s="26">
        <f>+B51+B50+B48+B47+B45+B44+B43+B42+B41+B40+B38+B37+B36+B35+B34+B32+B31+B29+B27+B26+B25+B24+B23+B22+B21+B20+B19+B18+B17+B16+B15+B13+B12+B10+B9+B6+B4+B11</f>
        <v>40837233.71712216</v>
      </c>
      <c r="C56" s="26">
        <f t="shared" ref="C56:H56" si="11">+C51+C50+C48+C47+C45+C44+C43+C42+C41+C40+C38+C37+C36+C35+C34+C32+C31+C29+C27+C26+C25+C24+C23+C22+C21+C20+C19+C18+C17+C16+C15+C13+C12+C10+C9+C6+C4+C11</f>
        <v>3104843.587532646</v>
      </c>
      <c r="D56" s="26">
        <f t="shared" si="11"/>
        <v>7671289.6902938979</v>
      </c>
      <c r="E56" s="26">
        <f t="shared" si="11"/>
        <v>7127148.2010211386</v>
      </c>
      <c r="F56" s="26">
        <f t="shared" si="11"/>
        <v>2731209.6417772891</v>
      </c>
      <c r="G56" s="26">
        <f t="shared" si="11"/>
        <v>2163396.4813961247</v>
      </c>
      <c r="H56" s="26">
        <f t="shared" si="11"/>
        <v>10724726.123580271</v>
      </c>
      <c r="M56" s="28" t="s">
        <v>240</v>
      </c>
      <c r="N56" s="26">
        <f t="shared" ref="N56:T56" si="12">+N51+N50+N48+N47+N45+N44+N43+N42+N41+N40+N38+N37+N36+N35+N34+N32+N31+N29+N27+N26+N25+N24+N23+N22+N21+N20+N19+N18+N17+N16+N15+N13+N12+N10+N9+N6+N4+N11</f>
        <v>43384505.611174174</v>
      </c>
      <c r="O56" s="26">
        <f t="shared" si="12"/>
        <v>3104843.587532646</v>
      </c>
      <c r="P56" s="26">
        <f t="shared" si="12"/>
        <v>8460154.4803682733</v>
      </c>
      <c r="Q56" s="26">
        <f t="shared" si="12"/>
        <v>7127148.2010211386</v>
      </c>
      <c r="R56" s="26">
        <f t="shared" si="12"/>
        <v>2731209.6417772891</v>
      </c>
      <c r="S56" s="26">
        <f t="shared" si="12"/>
        <v>2163396.4813961247</v>
      </c>
      <c r="T56" s="26">
        <f t="shared" si="12"/>
        <v>29083409.598619241</v>
      </c>
      <c r="V56" s="28" t="s">
        <v>240</v>
      </c>
      <c r="W56" s="26">
        <f t="shared" ref="W56:AC56" si="13">+W51+W50+W48+W47+W45+W44+W43+W42+W41+W40+W38+W37+W36+W35+W34+W32+W31+W29+W27+W26+W25+W24+W23+W22+W21+W20+W19+W18+W17+W16+W15+W13+W12+W10+W9+W6+W4+W11</f>
        <v>31189744.973210461</v>
      </c>
      <c r="X56" s="26">
        <f t="shared" si="13"/>
        <v>2949469.4173475062</v>
      </c>
      <c r="Y56" s="26">
        <f t="shared" si="13"/>
        <v>7485415.1880927607</v>
      </c>
      <c r="Z56" s="26">
        <f t="shared" si="13"/>
        <v>6089089.9128454486</v>
      </c>
      <c r="AA56" s="26">
        <f t="shared" si="13"/>
        <v>1849773.0043766887</v>
      </c>
      <c r="AB56" s="26">
        <f t="shared" si="13"/>
        <v>2076166.466730335</v>
      </c>
      <c r="AC56" s="26">
        <f t="shared" si="13"/>
        <v>8506190.6724695023</v>
      </c>
    </row>
    <row r="57" spans="1:29" x14ac:dyDescent="0.25">
      <c r="N57" s="26"/>
      <c r="O57" s="26"/>
      <c r="P57" s="26"/>
      <c r="Q57" s="26"/>
      <c r="R57" s="26"/>
      <c r="S57" s="26"/>
      <c r="T57" s="26"/>
      <c r="W57" s="26"/>
      <c r="X57" s="26"/>
      <c r="Y57" s="26"/>
      <c r="Z57" s="26"/>
      <c r="AA57" s="26"/>
      <c r="AB57" s="26"/>
      <c r="AC57" s="26"/>
    </row>
    <row r="58" spans="1:29" x14ac:dyDescent="0.25">
      <c r="B58" s="26"/>
      <c r="C58" s="26"/>
      <c r="D58" s="26"/>
      <c r="E58" s="26"/>
      <c r="F58" s="26"/>
      <c r="G58" s="26"/>
      <c r="H58" s="26"/>
      <c r="M58" s="28"/>
      <c r="N58" s="26"/>
      <c r="O58" s="26"/>
      <c r="P58" s="26"/>
      <c r="Q58" s="26"/>
      <c r="R58" s="26"/>
      <c r="S58" s="26"/>
      <c r="T58" s="26"/>
      <c r="W58" s="26"/>
      <c r="X58" s="26"/>
      <c r="Y58" s="26"/>
      <c r="Z58" s="26"/>
      <c r="AA58" s="26"/>
      <c r="AB58" s="26"/>
      <c r="AC58" s="26"/>
    </row>
    <row r="59" spans="1:29" x14ac:dyDescent="0.25">
      <c r="B59" s="26"/>
      <c r="C59" s="26"/>
      <c r="D59" s="26"/>
      <c r="E59" s="26"/>
      <c r="F59" s="26"/>
      <c r="G59" s="26"/>
      <c r="H59" s="26"/>
    </row>
    <row r="60" spans="1:29" x14ac:dyDescent="0.25">
      <c r="B60" s="26"/>
      <c r="C60" s="26"/>
      <c r="D60" s="26"/>
      <c r="E60" s="26"/>
      <c r="F60" s="26"/>
      <c r="G60" s="26"/>
      <c r="H60" s="26"/>
      <c r="N60" s="26"/>
    </row>
    <row r="61" spans="1:29" x14ac:dyDescent="0.25">
      <c r="B61" s="26"/>
      <c r="C61" s="26"/>
      <c r="D61" s="26"/>
      <c r="E61" s="26"/>
      <c r="F61" s="26"/>
      <c r="G61" s="26"/>
      <c r="H61" s="26"/>
    </row>
    <row r="90" spans="1:21" x14ac:dyDescent="0.2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0"/>
  <dimension ref="A1:CS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T15" sqref="T15"/>
    </sheetView>
  </sheetViews>
  <sheetFormatPr defaultColWidth="9.140625" defaultRowHeight="15" x14ac:dyDescent="0.25"/>
  <cols>
    <col min="1" max="1" width="15.28515625" style="28" customWidth="1"/>
    <col min="2" max="2" width="11.7109375" style="28" customWidth="1"/>
    <col min="3" max="3" width="10.140625" style="28" customWidth="1"/>
    <col min="4" max="4" width="9.7109375" style="28" customWidth="1"/>
    <col min="5" max="5" width="10.42578125" style="28" customWidth="1"/>
    <col min="6" max="6" width="10.5703125" style="28" customWidth="1"/>
    <col min="7" max="8" width="9.85546875" style="28" customWidth="1"/>
    <col min="9" max="12" width="9.85546875" style="68" customWidth="1"/>
    <col min="13" max="14" width="9.85546875" style="28" customWidth="1"/>
    <col min="15" max="15" width="9.85546875" style="68" customWidth="1"/>
    <col min="16" max="16" width="9.140625" style="28"/>
    <col min="17" max="17" width="12.5703125" style="28" bestFit="1" customWidth="1"/>
    <col min="18" max="18" width="6" style="96" bestFit="1" customWidth="1"/>
    <col min="19" max="19" width="6.7109375" style="28" bestFit="1" customWidth="1"/>
    <col min="20" max="20" width="9.7109375" style="96" bestFit="1" customWidth="1"/>
    <col min="21" max="21" width="7.7109375" style="28" bestFit="1" customWidth="1"/>
    <col min="22" max="22" width="14.5703125" style="28" bestFit="1" customWidth="1"/>
    <col min="23" max="23" width="7.7109375" style="28" bestFit="1" customWidth="1"/>
    <col min="24" max="24" width="7.7109375" style="96" customWidth="1"/>
    <col min="25" max="25" width="6.7109375" style="28" bestFit="1" customWidth="1"/>
    <col min="26" max="26" width="12.85546875" style="96" bestFit="1" customWidth="1"/>
    <col min="27" max="27" width="9.28515625" style="28" bestFit="1" customWidth="1"/>
    <col min="28" max="28" width="10.28515625" style="28" bestFit="1" customWidth="1"/>
    <col min="29" max="29" width="7.7109375" style="28" bestFit="1" customWidth="1"/>
    <col min="30" max="32" width="6.7109375" style="28" bestFit="1" customWidth="1"/>
    <col min="33" max="33" width="6.7109375" style="96" customWidth="1"/>
    <col min="34" max="34" width="7.7109375" style="28" bestFit="1" customWidth="1"/>
    <col min="35" max="35" width="15.42578125" style="28" bestFit="1" customWidth="1"/>
    <col min="36" max="36" width="12.7109375" style="28" bestFit="1" customWidth="1"/>
    <col min="37" max="37" width="6.5703125" style="28" bestFit="1" customWidth="1"/>
    <col min="38" max="39" width="6.7109375" style="28" bestFit="1" customWidth="1"/>
    <col min="40" max="40" width="6.7109375" style="96" customWidth="1"/>
    <col min="41" max="41" width="6.7109375" style="28" bestFit="1" customWidth="1"/>
    <col min="42" max="42" width="7.7109375" style="28" bestFit="1" customWidth="1"/>
    <col min="43" max="43" width="6.7109375" style="28" bestFit="1" customWidth="1"/>
    <col min="44" max="44" width="7.7109375" style="28" bestFit="1" customWidth="1"/>
    <col min="45" max="45" width="10" style="28" bestFit="1" customWidth="1"/>
    <col min="46" max="46" width="7.7109375" style="28" bestFit="1" customWidth="1"/>
    <col min="47" max="47" width="6.7109375" style="28" bestFit="1" customWidth="1"/>
    <col min="48" max="48" width="7.7109375" style="28" bestFit="1" customWidth="1"/>
    <col min="49" max="49" width="6.7109375" style="28" bestFit="1" customWidth="1"/>
    <col min="50" max="50" width="7.7109375" style="28" bestFit="1" customWidth="1"/>
    <col min="51" max="51" width="4.28515625" style="28" bestFit="1" customWidth="1"/>
    <col min="52" max="52" width="9.28515625" style="28" bestFit="1" customWidth="1"/>
    <col min="53" max="53" width="5.7109375" style="28" bestFit="1" customWidth="1"/>
    <col min="54" max="54" width="6.7109375" style="28" bestFit="1" customWidth="1"/>
    <col min="55" max="55" width="7.7109375" style="28" bestFit="1" customWidth="1"/>
    <col min="56" max="56" width="4.140625" style="28" bestFit="1" customWidth="1"/>
    <col min="57" max="57" width="5.85546875" style="28" bestFit="1" customWidth="1"/>
    <col min="58" max="58" width="6.7109375" style="28" bestFit="1" customWidth="1"/>
    <col min="59" max="60" width="9.28515625" style="28" bestFit="1" customWidth="1"/>
    <col min="61" max="61" width="7.7109375" style="28" bestFit="1" customWidth="1"/>
    <col min="62" max="62" width="5.140625" style="28" bestFit="1" customWidth="1"/>
    <col min="63" max="63" width="5.28515625" style="28" bestFit="1" customWidth="1"/>
    <col min="64" max="64" width="8.7109375" style="28" bestFit="1" customWidth="1"/>
    <col min="65" max="65" width="5.7109375" style="28" bestFit="1" customWidth="1"/>
    <col min="66" max="66" width="7.85546875" style="28" bestFit="1" customWidth="1"/>
    <col min="67" max="67" width="5.85546875" style="28" bestFit="1" customWidth="1"/>
    <col min="68" max="68" width="6" style="28" bestFit="1" customWidth="1"/>
    <col min="69" max="69" width="7.7109375" style="28" bestFit="1" customWidth="1"/>
    <col min="70" max="70" width="6.7109375" style="28" bestFit="1" customWidth="1"/>
    <col min="71" max="71" width="5.7109375" style="28" bestFit="1" customWidth="1"/>
    <col min="72" max="72" width="6.7109375" style="28" bestFit="1" customWidth="1"/>
    <col min="73" max="73" width="4.140625" style="28" bestFit="1" customWidth="1"/>
    <col min="74" max="74" width="7.7109375" style="28" bestFit="1" customWidth="1"/>
    <col min="75" max="75" width="8" style="28" bestFit="1" customWidth="1"/>
    <col min="76" max="76" width="5.28515625" style="28" bestFit="1" customWidth="1"/>
    <col min="77" max="77" width="6.7109375" style="28" bestFit="1" customWidth="1"/>
    <col min="78" max="78" width="7.7109375" style="28" bestFit="1" customWidth="1"/>
    <col min="79" max="79" width="7.7109375" style="96" customWidth="1"/>
    <col min="80" max="81" width="9.28515625" style="28" bestFit="1" customWidth="1"/>
    <col min="82" max="82" width="7.7109375" style="28" bestFit="1" customWidth="1"/>
    <col min="83" max="83" width="6.7109375" style="28" customWidth="1"/>
    <col min="84" max="90" width="9.140625" style="28"/>
    <col min="91" max="94" width="9.140625" style="68"/>
    <col min="95" max="96" width="9.140625" style="28"/>
    <col min="97" max="97" width="9.140625" style="68"/>
    <col min="98" max="16384" width="9.140625" style="28"/>
  </cols>
  <sheetData>
    <row r="1" spans="1:97" x14ac:dyDescent="0.25">
      <c r="B1" s="28" t="s">
        <v>507</v>
      </c>
      <c r="Q1" s="28" t="s">
        <v>510</v>
      </c>
      <c r="CF1" s="28" t="s">
        <v>337</v>
      </c>
    </row>
    <row r="2" spans="1:97" x14ac:dyDescent="0.25">
      <c r="A2" s="28" t="s">
        <v>229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92" t="s">
        <v>63</v>
      </c>
      <c r="J2" s="92" t="s">
        <v>64</v>
      </c>
      <c r="K2" s="92" t="s">
        <v>65</v>
      </c>
      <c r="L2" s="92" t="s">
        <v>68</v>
      </c>
      <c r="M2" s="92" t="s">
        <v>317</v>
      </c>
      <c r="N2" s="92" t="s">
        <v>320</v>
      </c>
      <c r="O2" s="92" t="s">
        <v>327</v>
      </c>
      <c r="Q2" s="28" t="s">
        <v>227</v>
      </c>
      <c r="R2" s="92" t="s">
        <v>506</v>
      </c>
      <c r="S2" s="28" t="s">
        <v>391</v>
      </c>
      <c r="T2" s="96" t="s">
        <v>178</v>
      </c>
      <c r="U2" s="28" t="s">
        <v>131</v>
      </c>
      <c r="V2" s="28" t="s">
        <v>132</v>
      </c>
      <c r="W2" s="28" t="s">
        <v>133</v>
      </c>
      <c r="X2" s="96" t="s">
        <v>342</v>
      </c>
      <c r="Y2" s="28" t="s">
        <v>392</v>
      </c>
      <c r="Z2" s="96" t="s">
        <v>179</v>
      </c>
      <c r="AA2" s="28" t="s">
        <v>134</v>
      </c>
      <c r="AB2" s="28" t="s">
        <v>59</v>
      </c>
      <c r="AC2" s="28" t="s">
        <v>136</v>
      </c>
      <c r="AD2" s="28" t="s">
        <v>137</v>
      </c>
      <c r="AE2" s="28" t="s">
        <v>393</v>
      </c>
      <c r="AF2" s="28" t="s">
        <v>138</v>
      </c>
      <c r="AG2" s="96" t="s">
        <v>508</v>
      </c>
      <c r="AH2" s="28" t="s">
        <v>139</v>
      </c>
      <c r="AI2" s="28" t="s">
        <v>140</v>
      </c>
      <c r="AJ2" s="28" t="s">
        <v>212</v>
      </c>
      <c r="AK2" s="28" t="s">
        <v>141</v>
      </c>
      <c r="AL2" s="28" t="s">
        <v>142</v>
      </c>
      <c r="AM2" s="28" t="s">
        <v>143</v>
      </c>
      <c r="AN2" s="96" t="s">
        <v>509</v>
      </c>
      <c r="AO2" s="28" t="s">
        <v>394</v>
      </c>
      <c r="AP2" s="28" t="s">
        <v>144</v>
      </c>
      <c r="AQ2" s="28" t="s">
        <v>400</v>
      </c>
      <c r="AR2" s="28" t="s">
        <v>57</v>
      </c>
      <c r="AS2" s="28" t="s">
        <v>128</v>
      </c>
      <c r="AT2" s="28" t="s">
        <v>145</v>
      </c>
      <c r="AU2" s="28" t="s">
        <v>146</v>
      </c>
      <c r="AV2" s="28" t="s">
        <v>60</v>
      </c>
      <c r="AW2" s="28" t="s">
        <v>147</v>
      </c>
      <c r="AX2" s="28" t="s">
        <v>148</v>
      </c>
      <c r="AY2" s="28" t="s">
        <v>149</v>
      </c>
      <c r="AZ2" s="28" t="s">
        <v>150</v>
      </c>
      <c r="BA2" s="28" t="s">
        <v>151</v>
      </c>
      <c r="BB2" s="28" t="s">
        <v>152</v>
      </c>
      <c r="BC2" s="28" t="s">
        <v>153</v>
      </c>
      <c r="BD2" s="28" t="s">
        <v>154</v>
      </c>
      <c r="BE2" s="28" t="s">
        <v>155</v>
      </c>
      <c r="BF2" s="28" t="s">
        <v>156</v>
      </c>
      <c r="BG2" s="28" t="s">
        <v>54</v>
      </c>
      <c r="BH2" s="28" t="s">
        <v>53</v>
      </c>
      <c r="BI2" s="28" t="s">
        <v>157</v>
      </c>
      <c r="BJ2" s="28" t="s">
        <v>158</v>
      </c>
      <c r="BK2" s="28" t="s">
        <v>159</v>
      </c>
      <c r="BL2" s="28" t="s">
        <v>160</v>
      </c>
      <c r="BM2" s="28" t="s">
        <v>161</v>
      </c>
      <c r="BN2" s="28" t="s">
        <v>162</v>
      </c>
      <c r="BO2" s="28" t="s">
        <v>163</v>
      </c>
      <c r="BP2" s="28" t="s">
        <v>164</v>
      </c>
      <c r="BQ2" s="28" t="s">
        <v>165</v>
      </c>
      <c r="BR2" s="28" t="s">
        <v>395</v>
      </c>
      <c r="BS2" s="28" t="s">
        <v>166</v>
      </c>
      <c r="BT2" s="28" t="s">
        <v>167</v>
      </c>
      <c r="BU2" s="28" t="s">
        <v>168</v>
      </c>
      <c r="BV2" s="28" t="s">
        <v>61</v>
      </c>
      <c r="BW2" s="28" t="s">
        <v>401</v>
      </c>
      <c r="BX2" s="28" t="s">
        <v>169</v>
      </c>
      <c r="BY2" s="28" t="s">
        <v>170</v>
      </c>
      <c r="BZ2" s="28" t="s">
        <v>171</v>
      </c>
      <c r="CA2" s="96" t="s">
        <v>172</v>
      </c>
      <c r="CB2" s="28" t="s">
        <v>173</v>
      </c>
      <c r="CC2" s="28" t="s">
        <v>174</v>
      </c>
      <c r="CD2" s="28" t="s">
        <v>402</v>
      </c>
      <c r="CF2" s="28" t="s">
        <v>59</v>
      </c>
      <c r="CG2" s="28" t="s">
        <v>57</v>
      </c>
      <c r="CH2" s="28" t="s">
        <v>60</v>
      </c>
      <c r="CI2" s="28" t="s">
        <v>54</v>
      </c>
      <c r="CJ2" s="28" t="s">
        <v>53</v>
      </c>
      <c r="CK2" s="28" t="s">
        <v>61</v>
      </c>
      <c r="CL2" s="28" t="s">
        <v>62</v>
      </c>
      <c r="CM2" s="68" t="s">
        <v>63</v>
      </c>
      <c r="CN2" s="68" t="s">
        <v>64</v>
      </c>
      <c r="CO2" s="68" t="s">
        <v>65</v>
      </c>
      <c r="CP2" s="68" t="s">
        <v>68</v>
      </c>
      <c r="CQ2" s="28" t="s">
        <v>317</v>
      </c>
      <c r="CR2" s="28" t="s">
        <v>320</v>
      </c>
      <c r="CS2" s="68" t="s">
        <v>327</v>
      </c>
    </row>
    <row r="3" spans="1:97" x14ac:dyDescent="0.25">
      <c r="A3" s="28" t="s">
        <v>0</v>
      </c>
      <c r="B3" s="93">
        <v>431025.90539999999</v>
      </c>
      <c r="C3" s="93">
        <v>7132.4483790000004</v>
      </c>
      <c r="D3" s="93">
        <v>8878.0827585999996</v>
      </c>
      <c r="E3" s="93">
        <v>46524.108185999998</v>
      </c>
      <c r="F3" s="93">
        <v>39427.211733999997</v>
      </c>
      <c r="G3" s="93">
        <v>4155.5412366999999</v>
      </c>
      <c r="H3" s="93">
        <v>102529.11576</v>
      </c>
      <c r="I3" s="93">
        <v>2801.2810193999999</v>
      </c>
      <c r="J3" s="93">
        <v>1269.6569689</v>
      </c>
      <c r="K3" s="93">
        <v>7212.8372090000003</v>
      </c>
      <c r="L3" s="93">
        <v>4268.0314195000001</v>
      </c>
      <c r="M3" s="93">
        <v>1363.4056504</v>
      </c>
      <c r="N3" s="93">
        <v>1047.6912645</v>
      </c>
      <c r="O3" s="93">
        <v>864.86384694000003</v>
      </c>
      <c r="Q3" s="28" t="s">
        <v>0</v>
      </c>
      <c r="R3" s="96">
        <v>6036.4111333595602</v>
      </c>
      <c r="S3" s="26">
        <v>2539.1774264598998</v>
      </c>
      <c r="T3" s="97">
        <v>1362.98529341267</v>
      </c>
      <c r="U3" s="26">
        <v>2800.4419574418098</v>
      </c>
      <c r="V3" s="26">
        <v>2800.4419574418098</v>
      </c>
      <c r="W3" s="26">
        <v>2210.1888622319002</v>
      </c>
      <c r="X3" s="97">
        <v>481.25767054047998</v>
      </c>
      <c r="Y3" s="26">
        <v>1269.2850766511999</v>
      </c>
      <c r="Z3" s="97">
        <v>1047.3574458430101</v>
      </c>
      <c r="AA3" s="26">
        <v>9349.3128317056999</v>
      </c>
      <c r="AB3" s="26">
        <v>430892.94138640101</v>
      </c>
      <c r="AC3" s="26">
        <v>4350.203429964</v>
      </c>
      <c r="AD3" s="26">
        <v>1188.76189705144</v>
      </c>
      <c r="AE3" s="26">
        <v>1413.34873878655</v>
      </c>
      <c r="AF3" s="26">
        <v>49.816590964164298</v>
      </c>
      <c r="AG3" s="97">
        <v>513.24186291894398</v>
      </c>
      <c r="AH3" s="26">
        <v>7210.64377900409</v>
      </c>
      <c r="AI3" s="26">
        <v>7210.64377900409</v>
      </c>
      <c r="AJ3" s="26">
        <v>11528079.8302899</v>
      </c>
      <c r="AK3" s="26">
        <v>0</v>
      </c>
      <c r="AL3" s="26">
        <v>2036.71256768174</v>
      </c>
      <c r="AM3" s="26">
        <v>544.55194455016101</v>
      </c>
      <c r="AN3" s="97">
        <v>9842.3981515506493</v>
      </c>
      <c r="AO3" s="26">
        <v>1397.6977060234799</v>
      </c>
      <c r="AP3" s="26">
        <v>4266.7560098773602</v>
      </c>
      <c r="AQ3" s="26">
        <v>864.60368921897395</v>
      </c>
      <c r="AR3" s="26">
        <v>7130.2486698181701</v>
      </c>
      <c r="AS3" s="26">
        <v>0</v>
      </c>
      <c r="AT3" s="26">
        <v>7987.8292128623298</v>
      </c>
      <c r="AU3" s="26">
        <v>887.53672524435399</v>
      </c>
      <c r="AV3" s="26">
        <v>8875.36593810669</v>
      </c>
      <c r="AW3" s="26">
        <v>0</v>
      </c>
      <c r="AX3" s="26">
        <v>5087.6801070453303</v>
      </c>
      <c r="AY3" s="26">
        <v>6.06992034700309</v>
      </c>
      <c r="AZ3" s="26">
        <v>28622.770916253099</v>
      </c>
      <c r="BA3" s="26">
        <v>145.55983369529901</v>
      </c>
      <c r="BB3" s="26">
        <v>81.589183102608601</v>
      </c>
      <c r="BC3" s="26">
        <v>1273.10659305488</v>
      </c>
      <c r="BD3" s="26">
        <v>7.0947123157117904</v>
      </c>
      <c r="BE3" s="26">
        <v>0</v>
      </c>
      <c r="BF3" s="26">
        <v>47.416327376224203</v>
      </c>
      <c r="BG3" s="26">
        <v>46512.1025686672</v>
      </c>
      <c r="BH3" s="26">
        <v>39417.392205854798</v>
      </c>
      <c r="BI3" s="26">
        <v>7094.7103628123205</v>
      </c>
      <c r="BJ3" s="26">
        <v>7.0552976012312802</v>
      </c>
      <c r="BK3" s="26">
        <v>0.19707527563090199</v>
      </c>
      <c r="BL3" s="26">
        <v>6302.4692542675402</v>
      </c>
      <c r="BM3" s="26">
        <v>4.8086378578790399</v>
      </c>
      <c r="BN3" s="26">
        <v>12932.0832813574</v>
      </c>
      <c r="BO3" s="26">
        <v>43.553650830789699</v>
      </c>
      <c r="BP3" s="26">
        <v>11.0756317840682</v>
      </c>
      <c r="BQ3" s="26">
        <v>18477.783372204001</v>
      </c>
      <c r="BR3" s="26">
        <v>393.07117670043999</v>
      </c>
      <c r="BS3" s="26">
        <v>24.4373386856705</v>
      </c>
      <c r="BT3" s="26">
        <v>52.500869704216797</v>
      </c>
      <c r="BU3" s="26">
        <v>0.59122639460275395</v>
      </c>
      <c r="BV3" s="26">
        <v>4154.2662665549296</v>
      </c>
      <c r="BW3" s="26">
        <v>1402.2336778986801</v>
      </c>
      <c r="BX3" s="26">
        <v>0</v>
      </c>
      <c r="BY3" s="26">
        <v>1673.15410796578</v>
      </c>
      <c r="BZ3" s="26">
        <v>4733.9673534782296</v>
      </c>
      <c r="CA3" s="97">
        <v>0</v>
      </c>
      <c r="CB3" s="26">
        <v>16437.097177961299</v>
      </c>
      <c r="CC3" s="26">
        <v>102497.494048938</v>
      </c>
      <c r="CD3" s="26">
        <v>3474.6225168320202</v>
      </c>
      <c r="CE3" s="26"/>
      <c r="CF3" s="50">
        <f t="shared" ref="CF3:CF34" si="0">(AB3-B3)/(B3+1E-50)</f>
        <v>-3.0848265019148367E-4</v>
      </c>
      <c r="CG3" s="50">
        <f t="shared" ref="CG3:CG34" si="1">(AR3-C3)/(C3+1E-50)</f>
        <v>-3.0840870693250871E-4</v>
      </c>
      <c r="CH3" s="50">
        <f t="shared" ref="CH3:CH34" si="2">(AV3-D3)/(D3+1E-50)</f>
        <v>-3.0601432394599456E-4</v>
      </c>
      <c r="CI3" s="50">
        <f t="shared" ref="CI3:CI34" si="3">(BG3-E3)/(E3+1E-50)</f>
        <v>-2.5805153072037344E-4</v>
      </c>
      <c r="CJ3" s="50">
        <f t="shared" ref="CJ3:CJ34" si="4">(BH3-F3)/(F3+1E-50)</f>
        <v>-2.490545923320047E-4</v>
      </c>
      <c r="CK3" s="50">
        <f t="shared" ref="CK3:CK34" si="5">(BV3-G3)/(G3+1E-50)</f>
        <v>-3.0681205466336216E-4</v>
      </c>
      <c r="CL3" s="50">
        <f t="shared" ref="CL3:CL34" si="6">(CC3-H3)/(H3+1E-50)</f>
        <v>-3.084168904374982E-4</v>
      </c>
      <c r="CM3" s="102">
        <f t="shared" ref="CM3:CM34" si="7">(V3-I3)/(I3+1E-50)</f>
        <v>-2.9952794895593988E-4</v>
      </c>
      <c r="CN3" s="102">
        <f t="shared" ref="CN3:CN34" si="8">(Y3-J3)/(J3+1E-50)</f>
        <v>-2.9290765766624429E-4</v>
      </c>
      <c r="CO3" s="102">
        <f t="shared" ref="CO3:CO34" si="9">(AI3-K3)/(K3+1E-50)</f>
        <v>-3.0410085966911282E-4</v>
      </c>
      <c r="CP3" s="102">
        <f t="shared" ref="CP3:CP34" si="10">(AP3-L3)/(L3+1E-50)</f>
        <v>-2.9882854582859213E-4</v>
      </c>
      <c r="CQ3" s="101">
        <f>(T3-M3)/(M3+1E-50)</f>
        <v>-3.0831395425616606E-4</v>
      </c>
      <c r="CR3" s="101">
        <f>(Z3-N3)/(N3+1E-50)</f>
        <v>-3.1862311761208113E-4</v>
      </c>
      <c r="CS3" s="102">
        <f t="shared" ref="CS3:CS34" si="11">(AQ3-O3)/(O3+1E-50)</f>
        <v>-3.0080771897975306E-4</v>
      </c>
    </row>
    <row r="4" spans="1:97" x14ac:dyDescent="0.25">
      <c r="A4" s="28" t="s">
        <v>2</v>
      </c>
      <c r="B4" s="93">
        <v>523748.47287</v>
      </c>
      <c r="C4" s="93">
        <v>8596.2100250000003</v>
      </c>
      <c r="D4" s="93">
        <v>7153.9449420000001</v>
      </c>
      <c r="E4" s="93">
        <v>53287.072466999998</v>
      </c>
      <c r="F4" s="93">
        <v>45158.537844999999</v>
      </c>
      <c r="G4" s="93">
        <v>3938.2501889999999</v>
      </c>
      <c r="H4" s="93">
        <v>123570.55099</v>
      </c>
      <c r="I4" s="93">
        <v>3372.3304305000001</v>
      </c>
      <c r="J4" s="93">
        <v>905.45864747999997</v>
      </c>
      <c r="K4" s="93">
        <v>5054.4713873000001</v>
      </c>
      <c r="L4" s="93">
        <v>4635.9482789000003</v>
      </c>
      <c r="M4" s="93">
        <v>1030.2107288</v>
      </c>
      <c r="N4" s="93">
        <v>547.29945023000005</v>
      </c>
      <c r="O4" s="93">
        <v>977.89534107999998</v>
      </c>
      <c r="Q4" s="28" t="s">
        <v>2</v>
      </c>
      <c r="R4" s="96">
        <v>10065.941162471499</v>
      </c>
      <c r="S4" s="26">
        <v>1742.42339437547</v>
      </c>
      <c r="T4" s="97">
        <v>1030.2103685933</v>
      </c>
      <c r="U4" s="26">
        <v>3372.32939838219</v>
      </c>
      <c r="V4" s="26">
        <v>3372.32939838219</v>
      </c>
      <c r="W4" s="26">
        <v>2821.55034220788</v>
      </c>
      <c r="X4" s="97">
        <v>157.457350981606</v>
      </c>
      <c r="Y4" s="26">
        <v>905.45839081068505</v>
      </c>
      <c r="Z4" s="97">
        <v>547.29920071168704</v>
      </c>
      <c r="AA4" s="26">
        <v>12710.915523535699</v>
      </c>
      <c r="AB4" s="26">
        <v>523748.287849858</v>
      </c>
      <c r="AC4" s="26">
        <v>4186.8301184212296</v>
      </c>
      <c r="AD4" s="26">
        <v>1679.7460179378299</v>
      </c>
      <c r="AE4" s="26">
        <v>1194.7004986204799</v>
      </c>
      <c r="AF4" s="26">
        <v>722.49767684146195</v>
      </c>
      <c r="AG4" s="97">
        <v>1138.1908783888</v>
      </c>
      <c r="AH4" s="26">
        <v>5054.4699913594704</v>
      </c>
      <c r="AI4" s="26">
        <v>5054.4699913594704</v>
      </c>
      <c r="AJ4" s="26">
        <v>18600610.4212454</v>
      </c>
      <c r="AK4" s="26">
        <v>0</v>
      </c>
      <c r="AL4" s="26">
        <v>1657.2108881013401</v>
      </c>
      <c r="AM4" s="26">
        <v>290.57104247129399</v>
      </c>
      <c r="AN4" s="97">
        <v>12655.2931907618</v>
      </c>
      <c r="AO4" s="26">
        <v>2005.5668423577999</v>
      </c>
      <c r="AP4" s="26">
        <v>4635.9610656347304</v>
      </c>
      <c r="AQ4" s="26">
        <v>977.89512125266003</v>
      </c>
      <c r="AR4" s="26">
        <v>8596.2069997471208</v>
      </c>
      <c r="AS4" s="26">
        <v>0</v>
      </c>
      <c r="AT4" s="26">
        <v>6438.54817883957</v>
      </c>
      <c r="AU4" s="26">
        <v>715.39427330820001</v>
      </c>
      <c r="AV4" s="26">
        <v>7153.9424521477704</v>
      </c>
      <c r="AW4" s="26">
        <v>0</v>
      </c>
      <c r="AX4" s="26">
        <v>6675.0186277207304</v>
      </c>
      <c r="AY4" s="26">
        <v>6.9544121984380203</v>
      </c>
      <c r="AZ4" s="26">
        <v>37259.874442547298</v>
      </c>
      <c r="BA4" s="26">
        <v>166.77042985315001</v>
      </c>
      <c r="BB4" s="26">
        <v>93.478137692003202</v>
      </c>
      <c r="BC4" s="26">
        <v>1458.6202667528601</v>
      </c>
      <c r="BD4" s="26">
        <v>8.1285351173189593</v>
      </c>
      <c r="BE4" s="26">
        <v>0</v>
      </c>
      <c r="BF4" s="26">
        <v>54.325701908849801</v>
      </c>
      <c r="BG4" s="26">
        <v>53289.720897422398</v>
      </c>
      <c r="BH4" s="26">
        <v>45161.188449107802</v>
      </c>
      <c r="BI4" s="26">
        <v>8128.5324483146196</v>
      </c>
      <c r="BJ4" s="26">
        <v>8.0833770366848992</v>
      </c>
      <c r="BK4" s="26">
        <v>0.22579307500801901</v>
      </c>
      <c r="BL4" s="26">
        <v>7220.8479284129398</v>
      </c>
      <c r="BM4" s="26">
        <v>5.5093387639919102</v>
      </c>
      <c r="BN4" s="26">
        <v>14816.511701826799</v>
      </c>
      <c r="BO4" s="26">
        <v>49.9001623950682</v>
      </c>
      <c r="BP4" s="26">
        <v>12.6895462670557</v>
      </c>
      <c r="BQ4" s="26">
        <v>21170.3163008753</v>
      </c>
      <c r="BR4" s="26">
        <v>617.54479329840797</v>
      </c>
      <c r="BS4" s="26">
        <v>27.998283685786198</v>
      </c>
      <c r="BT4" s="26">
        <v>60.151155243142199</v>
      </c>
      <c r="BU4" s="26">
        <v>0.67737800331189302</v>
      </c>
      <c r="BV4" s="26">
        <v>3938.2494117414999</v>
      </c>
      <c r="BW4" s="26">
        <v>1633.9767366850899</v>
      </c>
      <c r="BX4" s="26">
        <v>0</v>
      </c>
      <c r="BY4" s="26">
        <v>1792.56504982042</v>
      </c>
      <c r="BZ4" s="26">
        <v>5716.2041101001896</v>
      </c>
      <c r="CA4" s="97">
        <v>0</v>
      </c>
      <c r="CB4" s="26">
        <v>19786.181585411199</v>
      </c>
      <c r="CC4" s="26">
        <v>123570.51039204501</v>
      </c>
      <c r="CD4" s="26">
        <v>4324.8109532317703</v>
      </c>
      <c r="CE4" s="26"/>
      <c r="CF4" s="50">
        <f t="shared" si="0"/>
        <v>-3.532614443497484E-7</v>
      </c>
      <c r="CG4" s="50">
        <f t="shared" si="1"/>
        <v>-3.5192868377183314E-7</v>
      </c>
      <c r="CH4" s="50">
        <f t="shared" si="2"/>
        <v>-3.4803905396072212E-7</v>
      </c>
      <c r="CI4" s="50">
        <f t="shared" si="3"/>
        <v>4.9701180789011844E-5</v>
      </c>
      <c r="CJ4" s="50">
        <f t="shared" si="4"/>
        <v>5.8695525459672728E-5</v>
      </c>
      <c r="CK4" s="50">
        <f t="shared" si="5"/>
        <v>-1.9736138200073173E-7</v>
      </c>
      <c r="CL4" s="50">
        <f t="shared" si="6"/>
        <v>-3.2854069737925052E-7</v>
      </c>
      <c r="CM4" s="102">
        <f t="shared" si="7"/>
        <v>-3.0605476877954078E-7</v>
      </c>
      <c r="CN4" s="102">
        <f t="shared" si="8"/>
        <v>-2.8346884270894759E-7</v>
      </c>
      <c r="CO4" s="102">
        <f t="shared" si="9"/>
        <v>-2.7617933165604384E-7</v>
      </c>
      <c r="CP4" s="102">
        <f t="shared" si="10"/>
        <v>2.7581702730093302E-6</v>
      </c>
      <c r="CQ4" s="101">
        <f t="shared" ref="CQ4:CQ51" si="12">(T4-M4)/(M4+1E-50)</f>
        <v>-3.4964370869203794E-7</v>
      </c>
      <c r="CR4" s="101">
        <f t="shared" ref="CR4:CR51" si="13">(Z4-N4)/(N4+1E-50)</f>
        <v>-4.5590821059179294E-7</v>
      </c>
      <c r="CS4" s="102">
        <f t="shared" si="11"/>
        <v>-2.2479638741749928E-7</v>
      </c>
    </row>
    <row r="5" spans="1:97" x14ac:dyDescent="0.25">
      <c r="A5" s="28" t="s">
        <v>3</v>
      </c>
      <c r="B5" s="93">
        <v>727184.38983999996</v>
      </c>
      <c r="C5" s="93">
        <v>11983.814687</v>
      </c>
      <c r="D5" s="93">
        <v>12436.15143</v>
      </c>
      <c r="E5" s="93">
        <v>76220.702902000005</v>
      </c>
      <c r="F5" s="93">
        <v>64593.825579999997</v>
      </c>
      <c r="G5" s="93">
        <v>6233.4724630000001</v>
      </c>
      <c r="H5" s="93">
        <v>172267.20361999999</v>
      </c>
      <c r="I5" s="93">
        <v>4335.1351966000002</v>
      </c>
      <c r="J5" s="93">
        <v>2018.4365107000001</v>
      </c>
      <c r="K5" s="93">
        <v>10944.983270000001</v>
      </c>
      <c r="L5" s="93">
        <v>6538.3107183000002</v>
      </c>
      <c r="M5" s="93">
        <v>2031.5174482</v>
      </c>
      <c r="N5" s="93">
        <v>1491.3862792</v>
      </c>
      <c r="O5" s="93">
        <v>1330.6063538000001</v>
      </c>
      <c r="Q5" s="28" t="s">
        <v>3</v>
      </c>
      <c r="R5" s="96">
        <v>10375.295386265199</v>
      </c>
      <c r="S5" s="26">
        <v>4129.3588634460002</v>
      </c>
      <c r="T5" s="97">
        <v>2031.54199524052</v>
      </c>
      <c r="U5" s="26">
        <v>4335.18448273378</v>
      </c>
      <c r="V5" s="26">
        <v>4335.18448273378</v>
      </c>
      <c r="W5" s="26">
        <v>3764.13298338305</v>
      </c>
      <c r="X5" s="97">
        <v>1051.15418345954</v>
      </c>
      <c r="Y5" s="26">
        <v>2018.45848739658</v>
      </c>
      <c r="Z5" s="97">
        <v>1491.4073260283201</v>
      </c>
      <c r="AA5" s="26">
        <v>15936.1501295337</v>
      </c>
      <c r="AB5" s="26">
        <v>727192.435579821</v>
      </c>
      <c r="AC5" s="26">
        <v>7320.5893925946802</v>
      </c>
      <c r="AD5" s="26">
        <v>2091.1459420629599</v>
      </c>
      <c r="AE5" s="26">
        <v>2309.7253459284698</v>
      </c>
      <c r="AF5" s="26">
        <v>88.177462069576094</v>
      </c>
      <c r="AG5" s="97">
        <v>977.77049059947694</v>
      </c>
      <c r="AH5" s="26">
        <v>10945.1149802321</v>
      </c>
      <c r="AI5" s="26">
        <v>10945.1149802321</v>
      </c>
      <c r="AJ5" s="26">
        <v>19211334.951763298</v>
      </c>
      <c r="AK5" s="26">
        <v>0</v>
      </c>
      <c r="AL5" s="26">
        <v>3328.6016479976802</v>
      </c>
      <c r="AM5" s="26">
        <v>883.63559833944805</v>
      </c>
      <c r="AN5" s="97">
        <v>16817.434739712098</v>
      </c>
      <c r="AO5" s="26">
        <v>2373.9847785992602</v>
      </c>
      <c r="AP5" s="26">
        <v>6538.4073269647597</v>
      </c>
      <c r="AQ5" s="26">
        <v>1330.62113753635</v>
      </c>
      <c r="AR5" s="26">
        <v>11983.9478103743</v>
      </c>
      <c r="AS5" s="26">
        <v>0</v>
      </c>
      <c r="AT5" s="26">
        <v>11192.681382696101</v>
      </c>
      <c r="AU5" s="26">
        <v>1243.6313894206801</v>
      </c>
      <c r="AV5" s="26">
        <v>12436.3127721168</v>
      </c>
      <c r="AW5" s="26">
        <v>0</v>
      </c>
      <c r="AX5" s="26">
        <v>8612.68451854876</v>
      </c>
      <c r="AY5" s="26">
        <v>9.9475605862310292</v>
      </c>
      <c r="AZ5" s="26">
        <v>48842.618173462397</v>
      </c>
      <c r="BA5" s="26">
        <v>238.547693990531</v>
      </c>
      <c r="BB5" s="26">
        <v>133.71071206567501</v>
      </c>
      <c r="BC5" s="26">
        <v>2086.4041689412802</v>
      </c>
      <c r="BD5" s="26">
        <v>11.627022170384199</v>
      </c>
      <c r="BE5" s="26">
        <v>0</v>
      </c>
      <c r="BF5" s="26">
        <v>77.707263698032904</v>
      </c>
      <c r="BG5" s="26">
        <v>76225.377343633401</v>
      </c>
      <c r="BH5" s="26">
        <v>64598.368833459703</v>
      </c>
      <c r="BI5" s="26">
        <v>11627.0085101737</v>
      </c>
      <c r="BJ5" s="26">
        <v>11.562422241681601</v>
      </c>
      <c r="BK5" s="26">
        <v>0.322972761243847</v>
      </c>
      <c r="BL5" s="26">
        <v>10328.670030836</v>
      </c>
      <c r="BM5" s="26">
        <v>7.8805413578707704</v>
      </c>
      <c r="BN5" s="26">
        <v>21193.474227483901</v>
      </c>
      <c r="BO5" s="26">
        <v>71.376985655296295</v>
      </c>
      <c r="BP5" s="26">
        <v>18.151080074295699</v>
      </c>
      <c r="BQ5" s="26">
        <v>30281.928636463301</v>
      </c>
      <c r="BR5" s="26">
        <v>701.92770776693396</v>
      </c>
      <c r="BS5" s="26">
        <v>40.048632941461697</v>
      </c>
      <c r="BT5" s="26">
        <v>86.039964506467697</v>
      </c>
      <c r="BU5" s="26">
        <v>0.96891768594498295</v>
      </c>
      <c r="BV5" s="26">
        <v>6233.54902532294</v>
      </c>
      <c r="BW5" s="26">
        <v>2363.3929833012198</v>
      </c>
      <c r="BX5" s="26">
        <v>0</v>
      </c>
      <c r="BY5" s="26">
        <v>3070.0816039971601</v>
      </c>
      <c r="BZ5" s="26">
        <v>8052.0928742299602</v>
      </c>
      <c r="CA5" s="97">
        <v>0</v>
      </c>
      <c r="CB5" s="26">
        <v>28208.375411327899</v>
      </c>
      <c r="CC5" s="26">
        <v>172269.11637968</v>
      </c>
      <c r="CD5" s="26">
        <v>5881.0524315453504</v>
      </c>
      <c r="CE5" s="26"/>
      <c r="CF5" s="50">
        <f t="shared" si="0"/>
        <v>1.1064236159981669E-5</v>
      </c>
      <c r="CG5" s="50">
        <f t="shared" si="1"/>
        <v>1.1108597535703823E-5</v>
      </c>
      <c r="CH5" s="50">
        <f t="shared" si="2"/>
        <v>1.2973637198656216E-5</v>
      </c>
      <c r="CI5" s="50">
        <f t="shared" si="3"/>
        <v>6.1327716164030888E-5</v>
      </c>
      <c r="CJ5" s="50">
        <f t="shared" si="4"/>
        <v>7.0335723560433503E-5</v>
      </c>
      <c r="CK5" s="50">
        <f t="shared" si="5"/>
        <v>1.2282451457736592E-5</v>
      </c>
      <c r="CL5" s="50">
        <f t="shared" si="6"/>
        <v>1.1103446505286187E-5</v>
      </c>
      <c r="CM5" s="102">
        <f t="shared" si="7"/>
        <v>1.1368995785516036E-5</v>
      </c>
      <c r="CN5" s="102">
        <f t="shared" si="8"/>
        <v>1.0887980109079204E-5</v>
      </c>
      <c r="CO5" s="102">
        <f t="shared" si="9"/>
        <v>1.2033844990890248E-5</v>
      </c>
      <c r="CP5" s="102">
        <f t="shared" si="10"/>
        <v>1.4775783672855735E-5</v>
      </c>
      <c r="CQ5" s="101">
        <f t="shared" si="12"/>
        <v>1.2083105927428302E-5</v>
      </c>
      <c r="CR5" s="101">
        <f t="shared" si="13"/>
        <v>1.4112258248335976E-5</v>
      </c>
      <c r="CS5" s="102">
        <f t="shared" si="11"/>
        <v>1.1110525895006272E-5</v>
      </c>
    </row>
    <row r="6" spans="1:97" x14ac:dyDescent="0.25">
      <c r="A6" s="28" t="s">
        <v>4</v>
      </c>
      <c r="B6" s="93">
        <v>4070116.8132000002</v>
      </c>
      <c r="C6" s="93">
        <v>66668.126724999995</v>
      </c>
      <c r="D6" s="93">
        <v>48688.207423</v>
      </c>
      <c r="E6" s="93">
        <v>407933.31358000002</v>
      </c>
      <c r="F6" s="93">
        <v>345706.18557999999</v>
      </c>
      <c r="G6" s="93">
        <v>28492.914669999998</v>
      </c>
      <c r="H6" s="93">
        <v>958354.35554999998</v>
      </c>
      <c r="I6" s="93">
        <v>24398.508653000001</v>
      </c>
      <c r="J6" s="93">
        <v>6550.9122377000003</v>
      </c>
      <c r="K6" s="93">
        <v>36568.647822999999</v>
      </c>
      <c r="L6" s="93">
        <v>33540.670610000001</v>
      </c>
      <c r="M6" s="93">
        <v>7453.4823624000001</v>
      </c>
      <c r="N6" s="93">
        <v>3959.6625033</v>
      </c>
      <c r="O6" s="93">
        <v>7074.9852079000002</v>
      </c>
      <c r="Q6" s="28" t="s">
        <v>4</v>
      </c>
      <c r="R6" s="96">
        <v>78786.598963290206</v>
      </c>
      <c r="S6" s="26">
        <v>13638.0308905327</v>
      </c>
      <c r="T6" s="97">
        <v>7453.3139156776697</v>
      </c>
      <c r="U6" s="26">
        <v>24397.958464236701</v>
      </c>
      <c r="V6" s="26">
        <v>24397.958464236701</v>
      </c>
      <c r="W6" s="26">
        <v>22084.407809657099</v>
      </c>
      <c r="X6" s="97">
        <v>1232.4265999660799</v>
      </c>
      <c r="Y6" s="26">
        <v>6550.7640295523597</v>
      </c>
      <c r="Z6" s="97">
        <v>3959.5730964697</v>
      </c>
      <c r="AA6" s="26">
        <v>99488.938446077198</v>
      </c>
      <c r="AB6" s="26">
        <v>4070055.8621234801</v>
      </c>
      <c r="AC6" s="26">
        <v>32770.518359673297</v>
      </c>
      <c r="AD6" s="26">
        <v>13147.4510188775</v>
      </c>
      <c r="AE6" s="26">
        <v>9350.9775142502604</v>
      </c>
      <c r="AF6" s="26">
        <v>5655.0227930671399</v>
      </c>
      <c r="AG6" s="97">
        <v>8908.6740012130504</v>
      </c>
      <c r="AH6" s="26">
        <v>36567.821944797099</v>
      </c>
      <c r="AI6" s="26">
        <v>36567.821944797099</v>
      </c>
      <c r="AJ6" s="26">
        <v>121569595.57953499</v>
      </c>
      <c r="AK6" s="26">
        <v>0</v>
      </c>
      <c r="AL6" s="26">
        <v>12971.067140061999</v>
      </c>
      <c r="AM6" s="26">
        <v>2274.312843357</v>
      </c>
      <c r="AN6" s="97">
        <v>99053.577061448494</v>
      </c>
      <c r="AO6" s="26">
        <v>15697.6668835408</v>
      </c>
      <c r="AP6" s="26">
        <v>33540.015382776401</v>
      </c>
      <c r="AQ6" s="26">
        <v>7074.8255251874198</v>
      </c>
      <c r="AR6" s="26">
        <v>66667.105396835206</v>
      </c>
      <c r="AS6" s="26">
        <v>0</v>
      </c>
      <c r="AT6" s="26">
        <v>43818.091771092899</v>
      </c>
      <c r="AU6" s="26">
        <v>4868.6770469755002</v>
      </c>
      <c r="AV6" s="26">
        <v>48686.768818068398</v>
      </c>
      <c r="AW6" s="26">
        <v>0</v>
      </c>
      <c r="AX6" s="26">
        <v>52245.683484677204</v>
      </c>
      <c r="AY6" s="26">
        <v>53.237868839625499</v>
      </c>
      <c r="AZ6" s="26">
        <v>291634.78622699599</v>
      </c>
      <c r="BA6" s="26">
        <v>1276.67177316736</v>
      </c>
      <c r="BB6" s="26">
        <v>715.59984391199703</v>
      </c>
      <c r="BC6" s="26">
        <v>11166.124117805</v>
      </c>
      <c r="BD6" s="26">
        <v>62.226079999206704</v>
      </c>
      <c r="BE6" s="26">
        <v>0</v>
      </c>
      <c r="BF6" s="26">
        <v>415.877693165815</v>
      </c>
      <c r="BG6" s="26">
        <v>407946.93491632398</v>
      </c>
      <c r="BH6" s="26">
        <v>345720.83681533899</v>
      </c>
      <c r="BI6" s="26">
        <v>62226.098100985902</v>
      </c>
      <c r="BJ6" s="26">
        <v>61.880377910415497</v>
      </c>
      <c r="BK6" s="26">
        <v>1.72850215119093</v>
      </c>
      <c r="BL6" s="26">
        <v>55277.5047918458</v>
      </c>
      <c r="BM6" s="26">
        <v>42.175451417699897</v>
      </c>
      <c r="BN6" s="26">
        <v>113424.305195287</v>
      </c>
      <c r="BO6" s="26">
        <v>381.99895760038299</v>
      </c>
      <c r="BP6" s="26">
        <v>97.141818956106604</v>
      </c>
      <c r="BQ6" s="26">
        <v>162064.37154776399</v>
      </c>
      <c r="BR6" s="26">
        <v>4833.5526218711102</v>
      </c>
      <c r="BS6" s="26">
        <v>214.33429015711599</v>
      </c>
      <c r="BT6" s="26">
        <v>460.47299907481897</v>
      </c>
      <c r="BU6" s="26">
        <v>5.1855062844414297</v>
      </c>
      <c r="BV6" s="26">
        <v>28492.2715229842</v>
      </c>
      <c r="BW6" s="26">
        <v>12789.2137624835</v>
      </c>
      <c r="BX6" s="26">
        <v>0</v>
      </c>
      <c r="BY6" s="26">
        <v>14030.490712368701</v>
      </c>
      <c r="BZ6" s="26">
        <v>44740.997869669402</v>
      </c>
      <c r="CA6" s="97">
        <v>0</v>
      </c>
      <c r="CB6" s="26">
        <v>154867.39601315101</v>
      </c>
      <c r="CC6" s="26">
        <v>958339.69254801201</v>
      </c>
      <c r="CD6" s="26">
        <v>33850.4988861928</v>
      </c>
      <c r="CE6" s="26"/>
      <c r="CF6" s="50">
        <f t="shared" si="0"/>
        <v>-1.497526467114352E-5</v>
      </c>
      <c r="CG6" s="50">
        <f t="shared" si="1"/>
        <v>-1.5319586959467382E-5</v>
      </c>
      <c r="CH6" s="50">
        <f t="shared" si="2"/>
        <v>-2.9547297133024921E-5</v>
      </c>
      <c r="CI6" s="50">
        <f t="shared" si="3"/>
        <v>3.3391085921435832E-5</v>
      </c>
      <c r="CJ6" s="50">
        <f t="shared" si="4"/>
        <v>4.2380599335873069E-5</v>
      </c>
      <c r="CK6" s="50">
        <f t="shared" si="5"/>
        <v>-2.2572173582359735E-5</v>
      </c>
      <c r="CL6" s="50">
        <f t="shared" si="6"/>
        <v>-1.5300188185143276E-5</v>
      </c>
      <c r="CM6" s="102">
        <f t="shared" si="7"/>
        <v>-2.2550098086929857E-5</v>
      </c>
      <c r="CN6" s="102">
        <f t="shared" si="8"/>
        <v>-2.2624047195700461E-5</v>
      </c>
      <c r="CO6" s="102">
        <f t="shared" si="9"/>
        <v>-2.2584324334278509E-5</v>
      </c>
      <c r="CP6" s="102">
        <f t="shared" si="10"/>
        <v>-1.9535304801121783E-5</v>
      </c>
      <c r="CQ6" s="101">
        <f t="shared" si="12"/>
        <v>-2.2599734478493265E-5</v>
      </c>
      <c r="CR6" s="101">
        <f t="shared" si="13"/>
        <v>-2.2579406761444299E-5</v>
      </c>
      <c r="CS6" s="102">
        <f t="shared" si="11"/>
        <v>-2.2570041899470058E-5</v>
      </c>
    </row>
    <row r="7" spans="1:97" x14ac:dyDescent="0.25">
      <c r="A7" s="28" t="s">
        <v>5</v>
      </c>
      <c r="B7" s="93">
        <v>236931.46096</v>
      </c>
      <c r="C7" s="93">
        <v>3885.0190459999999</v>
      </c>
      <c r="D7" s="93">
        <v>3045.1540660000001</v>
      </c>
      <c r="E7" s="93">
        <v>23935.144678000001</v>
      </c>
      <c r="F7" s="93">
        <v>20284.011641000001</v>
      </c>
      <c r="G7" s="93">
        <v>1723.121715</v>
      </c>
      <c r="H7" s="93">
        <v>55847.036946</v>
      </c>
      <c r="I7" s="93">
        <v>1970.2942453000001</v>
      </c>
      <c r="J7" s="93">
        <v>528.22902264000004</v>
      </c>
      <c r="K7" s="93">
        <v>3935.3061957</v>
      </c>
      <c r="L7" s="93">
        <v>4428.3199504000004</v>
      </c>
      <c r="M7" s="93">
        <v>602.18109228000003</v>
      </c>
      <c r="N7" s="93">
        <v>318.69817140999999</v>
      </c>
      <c r="O7" s="93">
        <v>572.24810484</v>
      </c>
      <c r="Q7" s="28" t="s">
        <v>5</v>
      </c>
      <c r="R7" s="96">
        <v>3800.5757074816902</v>
      </c>
      <c r="S7" s="26">
        <v>677.56839792481696</v>
      </c>
      <c r="T7" s="97">
        <v>602.22611740227001</v>
      </c>
      <c r="U7" s="26">
        <v>1970.44170821578</v>
      </c>
      <c r="V7" s="26">
        <v>1970.44170821578</v>
      </c>
      <c r="W7" s="26">
        <v>1103.2013875964401</v>
      </c>
      <c r="X7" s="97">
        <v>61.363838116456897</v>
      </c>
      <c r="Y7" s="26">
        <v>528.26843890366001</v>
      </c>
      <c r="Z7" s="97">
        <v>318.72208504244298</v>
      </c>
      <c r="AA7" s="26">
        <v>6196.6907016612104</v>
      </c>
      <c r="AB7" s="26">
        <v>236947.871480678</v>
      </c>
      <c r="AC7" s="26">
        <v>1609.8162570724201</v>
      </c>
      <c r="AD7" s="26">
        <v>893.22153587518301</v>
      </c>
      <c r="AE7" s="26">
        <v>342.144335745494</v>
      </c>
      <c r="AF7" s="26">
        <v>281.07410793442898</v>
      </c>
      <c r="AG7" s="97">
        <v>369.90487776952301</v>
      </c>
      <c r="AH7" s="26">
        <v>3935.6011704398202</v>
      </c>
      <c r="AI7" s="26">
        <v>3935.6011704398202</v>
      </c>
      <c r="AJ7" s="26">
        <v>6198791.7133275298</v>
      </c>
      <c r="AK7" s="26">
        <v>0</v>
      </c>
      <c r="AL7" s="26">
        <v>644.45521007710397</v>
      </c>
      <c r="AM7" s="26">
        <v>113.170235850868</v>
      </c>
      <c r="AN7" s="97">
        <v>5539.5445092924901</v>
      </c>
      <c r="AO7" s="26">
        <v>781.50818710884403</v>
      </c>
      <c r="AP7" s="26">
        <v>4428.6649891137204</v>
      </c>
      <c r="AQ7" s="26">
        <v>572.29116069101599</v>
      </c>
      <c r="AR7" s="26">
        <v>3885.2888636880898</v>
      </c>
      <c r="AS7" s="26">
        <v>0</v>
      </c>
      <c r="AT7" s="26">
        <v>2740.8563964936602</v>
      </c>
      <c r="AU7" s="26">
        <v>304.53960664608297</v>
      </c>
      <c r="AV7" s="26">
        <v>3045.3960031397401</v>
      </c>
      <c r="AW7" s="26">
        <v>0</v>
      </c>
      <c r="AX7" s="26">
        <v>2587.5819025657902</v>
      </c>
      <c r="AY7" s="26">
        <v>3.1239586204879202</v>
      </c>
      <c r="AZ7" s="26">
        <v>15510.042567171</v>
      </c>
      <c r="BA7" s="26">
        <v>74.9141299243487</v>
      </c>
      <c r="BB7" s="26">
        <v>41.990858980035597</v>
      </c>
      <c r="BC7" s="26">
        <v>655.21972037084595</v>
      </c>
      <c r="BD7" s="26">
        <v>3.6513789314249201</v>
      </c>
      <c r="BE7" s="26">
        <v>0</v>
      </c>
      <c r="BF7" s="26">
        <v>24.403387356243499</v>
      </c>
      <c r="BG7" s="26">
        <v>23938.028422194799</v>
      </c>
      <c r="BH7" s="26">
        <v>20286.638245444199</v>
      </c>
      <c r="BI7" s="26">
        <v>3651.3901767505999</v>
      </c>
      <c r="BJ7" s="26">
        <v>3.6310929530817599</v>
      </c>
      <c r="BK7" s="26">
        <v>0.101427029384629</v>
      </c>
      <c r="BL7" s="26">
        <v>3243.6420763064698</v>
      </c>
      <c r="BM7" s="26">
        <v>2.4748231094733799</v>
      </c>
      <c r="BN7" s="26">
        <v>6655.6531439523396</v>
      </c>
      <c r="BO7" s="26">
        <v>22.415411285998399</v>
      </c>
      <c r="BP7" s="26">
        <v>5.7002076091915503</v>
      </c>
      <c r="BQ7" s="26">
        <v>9509.8151671407704</v>
      </c>
      <c r="BR7" s="26">
        <v>394.40290863529498</v>
      </c>
      <c r="BS7" s="26">
        <v>12.576970929854101</v>
      </c>
      <c r="BT7" s="26">
        <v>27.020209266474801</v>
      </c>
      <c r="BU7" s="26">
        <v>0.30428167779675203</v>
      </c>
      <c r="BV7" s="26">
        <v>1723.2505875245399</v>
      </c>
      <c r="BW7" s="26">
        <v>635.11093245170196</v>
      </c>
      <c r="BX7" s="26">
        <v>0</v>
      </c>
      <c r="BY7" s="26">
        <v>702.10917695701698</v>
      </c>
      <c r="BZ7" s="26">
        <v>2346.21033863108</v>
      </c>
      <c r="CA7" s="97">
        <v>0</v>
      </c>
      <c r="CB7" s="26">
        <v>8461.6431665930795</v>
      </c>
      <c r="CC7" s="26">
        <v>55850.915642288601</v>
      </c>
      <c r="CD7" s="26">
        <v>1789.33411940629</v>
      </c>
      <c r="CE7" s="26"/>
      <c r="CF7" s="50">
        <f t="shared" si="0"/>
        <v>6.9262733667852791E-5</v>
      </c>
      <c r="CG7" s="50">
        <f t="shared" si="1"/>
        <v>6.9450801886729145E-5</v>
      </c>
      <c r="CH7" s="50">
        <f t="shared" si="2"/>
        <v>7.9449884799360018E-5</v>
      </c>
      <c r="CI7" s="50">
        <f t="shared" si="3"/>
        <v>1.2048158611920361E-4</v>
      </c>
      <c r="CJ7" s="50">
        <f t="shared" si="4"/>
        <v>1.2949136939406102E-4</v>
      </c>
      <c r="CK7" s="50">
        <f t="shared" si="5"/>
        <v>7.479014594156464E-5</v>
      </c>
      <c r="CL7" s="50">
        <f t="shared" si="6"/>
        <v>6.9452141075112677E-5</v>
      </c>
      <c r="CM7" s="102">
        <f t="shared" si="7"/>
        <v>7.4843093173346955E-5</v>
      </c>
      <c r="CN7" s="102">
        <f t="shared" si="8"/>
        <v>7.4619647862166324E-5</v>
      </c>
      <c r="CO7" s="102">
        <f t="shared" si="9"/>
        <v>7.4955981860446195E-5</v>
      </c>
      <c r="CP7" s="102">
        <f t="shared" si="10"/>
        <v>7.7916392127181383E-5</v>
      </c>
      <c r="CQ7" s="101">
        <f t="shared" si="12"/>
        <v>7.4770069746794065E-5</v>
      </c>
      <c r="CR7" s="101">
        <f t="shared" si="13"/>
        <v>7.5035361317568803E-5</v>
      </c>
      <c r="CS7" s="102">
        <f t="shared" si="11"/>
        <v>7.5239831555284933E-5</v>
      </c>
    </row>
    <row r="8" spans="1:97" x14ac:dyDescent="0.25">
      <c r="A8" s="28" t="s">
        <v>6</v>
      </c>
      <c r="B8" s="93">
        <v>1676.98254</v>
      </c>
      <c r="C8" s="93">
        <v>27.660333999999999</v>
      </c>
      <c r="D8" s="93">
        <v>29.915575</v>
      </c>
      <c r="E8" s="93">
        <v>176.878716</v>
      </c>
      <c r="F8" s="93">
        <v>149.897231</v>
      </c>
      <c r="G8" s="93">
        <v>14.753242</v>
      </c>
      <c r="H8" s="93">
        <v>397.61592000000002</v>
      </c>
      <c r="I8" s="93">
        <v>11.91378636</v>
      </c>
      <c r="J8" s="93">
        <v>6.1922672600000004</v>
      </c>
      <c r="K8" s="93">
        <v>27.46213036</v>
      </c>
      <c r="L8" s="93">
        <v>17.165217089999999</v>
      </c>
      <c r="M8" s="93">
        <v>4.63845171</v>
      </c>
      <c r="N8" s="93">
        <v>2.5332681199999998</v>
      </c>
      <c r="O8" s="93">
        <v>3.5626098399999999</v>
      </c>
      <c r="Q8" s="28" t="s">
        <v>6</v>
      </c>
      <c r="R8" s="96">
        <v>24.057163098037599</v>
      </c>
      <c r="S8" s="26">
        <v>6.9134938568880404</v>
      </c>
      <c r="T8" s="97">
        <v>4.6384950589885596</v>
      </c>
      <c r="U8" s="26">
        <v>11.9139423926019</v>
      </c>
      <c r="V8" s="26">
        <v>11.9139423926019</v>
      </c>
      <c r="W8" s="26">
        <v>8.3347449496436692</v>
      </c>
      <c r="X8" s="97">
        <v>4.9743147772371001</v>
      </c>
      <c r="Y8" s="26">
        <v>6.1923682316242497</v>
      </c>
      <c r="Z8" s="97">
        <v>2.5332790166069099</v>
      </c>
      <c r="AA8" s="26">
        <v>35.441038623707101</v>
      </c>
      <c r="AB8" s="26">
        <v>1677.00117304584</v>
      </c>
      <c r="AC8" s="26">
        <v>15.2017595935832</v>
      </c>
      <c r="AD8" s="26">
        <v>5.39153183730809</v>
      </c>
      <c r="AE8" s="26">
        <v>4.0017367488083098</v>
      </c>
      <c r="AF8" s="26">
        <v>0.23337965676625699</v>
      </c>
      <c r="AG8" s="97">
        <v>3.35023893490688</v>
      </c>
      <c r="AH8" s="26">
        <v>27.4624964826032</v>
      </c>
      <c r="AI8" s="26">
        <v>27.4624964826032</v>
      </c>
      <c r="AJ8" s="26">
        <v>19917.173623795501</v>
      </c>
      <c r="AK8" s="26">
        <v>0</v>
      </c>
      <c r="AL8" s="26">
        <v>5.7689427477744797</v>
      </c>
      <c r="AM8" s="26">
        <v>1.4561049478135699</v>
      </c>
      <c r="AN8" s="97">
        <v>37.866979847885197</v>
      </c>
      <c r="AO8" s="26">
        <v>5.1833377495108497</v>
      </c>
      <c r="AP8" s="26">
        <v>17.1654920384563</v>
      </c>
      <c r="AQ8" s="26">
        <v>3.5626566941703302</v>
      </c>
      <c r="AR8" s="26">
        <v>27.6606468909869</v>
      </c>
      <c r="AS8" s="26">
        <v>0</v>
      </c>
      <c r="AT8" s="26">
        <v>26.924327310085499</v>
      </c>
      <c r="AU8" s="26">
        <v>2.9915869567728701</v>
      </c>
      <c r="AV8" s="26">
        <v>29.915914266858401</v>
      </c>
      <c r="AW8" s="26">
        <v>0</v>
      </c>
      <c r="AX8" s="26">
        <v>18.475626561322098</v>
      </c>
      <c r="AY8" s="26">
        <v>2.30843241599012E-2</v>
      </c>
      <c r="AZ8" s="26">
        <v>109.243844672097</v>
      </c>
      <c r="BA8" s="26">
        <v>0.55357663358631304</v>
      </c>
      <c r="BB8" s="26">
        <v>0.31029029171558098</v>
      </c>
      <c r="BC8" s="26">
        <v>4.8417340934869904</v>
      </c>
      <c r="BD8" s="26">
        <v>2.69818589857636E-2</v>
      </c>
      <c r="BE8" s="26">
        <v>0</v>
      </c>
      <c r="BF8" s="26">
        <v>0.18032812737203499</v>
      </c>
      <c r="BG8" s="26">
        <v>176.88954297531899</v>
      </c>
      <c r="BH8" s="26">
        <v>149.90775410006199</v>
      </c>
      <c r="BI8" s="26">
        <v>26.9817888752569</v>
      </c>
      <c r="BJ8" s="26">
        <v>2.6831822077084601E-2</v>
      </c>
      <c r="BK8" s="26">
        <v>7.4949703599596501E-4</v>
      </c>
      <c r="BL8" s="26">
        <v>23.968835143107501</v>
      </c>
      <c r="BM8" s="26">
        <v>1.8287681169772401E-2</v>
      </c>
      <c r="BN8" s="26">
        <v>49.181831994245897</v>
      </c>
      <c r="BO8" s="26">
        <v>0.16563803960603399</v>
      </c>
      <c r="BP8" s="26">
        <v>4.2121490942861703E-2</v>
      </c>
      <c r="BQ8" s="26">
        <v>70.272612405407898</v>
      </c>
      <c r="BR8" s="26">
        <v>1.9257124258098599</v>
      </c>
      <c r="BS8" s="26">
        <v>9.29371596862823E-2</v>
      </c>
      <c r="BT8" s="26">
        <v>0.199665056653273</v>
      </c>
      <c r="BU8" s="26">
        <v>2.2484808236467699E-3</v>
      </c>
      <c r="BV8" s="26">
        <v>14.7534235339429</v>
      </c>
      <c r="BW8" s="26">
        <v>4.9504883015940102</v>
      </c>
      <c r="BX8" s="26">
        <v>0</v>
      </c>
      <c r="BY8" s="26">
        <v>9.3193576424199893</v>
      </c>
      <c r="BZ8" s="26">
        <v>17.7122908567606</v>
      </c>
      <c r="CA8" s="97">
        <v>0</v>
      </c>
      <c r="CB8" s="26">
        <v>64.9142996604904</v>
      </c>
      <c r="CC8" s="26">
        <v>397.62034927274999</v>
      </c>
      <c r="CD8" s="26">
        <v>12.6047055679241</v>
      </c>
      <c r="CE8" s="26"/>
      <c r="CF8" s="50">
        <f t="shared" si="0"/>
        <v>1.1111055360202765E-5</v>
      </c>
      <c r="CG8" s="50">
        <f t="shared" si="1"/>
        <v>1.1311901978524103E-5</v>
      </c>
      <c r="CH8" s="50">
        <f t="shared" si="2"/>
        <v>1.1340810210085468E-5</v>
      </c>
      <c r="CI8" s="50">
        <f t="shared" si="3"/>
        <v>6.1211295309219522E-5</v>
      </c>
      <c r="CJ8" s="50">
        <f t="shared" si="4"/>
        <v>7.020209774247323E-5</v>
      </c>
      <c r="CK8" s="50">
        <f t="shared" si="5"/>
        <v>1.2304681432061022E-5</v>
      </c>
      <c r="CL8" s="50">
        <f t="shared" si="6"/>
        <v>1.113957597566449E-5</v>
      </c>
      <c r="CM8" s="102">
        <f t="shared" si="7"/>
        <v>1.3096810466923257E-5</v>
      </c>
      <c r="CN8" s="102">
        <f t="shared" si="8"/>
        <v>1.6306083056445571E-5</v>
      </c>
      <c r="CO8" s="102">
        <f t="shared" si="9"/>
        <v>1.3331908282447074E-5</v>
      </c>
      <c r="CP8" s="102">
        <f t="shared" si="10"/>
        <v>1.6017767492223464E-5</v>
      </c>
      <c r="CQ8" s="101">
        <f t="shared" si="12"/>
        <v>9.3455728915245429E-6</v>
      </c>
      <c r="CR8" s="101">
        <f t="shared" si="13"/>
        <v>4.3014029285284406E-6</v>
      </c>
      <c r="CS8" s="102">
        <f t="shared" si="11"/>
        <v>1.3151642316868181E-5</v>
      </c>
    </row>
    <row r="9" spans="1:97" x14ac:dyDescent="0.25">
      <c r="A9" s="28" t="s">
        <v>7</v>
      </c>
      <c r="B9" s="93">
        <v>1299.6102438999999</v>
      </c>
      <c r="C9" s="93">
        <v>21.37762498</v>
      </c>
      <c r="D9" s="93">
        <v>20.182015759999999</v>
      </c>
      <c r="E9" s="93">
        <v>134.39517463999999</v>
      </c>
      <c r="F9" s="93">
        <v>113.89415226</v>
      </c>
      <c r="G9" s="93">
        <v>10.515421979999999</v>
      </c>
      <c r="H9" s="93">
        <v>307.30205863999998</v>
      </c>
      <c r="I9" s="93">
        <v>7.0145115599999999</v>
      </c>
      <c r="J9" s="93">
        <v>3.1494632</v>
      </c>
      <c r="K9" s="93">
        <v>18.182091400000001</v>
      </c>
      <c r="L9" s="93">
        <v>10.7244174</v>
      </c>
      <c r="M9" s="93">
        <v>3.4576505900000001</v>
      </c>
      <c r="N9" s="93">
        <v>2.69576715</v>
      </c>
      <c r="O9" s="93">
        <v>2.1700004399999999</v>
      </c>
      <c r="Q9" s="28" t="s">
        <v>7</v>
      </c>
      <c r="R9" s="96">
        <v>18.6110837436553</v>
      </c>
      <c r="S9" s="26">
        <v>8.0050803150704599</v>
      </c>
      <c r="T9" s="97">
        <v>3.4576574324542002</v>
      </c>
      <c r="U9" s="26">
        <v>7.0145075140891802</v>
      </c>
      <c r="V9" s="26">
        <v>7.0145075140891802</v>
      </c>
      <c r="W9" s="26">
        <v>6.8403696385522199</v>
      </c>
      <c r="X9" s="97">
        <v>1.31555215791619</v>
      </c>
      <c r="Y9" s="26">
        <v>3.14944287486896</v>
      </c>
      <c r="Z9" s="97">
        <v>2.6957606804551602</v>
      </c>
      <c r="AA9" s="26">
        <v>28.925348705545101</v>
      </c>
      <c r="AB9" s="26">
        <v>1299.6099172715601</v>
      </c>
      <c r="AC9" s="26">
        <v>13.529807237963499</v>
      </c>
      <c r="AD9" s="26">
        <v>3.6291258015585499</v>
      </c>
      <c r="AE9" s="26">
        <v>4.4473155408488898</v>
      </c>
      <c r="AF9" s="26">
        <v>0.15167432076575299</v>
      </c>
      <c r="AG9" s="97">
        <v>1.51059075189184</v>
      </c>
      <c r="AH9" s="26">
        <v>18.182095135633801</v>
      </c>
      <c r="AI9" s="26">
        <v>18.182095135633801</v>
      </c>
      <c r="AJ9" s="26">
        <v>22001.6338334518</v>
      </c>
      <c r="AK9" s="26">
        <v>0</v>
      </c>
      <c r="AL9" s="26">
        <v>6.4087068741293098</v>
      </c>
      <c r="AM9" s="26">
        <v>1.7182313427068301</v>
      </c>
      <c r="AN9" s="97">
        <v>30.420206014925</v>
      </c>
      <c r="AO9" s="26">
        <v>4.3305984779730604</v>
      </c>
      <c r="AP9" s="26">
        <v>10.7244374263992</v>
      </c>
      <c r="AQ9" s="26">
        <v>2.17000167850642</v>
      </c>
      <c r="AR9" s="26">
        <v>21.377613382055401</v>
      </c>
      <c r="AS9" s="26">
        <v>0</v>
      </c>
      <c r="AT9" s="26">
        <v>18.163790150851199</v>
      </c>
      <c r="AU9" s="26">
        <v>2.0181895086448698</v>
      </c>
      <c r="AV9" s="26">
        <v>20.181979659496101</v>
      </c>
      <c r="AW9" s="26">
        <v>0</v>
      </c>
      <c r="AX9" s="26">
        <v>15.7851130215446</v>
      </c>
      <c r="AY9" s="26">
        <v>1.7539701163489199E-2</v>
      </c>
      <c r="AZ9" s="26">
        <v>88.513674558772394</v>
      </c>
      <c r="BA9" s="26">
        <v>0.42061116971731199</v>
      </c>
      <c r="BB9" s="26">
        <v>0.23576105094330199</v>
      </c>
      <c r="BC9" s="26">
        <v>3.67877982991341</v>
      </c>
      <c r="BD9" s="26">
        <v>2.05009457828337E-2</v>
      </c>
      <c r="BE9" s="26">
        <v>0</v>
      </c>
      <c r="BF9" s="26">
        <v>0.13701447113874199</v>
      </c>
      <c r="BG9" s="26">
        <v>134.40185944158</v>
      </c>
      <c r="BH9" s="26">
        <v>113.900843221073</v>
      </c>
      <c r="BI9" s="26">
        <v>20.501016220506202</v>
      </c>
      <c r="BJ9" s="26">
        <v>2.0386960873471201E-2</v>
      </c>
      <c r="BK9" s="26">
        <v>5.6947261032755099E-4</v>
      </c>
      <c r="BL9" s="26">
        <v>18.211669835810699</v>
      </c>
      <c r="BM9" s="26">
        <v>1.3895063851364299E-2</v>
      </c>
      <c r="BN9" s="26">
        <v>37.368662070029799</v>
      </c>
      <c r="BO9" s="26">
        <v>0.12585309832062899</v>
      </c>
      <c r="BP9" s="26">
        <v>3.2003979232460802E-2</v>
      </c>
      <c r="BQ9" s="26">
        <v>53.393566251646497</v>
      </c>
      <c r="BR9" s="26">
        <v>1.1921160348709401</v>
      </c>
      <c r="BS9" s="26">
        <v>7.0614234803264994E-2</v>
      </c>
      <c r="BT9" s="26">
        <v>0.15170667504422999</v>
      </c>
      <c r="BU9" s="26">
        <v>1.70841019196745E-3</v>
      </c>
      <c r="BV9" s="26">
        <v>10.5154286104818</v>
      </c>
      <c r="BW9" s="26">
        <v>4.3583838043623704</v>
      </c>
      <c r="BX9" s="26">
        <v>0</v>
      </c>
      <c r="BY9" s="26">
        <v>5.0126344941776999</v>
      </c>
      <c r="BZ9" s="26">
        <v>14.6590015739568</v>
      </c>
      <c r="CA9" s="97">
        <v>0</v>
      </c>
      <c r="CB9" s="26">
        <v>50.710486470345003</v>
      </c>
      <c r="CC9" s="26">
        <v>307.301971483214</v>
      </c>
      <c r="CD9" s="26">
        <v>10.7811889909164</v>
      </c>
      <c r="CE9" s="26"/>
      <c r="CF9" s="50">
        <f t="shared" si="0"/>
        <v>-2.5132799723047576E-7</v>
      </c>
      <c r="CG9" s="50">
        <f t="shared" si="1"/>
        <v>-5.4252727373707635E-7</v>
      </c>
      <c r="CH9" s="50">
        <f t="shared" si="2"/>
        <v>-1.78874619500544E-6</v>
      </c>
      <c r="CI9" s="50">
        <f t="shared" si="3"/>
        <v>4.9739892804291352E-5</v>
      </c>
      <c r="CJ9" s="50">
        <f t="shared" si="4"/>
        <v>5.8747187105188451E-5</v>
      </c>
      <c r="CK9" s="50">
        <f t="shared" si="5"/>
        <v>6.3054833306270673E-7</v>
      </c>
      <c r="CL9" s="50">
        <f t="shared" si="6"/>
        <v>-2.8361927142984735E-7</v>
      </c>
      <c r="CM9" s="102">
        <f t="shared" si="7"/>
        <v>-5.7679152498331778E-7</v>
      </c>
      <c r="CN9" s="102">
        <f t="shared" si="8"/>
        <v>-6.4535223145328028E-6</v>
      </c>
      <c r="CO9" s="102">
        <f t="shared" si="9"/>
        <v>2.054567716295156E-7</v>
      </c>
      <c r="CP9" s="102">
        <f t="shared" si="10"/>
        <v>1.8673647670865791E-6</v>
      </c>
      <c r="CQ9" s="101">
        <f t="shared" si="12"/>
        <v>1.9789316537414661E-6</v>
      </c>
      <c r="CR9" s="101">
        <f t="shared" si="13"/>
        <v>-2.3998900794710149E-6</v>
      </c>
      <c r="CS9" s="102">
        <f t="shared" si="11"/>
        <v>5.7074017002828298E-7</v>
      </c>
    </row>
    <row r="10" spans="1:97" x14ac:dyDescent="0.25">
      <c r="A10" s="28" t="s">
        <v>8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S10" s="26"/>
      <c r="T10" s="97"/>
      <c r="U10" s="26"/>
      <c r="V10" s="26"/>
      <c r="W10" s="26"/>
      <c r="X10" s="97"/>
      <c r="Y10" s="26"/>
      <c r="Z10" s="97"/>
      <c r="AA10" s="26"/>
      <c r="AB10" s="26"/>
      <c r="AC10" s="26"/>
      <c r="AD10" s="26"/>
      <c r="AE10" s="26"/>
      <c r="AF10" s="26"/>
      <c r="AG10" s="97"/>
      <c r="AH10" s="26"/>
      <c r="AI10" s="26"/>
      <c r="AJ10" s="26"/>
      <c r="AK10" s="26"/>
      <c r="AL10" s="26"/>
      <c r="AM10" s="26"/>
      <c r="AN10" s="97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97"/>
      <c r="CB10" s="26"/>
      <c r="CC10" s="26"/>
      <c r="CD10" s="26"/>
      <c r="CE10" s="26"/>
      <c r="CF10" s="50">
        <f t="shared" si="0"/>
        <v>0</v>
      </c>
      <c r="CG10" s="50">
        <f t="shared" si="1"/>
        <v>0</v>
      </c>
      <c r="CH10" s="50">
        <f t="shared" si="2"/>
        <v>0</v>
      </c>
      <c r="CI10" s="50">
        <f t="shared" si="3"/>
        <v>0</v>
      </c>
      <c r="CJ10" s="50">
        <f t="shared" si="4"/>
        <v>0</v>
      </c>
      <c r="CK10" s="50">
        <f t="shared" si="5"/>
        <v>0</v>
      </c>
      <c r="CL10" s="50">
        <f t="shared" si="6"/>
        <v>0</v>
      </c>
      <c r="CM10" s="102">
        <f t="shared" si="7"/>
        <v>0</v>
      </c>
      <c r="CN10" s="102">
        <f t="shared" si="8"/>
        <v>0</v>
      </c>
      <c r="CO10" s="102">
        <f t="shared" si="9"/>
        <v>0</v>
      </c>
      <c r="CP10" s="102">
        <f t="shared" si="10"/>
        <v>0</v>
      </c>
      <c r="CQ10" s="101">
        <f t="shared" si="12"/>
        <v>0</v>
      </c>
      <c r="CR10" s="101">
        <f t="shared" si="13"/>
        <v>0</v>
      </c>
      <c r="CS10" s="102">
        <f t="shared" si="11"/>
        <v>0</v>
      </c>
    </row>
    <row r="11" spans="1:97" x14ac:dyDescent="0.25">
      <c r="A11" s="28" t="s">
        <v>9</v>
      </c>
      <c r="B11" s="93">
        <v>813236.69966000004</v>
      </c>
      <c r="C11" s="93">
        <v>13408.501022</v>
      </c>
      <c r="D11" s="93">
        <v>14246.720337000001</v>
      </c>
      <c r="E11" s="93">
        <v>85543.059110000002</v>
      </c>
      <c r="F11" s="93">
        <v>72494.117851000003</v>
      </c>
      <c r="G11" s="93">
        <v>7074.7572937000004</v>
      </c>
      <c r="H11" s="93">
        <v>192747.29409000001</v>
      </c>
      <c r="I11" s="93">
        <v>5106.4576139999999</v>
      </c>
      <c r="J11" s="93">
        <v>2450.2303152999998</v>
      </c>
      <c r="K11" s="93">
        <v>12597.640044</v>
      </c>
      <c r="L11" s="93">
        <v>7611.1569304000004</v>
      </c>
      <c r="M11" s="93">
        <v>2286.5934852</v>
      </c>
      <c r="N11" s="93">
        <v>1580.4433934000001</v>
      </c>
      <c r="O11" s="93">
        <v>1556.7486532999999</v>
      </c>
      <c r="Q11" s="28" t="s">
        <v>9</v>
      </c>
      <c r="R11" s="96">
        <v>11566.640780453499</v>
      </c>
      <c r="S11" s="26">
        <v>4446.3936383487999</v>
      </c>
      <c r="T11" s="97">
        <v>2286.4534720125098</v>
      </c>
      <c r="U11" s="26">
        <v>5106.1408692102405</v>
      </c>
      <c r="V11" s="26">
        <v>5106.1408692102405</v>
      </c>
      <c r="W11" s="26">
        <v>4173.1407312885203</v>
      </c>
      <c r="X11" s="97">
        <v>1321.64058725684</v>
      </c>
      <c r="Y11" s="26">
        <v>2450.0770587954598</v>
      </c>
      <c r="Z11" s="97">
        <v>1580.34842991801</v>
      </c>
      <c r="AA11" s="26">
        <v>17676.869542058401</v>
      </c>
      <c r="AB11" s="26">
        <v>813191.32494039403</v>
      </c>
      <c r="AC11" s="26">
        <v>8056.5328798017399</v>
      </c>
      <c r="AD11" s="26">
        <v>2363.3089732427502</v>
      </c>
      <c r="AE11" s="26">
        <v>2495.0106249979699</v>
      </c>
      <c r="AF11" s="26">
        <v>100.010056473772</v>
      </c>
      <c r="AG11" s="97">
        <v>1153.98890613294</v>
      </c>
      <c r="AH11" s="26">
        <v>12596.864012108001</v>
      </c>
      <c r="AI11" s="26">
        <v>12596.864012108001</v>
      </c>
      <c r="AJ11" s="26">
        <v>60263055.168836698</v>
      </c>
      <c r="AK11" s="26">
        <v>0</v>
      </c>
      <c r="AL11" s="26">
        <v>3595.73587789473</v>
      </c>
      <c r="AM11" s="26">
        <v>950.10156314922403</v>
      </c>
      <c r="AN11" s="97">
        <v>18681.931473188401</v>
      </c>
      <c r="AO11" s="26">
        <v>2627.6136628082199</v>
      </c>
      <c r="AP11" s="26">
        <v>7610.7096734756597</v>
      </c>
      <c r="AQ11" s="26">
        <v>1556.6519962923801</v>
      </c>
      <c r="AR11" s="26">
        <v>13407.7503779457</v>
      </c>
      <c r="AS11" s="26">
        <v>0</v>
      </c>
      <c r="AT11" s="26">
        <v>12821.216234924699</v>
      </c>
      <c r="AU11" s="26">
        <v>1424.57961683433</v>
      </c>
      <c r="AV11" s="26">
        <v>14245.795851759</v>
      </c>
      <c r="AW11" s="26">
        <v>0</v>
      </c>
      <c r="AX11" s="26">
        <v>9513.3982283818004</v>
      </c>
      <c r="AY11" s="26">
        <v>11.1634572291638</v>
      </c>
      <c r="AZ11" s="26">
        <v>54214.393656860302</v>
      </c>
      <c r="BA11" s="26">
        <v>267.70547706179002</v>
      </c>
      <c r="BB11" s="26">
        <v>150.054234941483</v>
      </c>
      <c r="BC11" s="26">
        <v>2341.4260942280698</v>
      </c>
      <c r="BD11" s="26">
        <v>13.0481941265893</v>
      </c>
      <c r="BE11" s="26">
        <v>0</v>
      </c>
      <c r="BF11" s="26">
        <v>87.205444583100402</v>
      </c>
      <c r="BG11" s="26">
        <v>85542.448831074798</v>
      </c>
      <c r="BH11" s="26">
        <v>72494.253108336197</v>
      </c>
      <c r="BI11" s="26">
        <v>13048.195722738499</v>
      </c>
      <c r="BJ11" s="26">
        <v>12.9757040778352</v>
      </c>
      <c r="BK11" s="26">
        <v>0.36244975131555301</v>
      </c>
      <c r="BL11" s="26">
        <v>11591.147526504899</v>
      </c>
      <c r="BM11" s="26">
        <v>8.8437750945937097</v>
      </c>
      <c r="BN11" s="26">
        <v>23783.961834086698</v>
      </c>
      <c r="BO11" s="26">
        <v>80.1014199978394</v>
      </c>
      <c r="BP11" s="26">
        <v>20.369684756549098</v>
      </c>
      <c r="BQ11" s="26">
        <v>33983.300036893197</v>
      </c>
      <c r="BR11" s="26">
        <v>800.13040744162197</v>
      </c>
      <c r="BS11" s="26">
        <v>44.943780796607001</v>
      </c>
      <c r="BT11" s="26">
        <v>96.556645574805501</v>
      </c>
      <c r="BU11" s="26">
        <v>1.08734863152697</v>
      </c>
      <c r="BV11" s="26">
        <v>7074.3234080104903</v>
      </c>
      <c r="BW11" s="26">
        <v>2603.5088811416499</v>
      </c>
      <c r="BX11" s="26">
        <v>0</v>
      </c>
      <c r="BY11" s="26">
        <v>3552.5376412641499</v>
      </c>
      <c r="BZ11" s="26">
        <v>8920.1134538459901</v>
      </c>
      <c r="CA11" s="97">
        <v>0</v>
      </c>
      <c r="CB11" s="26">
        <v>31418.3424754023</v>
      </c>
      <c r="CC11" s="26">
        <v>192736.50154074299</v>
      </c>
      <c r="CD11" s="26">
        <v>6495.4367283609399</v>
      </c>
      <c r="CE11" s="26"/>
      <c r="CF11" s="50">
        <f t="shared" si="0"/>
        <v>-5.5795218815117837E-5</v>
      </c>
      <c r="CG11" s="50">
        <f t="shared" si="1"/>
        <v>-5.5982697325270783E-5</v>
      </c>
      <c r="CH11" s="50">
        <f t="shared" si="2"/>
        <v>-6.4891092064194104E-5</v>
      </c>
      <c r="CI11" s="50">
        <f t="shared" si="3"/>
        <v>-7.1341723285678016E-6</v>
      </c>
      <c r="CJ11" s="50">
        <f t="shared" si="4"/>
        <v>1.8657698059396582E-6</v>
      </c>
      <c r="CK11" s="50">
        <f t="shared" si="5"/>
        <v>-6.1328703091554141E-5</v>
      </c>
      <c r="CL11" s="50">
        <f t="shared" si="6"/>
        <v>-5.5993259505795038E-5</v>
      </c>
      <c r="CM11" s="102">
        <f t="shared" si="7"/>
        <v>-6.2028281384549731E-5</v>
      </c>
      <c r="CN11" s="102">
        <f t="shared" si="8"/>
        <v>-6.2547795439059993E-5</v>
      </c>
      <c r="CO11" s="102">
        <f t="shared" si="9"/>
        <v>-6.1601370517701883E-5</v>
      </c>
      <c r="CP11" s="102">
        <f t="shared" si="10"/>
        <v>-5.8763329731694022E-5</v>
      </c>
      <c r="CQ11" s="101">
        <f t="shared" si="12"/>
        <v>-6.1232216568654095E-5</v>
      </c>
      <c r="CR11" s="101">
        <f t="shared" si="13"/>
        <v>-6.0086607585381692E-5</v>
      </c>
      <c r="CS11" s="102">
        <f t="shared" si="11"/>
        <v>-6.2089026006159053E-5</v>
      </c>
    </row>
    <row r="12" spans="1:97" x14ac:dyDescent="0.25">
      <c r="A12" s="28" t="s">
        <v>10</v>
      </c>
      <c r="B12" s="93">
        <v>418798.77633999998</v>
      </c>
      <c r="C12" s="93">
        <v>3023.0911869000001</v>
      </c>
      <c r="D12" s="93">
        <v>14417.819928000001</v>
      </c>
      <c r="E12" s="93">
        <v>58570.118629999997</v>
      </c>
      <c r="F12" s="93">
        <v>51361.908919000001</v>
      </c>
      <c r="G12" s="93">
        <v>3953.2731929000001</v>
      </c>
      <c r="H12" s="93">
        <v>28488.469212</v>
      </c>
      <c r="I12" s="93">
        <v>2951.5880514</v>
      </c>
      <c r="J12" s="93">
        <v>1393.5326539</v>
      </c>
      <c r="K12" s="93">
        <v>7373.7469457999996</v>
      </c>
      <c r="L12" s="93">
        <v>4427.6275434999998</v>
      </c>
      <c r="M12" s="93">
        <v>1354.9467758000001</v>
      </c>
      <c r="N12" s="93">
        <v>968.65147245000003</v>
      </c>
      <c r="O12" s="93">
        <v>903.13407754000002</v>
      </c>
      <c r="Q12" s="28" t="s">
        <v>10</v>
      </c>
      <c r="R12" s="96">
        <v>805.50822119687996</v>
      </c>
      <c r="S12" s="26">
        <v>324.60798931790799</v>
      </c>
      <c r="T12" s="97">
        <v>1354.52848622805</v>
      </c>
      <c r="U12" s="26">
        <v>2950.7292851185198</v>
      </c>
      <c r="V12" s="26">
        <v>2950.7292851185198</v>
      </c>
      <c r="W12" s="26">
        <v>292.82986382639501</v>
      </c>
      <c r="X12" s="97">
        <v>77.779687649868904</v>
      </c>
      <c r="Y12" s="26">
        <v>1393.14792337635</v>
      </c>
      <c r="Z12" s="97">
        <v>968.32036298843002</v>
      </c>
      <c r="AA12" s="26">
        <v>1239.5161048131599</v>
      </c>
      <c r="AB12" s="26">
        <v>418667.75062330399</v>
      </c>
      <c r="AC12" s="26">
        <v>571.02457402796404</v>
      </c>
      <c r="AD12" s="26">
        <v>161.531340508646</v>
      </c>
      <c r="AE12" s="26">
        <v>181.36365019113299</v>
      </c>
      <c r="AF12" s="26">
        <v>6.8021907543449203</v>
      </c>
      <c r="AG12" s="97">
        <v>74.276680506370298</v>
      </c>
      <c r="AH12" s="26">
        <v>7371.5173130101002</v>
      </c>
      <c r="AI12" s="26">
        <v>7371.5173130101002</v>
      </c>
      <c r="AJ12" s="26">
        <v>75.104766072796593</v>
      </c>
      <c r="AK12" s="26">
        <v>0</v>
      </c>
      <c r="AL12" s="26">
        <v>261.364642307015</v>
      </c>
      <c r="AM12" s="26">
        <v>69.497576789823498</v>
      </c>
      <c r="AN12" s="97">
        <v>1307.3586988450199</v>
      </c>
      <c r="AO12" s="26">
        <v>184.794146558313</v>
      </c>
      <c r="AP12" s="26">
        <v>4426.3267929141502</v>
      </c>
      <c r="AQ12" s="26">
        <v>902.86808833236103</v>
      </c>
      <c r="AR12" s="26">
        <v>3022.1813710221099</v>
      </c>
      <c r="AS12" s="26">
        <v>0</v>
      </c>
      <c r="AT12" s="26">
        <v>12972.1317182493</v>
      </c>
      <c r="AU12" s="26">
        <v>1441.3482254051801</v>
      </c>
      <c r="AV12" s="26">
        <v>14413.4799436544</v>
      </c>
      <c r="AW12" s="26">
        <v>0</v>
      </c>
      <c r="AX12" s="26">
        <v>670.91995767790297</v>
      </c>
      <c r="AY12" s="26">
        <v>7.9073208640277297</v>
      </c>
      <c r="AZ12" s="26">
        <v>3798.04932793232</v>
      </c>
      <c r="BA12" s="26">
        <v>189.62162836455599</v>
      </c>
      <c r="BB12" s="26">
        <v>106.28670026361701</v>
      </c>
      <c r="BC12" s="26">
        <v>1658.4834613016001</v>
      </c>
      <c r="BD12" s="26">
        <v>9.2423244373540108</v>
      </c>
      <c r="BE12" s="26">
        <v>0</v>
      </c>
      <c r="BF12" s="26">
        <v>61.769519217381202</v>
      </c>
      <c r="BG12" s="26">
        <v>58555.335986651298</v>
      </c>
      <c r="BH12" s="26">
        <v>51349.2678842151</v>
      </c>
      <c r="BI12" s="26">
        <v>7206.0681024361102</v>
      </c>
      <c r="BJ12" s="26">
        <v>9.1909738470488396</v>
      </c>
      <c r="BK12" s="26">
        <v>0.256731219743492</v>
      </c>
      <c r="BL12" s="26">
        <v>8210.2630846203392</v>
      </c>
      <c r="BM12" s="26">
        <v>6.2642401366171203</v>
      </c>
      <c r="BN12" s="26">
        <v>16846.700724861999</v>
      </c>
      <c r="BO12" s="26">
        <v>56.737588964742599</v>
      </c>
      <c r="BP12" s="26">
        <v>14.428292871012999</v>
      </c>
      <c r="BQ12" s="26">
        <v>24071.117242829099</v>
      </c>
      <c r="BR12" s="26">
        <v>54.045651067683899</v>
      </c>
      <c r="BS12" s="26">
        <v>31.8346737704547</v>
      </c>
      <c r="BT12" s="26">
        <v>68.393183337334705</v>
      </c>
      <c r="BU12" s="26">
        <v>0.77019330809272601</v>
      </c>
      <c r="BV12" s="26">
        <v>3952.0827203991198</v>
      </c>
      <c r="BW12" s="26">
        <v>184.28615740013399</v>
      </c>
      <c r="BX12" s="26">
        <v>0</v>
      </c>
      <c r="BY12" s="26">
        <v>235.03083500556599</v>
      </c>
      <c r="BZ12" s="26">
        <v>626.58749632651302</v>
      </c>
      <c r="CA12" s="97">
        <v>0</v>
      </c>
      <c r="CB12" s="26">
        <v>2190.7605976784098</v>
      </c>
      <c r="CC12" s="26">
        <v>28479.832234039299</v>
      </c>
      <c r="CD12" s="26">
        <v>458.145056688235</v>
      </c>
      <c r="CE12" s="26"/>
      <c r="CF12" s="50">
        <f t="shared" si="0"/>
        <v>-3.128607916218458E-4</v>
      </c>
      <c r="CG12" s="50">
        <f t="shared" si="1"/>
        <v>-3.0095548617015355E-4</v>
      </c>
      <c r="CH12" s="50">
        <f t="shared" si="2"/>
        <v>-3.0101529685306087E-4</v>
      </c>
      <c r="CI12" s="50">
        <f t="shared" si="3"/>
        <v>-2.5239223847375213E-4</v>
      </c>
      <c r="CJ12" s="50">
        <f t="shared" si="4"/>
        <v>-2.4611691915183472E-4</v>
      </c>
      <c r="CK12" s="50">
        <f t="shared" si="5"/>
        <v>-3.0113590505670022E-4</v>
      </c>
      <c r="CL12" s="50">
        <f t="shared" si="6"/>
        <v>-3.0317451936178776E-4</v>
      </c>
      <c r="CM12" s="102">
        <f t="shared" si="7"/>
        <v>-2.9095058881029354E-4</v>
      </c>
      <c r="CN12" s="102">
        <f t="shared" si="8"/>
        <v>-2.7608289089836146E-4</v>
      </c>
      <c r="CO12" s="102">
        <f t="shared" si="9"/>
        <v>-3.0237446528719598E-4</v>
      </c>
      <c r="CP12" s="102">
        <f t="shared" si="10"/>
        <v>-2.9378048922816487E-4</v>
      </c>
      <c r="CQ12" s="101">
        <f t="shared" si="12"/>
        <v>-3.0871291730485593E-4</v>
      </c>
      <c r="CR12" s="101">
        <f t="shared" si="13"/>
        <v>-3.4182517756622705E-4</v>
      </c>
      <c r="CS12" s="102">
        <f t="shared" si="11"/>
        <v>-2.9451796167797071E-4</v>
      </c>
    </row>
    <row r="13" spans="1:97" x14ac:dyDescent="0.25">
      <c r="A13" s="28" t="s">
        <v>12</v>
      </c>
      <c r="B13" s="93">
        <v>1700380.0197999999</v>
      </c>
      <c r="C13" s="93">
        <v>27862.163154000002</v>
      </c>
      <c r="D13" s="93">
        <v>20860.302285999998</v>
      </c>
      <c r="E13" s="93">
        <v>170887.19123999999</v>
      </c>
      <c r="F13" s="93">
        <v>144819.64934</v>
      </c>
      <c r="G13" s="93">
        <v>12062.469262000001</v>
      </c>
      <c r="H13" s="93">
        <v>400518.54232000001</v>
      </c>
      <c r="I13" s="93">
        <v>13792.678075</v>
      </c>
      <c r="J13" s="93">
        <v>3697.7689197999998</v>
      </c>
      <c r="K13" s="93">
        <v>27548.378462000001</v>
      </c>
      <c r="L13" s="93">
        <v>30999.629452000001</v>
      </c>
      <c r="M13" s="93">
        <v>4215.4565696</v>
      </c>
      <c r="N13" s="93">
        <v>2230.9872484000002</v>
      </c>
      <c r="O13" s="93">
        <v>4005.9163273999998</v>
      </c>
      <c r="Q13" s="28" t="s">
        <v>12</v>
      </c>
      <c r="R13" s="96">
        <v>27985.795209052401</v>
      </c>
      <c r="S13" s="26">
        <v>4870.7152230368602</v>
      </c>
      <c r="T13" s="97">
        <v>4216.3781758927698</v>
      </c>
      <c r="U13" s="26">
        <v>13795.6936197018</v>
      </c>
      <c r="V13" s="26">
        <v>13795.6936197018</v>
      </c>
      <c r="W13" s="26">
        <v>7936.1066128885304</v>
      </c>
      <c r="X13" s="97">
        <v>441.94473731833398</v>
      </c>
      <c r="Y13" s="26">
        <v>3698.5773916474</v>
      </c>
      <c r="Z13" s="97">
        <v>2231.4752542656602</v>
      </c>
      <c r="AA13" s="26">
        <v>45826.994109273903</v>
      </c>
      <c r="AB13" s="26">
        <v>1700740.31606447</v>
      </c>
      <c r="AC13" s="26">
        <v>11540.088790964401</v>
      </c>
      <c r="AD13" s="26">
        <v>6717.3460208932702</v>
      </c>
      <c r="AE13" s="26">
        <v>2395.70762828132</v>
      </c>
      <c r="AF13" s="26">
        <v>2021.44675279271</v>
      </c>
      <c r="AG13" s="97">
        <v>3062.4748979051001</v>
      </c>
      <c r="AH13" s="26">
        <v>27554.405962482098</v>
      </c>
      <c r="AI13" s="26">
        <v>27554.405962482098</v>
      </c>
      <c r="AJ13" s="26">
        <v>53113189.054689102</v>
      </c>
      <c r="AK13" s="26">
        <v>0</v>
      </c>
      <c r="AL13" s="26">
        <v>4639.2979879882196</v>
      </c>
      <c r="AM13" s="26">
        <v>814.593222485051</v>
      </c>
      <c r="AN13" s="97">
        <v>39229.914266291104</v>
      </c>
      <c r="AO13" s="26">
        <v>5621.1650213303201</v>
      </c>
      <c r="AP13" s="26">
        <v>31006.5048936926</v>
      </c>
      <c r="AQ13" s="26">
        <v>4006.7930029446502</v>
      </c>
      <c r="AR13" s="26">
        <v>27868.076855687599</v>
      </c>
      <c r="AS13" s="26">
        <v>0</v>
      </c>
      <c r="AT13" s="26">
        <v>18778.488373493499</v>
      </c>
      <c r="AU13" s="26">
        <v>2086.4988218933699</v>
      </c>
      <c r="AV13" s="26">
        <v>20864.987195386799</v>
      </c>
      <c r="AW13" s="26">
        <v>0</v>
      </c>
      <c r="AX13" s="26">
        <v>18151.238000795202</v>
      </c>
      <c r="AY13" s="26">
        <v>22.306982497096602</v>
      </c>
      <c r="AZ13" s="26">
        <v>112356.55580675299</v>
      </c>
      <c r="BA13" s="26">
        <v>534.93299921873995</v>
      </c>
      <c r="BB13" s="26">
        <v>299.84060270128901</v>
      </c>
      <c r="BC13" s="26">
        <v>4678.67198022719</v>
      </c>
      <c r="BD13" s="26">
        <v>26.073095348521498</v>
      </c>
      <c r="BE13" s="26">
        <v>0</v>
      </c>
      <c r="BF13" s="26">
        <v>174.25521832362401</v>
      </c>
      <c r="BG13" s="26">
        <v>170932.19815703001</v>
      </c>
      <c r="BH13" s="26">
        <v>144859.09303730199</v>
      </c>
      <c r="BI13" s="26">
        <v>26073.105119727701</v>
      </c>
      <c r="BJ13" s="26">
        <v>25.928245450142899</v>
      </c>
      <c r="BK13" s="26">
        <v>0.72425205482119404</v>
      </c>
      <c r="BL13" s="26">
        <v>23161.599005796201</v>
      </c>
      <c r="BM13" s="26">
        <v>17.6717675238671</v>
      </c>
      <c r="BN13" s="26">
        <v>47525.467488440801</v>
      </c>
      <c r="BO13" s="26">
        <v>160.059852052769</v>
      </c>
      <c r="BP13" s="26">
        <v>40.702998032688498</v>
      </c>
      <c r="BQ13" s="26">
        <v>67905.937496550803</v>
      </c>
      <c r="BR13" s="26">
        <v>3124.1308393953</v>
      </c>
      <c r="BS13" s="26">
        <v>89.807333902668006</v>
      </c>
      <c r="BT13" s="26">
        <v>192.94096083692</v>
      </c>
      <c r="BU13" s="26">
        <v>2.17275834386662</v>
      </c>
      <c r="BV13" s="26">
        <v>12065.1063360548</v>
      </c>
      <c r="BW13" s="26">
        <v>4568.36728131976</v>
      </c>
      <c r="BX13" s="26">
        <v>0</v>
      </c>
      <c r="BY13" s="26">
        <v>5057.6420796845896</v>
      </c>
      <c r="BZ13" s="26">
        <v>16986.744125140998</v>
      </c>
      <c r="CA13" s="97">
        <v>0</v>
      </c>
      <c r="CB13" s="26">
        <v>60598.240748718003</v>
      </c>
      <c r="CC13" s="26">
        <v>400603.48091810301</v>
      </c>
      <c r="CD13" s="26">
        <v>12969.966665322499</v>
      </c>
      <c r="CE13" s="26"/>
      <c r="CF13" s="50">
        <f t="shared" si="0"/>
        <v>2.1189161262461057E-4</v>
      </c>
      <c r="CG13" s="50">
        <f t="shared" si="1"/>
        <v>2.122484767213238E-4</v>
      </c>
      <c r="CH13" s="50">
        <f t="shared" si="2"/>
        <v>2.2458492319857784E-4</v>
      </c>
      <c r="CI13" s="50">
        <f t="shared" si="3"/>
        <v>2.6337209186624979E-4</v>
      </c>
      <c r="CJ13" s="50">
        <f t="shared" si="4"/>
        <v>2.7236426466816806E-4</v>
      </c>
      <c r="CK13" s="50">
        <f t="shared" si="5"/>
        <v>2.1861809531043314E-4</v>
      </c>
      <c r="CL13" s="50">
        <f t="shared" si="6"/>
        <v>2.1207157504119612E-4</v>
      </c>
      <c r="CM13" s="102">
        <f t="shared" si="7"/>
        <v>2.1863373344922619E-4</v>
      </c>
      <c r="CN13" s="102">
        <f t="shared" si="8"/>
        <v>2.1863774209121472E-4</v>
      </c>
      <c r="CO13" s="102">
        <f t="shared" si="9"/>
        <v>2.1879692448730165E-4</v>
      </c>
      <c r="CP13" s="102">
        <f t="shared" si="10"/>
        <v>2.2179109280143219E-4</v>
      </c>
      <c r="CQ13" s="101">
        <f t="shared" si="12"/>
        <v>2.1862549822386523E-4</v>
      </c>
      <c r="CR13" s="101">
        <f t="shared" si="13"/>
        <v>2.1873987222917874E-4</v>
      </c>
      <c r="CS13" s="102">
        <f t="shared" si="11"/>
        <v>2.1884519620493981E-4</v>
      </c>
    </row>
    <row r="14" spans="1:97" x14ac:dyDescent="0.25">
      <c r="A14" s="28" t="s">
        <v>13</v>
      </c>
      <c r="B14" s="93">
        <v>208586.80739999999</v>
      </c>
      <c r="C14" s="93">
        <v>3431.0067187999998</v>
      </c>
      <c r="D14" s="93">
        <v>3234.9932528999998</v>
      </c>
      <c r="E14" s="93">
        <v>21566.597478</v>
      </c>
      <c r="F14" s="93">
        <v>18276.775869000001</v>
      </c>
      <c r="G14" s="93">
        <v>1686.4330124999999</v>
      </c>
      <c r="H14" s="93">
        <v>49320.652256000001</v>
      </c>
      <c r="I14" s="93">
        <v>1444.0973822000001</v>
      </c>
      <c r="J14" s="93">
        <v>387.73497762</v>
      </c>
      <c r="K14" s="93">
        <v>2164.4228039</v>
      </c>
      <c r="L14" s="93">
        <v>1985.2030835999999</v>
      </c>
      <c r="M14" s="93">
        <v>441.15624043000003</v>
      </c>
      <c r="N14" s="93">
        <v>234.36425327000001</v>
      </c>
      <c r="O14" s="93">
        <v>418.75377716999998</v>
      </c>
      <c r="Q14" s="28" t="s">
        <v>13</v>
      </c>
      <c r="R14" s="96">
        <v>3975.0778459696398</v>
      </c>
      <c r="S14" s="26">
        <v>688.08959109983903</v>
      </c>
      <c r="T14" s="97">
        <v>440.908721679243</v>
      </c>
      <c r="U14" s="26">
        <v>1443.2863580411699</v>
      </c>
      <c r="V14" s="26">
        <v>1443.2863580411699</v>
      </c>
      <c r="W14" s="26">
        <v>1114.24103613391</v>
      </c>
      <c r="X14" s="97">
        <v>62.180567064018</v>
      </c>
      <c r="Y14" s="26">
        <v>387.51751583495002</v>
      </c>
      <c r="Z14" s="97">
        <v>234.232865737998</v>
      </c>
      <c r="AA14" s="26">
        <v>5019.5879029787502</v>
      </c>
      <c r="AB14" s="26">
        <v>208469.01838997699</v>
      </c>
      <c r="AC14" s="26">
        <v>1653.3951269020799</v>
      </c>
      <c r="AD14" s="26">
        <v>663.33816237512599</v>
      </c>
      <c r="AE14" s="26">
        <v>471.79161852092</v>
      </c>
      <c r="AF14" s="26">
        <v>285.31744896675002</v>
      </c>
      <c r="AG14" s="97">
        <v>449.47612767419901</v>
      </c>
      <c r="AH14" s="26">
        <v>2163.20769028524</v>
      </c>
      <c r="AI14" s="26">
        <v>2163.20769028524</v>
      </c>
      <c r="AJ14" s="26">
        <v>3876571.6277546301</v>
      </c>
      <c r="AK14" s="26">
        <v>0</v>
      </c>
      <c r="AL14" s="26">
        <v>654.43805117054399</v>
      </c>
      <c r="AM14" s="26">
        <v>114.747737045821</v>
      </c>
      <c r="AN14" s="97">
        <v>4997.62328802715</v>
      </c>
      <c r="AO14" s="26">
        <v>792.00618527199595</v>
      </c>
      <c r="AP14" s="26">
        <v>1984.0944933662799</v>
      </c>
      <c r="AQ14" s="26">
        <v>418.51868086821003</v>
      </c>
      <c r="AR14" s="26">
        <v>3429.0694717526098</v>
      </c>
      <c r="AS14" s="26">
        <v>0</v>
      </c>
      <c r="AT14" s="26">
        <v>2909.8655909941099</v>
      </c>
      <c r="AU14" s="26">
        <v>323.31885798662802</v>
      </c>
      <c r="AV14" s="26">
        <v>3233.1844489807399</v>
      </c>
      <c r="AW14" s="26">
        <v>0</v>
      </c>
      <c r="AX14" s="26">
        <v>2635.98968099985</v>
      </c>
      <c r="AY14" s="26">
        <v>2.8130434813296001</v>
      </c>
      <c r="AZ14" s="26">
        <v>14714.063542526301</v>
      </c>
      <c r="BA14" s="26">
        <v>67.458075469060901</v>
      </c>
      <c r="BB14" s="26">
        <v>37.811578008124002</v>
      </c>
      <c r="BC14" s="26">
        <v>590.00689137629001</v>
      </c>
      <c r="BD14" s="26">
        <v>3.2879600598885501</v>
      </c>
      <c r="BE14" s="26">
        <v>0</v>
      </c>
      <c r="BF14" s="26">
        <v>21.974564726158299</v>
      </c>
      <c r="BG14" s="26">
        <v>21555.512346658001</v>
      </c>
      <c r="BH14" s="26">
        <v>18267.546368691001</v>
      </c>
      <c r="BI14" s="26">
        <v>3287.9659779670001</v>
      </c>
      <c r="BJ14" s="26">
        <v>3.2696997662439302</v>
      </c>
      <c r="BK14" s="26">
        <v>9.1332312860662304E-2</v>
      </c>
      <c r="BL14" s="26">
        <v>2920.8083759145002</v>
      </c>
      <c r="BM14" s="26">
        <v>2.2285138486637202</v>
      </c>
      <c r="BN14" s="26">
        <v>5993.2282478050201</v>
      </c>
      <c r="BO14" s="26">
        <v>20.184449827102501</v>
      </c>
      <c r="BP14" s="26">
        <v>5.1328784912007999</v>
      </c>
      <c r="BQ14" s="26">
        <v>8563.3206066678795</v>
      </c>
      <c r="BR14" s="26">
        <v>243.87065866478599</v>
      </c>
      <c r="BS14" s="26">
        <v>11.325212779344801</v>
      </c>
      <c r="BT14" s="26">
        <v>24.3309413508821</v>
      </c>
      <c r="BU14" s="26">
        <v>0.27399680651465702</v>
      </c>
      <c r="BV14" s="26">
        <v>1685.4865112099501</v>
      </c>
      <c r="BW14" s="26">
        <v>645.26291788145602</v>
      </c>
      <c r="BX14" s="26">
        <v>0</v>
      </c>
      <c r="BY14" s="26">
        <v>707.89015766193302</v>
      </c>
      <c r="BZ14" s="26">
        <v>2257.3515657387502</v>
      </c>
      <c r="CA14" s="97">
        <v>0</v>
      </c>
      <c r="CB14" s="26">
        <v>7813.6370488983503</v>
      </c>
      <c r="CC14" s="26">
        <v>49292.8033493939</v>
      </c>
      <c r="CD14" s="26">
        <v>1707.8842721938499</v>
      </c>
      <c r="CE14" s="26"/>
      <c r="CF14" s="50">
        <f t="shared" si="0"/>
        <v>-5.647001912116122E-4</v>
      </c>
      <c r="CG14" s="50">
        <f t="shared" si="1"/>
        <v>-5.6462933656612868E-4</v>
      </c>
      <c r="CH14" s="50">
        <f t="shared" si="2"/>
        <v>-5.5913684445503791E-4</v>
      </c>
      <c r="CI14" s="50">
        <f t="shared" si="3"/>
        <v>-5.1399537424977814E-4</v>
      </c>
      <c r="CJ14" s="50">
        <f t="shared" si="4"/>
        <v>-5.0498514481729932E-4</v>
      </c>
      <c r="CK14" s="50">
        <f t="shared" si="5"/>
        <v>-5.6124452203808455E-4</v>
      </c>
      <c r="CL14" s="50">
        <f t="shared" si="6"/>
        <v>-5.6465000628034439E-4</v>
      </c>
      <c r="CM14" s="102">
        <f t="shared" si="7"/>
        <v>-5.6161320477889206E-4</v>
      </c>
      <c r="CN14" s="102">
        <f t="shared" si="8"/>
        <v>-5.6085160638538203E-4</v>
      </c>
      <c r="CO14" s="102">
        <f t="shared" si="9"/>
        <v>-5.6140307363722341E-4</v>
      </c>
      <c r="CP14" s="102">
        <f t="shared" si="10"/>
        <v>-5.5842661281263755E-4</v>
      </c>
      <c r="CQ14" s="101">
        <f t="shared" si="12"/>
        <v>-5.610682295137991E-4</v>
      </c>
      <c r="CR14" s="101">
        <f t="shared" si="13"/>
        <v>-5.6061250881397613E-4</v>
      </c>
      <c r="CS14" s="102">
        <f t="shared" si="11"/>
        <v>-5.6141894021533912E-4</v>
      </c>
    </row>
    <row r="15" spans="1:97" x14ac:dyDescent="0.25">
      <c r="A15" s="28" t="s">
        <v>14</v>
      </c>
      <c r="B15" s="93">
        <v>53141.812718000001</v>
      </c>
      <c r="C15" s="93">
        <v>874.45201699999996</v>
      </c>
      <c r="D15" s="93">
        <v>841.30884800000001</v>
      </c>
      <c r="E15" s="93">
        <v>5509.8324730000004</v>
      </c>
      <c r="F15" s="93">
        <v>4669.3500990000002</v>
      </c>
      <c r="G15" s="93">
        <v>434.89160399999997</v>
      </c>
      <c r="H15" s="93">
        <v>12570.240838</v>
      </c>
      <c r="I15" s="93">
        <v>372.39834818999998</v>
      </c>
      <c r="J15" s="93">
        <v>99.987623749999997</v>
      </c>
      <c r="K15" s="93">
        <v>558.15313273000004</v>
      </c>
      <c r="L15" s="93">
        <v>511.93663115999999</v>
      </c>
      <c r="M15" s="93">
        <v>113.76369626</v>
      </c>
      <c r="N15" s="93">
        <v>60.436963339999998</v>
      </c>
      <c r="O15" s="93">
        <v>107.98663361</v>
      </c>
      <c r="Q15" s="28" t="s">
        <v>14</v>
      </c>
      <c r="R15" s="96">
        <v>1011.48361442869</v>
      </c>
      <c r="S15" s="26">
        <v>175.088714551442</v>
      </c>
      <c r="T15" s="97">
        <v>113.71367035808601</v>
      </c>
      <c r="U15" s="26">
        <v>372.23473142418601</v>
      </c>
      <c r="V15" s="26">
        <v>372.23473142418601</v>
      </c>
      <c r="W15" s="26">
        <v>283.52545969417997</v>
      </c>
      <c r="X15" s="97">
        <v>15.822216763874399</v>
      </c>
      <c r="Y15" s="26">
        <v>99.943794925585607</v>
      </c>
      <c r="Z15" s="97">
        <v>60.410289630144803</v>
      </c>
      <c r="AA15" s="26">
        <v>1277.2657401229101</v>
      </c>
      <c r="AB15" s="26">
        <v>53119.443109195097</v>
      </c>
      <c r="AC15" s="26">
        <v>420.71671059203902</v>
      </c>
      <c r="AD15" s="26">
        <v>168.79050260566399</v>
      </c>
      <c r="AE15" s="26">
        <v>120.05039505113299</v>
      </c>
      <c r="AF15" s="26">
        <v>72.600773394687806</v>
      </c>
      <c r="AG15" s="97">
        <v>114.371918333831</v>
      </c>
      <c r="AH15" s="26">
        <v>557.90815666162405</v>
      </c>
      <c r="AI15" s="26">
        <v>557.90815666162405</v>
      </c>
      <c r="AJ15" s="26">
        <v>1010212.41056799</v>
      </c>
      <c r="AK15" s="26">
        <v>0</v>
      </c>
      <c r="AL15" s="26">
        <v>166.525993999701</v>
      </c>
      <c r="AM15" s="26">
        <v>29.198305342349801</v>
      </c>
      <c r="AN15" s="97">
        <v>1271.6764484677799</v>
      </c>
      <c r="AO15" s="26">
        <v>201.530856623246</v>
      </c>
      <c r="AP15" s="26">
        <v>511.71337449921901</v>
      </c>
      <c r="AQ15" s="26">
        <v>107.938861162224</v>
      </c>
      <c r="AR15" s="26">
        <v>874.083501186185</v>
      </c>
      <c r="AS15" s="26">
        <v>0</v>
      </c>
      <c r="AT15" s="26">
        <v>756.83550898072599</v>
      </c>
      <c r="AU15" s="26">
        <v>84.092872249102399</v>
      </c>
      <c r="AV15" s="26">
        <v>840.92838122982801</v>
      </c>
      <c r="AW15" s="26">
        <v>0</v>
      </c>
      <c r="AX15" s="26">
        <v>670.74412056092694</v>
      </c>
      <c r="AY15" s="26">
        <v>0.718774742876921</v>
      </c>
      <c r="AZ15" s="26">
        <v>3744.0863491936502</v>
      </c>
      <c r="BA15" s="26">
        <v>17.236575031950402</v>
      </c>
      <c r="BB15" s="26">
        <v>9.6614431628609303</v>
      </c>
      <c r="BC15" s="26">
        <v>150.75587996197001</v>
      </c>
      <c r="BD15" s="26">
        <v>0.84012650770074404</v>
      </c>
      <c r="BE15" s="26">
        <v>0</v>
      </c>
      <c r="BF15" s="26">
        <v>5.6148409552803402</v>
      </c>
      <c r="BG15" s="26">
        <v>5507.7651368729403</v>
      </c>
      <c r="BH15" s="26">
        <v>4667.6401724823199</v>
      </c>
      <c r="BI15" s="26">
        <v>840.12496439061397</v>
      </c>
      <c r="BJ15" s="26">
        <v>0.83545926236015799</v>
      </c>
      <c r="BK15" s="26">
        <v>2.3336813775437198E-2</v>
      </c>
      <c r="BL15" s="26">
        <v>746.31164992212098</v>
      </c>
      <c r="BM15" s="26">
        <v>0.56942096479053295</v>
      </c>
      <c r="BN15" s="26">
        <v>1531.3623305891299</v>
      </c>
      <c r="BO15" s="26">
        <v>5.15743949086459</v>
      </c>
      <c r="BP15" s="26">
        <v>1.3115288091105901</v>
      </c>
      <c r="BQ15" s="26">
        <v>2188.0606613070099</v>
      </c>
      <c r="BR15" s="26">
        <v>62.0543707709868</v>
      </c>
      <c r="BS15" s="26">
        <v>2.8937655718623998</v>
      </c>
      <c r="BT15" s="26">
        <v>6.2169288942982899</v>
      </c>
      <c r="BU15" s="26">
        <v>7.0010494363200407E-2</v>
      </c>
      <c r="BV15" s="26">
        <v>434.70066290630399</v>
      </c>
      <c r="BW15" s="26">
        <v>164.19138366099801</v>
      </c>
      <c r="BX15" s="26">
        <v>0</v>
      </c>
      <c r="BY15" s="26">
        <v>180.12719490808001</v>
      </c>
      <c r="BZ15" s="26">
        <v>574.39695916958101</v>
      </c>
      <c r="CA15" s="97">
        <v>0</v>
      </c>
      <c r="CB15" s="26">
        <v>1988.2292168346601</v>
      </c>
      <c r="CC15" s="26">
        <v>12564.942701423601</v>
      </c>
      <c r="CD15" s="26">
        <v>434.58197190818998</v>
      </c>
      <c r="CE15" s="26"/>
      <c r="CF15" s="50">
        <f t="shared" si="0"/>
        <v>-4.2094177185127786E-4</v>
      </c>
      <c r="CG15" s="50">
        <f t="shared" si="1"/>
        <v>-4.2142485425241099E-4</v>
      </c>
      <c r="CH15" s="50">
        <f t="shared" si="2"/>
        <v>-4.522319848132708E-4</v>
      </c>
      <c r="CI15" s="50">
        <f t="shared" si="3"/>
        <v>-3.7520852715409157E-4</v>
      </c>
      <c r="CJ15" s="50">
        <f t="shared" si="4"/>
        <v>-3.6620225115407165E-4</v>
      </c>
      <c r="CK15" s="50">
        <f t="shared" si="5"/>
        <v>-4.3905444929211146E-4</v>
      </c>
      <c r="CL15" s="50">
        <f t="shared" si="6"/>
        <v>-4.2148250337277861E-4</v>
      </c>
      <c r="CM15" s="102">
        <f t="shared" si="7"/>
        <v>-4.3935953692923329E-4</v>
      </c>
      <c r="CN15" s="102">
        <f t="shared" si="8"/>
        <v>-4.383424945068815E-4</v>
      </c>
      <c r="CO15" s="102">
        <f t="shared" si="9"/>
        <v>-4.3890476288788437E-4</v>
      </c>
      <c r="CP15" s="102">
        <f t="shared" si="10"/>
        <v>-4.3610214075733819E-4</v>
      </c>
      <c r="CQ15" s="101">
        <f t="shared" si="12"/>
        <v>-4.3973520163819498E-4</v>
      </c>
      <c r="CR15" s="101">
        <f t="shared" si="13"/>
        <v>-4.4134761876002095E-4</v>
      </c>
      <c r="CS15" s="102">
        <f t="shared" si="11"/>
        <v>-4.4239223113974211E-4</v>
      </c>
    </row>
    <row r="16" spans="1:97" x14ac:dyDescent="0.25">
      <c r="A16" s="28" t="s">
        <v>15</v>
      </c>
      <c r="B16" s="93">
        <v>34433.218078999998</v>
      </c>
      <c r="C16" s="93">
        <v>565.89899406999996</v>
      </c>
      <c r="D16" s="93">
        <v>509.02644708999998</v>
      </c>
      <c r="E16" s="93">
        <v>3537.8546689</v>
      </c>
      <c r="F16" s="93">
        <v>2998.1824793999999</v>
      </c>
      <c r="G16" s="93">
        <v>270.74873246999999</v>
      </c>
      <c r="H16" s="93">
        <v>8134.8037610000001</v>
      </c>
      <c r="I16" s="93">
        <v>232.92080444000001</v>
      </c>
      <c r="J16" s="93">
        <v>62.538402320000003</v>
      </c>
      <c r="K16" s="93">
        <v>349.10325829999999</v>
      </c>
      <c r="L16" s="93">
        <v>320.19661914</v>
      </c>
      <c r="M16" s="93">
        <v>71.154804330000005</v>
      </c>
      <c r="N16" s="93">
        <v>37.800990259999999</v>
      </c>
      <c r="O16" s="93">
        <v>67.541474289999996</v>
      </c>
      <c r="Q16" s="28" t="s">
        <v>15</v>
      </c>
      <c r="R16" s="96">
        <v>658.593491557118</v>
      </c>
      <c r="S16" s="26">
        <v>114.00298862392</v>
      </c>
      <c r="T16" s="97">
        <v>71.154502945677507</v>
      </c>
      <c r="U16" s="26">
        <v>231.88277468088799</v>
      </c>
      <c r="V16" s="26">
        <v>231.88277468088799</v>
      </c>
      <c r="W16" s="26">
        <v>184.60840951438601</v>
      </c>
      <c r="X16" s="97">
        <v>10.3020980521877</v>
      </c>
      <c r="Y16" s="26">
        <v>62.259706614104303</v>
      </c>
      <c r="Z16" s="97">
        <v>37.8008004541446</v>
      </c>
      <c r="AA16" s="26">
        <v>831.64891623866197</v>
      </c>
      <c r="AB16" s="26">
        <v>34433.0736115412</v>
      </c>
      <c r="AC16" s="26">
        <v>273.93541473591699</v>
      </c>
      <c r="AD16" s="26">
        <v>109.902442057312</v>
      </c>
      <c r="AE16" s="26">
        <v>78.166794679249406</v>
      </c>
      <c r="AF16" s="26">
        <v>47.271511114151998</v>
      </c>
      <c r="AG16" s="97">
        <v>74.469511683159396</v>
      </c>
      <c r="AH16" s="26">
        <v>347.54735666674401</v>
      </c>
      <c r="AI16" s="26">
        <v>347.54735666674401</v>
      </c>
      <c r="AJ16" s="26">
        <v>615787.773838002</v>
      </c>
      <c r="AK16" s="26">
        <v>0</v>
      </c>
      <c r="AL16" s="26">
        <v>108.427836951819</v>
      </c>
      <c r="AM16" s="26">
        <v>19.011480541473201</v>
      </c>
      <c r="AN16" s="97">
        <v>828.00992443355904</v>
      </c>
      <c r="AO16" s="26">
        <v>131.22018053343899</v>
      </c>
      <c r="AP16" s="26">
        <v>318.77041529560898</v>
      </c>
      <c r="AQ16" s="26">
        <v>67.240470557279707</v>
      </c>
      <c r="AR16" s="26">
        <v>565.89666727227598</v>
      </c>
      <c r="AS16" s="26">
        <v>0</v>
      </c>
      <c r="AT16" s="26">
        <v>458.12155351554497</v>
      </c>
      <c r="AU16" s="26">
        <v>50.902398036329899</v>
      </c>
      <c r="AV16" s="26">
        <v>509.02395155187497</v>
      </c>
      <c r="AW16" s="26">
        <v>0</v>
      </c>
      <c r="AX16" s="26">
        <v>436.73250822905698</v>
      </c>
      <c r="AY16" s="26">
        <v>0.461717904290745</v>
      </c>
      <c r="AZ16" s="26">
        <v>2437.8363081477701</v>
      </c>
      <c r="BA16" s="26">
        <v>11.072240194411201</v>
      </c>
      <c r="BB16" s="26">
        <v>6.2062104351339498</v>
      </c>
      <c r="BC16" s="26">
        <v>96.840876980384294</v>
      </c>
      <c r="BD16" s="26">
        <v>0.53966977657048998</v>
      </c>
      <c r="BE16" s="26">
        <v>0</v>
      </c>
      <c r="BF16" s="26">
        <v>3.6067992381972802</v>
      </c>
      <c r="BG16" s="26">
        <v>3538.0164229192201</v>
      </c>
      <c r="BH16" s="26">
        <v>2998.3465547331198</v>
      </c>
      <c r="BI16" s="26">
        <v>539.669868186092</v>
      </c>
      <c r="BJ16" s="26">
        <v>0.53667214767483995</v>
      </c>
      <c r="BK16" s="26">
        <v>1.4990833404707899E-2</v>
      </c>
      <c r="BL16" s="26">
        <v>479.40732783974602</v>
      </c>
      <c r="BM16" s="26">
        <v>0.36577687763355798</v>
      </c>
      <c r="BN16" s="26">
        <v>983.69945380732599</v>
      </c>
      <c r="BO16" s="26">
        <v>3.3129777359072299</v>
      </c>
      <c r="BP16" s="26">
        <v>0.84248524627534604</v>
      </c>
      <c r="BQ16" s="26">
        <v>1405.5419564988399</v>
      </c>
      <c r="BR16" s="26">
        <v>40.404689040302102</v>
      </c>
      <c r="BS16" s="26">
        <v>1.8588649874182199</v>
      </c>
      <c r="BT16" s="26">
        <v>3.9935616009997901</v>
      </c>
      <c r="BU16" s="26">
        <v>4.4972628914433099E-2</v>
      </c>
      <c r="BV16" s="26">
        <v>270.74743674147999</v>
      </c>
      <c r="BW16" s="26">
        <v>106.90782200201799</v>
      </c>
      <c r="BX16" s="26">
        <v>0</v>
      </c>
      <c r="BY16" s="26">
        <v>117.283936639245</v>
      </c>
      <c r="BZ16" s="26">
        <v>373.99948200634202</v>
      </c>
      <c r="CA16" s="97">
        <v>0</v>
      </c>
      <c r="CB16" s="26">
        <v>1294.5693360902001</v>
      </c>
      <c r="CC16" s="26">
        <v>8134.7692884000498</v>
      </c>
      <c r="CD16" s="26">
        <v>282.96356354364099</v>
      </c>
      <c r="CE16" s="26"/>
      <c r="CF16" s="50">
        <f t="shared" si="0"/>
        <v>-4.1955839987672982E-6</v>
      </c>
      <c r="CG16" s="50">
        <f t="shared" si="1"/>
        <v>-4.1116837958070773E-6</v>
      </c>
      <c r="CH16" s="50">
        <f t="shared" si="2"/>
        <v>-4.9025706606607282E-6</v>
      </c>
      <c r="CI16" s="50">
        <f t="shared" si="3"/>
        <v>4.5720933830894389E-5</v>
      </c>
      <c r="CJ16" s="50">
        <f t="shared" si="4"/>
        <v>5.4724932270529729E-5</v>
      </c>
      <c r="CK16" s="50">
        <f t="shared" si="5"/>
        <v>-4.7857233095246161E-6</v>
      </c>
      <c r="CL16" s="50">
        <f t="shared" si="6"/>
        <v>-4.2376682908500061E-6</v>
      </c>
      <c r="CM16" s="102">
        <f t="shared" si="7"/>
        <v>-4.4565781129242829E-3</v>
      </c>
      <c r="CN16" s="102">
        <f t="shared" si="8"/>
        <v>-4.4563931209763595E-3</v>
      </c>
      <c r="CO16" s="102">
        <f t="shared" si="9"/>
        <v>-4.4568522242749431E-3</v>
      </c>
      <c r="CP16" s="102">
        <f t="shared" si="10"/>
        <v>-4.4541502287612552E-3</v>
      </c>
      <c r="CQ16" s="101">
        <f t="shared" si="12"/>
        <v>-4.2356145215431702E-6</v>
      </c>
      <c r="CR16" s="101">
        <f t="shared" si="13"/>
        <v>-5.0211873840754836E-6</v>
      </c>
      <c r="CS16" s="102">
        <f t="shared" si="11"/>
        <v>-4.4565762871547985E-3</v>
      </c>
    </row>
    <row r="17" spans="1:97" x14ac:dyDescent="0.25">
      <c r="A17" s="28" t="s">
        <v>16</v>
      </c>
      <c r="B17" s="93">
        <v>1169120.5811999999</v>
      </c>
      <c r="C17" s="93">
        <v>19468.900291000002</v>
      </c>
      <c r="D17" s="93">
        <v>30398.872851</v>
      </c>
      <c r="E17" s="93">
        <v>131834.81575000001</v>
      </c>
      <c r="F17" s="93">
        <v>111724.41905</v>
      </c>
      <c r="G17" s="93">
        <v>13203.435304000001</v>
      </c>
      <c r="H17" s="93">
        <v>279865.41002000001</v>
      </c>
      <c r="I17" s="93">
        <v>11184.373868000001</v>
      </c>
      <c r="J17" s="93">
        <v>3002.9643428999998</v>
      </c>
      <c r="K17" s="93">
        <v>16763.214306999998</v>
      </c>
      <c r="L17" s="93">
        <v>15375.177451</v>
      </c>
      <c r="M17" s="93">
        <v>3416.7060907999999</v>
      </c>
      <c r="N17" s="93">
        <v>1815.1251265000001</v>
      </c>
      <c r="O17" s="93">
        <v>3243.2014949999998</v>
      </c>
      <c r="Q17" s="28" t="s">
        <v>16</v>
      </c>
      <c r="R17" s="96">
        <v>21340.760001991501</v>
      </c>
      <c r="S17" s="26">
        <v>3694.1043382575699</v>
      </c>
      <c r="T17" s="97">
        <v>3416.6709610447701</v>
      </c>
      <c r="U17" s="26">
        <v>11184.2599222749</v>
      </c>
      <c r="V17" s="26">
        <v>11184.2599222749</v>
      </c>
      <c r="W17" s="26">
        <v>5981.9570431434104</v>
      </c>
      <c r="X17" s="97">
        <v>333.82481136676103</v>
      </c>
      <c r="Y17" s="26">
        <v>3002.93504721413</v>
      </c>
      <c r="Z17" s="97">
        <v>1815.1075684007301</v>
      </c>
      <c r="AA17" s="26">
        <v>26948.354286467002</v>
      </c>
      <c r="AB17" s="26">
        <v>1169108.8638486899</v>
      </c>
      <c r="AC17" s="26">
        <v>8876.4828086095604</v>
      </c>
      <c r="AD17" s="26">
        <v>3561.2229406725</v>
      </c>
      <c r="AE17" s="26">
        <v>2532.8799194101098</v>
      </c>
      <c r="AF17" s="26">
        <v>1531.76410688845</v>
      </c>
      <c r="AG17" s="97">
        <v>2413.0731301613</v>
      </c>
      <c r="AH17" s="26">
        <v>16763.0394384147</v>
      </c>
      <c r="AI17" s="26">
        <v>16763.0394384147</v>
      </c>
      <c r="AJ17" s="26">
        <v>43218172.306437001</v>
      </c>
      <c r="AK17" s="26">
        <v>0</v>
      </c>
      <c r="AL17" s="26">
        <v>3513.4464439977901</v>
      </c>
      <c r="AM17" s="26">
        <v>616.03833143615304</v>
      </c>
      <c r="AN17" s="97">
        <v>26830.435379102699</v>
      </c>
      <c r="AO17" s="26">
        <v>4251.9941404891497</v>
      </c>
      <c r="AP17" s="26">
        <v>15375.065708448001</v>
      </c>
      <c r="AQ17" s="26">
        <v>3243.1695150732298</v>
      </c>
      <c r="AR17" s="26">
        <v>19468.704526565401</v>
      </c>
      <c r="AS17" s="26">
        <v>0</v>
      </c>
      <c r="AT17" s="26">
        <v>27358.686424994499</v>
      </c>
      <c r="AU17" s="26">
        <v>3039.8562394435098</v>
      </c>
      <c r="AV17" s="26">
        <v>30398.542664437999</v>
      </c>
      <c r="AW17" s="26">
        <v>0</v>
      </c>
      <c r="AX17" s="26">
        <v>14151.678326073001</v>
      </c>
      <c r="AY17" s="26">
        <v>17.205393232432101</v>
      </c>
      <c r="AZ17" s="26">
        <v>78994.513186163997</v>
      </c>
      <c r="BA17" s="26">
        <v>412.59407726865999</v>
      </c>
      <c r="BB17" s="26">
        <v>231.267271271537</v>
      </c>
      <c r="BC17" s="26">
        <v>3608.6616093634698</v>
      </c>
      <c r="BD17" s="26">
        <v>20.110187547101098</v>
      </c>
      <c r="BE17" s="26">
        <v>0</v>
      </c>
      <c r="BF17" s="26">
        <v>134.403133184697</v>
      </c>
      <c r="BG17" s="26">
        <v>131840.077787602</v>
      </c>
      <c r="BH17" s="26">
        <v>111729.87927169701</v>
      </c>
      <c r="BI17" s="26">
        <v>20110.1985159047</v>
      </c>
      <c r="BJ17" s="26">
        <v>19.998463729198502</v>
      </c>
      <c r="BK17" s="26">
        <v>0.55861610581861398</v>
      </c>
      <c r="BL17" s="26">
        <v>17864.5551399549</v>
      </c>
      <c r="BM17" s="26">
        <v>13.630248012727201</v>
      </c>
      <c r="BN17" s="26">
        <v>36656.410845887003</v>
      </c>
      <c r="BO17" s="26">
        <v>123.454278081526</v>
      </c>
      <c r="BP17" s="26">
        <v>31.394251686431101</v>
      </c>
      <c r="BQ17" s="26">
        <v>52375.876038537099</v>
      </c>
      <c r="BR17" s="26">
        <v>1309.2558339116899</v>
      </c>
      <c r="BS17" s="26">
        <v>69.268455715405295</v>
      </c>
      <c r="BT17" s="26">
        <v>148.81541304044899</v>
      </c>
      <c r="BU17" s="26">
        <v>1.6758490788826901</v>
      </c>
      <c r="BV17" s="26">
        <v>13203.296784218899</v>
      </c>
      <c r="BW17" s="26">
        <v>3464.1874459596202</v>
      </c>
      <c r="BX17" s="26">
        <v>0</v>
      </c>
      <c r="BY17" s="26">
        <v>3800.4105409762301</v>
      </c>
      <c r="BZ17" s="26">
        <v>12118.9006508029</v>
      </c>
      <c r="CA17" s="97">
        <v>0</v>
      </c>
      <c r="CB17" s="26">
        <v>41948.606853841702</v>
      </c>
      <c r="CC17" s="26">
        <v>279862.61351379001</v>
      </c>
      <c r="CD17" s="26">
        <v>9169.01547605825</v>
      </c>
      <c r="CE17" s="26"/>
      <c r="CF17" s="50">
        <f t="shared" si="0"/>
        <v>-1.0022363388666278E-5</v>
      </c>
      <c r="CG17" s="50">
        <f t="shared" si="1"/>
        <v>-1.0055238440497596E-5</v>
      </c>
      <c r="CH17" s="50">
        <f t="shared" si="2"/>
        <v>-1.0861802791829847E-5</v>
      </c>
      <c r="CI17" s="50">
        <f t="shared" si="3"/>
        <v>3.9913869276912336E-5</v>
      </c>
      <c r="CJ17" s="50">
        <f t="shared" si="4"/>
        <v>4.8872231723713042E-5</v>
      </c>
      <c r="CK17" s="50">
        <f t="shared" si="5"/>
        <v>-1.049119247469312E-5</v>
      </c>
      <c r="CL17" s="50">
        <f t="shared" si="6"/>
        <v>-9.9923252744868093E-6</v>
      </c>
      <c r="CM17" s="102">
        <f t="shared" si="7"/>
        <v>-1.0187939570501074E-5</v>
      </c>
      <c r="CN17" s="102">
        <f t="shared" si="8"/>
        <v>-9.7555889862788965E-6</v>
      </c>
      <c r="CO17" s="102">
        <f t="shared" si="9"/>
        <v>-1.0431685838740247E-5</v>
      </c>
      <c r="CP17" s="102">
        <f t="shared" si="10"/>
        <v>-7.2677243794341657E-6</v>
      </c>
      <c r="CQ17" s="101">
        <f t="shared" si="12"/>
        <v>-1.028176094054753E-5</v>
      </c>
      <c r="CR17" s="101">
        <f t="shared" si="13"/>
        <v>-9.6732170215983362E-6</v>
      </c>
      <c r="CS17" s="102">
        <f t="shared" si="11"/>
        <v>-9.8606043501357116E-6</v>
      </c>
    </row>
    <row r="18" spans="1:97" x14ac:dyDescent="0.25">
      <c r="A18" s="28" t="s">
        <v>17</v>
      </c>
      <c r="B18" s="93">
        <v>208701.58679999999</v>
      </c>
      <c r="C18" s="93">
        <v>3447.1045899000001</v>
      </c>
      <c r="D18" s="93">
        <v>3968.6011712999998</v>
      </c>
      <c r="E18" s="93">
        <v>22232.022792</v>
      </c>
      <c r="F18" s="93">
        <v>18840.696537</v>
      </c>
      <c r="G18" s="93">
        <v>1911.1494356000001</v>
      </c>
      <c r="H18" s="93">
        <v>49552.133428000001</v>
      </c>
      <c r="I18" s="93">
        <v>1515.7593297999999</v>
      </c>
      <c r="J18" s="93">
        <v>778.55549440000004</v>
      </c>
      <c r="K18" s="93">
        <v>3531.5306397999998</v>
      </c>
      <c r="L18" s="93">
        <v>2195.4266425999999</v>
      </c>
      <c r="M18" s="93">
        <v>603.70880095999996</v>
      </c>
      <c r="N18" s="93">
        <v>344.79110548</v>
      </c>
      <c r="O18" s="93">
        <v>454.61410631000001</v>
      </c>
      <c r="Q18" s="28" t="s">
        <v>17</v>
      </c>
      <c r="R18" s="96">
        <v>2961.4659939374201</v>
      </c>
      <c r="S18" s="26">
        <v>928.50075187508799</v>
      </c>
      <c r="T18" s="97">
        <v>603.60322639716003</v>
      </c>
      <c r="U18" s="26">
        <v>1515.53657113653</v>
      </c>
      <c r="V18" s="26">
        <v>1515.53657113653</v>
      </c>
      <c r="W18" s="26">
        <v>1037.45824435911</v>
      </c>
      <c r="X18" s="97">
        <v>538.52017970881002</v>
      </c>
      <c r="Y18" s="26">
        <v>778.453162410304</v>
      </c>
      <c r="Z18" s="97">
        <v>344.712570021094</v>
      </c>
      <c r="AA18" s="26">
        <v>4406.7791991618797</v>
      </c>
      <c r="AB18" s="26">
        <v>208671.49645221201</v>
      </c>
      <c r="AC18" s="26">
        <v>1922.9360012350501</v>
      </c>
      <c r="AD18" s="26">
        <v>647.90869837619596</v>
      </c>
      <c r="AE18" s="26">
        <v>532.01511800757601</v>
      </c>
      <c r="AF18" s="26">
        <v>27.8876580301873</v>
      </c>
      <c r="AG18" s="97">
        <v>380.901362921209</v>
      </c>
      <c r="AH18" s="26">
        <v>3530.96599652026</v>
      </c>
      <c r="AI18" s="26">
        <v>3530.96599652026</v>
      </c>
      <c r="AJ18" s="26">
        <v>4647943.10766993</v>
      </c>
      <c r="AK18" s="26">
        <v>0</v>
      </c>
      <c r="AL18" s="26">
        <v>766.88156888613503</v>
      </c>
      <c r="AM18" s="26">
        <v>196.49796662134301</v>
      </c>
      <c r="AN18" s="97">
        <v>4694.29022380897</v>
      </c>
      <c r="AO18" s="26">
        <v>647.42260790366402</v>
      </c>
      <c r="AP18" s="26">
        <v>2195.0965988828402</v>
      </c>
      <c r="AQ18" s="26">
        <v>454.54613322639102</v>
      </c>
      <c r="AR18" s="26">
        <v>3446.6047369399798</v>
      </c>
      <c r="AS18" s="26">
        <v>0</v>
      </c>
      <c r="AT18" s="26">
        <v>3571.0875693711801</v>
      </c>
      <c r="AU18" s="26">
        <v>396.78716143454699</v>
      </c>
      <c r="AV18" s="26">
        <v>3967.87473080573</v>
      </c>
      <c r="AW18" s="26">
        <v>0</v>
      </c>
      <c r="AX18" s="26">
        <v>2317.8645416446302</v>
      </c>
      <c r="AY18" s="26">
        <v>2.9010322769776802</v>
      </c>
      <c r="AZ18" s="26">
        <v>13564.6710682673</v>
      </c>
      <c r="BA18" s="26">
        <v>69.568229017565301</v>
      </c>
      <c r="BB18" s="26">
        <v>38.994377487502497</v>
      </c>
      <c r="BC18" s="26">
        <v>608.46300126214601</v>
      </c>
      <c r="BD18" s="26">
        <v>3.3908125205994302</v>
      </c>
      <c r="BE18" s="26">
        <v>0</v>
      </c>
      <c r="BF18" s="26">
        <v>22.661957289417199</v>
      </c>
      <c r="BG18" s="26">
        <v>22229.792134527699</v>
      </c>
      <c r="BH18" s="26">
        <v>18838.975796647301</v>
      </c>
      <c r="BI18" s="26">
        <v>3390.8163378803602</v>
      </c>
      <c r="BJ18" s="26">
        <v>3.3719807814282601</v>
      </c>
      <c r="BK18" s="26">
        <v>9.4189365616715398E-2</v>
      </c>
      <c r="BL18" s="26">
        <v>3012.1745726814202</v>
      </c>
      <c r="BM18" s="26">
        <v>2.29822345370569</v>
      </c>
      <c r="BN18" s="26">
        <v>6180.70330494882</v>
      </c>
      <c r="BO18" s="26">
        <v>20.815841296427902</v>
      </c>
      <c r="BP18" s="26">
        <v>5.2934456614692698</v>
      </c>
      <c r="BQ18" s="26">
        <v>8831.1907420426905</v>
      </c>
      <c r="BR18" s="26">
        <v>228.382215833533</v>
      </c>
      <c r="BS18" s="26">
        <v>11.679476094401901</v>
      </c>
      <c r="BT18" s="26">
        <v>25.092042109161799</v>
      </c>
      <c r="BU18" s="26">
        <v>0.28256835802399699</v>
      </c>
      <c r="BV18" s="26">
        <v>1910.82605665305</v>
      </c>
      <c r="BW18" s="26">
        <v>624.82095297590399</v>
      </c>
      <c r="BX18" s="26">
        <v>0</v>
      </c>
      <c r="BY18" s="26">
        <v>1083.1811151557599</v>
      </c>
      <c r="BZ18" s="26">
        <v>2208.2859058925501</v>
      </c>
      <c r="CA18" s="97">
        <v>0</v>
      </c>
      <c r="CB18" s="26">
        <v>8005.3610701135403</v>
      </c>
      <c r="CC18" s="26">
        <v>49544.948316605798</v>
      </c>
      <c r="CD18" s="26">
        <v>1581.67794880408</v>
      </c>
      <c r="CE18" s="26"/>
      <c r="CF18" s="50">
        <f t="shared" si="0"/>
        <v>-1.4417881650709375E-4</v>
      </c>
      <c r="CG18" s="50">
        <f t="shared" si="1"/>
        <v>-1.4500661264668364E-4</v>
      </c>
      <c r="CH18" s="50">
        <f t="shared" si="2"/>
        <v>-1.8304698882902568E-4</v>
      </c>
      <c r="CI18" s="50">
        <f t="shared" si="3"/>
        <v>-1.00335335797845E-4</v>
      </c>
      <c r="CJ18" s="50">
        <f t="shared" si="4"/>
        <v>-9.1331037009158294E-5</v>
      </c>
      <c r="CK18" s="50">
        <f t="shared" si="5"/>
        <v>-1.6920652091681742E-4</v>
      </c>
      <c r="CL18" s="50">
        <f t="shared" si="6"/>
        <v>-1.4500105035120339E-4</v>
      </c>
      <c r="CM18" s="102">
        <f t="shared" si="7"/>
        <v>-1.4696176305198534E-4</v>
      </c>
      <c r="CN18" s="102">
        <f t="shared" si="8"/>
        <v>-1.3143827309947012E-4</v>
      </c>
      <c r="CO18" s="102">
        <f t="shared" si="9"/>
        <v>-1.5988627519646531E-4</v>
      </c>
      <c r="CP18" s="102">
        <f t="shared" si="10"/>
        <v>-1.5033238221470822E-4</v>
      </c>
      <c r="CQ18" s="101">
        <f t="shared" si="12"/>
        <v>-1.7487663368838095E-4</v>
      </c>
      <c r="CR18" s="101">
        <f t="shared" si="13"/>
        <v>-2.2777692828436079E-4</v>
      </c>
      <c r="CS18" s="102">
        <f t="shared" si="11"/>
        <v>-1.4951820162535737E-4</v>
      </c>
    </row>
    <row r="19" spans="1:97" x14ac:dyDescent="0.25">
      <c r="A19" s="28" t="s">
        <v>18</v>
      </c>
      <c r="B19" s="93">
        <v>662720.1703</v>
      </c>
      <c r="C19" s="93">
        <v>10861.616958000001</v>
      </c>
      <c r="D19" s="93">
        <v>8253.0030253000004</v>
      </c>
      <c r="E19" s="93">
        <v>66712.590593999994</v>
      </c>
      <c r="F19" s="93">
        <v>56536.100524000001</v>
      </c>
      <c r="G19" s="93">
        <v>4738.8555783000002</v>
      </c>
      <c r="H19" s="93">
        <v>156135.68502999999</v>
      </c>
      <c r="I19" s="93">
        <v>3248.9353909000001</v>
      </c>
      <c r="J19" s="93">
        <v>1494.4634550999999</v>
      </c>
      <c r="K19" s="93">
        <v>8276.6095925000009</v>
      </c>
      <c r="L19" s="93">
        <v>4922.7975558999997</v>
      </c>
      <c r="M19" s="93">
        <v>1549.2065574999999</v>
      </c>
      <c r="N19" s="93">
        <v>1161.9580868</v>
      </c>
      <c r="O19" s="93">
        <v>999.87473445000001</v>
      </c>
      <c r="Q19" s="28" t="s">
        <v>18</v>
      </c>
      <c r="R19" s="96">
        <v>9602.3446194288208</v>
      </c>
      <c r="S19" s="26">
        <v>4108.4612057210998</v>
      </c>
      <c r="T19" s="97">
        <v>1549.22608704086</v>
      </c>
      <c r="U19" s="26">
        <v>3248.9755687905999</v>
      </c>
      <c r="V19" s="26">
        <v>3248.9755687905999</v>
      </c>
      <c r="W19" s="26">
        <v>3526.0669691899502</v>
      </c>
      <c r="X19" s="97">
        <v>699.49199883424399</v>
      </c>
      <c r="Y19" s="26">
        <v>1494.4811814765501</v>
      </c>
      <c r="Z19" s="97">
        <v>1161.9741524138001</v>
      </c>
      <c r="AA19" s="26">
        <v>14911.621654861599</v>
      </c>
      <c r="AB19" s="26">
        <v>662725.31496369501</v>
      </c>
      <c r="AC19" s="26">
        <v>6966.1845210224701</v>
      </c>
      <c r="AD19" s="26">
        <v>1876.8738922170401</v>
      </c>
      <c r="AE19" s="26">
        <v>2283.5194539701301</v>
      </c>
      <c r="AF19" s="26">
        <v>78.491955007852496</v>
      </c>
      <c r="AG19" s="97">
        <v>788.22945190892494</v>
      </c>
      <c r="AH19" s="26">
        <v>8276.7149595589708</v>
      </c>
      <c r="AI19" s="26">
        <v>8276.7149595589708</v>
      </c>
      <c r="AJ19" s="26">
        <v>26431542.8794595</v>
      </c>
      <c r="AK19" s="26">
        <v>0</v>
      </c>
      <c r="AL19" s="26">
        <v>3290.6279275576899</v>
      </c>
      <c r="AM19" s="26">
        <v>881.67486939444905</v>
      </c>
      <c r="AN19" s="97">
        <v>15686.0293865124</v>
      </c>
      <c r="AO19" s="26">
        <v>2231.73437448291</v>
      </c>
      <c r="AP19" s="26">
        <v>4922.8746248370999</v>
      </c>
      <c r="AQ19" s="26">
        <v>999.88710769748104</v>
      </c>
      <c r="AR19" s="26">
        <v>10861.703012773</v>
      </c>
      <c r="AS19" s="26">
        <v>0</v>
      </c>
      <c r="AT19" s="26">
        <v>7427.8313352218101</v>
      </c>
      <c r="AU19" s="26">
        <v>825.31482806159704</v>
      </c>
      <c r="AV19" s="26">
        <v>8253.1461632833998</v>
      </c>
      <c r="AW19" s="26">
        <v>0</v>
      </c>
      <c r="AX19" s="26">
        <v>8132.0806090147598</v>
      </c>
      <c r="AY19" s="26">
        <v>8.7066389098585102</v>
      </c>
      <c r="AZ19" s="26">
        <v>45635.6593095524</v>
      </c>
      <c r="BA19" s="26">
        <v>208.78966274585599</v>
      </c>
      <c r="BB19" s="26">
        <v>117.030763543929</v>
      </c>
      <c r="BC19" s="26">
        <v>1826.1320499168301</v>
      </c>
      <c r="BD19" s="26">
        <v>10.176591622634801</v>
      </c>
      <c r="BE19" s="26">
        <v>0</v>
      </c>
      <c r="BF19" s="26">
        <v>68.013526567690107</v>
      </c>
      <c r="BG19" s="26">
        <v>66716.516415350794</v>
      </c>
      <c r="BH19" s="26">
        <v>56539.936967814698</v>
      </c>
      <c r="BI19" s="26">
        <v>10176.579447536</v>
      </c>
      <c r="BJ19" s="26">
        <v>10.120048506776399</v>
      </c>
      <c r="BK19" s="26">
        <v>0.28268300710163802</v>
      </c>
      <c r="BL19" s="26">
        <v>9040.2026610768407</v>
      </c>
      <c r="BM19" s="26">
        <v>6.8974653062252997</v>
      </c>
      <c r="BN19" s="26">
        <v>18549.6582993027</v>
      </c>
      <c r="BO19" s="26">
        <v>62.472942823900198</v>
      </c>
      <c r="BP19" s="26">
        <v>15.886784853287899</v>
      </c>
      <c r="BQ19" s="26">
        <v>26504.359353163902</v>
      </c>
      <c r="BR19" s="26">
        <v>617.50895390713595</v>
      </c>
      <c r="BS19" s="26">
        <v>35.052697205696703</v>
      </c>
      <c r="BT19" s="26">
        <v>75.306750402806401</v>
      </c>
      <c r="BU19" s="26">
        <v>0.84804885863412605</v>
      </c>
      <c r="BV19" s="26">
        <v>4738.9171904491304</v>
      </c>
      <c r="BW19" s="26">
        <v>2244.3730708144799</v>
      </c>
      <c r="BX19" s="26">
        <v>0</v>
      </c>
      <c r="BY19" s="26">
        <v>2604.2414689297798</v>
      </c>
      <c r="BZ19" s="26">
        <v>7555.4450890202197</v>
      </c>
      <c r="CA19" s="97">
        <v>0</v>
      </c>
      <c r="CB19" s="26">
        <v>26159.923915564101</v>
      </c>
      <c r="CC19" s="26">
        <v>156136.91691681399</v>
      </c>
      <c r="CD19" s="26">
        <v>5554.07626198243</v>
      </c>
      <c r="CE19" s="26"/>
      <c r="CF19" s="50">
        <f t="shared" si="0"/>
        <v>7.7629502248049362E-6</v>
      </c>
      <c r="CG19" s="50">
        <f t="shared" si="1"/>
        <v>7.9228326069439323E-6</v>
      </c>
      <c r="CH19" s="50">
        <f t="shared" si="2"/>
        <v>1.7343745417341937E-5</v>
      </c>
      <c r="CI19" s="50">
        <f t="shared" si="3"/>
        <v>5.8846783131116893E-5</v>
      </c>
      <c r="CJ19" s="50">
        <f t="shared" si="4"/>
        <v>6.785830255604196E-5</v>
      </c>
      <c r="CK19" s="50">
        <f t="shared" si="5"/>
        <v>1.3001482765670559E-5</v>
      </c>
      <c r="CL19" s="50">
        <f t="shared" si="6"/>
        <v>7.8898479470753806E-6</v>
      </c>
      <c r="CM19" s="102">
        <f t="shared" si="7"/>
        <v>1.2366478789434255E-5</v>
      </c>
      <c r="CN19" s="102">
        <f t="shared" si="8"/>
        <v>1.1861365020120835E-5</v>
      </c>
      <c r="CO19" s="102">
        <f t="shared" si="9"/>
        <v>1.2730703048433325E-5</v>
      </c>
      <c r="CP19" s="102">
        <f t="shared" si="10"/>
        <v>1.5655516243568871E-5</v>
      </c>
      <c r="CQ19" s="101">
        <f t="shared" si="12"/>
        <v>1.2606156852036599E-5</v>
      </c>
      <c r="CR19" s="101">
        <f t="shared" si="13"/>
        <v>1.3826328146036601E-5</v>
      </c>
      <c r="CS19" s="102">
        <f t="shared" si="11"/>
        <v>1.2374797616866357E-5</v>
      </c>
    </row>
    <row r="20" spans="1:97" x14ac:dyDescent="0.25">
      <c r="A20" s="28" t="s">
        <v>19</v>
      </c>
      <c r="B20" s="93">
        <v>8056.7858964999996</v>
      </c>
      <c r="C20" s="93">
        <v>131.79108589000001</v>
      </c>
      <c r="D20" s="93">
        <v>87.202591220000002</v>
      </c>
      <c r="E20" s="93">
        <v>799.30954948999999</v>
      </c>
      <c r="F20" s="93">
        <v>677.38123070999995</v>
      </c>
      <c r="G20" s="93">
        <v>53.595913619999997</v>
      </c>
      <c r="H20" s="93">
        <v>1894.4974795999999</v>
      </c>
      <c r="I20" s="93">
        <v>44.57251522</v>
      </c>
      <c r="J20" s="93">
        <v>23.60058394</v>
      </c>
      <c r="K20" s="93">
        <v>100.98374764</v>
      </c>
      <c r="L20" s="93">
        <v>63.679440110000002</v>
      </c>
      <c r="M20" s="93">
        <v>16.718679290000001</v>
      </c>
      <c r="N20" s="93">
        <v>8.4253233099999996</v>
      </c>
      <c r="O20" s="93">
        <v>13.265340869999999</v>
      </c>
      <c r="Q20" s="28" t="s">
        <v>19</v>
      </c>
      <c r="R20" s="96">
        <v>120.194826815543</v>
      </c>
      <c r="S20" s="26">
        <v>32.640748106666599</v>
      </c>
      <c r="T20" s="97">
        <v>16.718670033045999</v>
      </c>
      <c r="U20" s="26">
        <v>44.572482439639103</v>
      </c>
      <c r="V20" s="26">
        <v>44.572482439639103</v>
      </c>
      <c r="W20" s="26">
        <v>41.361500899298903</v>
      </c>
      <c r="X20" s="97">
        <v>26.664745019712701</v>
      </c>
      <c r="Y20" s="26">
        <v>23.600569968461802</v>
      </c>
      <c r="Z20" s="97">
        <v>8.4253206586228693</v>
      </c>
      <c r="AA20" s="26">
        <v>175.99279404352001</v>
      </c>
      <c r="AB20" s="26">
        <v>8056.7837802088898</v>
      </c>
      <c r="AC20" s="26">
        <v>74.685608415031695</v>
      </c>
      <c r="AD20" s="26">
        <v>27.324922989328201</v>
      </c>
      <c r="AE20" s="26">
        <v>19.026725954528999</v>
      </c>
      <c r="AF20" s="26">
        <v>1.1866647715754</v>
      </c>
      <c r="AG20" s="97">
        <v>17.512084900285199</v>
      </c>
      <c r="AH20" s="26">
        <v>100.983732029609</v>
      </c>
      <c r="AI20" s="26">
        <v>100.983732029609</v>
      </c>
      <c r="AJ20" s="26">
        <v>71675.634660093594</v>
      </c>
      <c r="AK20" s="26">
        <v>0</v>
      </c>
      <c r="AL20" s="26">
        <v>27.4308958393217</v>
      </c>
      <c r="AM20" s="26">
        <v>6.85166421165051</v>
      </c>
      <c r="AN20" s="97">
        <v>188.386718202211</v>
      </c>
      <c r="AO20" s="26">
        <v>25.667681154140901</v>
      </c>
      <c r="AP20" s="26">
        <v>63.679623298601001</v>
      </c>
      <c r="AQ20" s="26">
        <v>13.2653420793607</v>
      </c>
      <c r="AR20" s="26">
        <v>131.79103152388899</v>
      </c>
      <c r="AS20" s="26">
        <v>0</v>
      </c>
      <c r="AT20" s="26">
        <v>78.482331402304894</v>
      </c>
      <c r="AU20" s="26">
        <v>8.7202383419919798</v>
      </c>
      <c r="AV20" s="26">
        <v>87.202569744296895</v>
      </c>
      <c r="AW20" s="26">
        <v>0</v>
      </c>
      <c r="AX20" s="26">
        <v>91.240906797853796</v>
      </c>
      <c r="AY20" s="26">
        <v>0.104316675757425</v>
      </c>
      <c r="AZ20" s="26">
        <v>542.94452778142102</v>
      </c>
      <c r="BA20" s="26">
        <v>2.50156838982126</v>
      </c>
      <c r="BB20" s="26">
        <v>1.4021789388272501</v>
      </c>
      <c r="BC20" s="26">
        <v>21.8794059490622</v>
      </c>
      <c r="BD20" s="26">
        <v>0.121928561574541</v>
      </c>
      <c r="BE20" s="26">
        <v>0</v>
      </c>
      <c r="BF20" s="26">
        <v>0.81488982499710605</v>
      </c>
      <c r="BG20" s="26">
        <v>799.34931197928097</v>
      </c>
      <c r="BH20" s="26">
        <v>677.42102446802403</v>
      </c>
      <c r="BI20" s="26">
        <v>121.928287511257</v>
      </c>
      <c r="BJ20" s="26">
        <v>0.12125127651581501</v>
      </c>
      <c r="BK20" s="26">
        <v>3.3869038077128598E-3</v>
      </c>
      <c r="BL20" s="26">
        <v>108.31323505723699</v>
      </c>
      <c r="BM20" s="26">
        <v>8.2640525171822701E-2</v>
      </c>
      <c r="BN20" s="26">
        <v>222.24872204533801</v>
      </c>
      <c r="BO20" s="26">
        <v>0.74850652807310503</v>
      </c>
      <c r="BP20" s="26">
        <v>0.190344345985658</v>
      </c>
      <c r="BQ20" s="26">
        <v>317.55624084723598</v>
      </c>
      <c r="BR20" s="26">
        <v>9.83426778151712</v>
      </c>
      <c r="BS20" s="26">
        <v>0.41997602463665001</v>
      </c>
      <c r="BT20" s="26">
        <v>0.90227179368045096</v>
      </c>
      <c r="BU20" s="26">
        <v>1.0160780301041099E-2</v>
      </c>
      <c r="BV20" s="26">
        <v>53.595915613595899</v>
      </c>
      <c r="BW20" s="26">
        <v>24.355587498862398</v>
      </c>
      <c r="BX20" s="26">
        <v>0</v>
      </c>
      <c r="BY20" s="26">
        <v>48.133266253642603</v>
      </c>
      <c r="BZ20" s="26">
        <v>87.810359773667699</v>
      </c>
      <c r="CA20" s="97">
        <v>0</v>
      </c>
      <c r="CB20" s="26">
        <v>323.974633742945</v>
      </c>
      <c r="CC20" s="26">
        <v>1894.4969111548301</v>
      </c>
      <c r="CD20" s="26">
        <v>62.239153212987702</v>
      </c>
      <c r="CE20" s="26"/>
      <c r="CF20" s="50">
        <f t="shared" si="0"/>
        <v>-2.6267188144267742E-7</v>
      </c>
      <c r="CG20" s="50">
        <f t="shared" si="1"/>
        <v>-4.1251736146328922E-7</v>
      </c>
      <c r="CH20" s="50">
        <f t="shared" si="2"/>
        <v>-2.4627368071229039E-7</v>
      </c>
      <c r="CI20" s="50">
        <f t="shared" si="3"/>
        <v>4.9746045579394067E-5</v>
      </c>
      <c r="CJ20" s="50">
        <f t="shared" si="4"/>
        <v>5.8746472768908931E-5</v>
      </c>
      <c r="CK20" s="50">
        <f t="shared" si="5"/>
        <v>3.7196789214744413E-8</v>
      </c>
      <c r="CL20" s="50">
        <f t="shared" si="6"/>
        <v>-3.0005063399035485E-7</v>
      </c>
      <c r="CM20" s="102">
        <f t="shared" si="7"/>
        <v>-7.3543888503993782E-7</v>
      </c>
      <c r="CN20" s="102">
        <f t="shared" si="8"/>
        <v>-5.9199968246108854E-7</v>
      </c>
      <c r="CO20" s="102">
        <f t="shared" si="9"/>
        <v>-1.5458320143357548E-7</v>
      </c>
      <c r="CP20" s="102">
        <f t="shared" si="10"/>
        <v>2.8767307106200736E-6</v>
      </c>
      <c r="CQ20" s="101">
        <f t="shared" si="12"/>
        <v>-5.5368931008170921E-7</v>
      </c>
      <c r="CR20" s="101">
        <f t="shared" si="13"/>
        <v>-3.146914406411807E-7</v>
      </c>
      <c r="CS20" s="102">
        <f t="shared" si="11"/>
        <v>9.1166952460793186E-8</v>
      </c>
    </row>
    <row r="21" spans="1:97" x14ac:dyDescent="0.25">
      <c r="A21" s="28" t="s">
        <v>20</v>
      </c>
      <c r="B21" s="93">
        <v>11426.358768</v>
      </c>
      <c r="C21" s="93">
        <v>187.68239736000001</v>
      </c>
      <c r="D21" s="93">
        <v>163.42439299</v>
      </c>
      <c r="E21" s="93">
        <v>1169.1023365000001</v>
      </c>
      <c r="F21" s="93">
        <v>990.76428522000003</v>
      </c>
      <c r="G21" s="93">
        <v>88.166727809999998</v>
      </c>
      <c r="H21" s="93">
        <v>2697.9295790000001</v>
      </c>
      <c r="I21" s="93">
        <v>63.862544470000003</v>
      </c>
      <c r="J21" s="93">
        <v>30.727819010000001</v>
      </c>
      <c r="K21" s="93">
        <v>157.20561676</v>
      </c>
      <c r="L21" s="93">
        <v>95.081478189999999</v>
      </c>
      <c r="M21" s="93">
        <v>28.472718270000001</v>
      </c>
      <c r="N21" s="93">
        <v>19.559975309999999</v>
      </c>
      <c r="O21" s="93">
        <v>19.45670475</v>
      </c>
      <c r="Q21" s="28" t="s">
        <v>20</v>
      </c>
      <c r="R21" s="96">
        <v>166.014383695878</v>
      </c>
      <c r="S21" s="26">
        <v>60.030060888422298</v>
      </c>
      <c r="T21" s="97">
        <v>28.472708117890601</v>
      </c>
      <c r="U21" s="26">
        <v>63.862537943349999</v>
      </c>
      <c r="V21" s="26">
        <v>63.862537943349999</v>
      </c>
      <c r="W21" s="26">
        <v>59.336902524975599</v>
      </c>
      <c r="X21" s="97">
        <v>22.5808840400178</v>
      </c>
      <c r="Y21" s="26">
        <v>30.727782110735699</v>
      </c>
      <c r="Z21" s="97">
        <v>19.559971617536299</v>
      </c>
      <c r="AA21" s="26">
        <v>251.56400666306101</v>
      </c>
      <c r="AB21" s="26">
        <v>11426.35534808</v>
      </c>
      <c r="AC21" s="26">
        <v>113.111122969495</v>
      </c>
      <c r="AD21" s="26">
        <v>34.692953930911003</v>
      </c>
      <c r="AE21" s="26">
        <v>33.883324406948503</v>
      </c>
      <c r="AF21" s="26">
        <v>1.47660427145454</v>
      </c>
      <c r="AG21" s="97">
        <v>18.104873116909101</v>
      </c>
      <c r="AH21" s="26">
        <v>157.20556995325299</v>
      </c>
      <c r="AI21" s="26">
        <v>157.20556995325299</v>
      </c>
      <c r="AJ21" s="26">
        <v>195107.518471132</v>
      </c>
      <c r="AK21" s="26">
        <v>0</v>
      </c>
      <c r="AL21" s="26">
        <v>48.834440106030598</v>
      </c>
      <c r="AM21" s="26">
        <v>12.7928200109962</v>
      </c>
      <c r="AN21" s="97">
        <v>266.53402108810099</v>
      </c>
      <c r="AO21" s="26">
        <v>37.256502015684099</v>
      </c>
      <c r="AP21" s="26">
        <v>95.081750310503594</v>
      </c>
      <c r="AQ21" s="26">
        <v>19.4567215114566</v>
      </c>
      <c r="AR21" s="26">
        <v>187.682353214063</v>
      </c>
      <c r="AS21" s="26">
        <v>0</v>
      </c>
      <c r="AT21" s="26">
        <v>147.08189479654001</v>
      </c>
      <c r="AU21" s="26">
        <v>16.342423658967</v>
      </c>
      <c r="AV21" s="26">
        <v>163.42431845550701</v>
      </c>
      <c r="AW21" s="26">
        <v>0</v>
      </c>
      <c r="AX21" s="26">
        <v>134.41688002605301</v>
      </c>
      <c r="AY21" s="26">
        <v>0.152577447668336</v>
      </c>
      <c r="AZ21" s="26">
        <v>772.42699531746803</v>
      </c>
      <c r="BA21" s="26">
        <v>3.6588909956624001</v>
      </c>
      <c r="BB21" s="26">
        <v>2.0508818819865802</v>
      </c>
      <c r="BC21" s="26">
        <v>32.001675398402703</v>
      </c>
      <c r="BD21" s="26">
        <v>0.17833690604342001</v>
      </c>
      <c r="BE21" s="26">
        <v>0</v>
      </c>
      <c r="BF21" s="26">
        <v>1.19188913510474</v>
      </c>
      <c r="BG21" s="26">
        <v>1169.1604901429901</v>
      </c>
      <c r="BH21" s="26">
        <v>990.82249322825601</v>
      </c>
      <c r="BI21" s="26">
        <v>178.33799691474101</v>
      </c>
      <c r="BJ21" s="26">
        <v>0.177346711688354</v>
      </c>
      <c r="BK21" s="26">
        <v>4.9537964064661497E-3</v>
      </c>
      <c r="BL21" s="26">
        <v>158.42316966087401</v>
      </c>
      <c r="BM21" s="26">
        <v>0.120873201477096</v>
      </c>
      <c r="BN21" s="26">
        <v>325.06968408869199</v>
      </c>
      <c r="BO21" s="26">
        <v>1.09479449685565</v>
      </c>
      <c r="BP21" s="26">
        <v>0.278405159851629</v>
      </c>
      <c r="BQ21" s="26">
        <v>464.47018132574902</v>
      </c>
      <c r="BR21" s="26">
        <v>11.9086119390746</v>
      </c>
      <c r="BS21" s="26">
        <v>0.61427381616759502</v>
      </c>
      <c r="BT21" s="26">
        <v>1.3196977785898101</v>
      </c>
      <c r="BU21" s="26">
        <v>1.48614270362715E-2</v>
      </c>
      <c r="BV21" s="26">
        <v>88.166761196801104</v>
      </c>
      <c r="BW21" s="26">
        <v>36.6140375781548</v>
      </c>
      <c r="BX21" s="26">
        <v>0</v>
      </c>
      <c r="BY21" s="26">
        <v>54.122036259248702</v>
      </c>
      <c r="BZ21" s="26">
        <v>126.665333087219</v>
      </c>
      <c r="CA21" s="97">
        <v>0</v>
      </c>
      <c r="CB21" s="26">
        <v>450.24221310103599</v>
      </c>
      <c r="CC21" s="26">
        <v>2697.9287805353902</v>
      </c>
      <c r="CD21" s="26">
        <v>91.759477145285302</v>
      </c>
      <c r="CE21" s="26"/>
      <c r="CF21" s="50">
        <f t="shared" si="0"/>
        <v>-2.9930094699281608E-7</v>
      </c>
      <c r="CG21" s="50">
        <f t="shared" si="1"/>
        <v>-2.3521618240082155E-7</v>
      </c>
      <c r="CH21" s="50">
        <f t="shared" si="2"/>
        <v>-4.5607936264378237E-7</v>
      </c>
      <c r="CI21" s="50">
        <f t="shared" si="3"/>
        <v>4.9742132210651239E-5</v>
      </c>
      <c r="CJ21" s="50">
        <f t="shared" si="4"/>
        <v>5.8750612152969392E-5</v>
      </c>
      <c r="CK21" s="50">
        <f t="shared" si="5"/>
        <v>3.7867801081174824E-7</v>
      </c>
      <c r="CL21" s="50">
        <f t="shared" si="6"/>
        <v>-2.9595457796900461E-7</v>
      </c>
      <c r="CM21" s="102">
        <f t="shared" si="7"/>
        <v>-1.0219840218724463E-7</v>
      </c>
      <c r="CN21" s="102">
        <f t="shared" si="8"/>
        <v>-1.2008422820320861E-6</v>
      </c>
      <c r="CO21" s="102">
        <f t="shared" si="9"/>
        <v>-2.97742205226261E-7</v>
      </c>
      <c r="CP21" s="102">
        <f t="shared" si="10"/>
        <v>2.861971740191079E-6</v>
      </c>
      <c r="CQ21" s="101">
        <f t="shared" si="12"/>
        <v>-3.565556791586281E-7</v>
      </c>
      <c r="CR21" s="101">
        <f t="shared" si="13"/>
        <v>-1.8877650107491012E-7</v>
      </c>
      <c r="CS21" s="102">
        <f t="shared" si="11"/>
        <v>8.6147458240932279E-7</v>
      </c>
    </row>
    <row r="22" spans="1:97" x14ac:dyDescent="0.25">
      <c r="A22" s="28" t="s">
        <v>129</v>
      </c>
      <c r="B22" s="93">
        <v>1613.8102988000001</v>
      </c>
      <c r="C22" s="93">
        <v>26.445087149999999</v>
      </c>
      <c r="D22" s="93">
        <v>19.870658280000001</v>
      </c>
      <c r="E22" s="93">
        <v>162.25517048</v>
      </c>
      <c r="F22" s="93">
        <v>137.50371548000001</v>
      </c>
      <c r="G22" s="93">
        <v>11.468170260000001</v>
      </c>
      <c r="H22" s="93">
        <v>380.14670874000001</v>
      </c>
      <c r="I22" s="93">
        <v>11.041067780000001</v>
      </c>
      <c r="J22" s="93">
        <v>6.2744563199999996</v>
      </c>
      <c r="K22" s="93">
        <v>23.27745341</v>
      </c>
      <c r="L22" s="93">
        <v>15.240735600000001</v>
      </c>
      <c r="M22" s="93">
        <v>3.5143143700000001</v>
      </c>
      <c r="N22" s="93">
        <v>1.04782346</v>
      </c>
      <c r="O22" s="93">
        <v>3.2234539199999999</v>
      </c>
      <c r="Q22" s="28" t="s">
        <v>129</v>
      </c>
      <c r="R22" s="96">
        <v>24.063947812960102</v>
      </c>
      <c r="S22" s="26">
        <v>4.1012816844953699</v>
      </c>
      <c r="T22" s="97">
        <v>3.5144031798809401</v>
      </c>
      <c r="U22" s="26">
        <v>11.041322893234399</v>
      </c>
      <c r="V22" s="26">
        <v>11.041322893234399</v>
      </c>
      <c r="W22" s="26">
        <v>7.9213786170946898</v>
      </c>
      <c r="X22" s="97">
        <v>7.6585216703826298</v>
      </c>
      <c r="Y22" s="26">
        <v>6.2746062561498599</v>
      </c>
      <c r="Z22" s="97">
        <v>1.0478506020431799</v>
      </c>
      <c r="AA22" s="26">
        <v>33.854215028773403</v>
      </c>
      <c r="AB22" s="26">
        <v>1613.84563275803</v>
      </c>
      <c r="AC22" s="26">
        <v>13.331774806974201</v>
      </c>
      <c r="AD22" s="26">
        <v>5.9670349515973804</v>
      </c>
      <c r="AE22" s="26">
        <v>2.5712639108899502</v>
      </c>
      <c r="AF22" s="26">
        <v>0.26403037476371599</v>
      </c>
      <c r="AG22" s="97">
        <v>4.4965113112442801</v>
      </c>
      <c r="AH22" s="26">
        <v>23.278007069937601</v>
      </c>
      <c r="AI22" s="26">
        <v>23.278007069937601</v>
      </c>
      <c r="AJ22" s="26">
        <v>8047.3347003983699</v>
      </c>
      <c r="AK22" s="26">
        <v>0</v>
      </c>
      <c r="AL22" s="26">
        <v>3.7094878460088001</v>
      </c>
      <c r="AM22" s="26">
        <v>0.82967211746437197</v>
      </c>
      <c r="AN22" s="97">
        <v>36.685487590474096</v>
      </c>
      <c r="AO22" s="26">
        <v>4.8451301074281403</v>
      </c>
      <c r="AP22" s="26">
        <v>15.2411457711147</v>
      </c>
      <c r="AQ22" s="26">
        <v>3.2235328414489102</v>
      </c>
      <c r="AR22" s="26">
        <v>26.445664756989999</v>
      </c>
      <c r="AS22" s="26">
        <v>0</v>
      </c>
      <c r="AT22" s="26">
        <v>17.884089260867398</v>
      </c>
      <c r="AU22" s="26">
        <v>1.98712137231766</v>
      </c>
      <c r="AV22" s="26">
        <v>19.871210633185001</v>
      </c>
      <c r="AW22" s="26">
        <v>0</v>
      </c>
      <c r="AX22" s="26">
        <v>16.9003839693017</v>
      </c>
      <c r="AY22" s="26">
        <v>2.1176096831958102E-2</v>
      </c>
      <c r="AZ22" s="26">
        <v>105.037099633816</v>
      </c>
      <c r="BA22" s="26">
        <v>0.50781273700513097</v>
      </c>
      <c r="BB22" s="26">
        <v>0.28463914677491298</v>
      </c>
      <c r="BC22" s="26">
        <v>4.4414680775255304</v>
      </c>
      <c r="BD22" s="26">
        <v>2.4751083516482301E-2</v>
      </c>
      <c r="BE22" s="26">
        <v>0</v>
      </c>
      <c r="BF22" s="26">
        <v>0.16542048295992501</v>
      </c>
      <c r="BG22" s="26">
        <v>162.266913434749</v>
      </c>
      <c r="BH22" s="26">
        <v>137.514905888659</v>
      </c>
      <c r="BI22" s="26">
        <v>24.752007546090301</v>
      </c>
      <c r="BJ22" s="26">
        <v>2.4613628660747199E-2</v>
      </c>
      <c r="BK22" s="26">
        <v>6.8753817934599901E-4</v>
      </c>
      <c r="BL22" s="26">
        <v>21.987336848713301</v>
      </c>
      <c r="BM22" s="26">
        <v>1.6775919442010099E-2</v>
      </c>
      <c r="BN22" s="26">
        <v>45.115980703494799</v>
      </c>
      <c r="BO22" s="26">
        <v>0.151945108591963</v>
      </c>
      <c r="BP22" s="26">
        <v>3.8639490716887902E-2</v>
      </c>
      <c r="BQ22" s="26">
        <v>64.463183003356505</v>
      </c>
      <c r="BR22" s="26">
        <v>2.2415622050766002</v>
      </c>
      <c r="BS22" s="26">
        <v>8.5254345128060904E-2</v>
      </c>
      <c r="BT22" s="26">
        <v>0.18315907414694901</v>
      </c>
      <c r="BU22" s="26">
        <v>2.06260361483049E-3</v>
      </c>
      <c r="BV22" s="26">
        <v>11.468454305606899</v>
      </c>
      <c r="BW22" s="26">
        <v>4.3919657088614601</v>
      </c>
      <c r="BX22" s="26">
        <v>0</v>
      </c>
      <c r="BY22" s="26">
        <v>11.6491932860595</v>
      </c>
      <c r="BZ22" s="26">
        <v>16.704215459293099</v>
      </c>
      <c r="CA22" s="97">
        <v>0</v>
      </c>
      <c r="CB22" s="26">
        <v>64.412012433696901</v>
      </c>
      <c r="CC22" s="26">
        <v>380.15504615817002</v>
      </c>
      <c r="CD22" s="26">
        <v>11.5173587168282</v>
      </c>
      <c r="CE22" s="26"/>
      <c r="CF22" s="50">
        <f t="shared" si="0"/>
        <v>2.1894740699199367E-5</v>
      </c>
      <c r="CG22" s="50">
        <f t="shared" si="1"/>
        <v>2.1841750292716434E-5</v>
      </c>
      <c r="CH22" s="50">
        <f t="shared" si="2"/>
        <v>2.7797427604911876E-5</v>
      </c>
      <c r="CI22" s="50">
        <f t="shared" si="3"/>
        <v>7.2373377774384657E-5</v>
      </c>
      <c r="CJ22" s="50">
        <f t="shared" si="4"/>
        <v>8.1382591153457865E-5</v>
      </c>
      <c r="CK22" s="50">
        <f t="shared" si="5"/>
        <v>2.4768171422180379E-5</v>
      </c>
      <c r="CL22" s="50">
        <f t="shared" si="6"/>
        <v>2.1932106679680466E-5</v>
      </c>
      <c r="CM22" s="102">
        <f t="shared" si="7"/>
        <v>2.310584804677856E-5</v>
      </c>
      <c r="CN22" s="102">
        <f t="shared" si="8"/>
        <v>2.3896277575847801E-5</v>
      </c>
      <c r="CO22" s="102">
        <f t="shared" si="9"/>
        <v>2.3785245226336836E-5</v>
      </c>
      <c r="CP22" s="102">
        <f t="shared" si="10"/>
        <v>2.691281611760028E-5</v>
      </c>
      <c r="CQ22" s="101">
        <f t="shared" si="12"/>
        <v>2.527089827195941E-5</v>
      </c>
      <c r="CR22" s="101">
        <f t="shared" si="13"/>
        <v>2.5903259676858266E-5</v>
      </c>
      <c r="CS22" s="102">
        <f t="shared" si="11"/>
        <v>2.4483504609958066E-5</v>
      </c>
    </row>
    <row r="23" spans="1:97" x14ac:dyDescent="0.25">
      <c r="A23" s="28" t="s">
        <v>22</v>
      </c>
      <c r="B23" s="93">
        <v>49917.908841999997</v>
      </c>
      <c r="C23" s="93">
        <v>818.88406508000003</v>
      </c>
      <c r="D23" s="93">
        <v>661.65189792000001</v>
      </c>
      <c r="E23" s="93">
        <v>5060.7084797999996</v>
      </c>
      <c r="F23" s="93">
        <v>4288.7442805999999</v>
      </c>
      <c r="G23" s="93">
        <v>369.19570087</v>
      </c>
      <c r="H23" s="93">
        <v>11771.738712</v>
      </c>
      <c r="I23" s="93">
        <v>301.20824793999998</v>
      </c>
      <c r="J23" s="93">
        <v>150.8087209</v>
      </c>
      <c r="K23" s="93">
        <v>717.61142831999996</v>
      </c>
      <c r="L23" s="93">
        <v>441.13092160000002</v>
      </c>
      <c r="M23" s="93">
        <v>125.68290669</v>
      </c>
      <c r="N23" s="93">
        <v>77.98770725</v>
      </c>
      <c r="O23" s="93">
        <v>90.909576180000002</v>
      </c>
      <c r="Q23" s="28" t="s">
        <v>22</v>
      </c>
      <c r="R23" s="96">
        <v>724.42737099180897</v>
      </c>
      <c r="S23" s="26">
        <v>237.77287879015</v>
      </c>
      <c r="T23" s="97">
        <v>125.653733290389</v>
      </c>
      <c r="U23" s="26">
        <v>298.120447573261</v>
      </c>
      <c r="V23" s="26">
        <v>298.120447573261</v>
      </c>
      <c r="W23" s="26">
        <v>255.35331194191701</v>
      </c>
      <c r="X23" s="97">
        <v>121.58235465311699</v>
      </c>
      <c r="Y23" s="26">
        <v>149.442186831013</v>
      </c>
      <c r="Z23" s="97">
        <v>77.969245368304001</v>
      </c>
      <c r="AA23" s="26">
        <v>1084.01762431064</v>
      </c>
      <c r="AB23" s="26">
        <v>49906.367912439397</v>
      </c>
      <c r="AC23" s="26">
        <v>477.47486147802601</v>
      </c>
      <c r="AD23" s="26">
        <v>156.31757953141201</v>
      </c>
      <c r="AE23" s="26">
        <v>135.55743796428899</v>
      </c>
      <c r="AF23" s="26">
        <v>6.7061157410807501</v>
      </c>
      <c r="AG23" s="97">
        <v>88.8424152473021</v>
      </c>
      <c r="AH23" s="26">
        <v>709.52783210210396</v>
      </c>
      <c r="AI23" s="26">
        <v>709.52783210210396</v>
      </c>
      <c r="AJ23" s="26">
        <v>702012.26773216703</v>
      </c>
      <c r="AK23" s="26">
        <v>0</v>
      </c>
      <c r="AL23" s="26">
        <v>195.389115704218</v>
      </c>
      <c r="AM23" s="26">
        <v>50.438318078178298</v>
      </c>
      <c r="AN23" s="97">
        <v>1152.8177190607901</v>
      </c>
      <c r="AO23" s="26">
        <v>159.655902368857</v>
      </c>
      <c r="AP23" s="26">
        <v>436.38653308666801</v>
      </c>
      <c r="AQ23" s="26">
        <v>89.951441246938899</v>
      </c>
      <c r="AR23" s="26">
        <v>818.69468205591897</v>
      </c>
      <c r="AS23" s="26">
        <v>0</v>
      </c>
      <c r="AT23" s="26">
        <v>595.33180935950202</v>
      </c>
      <c r="AU23" s="26">
        <v>66.147881646411705</v>
      </c>
      <c r="AV23" s="26">
        <v>661.47969100591399</v>
      </c>
      <c r="AW23" s="26">
        <v>0</v>
      </c>
      <c r="AX23" s="26">
        <v>572.97104993822904</v>
      </c>
      <c r="AY23" s="26">
        <v>0.66031168047972499</v>
      </c>
      <c r="AZ23" s="26">
        <v>3334.1901348874699</v>
      </c>
      <c r="BA23" s="26">
        <v>15.834605853844501</v>
      </c>
      <c r="BB23" s="26">
        <v>8.8756211834190299</v>
      </c>
      <c r="BC23" s="26">
        <v>138.493957171359</v>
      </c>
      <c r="BD23" s="26">
        <v>0.77179344856341303</v>
      </c>
      <c r="BE23" s="26">
        <v>0</v>
      </c>
      <c r="BF23" s="26">
        <v>5.1581497184367002</v>
      </c>
      <c r="BG23" s="26">
        <v>5059.77451697571</v>
      </c>
      <c r="BH23" s="26">
        <v>4287.9914245145201</v>
      </c>
      <c r="BI23" s="26">
        <v>771.78309246118397</v>
      </c>
      <c r="BJ23" s="26">
        <v>0.76750446643297698</v>
      </c>
      <c r="BK23" s="26">
        <v>2.1438671125514602E-2</v>
      </c>
      <c r="BL23" s="26">
        <v>685.60937934676997</v>
      </c>
      <c r="BM23" s="26">
        <v>0.52310447485793898</v>
      </c>
      <c r="BN23" s="26">
        <v>1406.8069501114901</v>
      </c>
      <c r="BO23" s="26">
        <v>4.7379504133886599</v>
      </c>
      <c r="BP23" s="26">
        <v>1.2048592243698899</v>
      </c>
      <c r="BQ23" s="26">
        <v>2010.0918184592999</v>
      </c>
      <c r="BR23" s="26">
        <v>54.673661807324699</v>
      </c>
      <c r="BS23" s="26">
        <v>2.65839794146728</v>
      </c>
      <c r="BT23" s="26">
        <v>5.7112662398628702</v>
      </c>
      <c r="BU23" s="26">
        <v>6.4316109349360898E-2</v>
      </c>
      <c r="BV23" s="26">
        <v>369.10442671605</v>
      </c>
      <c r="BW23" s="26">
        <v>154.96126190045601</v>
      </c>
      <c r="BX23" s="26">
        <v>0</v>
      </c>
      <c r="BY23" s="26">
        <v>256.16173337174598</v>
      </c>
      <c r="BZ23" s="26">
        <v>544.01913806032201</v>
      </c>
      <c r="CA23" s="97">
        <v>0</v>
      </c>
      <c r="CB23" s="26">
        <v>1960.2256544013701</v>
      </c>
      <c r="CC23" s="26">
        <v>11769.0114794534</v>
      </c>
      <c r="CD23" s="26">
        <v>391.03481147842501</v>
      </c>
      <c r="CE23" s="26"/>
      <c r="CF23" s="50">
        <f t="shared" si="0"/>
        <v>-2.3119817773476452E-4</v>
      </c>
      <c r="CG23" s="50">
        <f t="shared" si="1"/>
        <v>-2.3126964140223125E-4</v>
      </c>
      <c r="CH23" s="50">
        <f t="shared" si="2"/>
        <v>-2.6026814799047092E-4</v>
      </c>
      <c r="CI23" s="50">
        <f t="shared" si="3"/>
        <v>-1.8455179309727313E-4</v>
      </c>
      <c r="CJ23" s="50">
        <f t="shared" si="4"/>
        <v>-1.7554231174037472E-4</v>
      </c>
      <c r="CK23" s="50">
        <f t="shared" si="5"/>
        <v>-2.4722431419139229E-4</v>
      </c>
      <c r="CL23" s="50">
        <f t="shared" si="6"/>
        <v>-2.3167627258155327E-4</v>
      </c>
      <c r="CM23" s="102">
        <f t="shared" si="7"/>
        <v>-1.0251380524460466E-2</v>
      </c>
      <c r="CN23" s="102">
        <f t="shared" si="8"/>
        <v>-9.061372981825971E-3</v>
      </c>
      <c r="CO23" s="102">
        <f t="shared" si="9"/>
        <v>-1.126458679291174E-2</v>
      </c>
      <c r="CP23" s="102">
        <f t="shared" si="10"/>
        <v>-1.075505769607789E-2</v>
      </c>
      <c r="CQ23" s="101">
        <f t="shared" si="12"/>
        <v>-2.321190715532524E-4</v>
      </c>
      <c r="CR23" s="101">
        <f t="shared" si="13"/>
        <v>-2.3672809917101739E-4</v>
      </c>
      <c r="CS23" s="102">
        <f t="shared" si="11"/>
        <v>-1.0539428004416236E-2</v>
      </c>
    </row>
    <row r="24" spans="1:97" x14ac:dyDescent="0.25">
      <c r="A24" s="28" t="s">
        <v>23</v>
      </c>
      <c r="B24" s="93">
        <v>207456.08476</v>
      </c>
      <c r="C24" s="93">
        <v>3393.4315642000001</v>
      </c>
      <c r="D24" s="93">
        <v>2240.7089700000001</v>
      </c>
      <c r="E24" s="93">
        <v>20577.403169000001</v>
      </c>
      <c r="F24" s="93">
        <v>17438.477522000001</v>
      </c>
      <c r="G24" s="93">
        <v>1378.6160187999999</v>
      </c>
      <c r="H24" s="93">
        <v>48780.564061999998</v>
      </c>
      <c r="I24" s="93">
        <v>968.07466663000002</v>
      </c>
      <c r="J24" s="93">
        <v>454.36373244999999</v>
      </c>
      <c r="K24" s="93">
        <v>2429.3962370999998</v>
      </c>
      <c r="L24" s="93">
        <v>1455.5456690000001</v>
      </c>
      <c r="M24" s="93">
        <v>448.34393316000001</v>
      </c>
      <c r="N24" s="93">
        <v>324.23638142999999</v>
      </c>
      <c r="O24" s="93">
        <v>296.60684362000001</v>
      </c>
      <c r="Q24" s="28" t="s">
        <v>23</v>
      </c>
      <c r="R24" s="96">
        <v>3052.3045914788499</v>
      </c>
      <c r="S24" s="26">
        <v>1186.53718738012</v>
      </c>
      <c r="T24" s="97">
        <v>448.28652149299103</v>
      </c>
      <c r="U24" s="26">
        <v>967.95969663434596</v>
      </c>
      <c r="V24" s="26">
        <v>967.95969663434596</v>
      </c>
      <c r="W24" s="26">
        <v>1103.1918705028199</v>
      </c>
      <c r="X24" s="97">
        <v>336.19631910513698</v>
      </c>
      <c r="Y24" s="26">
        <v>454.31254093894501</v>
      </c>
      <c r="Z24" s="97">
        <v>324.19086126013201</v>
      </c>
      <c r="AA24" s="26">
        <v>4672.2054848461803</v>
      </c>
      <c r="AB24" s="26">
        <v>207433.80384888401</v>
      </c>
      <c r="AC24" s="26">
        <v>2134.8083532084602</v>
      </c>
      <c r="AD24" s="26">
        <v>620.96107790235999</v>
      </c>
      <c r="AE24" s="26">
        <v>665.11199394068603</v>
      </c>
      <c r="AF24" s="26">
        <v>26.248175575488201</v>
      </c>
      <c r="AG24" s="97">
        <v>299.15850524916999</v>
      </c>
      <c r="AH24" s="26">
        <v>2429.0960616970301</v>
      </c>
      <c r="AI24" s="26">
        <v>2429.0960616970301</v>
      </c>
      <c r="AJ24" s="26">
        <v>5935911.25888367</v>
      </c>
      <c r="AK24" s="26">
        <v>0</v>
      </c>
      <c r="AL24" s="26">
        <v>958.53024914317598</v>
      </c>
      <c r="AM24" s="26">
        <v>253.65793157863001</v>
      </c>
      <c r="AN24" s="97">
        <v>4935.5347039226199</v>
      </c>
      <c r="AO24" s="26">
        <v>694.98869559173602</v>
      </c>
      <c r="AP24" s="26">
        <v>1455.3736272174999</v>
      </c>
      <c r="AQ24" s="26">
        <v>296.57117664611798</v>
      </c>
      <c r="AR24" s="26">
        <v>3393.0655148277301</v>
      </c>
      <c r="AS24" s="26">
        <v>0</v>
      </c>
      <c r="AT24" s="26">
        <v>2016.34346771009</v>
      </c>
      <c r="AU24" s="26">
        <v>224.03815365679901</v>
      </c>
      <c r="AV24" s="26">
        <v>2240.3816213668902</v>
      </c>
      <c r="AW24" s="26">
        <v>0</v>
      </c>
      <c r="AX24" s="26">
        <v>2517.8819033412801</v>
      </c>
      <c r="AY24" s="26">
        <v>2.6852294361048701</v>
      </c>
      <c r="AZ24" s="26">
        <v>14326.413271846401</v>
      </c>
      <c r="BA24" s="26">
        <v>64.393133079250603</v>
      </c>
      <c r="BB24" s="26">
        <v>36.093637743106399</v>
      </c>
      <c r="BC24" s="26">
        <v>563.20021906385102</v>
      </c>
      <c r="BD24" s="26">
        <v>3.1385782845364498</v>
      </c>
      <c r="BE24" s="26">
        <v>0</v>
      </c>
      <c r="BF24" s="26">
        <v>20.9761561824699</v>
      </c>
      <c r="BG24" s="26">
        <v>20576.144996358798</v>
      </c>
      <c r="BH24" s="26">
        <v>17437.568274417299</v>
      </c>
      <c r="BI24" s="26">
        <v>3138.5767219415002</v>
      </c>
      <c r="BJ24" s="26">
        <v>3.1211404297974399</v>
      </c>
      <c r="BK24" s="26">
        <v>8.7182974794226001E-2</v>
      </c>
      <c r="BL24" s="26">
        <v>2788.10265824919</v>
      </c>
      <c r="BM24" s="26">
        <v>2.12726089909158</v>
      </c>
      <c r="BN24" s="26">
        <v>5720.9284712034396</v>
      </c>
      <c r="BO24" s="26">
        <v>19.267374187802901</v>
      </c>
      <c r="BP24" s="26">
        <v>4.8996732469273603</v>
      </c>
      <c r="BQ24" s="26">
        <v>8174.2498867764498</v>
      </c>
      <c r="BR24" s="26">
        <v>209.66810682604901</v>
      </c>
      <c r="BS24" s="26">
        <v>10.810653879252801</v>
      </c>
      <c r="BT24" s="26">
        <v>23.2254705190892</v>
      </c>
      <c r="BU24" s="26">
        <v>0.26154826215684701</v>
      </c>
      <c r="BV24" s="26">
        <v>1378.44115868053</v>
      </c>
      <c r="BW24" s="26">
        <v>689.65963872079999</v>
      </c>
      <c r="BX24" s="26">
        <v>0</v>
      </c>
      <c r="BY24" s="26">
        <v>926.57117878583006</v>
      </c>
      <c r="BZ24" s="26">
        <v>2358.6628170105701</v>
      </c>
      <c r="CA24" s="97">
        <v>0</v>
      </c>
      <c r="CB24" s="26">
        <v>8293.3810673909102</v>
      </c>
      <c r="CC24" s="26">
        <v>48775.300810356399</v>
      </c>
      <c r="CD24" s="26">
        <v>1719.1826623597599</v>
      </c>
      <c r="CE24" s="26"/>
      <c r="CF24" s="50">
        <f t="shared" si="0"/>
        <v>-1.0740061513145705E-4</v>
      </c>
      <c r="CG24" s="50">
        <f t="shared" si="1"/>
        <v>-1.0786997331308274E-4</v>
      </c>
      <c r="CH24" s="50">
        <f t="shared" si="2"/>
        <v>-1.4609154401250846E-4</v>
      </c>
      <c r="CI24" s="50">
        <f t="shared" si="3"/>
        <v>-6.1143412065626271E-5</v>
      </c>
      <c r="CJ24" s="50">
        <f t="shared" si="4"/>
        <v>-5.2140307636079485E-5</v>
      </c>
      <c r="CK24" s="50">
        <f t="shared" si="5"/>
        <v>-1.2683743485161688E-4</v>
      </c>
      <c r="CL24" s="50">
        <f t="shared" si="6"/>
        <v>-1.078964900223211E-4</v>
      </c>
      <c r="CM24" s="102">
        <f t="shared" si="7"/>
        <v>-1.1876149600556188E-4</v>
      </c>
      <c r="CN24" s="102">
        <f t="shared" si="8"/>
        <v>-1.1266636705123485E-4</v>
      </c>
      <c r="CO24" s="102">
        <f t="shared" si="9"/>
        <v>-1.2355967231100776E-4</v>
      </c>
      <c r="CP24" s="102">
        <f t="shared" si="10"/>
        <v>-1.1819744729711617E-4</v>
      </c>
      <c r="CQ24" s="101">
        <f t="shared" si="12"/>
        <v>-1.2805273532828088E-4</v>
      </c>
      <c r="CR24" s="101">
        <f t="shared" si="13"/>
        <v>-1.4039192538241359E-4</v>
      </c>
      <c r="CS24" s="102">
        <f t="shared" si="11"/>
        <v>-1.202500031581372E-4</v>
      </c>
    </row>
    <row r="25" spans="1:97" x14ac:dyDescent="0.25">
      <c r="A25" s="28" t="s">
        <v>24</v>
      </c>
      <c r="B25" s="93">
        <v>258140.88631</v>
      </c>
      <c r="C25" s="93">
        <v>4272.6903147000003</v>
      </c>
      <c r="D25" s="93">
        <v>5371.9252476000001</v>
      </c>
      <c r="E25" s="93">
        <v>27912.220703999999</v>
      </c>
      <c r="F25" s="93">
        <v>23654.427052999999</v>
      </c>
      <c r="G25" s="93">
        <v>2505.5177368</v>
      </c>
      <c r="H25" s="93">
        <v>61419.880388999998</v>
      </c>
      <c r="I25" s="93">
        <v>1672.4862122</v>
      </c>
      <c r="J25" s="93">
        <v>751.39674724999998</v>
      </c>
      <c r="K25" s="93">
        <v>4333.3205648000003</v>
      </c>
      <c r="L25" s="93">
        <v>2556.4712568999998</v>
      </c>
      <c r="M25" s="93">
        <v>823.73792652999998</v>
      </c>
      <c r="N25" s="93">
        <v>641.63487267999994</v>
      </c>
      <c r="O25" s="93">
        <v>517.33066759999997</v>
      </c>
      <c r="Q25" s="28" t="s">
        <v>24</v>
      </c>
      <c r="R25" s="96">
        <v>3611.7456094343001</v>
      </c>
      <c r="S25" s="26">
        <v>1541.6641850429901</v>
      </c>
      <c r="T25" s="97">
        <v>823.753825953518</v>
      </c>
      <c r="U25" s="26">
        <v>1672.5180573002201</v>
      </c>
      <c r="V25" s="26">
        <v>1672.5180573002201</v>
      </c>
      <c r="W25" s="26">
        <v>1325.7245174683701</v>
      </c>
      <c r="X25" s="97">
        <v>266.58887588135701</v>
      </c>
      <c r="Y25" s="26">
        <v>751.41091288177302</v>
      </c>
      <c r="Z25" s="97">
        <v>641.64722531294206</v>
      </c>
      <c r="AA25" s="26">
        <v>5606.6570720836799</v>
      </c>
      <c r="AB25" s="26">
        <v>258144.63040216899</v>
      </c>
      <c r="AC25" s="26">
        <v>2617.7654572629699</v>
      </c>
      <c r="AD25" s="26">
        <v>706.69782436193998</v>
      </c>
      <c r="AE25" s="26">
        <v>857.04254592691802</v>
      </c>
      <c r="AF25" s="26">
        <v>29.563069123050401</v>
      </c>
      <c r="AG25" s="97">
        <v>297.96695426820003</v>
      </c>
      <c r="AH25" s="26">
        <v>4333.4040304625296</v>
      </c>
      <c r="AI25" s="26">
        <v>4333.4040304625296</v>
      </c>
      <c r="AJ25" s="26">
        <v>8732052.0017727502</v>
      </c>
      <c r="AK25" s="26">
        <v>0</v>
      </c>
      <c r="AL25" s="26">
        <v>1235.02938764433</v>
      </c>
      <c r="AM25" s="26">
        <v>330.810760177688</v>
      </c>
      <c r="AN25" s="97">
        <v>5898.4624182299904</v>
      </c>
      <c r="AO25" s="26">
        <v>838.98433864548599</v>
      </c>
      <c r="AP25" s="26">
        <v>2556.5276888274302</v>
      </c>
      <c r="AQ25" s="26">
        <v>517.34103088233201</v>
      </c>
      <c r="AR25" s="26">
        <v>4272.7531269818101</v>
      </c>
      <c r="AS25" s="26">
        <v>0</v>
      </c>
      <c r="AT25" s="26">
        <v>4834.83720762754</v>
      </c>
      <c r="AU25" s="26">
        <v>537.20427395558795</v>
      </c>
      <c r="AV25" s="26">
        <v>5372.04148158314</v>
      </c>
      <c r="AW25" s="26">
        <v>0</v>
      </c>
      <c r="AX25" s="26">
        <v>3056.6785641592501</v>
      </c>
      <c r="AY25" s="26">
        <v>3.6428410646670701</v>
      </c>
      <c r="AZ25" s="26">
        <v>17159.507002707302</v>
      </c>
      <c r="BA25" s="26">
        <v>87.357182342962005</v>
      </c>
      <c r="BB25" s="26">
        <v>48.965429197242003</v>
      </c>
      <c r="BC25" s="26">
        <v>764.05002152229099</v>
      </c>
      <c r="BD25" s="26">
        <v>4.2578635687869602</v>
      </c>
      <c r="BE25" s="26">
        <v>0</v>
      </c>
      <c r="BF25" s="26">
        <v>28.456715975242101</v>
      </c>
      <c r="BG25" s="26">
        <v>27914.056482075801</v>
      </c>
      <c r="BH25" s="26">
        <v>23656.195742692998</v>
      </c>
      <c r="BI25" s="26">
        <v>4257.8607393828097</v>
      </c>
      <c r="BJ25" s="26">
        <v>4.2342094462209996</v>
      </c>
      <c r="BK25" s="26">
        <v>0.118274017363602</v>
      </c>
      <c r="BL25" s="26">
        <v>3782.40259244035</v>
      </c>
      <c r="BM25" s="26">
        <v>2.8858845779967699</v>
      </c>
      <c r="BN25" s="26">
        <v>7761.1397586148296</v>
      </c>
      <c r="BO25" s="26">
        <v>26.138550285553599</v>
      </c>
      <c r="BP25" s="26">
        <v>6.6470011128049897</v>
      </c>
      <c r="BQ25" s="26">
        <v>11089.3704179742</v>
      </c>
      <c r="BR25" s="26">
        <v>232.674592756782</v>
      </c>
      <c r="BS25" s="26">
        <v>14.665974308437599</v>
      </c>
      <c r="BT25" s="26">
        <v>31.508204443525798</v>
      </c>
      <c r="BU25" s="26">
        <v>0.35482180047950501</v>
      </c>
      <c r="BV25" s="26">
        <v>2505.5658142777902</v>
      </c>
      <c r="BW25" s="26">
        <v>843.45194155395802</v>
      </c>
      <c r="BX25" s="26">
        <v>0</v>
      </c>
      <c r="BY25" s="26">
        <v>982.56317431724005</v>
      </c>
      <c r="BZ25" s="26">
        <v>2840.52597469174</v>
      </c>
      <c r="CA25" s="97">
        <v>0</v>
      </c>
      <c r="CB25" s="26">
        <v>9838.8986519934697</v>
      </c>
      <c r="CC25" s="26">
        <v>61420.782183733201</v>
      </c>
      <c r="CD25" s="26">
        <v>2087.6456920281998</v>
      </c>
      <c r="CE25" s="26"/>
      <c r="CF25" s="50">
        <f t="shared" si="0"/>
        <v>1.4504064902328856E-5</v>
      </c>
      <c r="CG25" s="50">
        <f t="shared" si="1"/>
        <v>1.4700873965445319E-5</v>
      </c>
      <c r="CH25" s="50">
        <f t="shared" si="2"/>
        <v>2.1637304650096074E-5</v>
      </c>
      <c r="CI25" s="50">
        <f t="shared" si="3"/>
        <v>6.5769689028663376E-5</v>
      </c>
      <c r="CJ25" s="50">
        <f t="shared" si="4"/>
        <v>7.4772036922987598E-5</v>
      </c>
      <c r="CK25" s="50">
        <f t="shared" si="5"/>
        <v>1.9188639970129845E-5</v>
      </c>
      <c r="CL25" s="50">
        <f t="shared" si="6"/>
        <v>1.4682456681642117E-5</v>
      </c>
      <c r="CM25" s="102">
        <f t="shared" si="7"/>
        <v>1.9040575633962016E-5</v>
      </c>
      <c r="CN25" s="102">
        <f t="shared" si="8"/>
        <v>1.885239964756771E-5</v>
      </c>
      <c r="CO25" s="102">
        <f t="shared" si="9"/>
        <v>1.926136349276959E-5</v>
      </c>
      <c r="CP25" s="102">
        <f t="shared" si="10"/>
        <v>2.2074148996612204E-5</v>
      </c>
      <c r="CQ25" s="101">
        <f t="shared" si="12"/>
        <v>1.9301555756936006E-5</v>
      </c>
      <c r="CR25" s="101">
        <f t="shared" si="13"/>
        <v>1.9251810442465876E-5</v>
      </c>
      <c r="CS25" s="102">
        <f t="shared" si="11"/>
        <v>2.0032221132596084E-5</v>
      </c>
    </row>
    <row r="26" spans="1:97" x14ac:dyDescent="0.25">
      <c r="A26" s="28" t="s">
        <v>25</v>
      </c>
      <c r="B26" s="93">
        <v>1079925.2219</v>
      </c>
      <c r="C26" s="93">
        <v>17810.096736</v>
      </c>
      <c r="D26" s="93">
        <v>19148.121426000002</v>
      </c>
      <c r="E26" s="93">
        <v>113800.47339</v>
      </c>
      <c r="F26" s="93">
        <v>96441.070462999996</v>
      </c>
      <c r="G26" s="93">
        <v>9464.9541766999992</v>
      </c>
      <c r="H26" s="93">
        <v>256019.87132000001</v>
      </c>
      <c r="I26" s="93">
        <v>8104.8714111999998</v>
      </c>
      <c r="J26" s="93">
        <v>2176.1289624000001</v>
      </c>
      <c r="K26" s="93">
        <v>12147.635448000001</v>
      </c>
      <c r="L26" s="93">
        <v>11141.780291999999</v>
      </c>
      <c r="M26" s="93">
        <v>2475.9511692000001</v>
      </c>
      <c r="N26" s="93">
        <v>1315.3490623</v>
      </c>
      <c r="O26" s="93">
        <v>2350.2192748000002</v>
      </c>
      <c r="Q26" s="28" t="s">
        <v>25</v>
      </c>
      <c r="R26" s="96">
        <v>20394.886909782999</v>
      </c>
      <c r="S26" s="26">
        <v>3530.3728543383099</v>
      </c>
      <c r="T26" s="97">
        <v>2475.8077531154399</v>
      </c>
      <c r="U26" s="26">
        <v>8104.40896174317</v>
      </c>
      <c r="V26" s="26">
        <v>8104.40896174317</v>
      </c>
      <c r="W26" s="26">
        <v>5716.8222419000504</v>
      </c>
      <c r="X26" s="97">
        <v>319.028745405476</v>
      </c>
      <c r="Y26" s="26">
        <v>2176.0067588494198</v>
      </c>
      <c r="Z26" s="97">
        <v>1315.2735997372299</v>
      </c>
      <c r="AA26" s="26">
        <v>25753.940016921799</v>
      </c>
      <c r="AB26" s="26">
        <v>1079864.83665199</v>
      </c>
      <c r="AC26" s="26">
        <v>8483.0546273585496</v>
      </c>
      <c r="AD26" s="26">
        <v>3403.3804082567099</v>
      </c>
      <c r="AE26" s="26">
        <v>2420.6162907123598</v>
      </c>
      <c r="AF26" s="26">
        <v>1463.8719254599</v>
      </c>
      <c r="AG26" s="97">
        <v>2306.1194484042398</v>
      </c>
      <c r="AH26" s="26">
        <v>12146.944462736799</v>
      </c>
      <c r="AI26" s="26">
        <v>12146.944462736799</v>
      </c>
      <c r="AJ26" s="26">
        <v>26255728.454656102</v>
      </c>
      <c r="AK26" s="26">
        <v>0</v>
      </c>
      <c r="AL26" s="26">
        <v>3357.7221144062401</v>
      </c>
      <c r="AM26" s="26">
        <v>588.73405339632802</v>
      </c>
      <c r="AN26" s="97">
        <v>25641.245519102398</v>
      </c>
      <c r="AO26" s="26">
        <v>4063.5356041611499</v>
      </c>
      <c r="AP26" s="26">
        <v>11141.180239797401</v>
      </c>
      <c r="AQ26" s="26">
        <v>2350.0864993908999</v>
      </c>
      <c r="AR26" s="26">
        <v>17809.100282870499</v>
      </c>
      <c r="AS26" s="26">
        <v>0</v>
      </c>
      <c r="AT26" s="26">
        <v>17232.314619706402</v>
      </c>
      <c r="AU26" s="26">
        <v>1914.7018578755999</v>
      </c>
      <c r="AV26" s="26">
        <v>19147.016477582001</v>
      </c>
      <c r="AW26" s="26">
        <v>0</v>
      </c>
      <c r="AX26" s="26">
        <v>13524.4416015633</v>
      </c>
      <c r="AY26" s="26">
        <v>14.8511007167115</v>
      </c>
      <c r="AZ26" s="26">
        <v>75493.271576247804</v>
      </c>
      <c r="BA26" s="26">
        <v>356.136878774119</v>
      </c>
      <c r="BB26" s="26">
        <v>199.62177032548999</v>
      </c>
      <c r="BC26" s="26">
        <v>3114.8715097415602</v>
      </c>
      <c r="BD26" s="26">
        <v>17.358428763133201</v>
      </c>
      <c r="BE26" s="26">
        <v>0</v>
      </c>
      <c r="BF26" s="26">
        <v>116.01209253954799</v>
      </c>
      <c r="BG26" s="26">
        <v>113799.769818114</v>
      </c>
      <c r="BH26" s="26">
        <v>96441.343148604399</v>
      </c>
      <c r="BI26" s="26">
        <v>17358.4266695099</v>
      </c>
      <c r="BJ26" s="26">
        <v>17.261990809488601</v>
      </c>
      <c r="BK26" s="26">
        <v>0.48217791321461401</v>
      </c>
      <c r="BL26" s="26">
        <v>15420.061237850799</v>
      </c>
      <c r="BM26" s="26">
        <v>11.7651591084387</v>
      </c>
      <c r="BN26" s="26">
        <v>31640.537858834701</v>
      </c>
      <c r="BO26" s="26">
        <v>106.56140762316301</v>
      </c>
      <c r="BP26" s="26">
        <v>27.098419703330599</v>
      </c>
      <c r="BQ26" s="26">
        <v>45209.034167994403</v>
      </c>
      <c r="BR26" s="26">
        <v>1251.2250052778199</v>
      </c>
      <c r="BS26" s="26">
        <v>59.790131752938997</v>
      </c>
      <c r="BT26" s="26">
        <v>128.45228145474101</v>
      </c>
      <c r="BU26" s="26">
        <v>1.4465346985732701</v>
      </c>
      <c r="BV26" s="26">
        <v>9464.4164272938306</v>
      </c>
      <c r="BW26" s="26">
        <v>3310.6471685541001</v>
      </c>
      <c r="BX26" s="26">
        <v>0</v>
      </c>
      <c r="BY26" s="26">
        <v>3631.9659738146602</v>
      </c>
      <c r="BZ26" s="26">
        <v>11581.7636203769</v>
      </c>
      <c r="CA26" s="97">
        <v>0</v>
      </c>
      <c r="CB26" s="26">
        <v>40089.335569655399</v>
      </c>
      <c r="CC26" s="26">
        <v>256005.54929731999</v>
      </c>
      <c r="CD26" s="26">
        <v>8762.6205031732698</v>
      </c>
      <c r="CE26" s="26"/>
      <c r="CF26" s="50">
        <f t="shared" si="0"/>
        <v>-5.5916138252430213E-5</v>
      </c>
      <c r="CG26" s="50">
        <f t="shared" si="1"/>
        <v>-5.5948776936552081E-5</v>
      </c>
      <c r="CH26" s="50">
        <f t="shared" si="2"/>
        <v>-5.7705317060499631E-5</v>
      </c>
      <c r="CI26" s="50">
        <f t="shared" si="3"/>
        <v>-6.1825040357051058E-6</v>
      </c>
      <c r="CJ26" s="50">
        <f t="shared" si="4"/>
        <v>2.8274842149062661E-6</v>
      </c>
      <c r="CK26" s="50">
        <f t="shared" si="5"/>
        <v>-5.6814792351807818E-5</v>
      </c>
      <c r="CL26" s="50">
        <f t="shared" si="6"/>
        <v>-5.5941058817725218E-5</v>
      </c>
      <c r="CM26" s="102">
        <f t="shared" si="7"/>
        <v>-5.705821022535818E-5</v>
      </c>
      <c r="CN26" s="102">
        <f t="shared" si="8"/>
        <v>-5.6156391781798168E-5</v>
      </c>
      <c r="CO26" s="102">
        <f t="shared" si="9"/>
        <v>-5.6882285129436217E-5</v>
      </c>
      <c r="CP26" s="102">
        <f t="shared" si="10"/>
        <v>-5.3856043367653362E-5</v>
      </c>
      <c r="CQ26" s="101">
        <f t="shared" si="12"/>
        <v>-5.7923632074899562E-5</v>
      </c>
      <c r="CR26" s="101">
        <f t="shared" si="13"/>
        <v>-5.7370750421295892E-5</v>
      </c>
      <c r="CS26" s="102">
        <f t="shared" si="11"/>
        <v>-5.6494902634820469E-5</v>
      </c>
    </row>
    <row r="27" spans="1:97" x14ac:dyDescent="0.25">
      <c r="A27" s="28" t="s">
        <v>26</v>
      </c>
      <c r="B27" s="93">
        <v>2407228.9273999999</v>
      </c>
      <c r="C27" s="93">
        <v>39424.154108000002</v>
      </c>
      <c r="D27" s="93">
        <v>28485.795643000001</v>
      </c>
      <c r="E27" s="93">
        <v>240990.83012999999</v>
      </c>
      <c r="F27" s="93">
        <v>204229.51329</v>
      </c>
      <c r="G27" s="93">
        <v>16756.945376</v>
      </c>
      <c r="H27" s="93">
        <v>566722.21655000001</v>
      </c>
      <c r="I27" s="93">
        <v>19160.519408</v>
      </c>
      <c r="J27" s="93">
        <v>5136.8684721</v>
      </c>
      <c r="K27" s="93">
        <v>38269.670130999999</v>
      </c>
      <c r="L27" s="93">
        <v>43064.080705</v>
      </c>
      <c r="M27" s="93">
        <v>5856.0300590999996</v>
      </c>
      <c r="N27" s="93">
        <v>3099.2439794000002</v>
      </c>
      <c r="O27" s="93">
        <v>5564.9408437000002</v>
      </c>
      <c r="Q27" s="28" t="s">
        <v>26</v>
      </c>
      <c r="R27" s="96">
        <v>39820.320996027702</v>
      </c>
      <c r="S27" s="26">
        <v>6920.56628743899</v>
      </c>
      <c r="T27" s="97">
        <v>5856.3179154537202</v>
      </c>
      <c r="U27" s="26">
        <v>19161.461407147999</v>
      </c>
      <c r="V27" s="26">
        <v>19161.461407147999</v>
      </c>
      <c r="W27" s="26">
        <v>11276.5217069502</v>
      </c>
      <c r="X27" s="97">
        <v>628.00862127451501</v>
      </c>
      <c r="Y27" s="26">
        <v>5137.1205921830597</v>
      </c>
      <c r="Z27" s="97">
        <v>3099.39644055591</v>
      </c>
      <c r="AA27" s="26">
        <v>65222.537862189398</v>
      </c>
      <c r="AB27" s="26">
        <v>2407350.9386960398</v>
      </c>
      <c r="AC27" s="26">
        <v>16394.023417272299</v>
      </c>
      <c r="AD27" s="26">
        <v>9569.5935658128292</v>
      </c>
      <c r="AE27" s="26">
        <v>3398.5130805908202</v>
      </c>
      <c r="AF27" s="26">
        <v>2872.2570326978898</v>
      </c>
      <c r="AG27" s="97">
        <v>4385.6735525499998</v>
      </c>
      <c r="AH27" s="26">
        <v>38271.550132851</v>
      </c>
      <c r="AI27" s="26">
        <v>38271.550132851</v>
      </c>
      <c r="AJ27" s="26">
        <v>67799088.148312196</v>
      </c>
      <c r="AK27" s="26">
        <v>0</v>
      </c>
      <c r="AL27" s="26">
        <v>6592.3187938106803</v>
      </c>
      <c r="AM27" s="26">
        <v>1157.5074039522699</v>
      </c>
      <c r="AN27" s="97">
        <v>55689.563630253899</v>
      </c>
      <c r="AO27" s="26">
        <v>7987.1215749662897</v>
      </c>
      <c r="AP27" s="26">
        <v>43066.3311153139</v>
      </c>
      <c r="AQ27" s="26">
        <v>5565.2143928368496</v>
      </c>
      <c r="AR27" s="26">
        <v>39426.1484880727</v>
      </c>
      <c r="AS27" s="26">
        <v>0</v>
      </c>
      <c r="AT27" s="26">
        <v>25638.438818786701</v>
      </c>
      <c r="AU27" s="26">
        <v>2848.7157416242298</v>
      </c>
      <c r="AV27" s="26">
        <v>28487.154560410901</v>
      </c>
      <c r="AW27" s="26">
        <v>0</v>
      </c>
      <c r="AX27" s="26">
        <v>25751.938600678699</v>
      </c>
      <c r="AY27" s="26">
        <v>31.452929983747499</v>
      </c>
      <c r="AZ27" s="26">
        <v>159715.45567011999</v>
      </c>
      <c r="BA27" s="26">
        <v>754.25755687459502</v>
      </c>
      <c r="BB27" s="26">
        <v>422.77635798431299</v>
      </c>
      <c r="BC27" s="26">
        <v>6596.9452169199203</v>
      </c>
      <c r="BD27" s="26">
        <v>36.763162460136499</v>
      </c>
      <c r="BE27" s="26">
        <v>0</v>
      </c>
      <c r="BF27" s="26">
        <v>245.700471980489</v>
      </c>
      <c r="BG27" s="26">
        <v>241015.016735379</v>
      </c>
      <c r="BH27" s="26">
        <v>204251.847287076</v>
      </c>
      <c r="BI27" s="26">
        <v>36763.169448303197</v>
      </c>
      <c r="BJ27" s="26">
        <v>36.558920580238798</v>
      </c>
      <c r="BK27" s="26">
        <v>1.0211986757129401</v>
      </c>
      <c r="BL27" s="26">
        <v>32657.944365716601</v>
      </c>
      <c r="BM27" s="26">
        <v>24.917253905539599</v>
      </c>
      <c r="BN27" s="26">
        <v>67011.072683953797</v>
      </c>
      <c r="BO27" s="26">
        <v>225.68499343658601</v>
      </c>
      <c r="BP27" s="26">
        <v>57.391381254208298</v>
      </c>
      <c r="BQ27" s="26">
        <v>95747.621125029196</v>
      </c>
      <c r="BR27" s="26">
        <v>4463.5325880414002</v>
      </c>
      <c r="BS27" s="26">
        <v>126.62867067397001</v>
      </c>
      <c r="BT27" s="26">
        <v>272.04740135157601</v>
      </c>
      <c r="BU27" s="26">
        <v>3.06359629554357</v>
      </c>
      <c r="BV27" s="26">
        <v>16757.769072302999</v>
      </c>
      <c r="BW27" s="26">
        <v>6491.2178255484096</v>
      </c>
      <c r="BX27" s="26">
        <v>0</v>
      </c>
      <c r="BY27" s="26">
        <v>7187.0560262722502</v>
      </c>
      <c r="BZ27" s="26">
        <v>24145.950763524699</v>
      </c>
      <c r="CA27" s="97">
        <v>0</v>
      </c>
      <c r="CB27" s="26">
        <v>86081.705468275701</v>
      </c>
      <c r="CC27" s="26">
        <v>566750.91691852699</v>
      </c>
      <c r="CD27" s="26">
        <v>18437.538089457201</v>
      </c>
      <c r="CE27" s="26"/>
      <c r="CF27" s="50">
        <f t="shared" si="0"/>
        <v>5.0685372982658038E-5</v>
      </c>
      <c r="CG27" s="50">
        <f t="shared" si="1"/>
        <v>5.0587770817716041E-5</v>
      </c>
      <c r="CH27" s="50">
        <f t="shared" si="2"/>
        <v>4.7705088807449606E-5</v>
      </c>
      <c r="CI27" s="50">
        <f t="shared" si="3"/>
        <v>1.0036317716307834E-4</v>
      </c>
      <c r="CJ27" s="50">
        <f t="shared" si="4"/>
        <v>1.0935734368756631E-4</v>
      </c>
      <c r="CK27" s="50">
        <f t="shared" si="5"/>
        <v>4.9155516385413758E-5</v>
      </c>
      <c r="CL27" s="50">
        <f t="shared" si="6"/>
        <v>5.0642744697201441E-5</v>
      </c>
      <c r="CM27" s="102">
        <f t="shared" si="7"/>
        <v>4.916354968987452E-5</v>
      </c>
      <c r="CN27" s="102">
        <f t="shared" si="8"/>
        <v>4.9080501949593243E-5</v>
      </c>
      <c r="CO27" s="102">
        <f t="shared" si="9"/>
        <v>4.9125112512483334E-5</v>
      </c>
      <c r="CP27" s="102">
        <f t="shared" si="10"/>
        <v>5.2257247271010096E-5</v>
      </c>
      <c r="CQ27" s="101">
        <f t="shared" si="12"/>
        <v>4.9155545790493969E-5</v>
      </c>
      <c r="CR27" s="101">
        <f t="shared" si="13"/>
        <v>4.9193015110517568E-5</v>
      </c>
      <c r="CS27" s="102">
        <f t="shared" si="11"/>
        <v>4.9155803185056007E-5</v>
      </c>
    </row>
    <row r="28" spans="1:97" x14ac:dyDescent="0.25">
      <c r="A28" s="28" t="s">
        <v>27</v>
      </c>
      <c r="B28" s="93">
        <v>101325.11332999999</v>
      </c>
      <c r="C28" s="93">
        <v>1674.34494</v>
      </c>
      <c r="D28" s="93">
        <v>1966.231749</v>
      </c>
      <c r="E28" s="93">
        <v>10828.940925999999</v>
      </c>
      <c r="F28" s="93">
        <v>9177.0730629999998</v>
      </c>
      <c r="G28" s="93">
        <v>939.93462999999997</v>
      </c>
      <c r="H28" s="93">
        <v>24068.696269</v>
      </c>
      <c r="I28" s="93">
        <v>1074.7564527</v>
      </c>
      <c r="J28" s="93">
        <v>288.13846029000001</v>
      </c>
      <c r="K28" s="93">
        <v>2146.6315199999999</v>
      </c>
      <c r="L28" s="93">
        <v>2415.5607504999998</v>
      </c>
      <c r="M28" s="93">
        <v>328.47784295999998</v>
      </c>
      <c r="N28" s="93">
        <v>173.84353697</v>
      </c>
      <c r="O28" s="93">
        <v>312.14999818000001</v>
      </c>
      <c r="Q28" s="28" t="s">
        <v>27</v>
      </c>
      <c r="R28" s="96">
        <v>1441.33899832932</v>
      </c>
      <c r="S28" s="26">
        <v>274.93037558043301</v>
      </c>
      <c r="T28" s="97">
        <v>328.47800766874701</v>
      </c>
      <c r="U28" s="26">
        <v>1074.75630824676</v>
      </c>
      <c r="V28" s="26">
        <v>1074.75630824676</v>
      </c>
      <c r="W28" s="26">
        <v>446.769352368574</v>
      </c>
      <c r="X28" s="97">
        <v>24.773493261695201</v>
      </c>
      <c r="Y28" s="26">
        <v>288.13853794084201</v>
      </c>
      <c r="Z28" s="97">
        <v>173.84319875303399</v>
      </c>
      <c r="AA28" s="26">
        <v>2320.1655220154398</v>
      </c>
      <c r="AB28" s="26">
        <v>101325.086134479</v>
      </c>
      <c r="AC28" s="26">
        <v>658.06476557751296</v>
      </c>
      <c r="AD28" s="26">
        <v>317.53082570309198</v>
      </c>
      <c r="AE28" s="26">
        <v>148.494476229398</v>
      </c>
      <c r="AF28" s="26">
        <v>113.906462118596</v>
      </c>
      <c r="AG28" s="97">
        <v>88.9795016086793</v>
      </c>
      <c r="AH28" s="26">
        <v>2146.6312249057701</v>
      </c>
      <c r="AI28" s="26">
        <v>2146.6312249057701</v>
      </c>
      <c r="AJ28" s="26">
        <v>2847143.3617928298</v>
      </c>
      <c r="AK28" s="26">
        <v>0</v>
      </c>
      <c r="AL28" s="26">
        <v>260.49201140000298</v>
      </c>
      <c r="AM28" s="26">
        <v>45.758730432190703</v>
      </c>
      <c r="AN28" s="97">
        <v>2337.2956461174199</v>
      </c>
      <c r="AO28" s="26">
        <v>316.60890636522601</v>
      </c>
      <c r="AP28" s="26">
        <v>2415.56754692101</v>
      </c>
      <c r="AQ28" s="26">
        <v>312.14974164653501</v>
      </c>
      <c r="AR28" s="26">
        <v>1674.3445271580699</v>
      </c>
      <c r="AS28" s="26">
        <v>0</v>
      </c>
      <c r="AT28" s="26">
        <v>1769.6079318688001</v>
      </c>
      <c r="AU28" s="26">
        <v>196.62295105736899</v>
      </c>
      <c r="AV28" s="26">
        <v>1966.2308829261699</v>
      </c>
      <c r="AW28" s="26">
        <v>0</v>
      </c>
      <c r="AX28" s="26">
        <v>1118.05814117769</v>
      </c>
      <c r="AY28" s="26">
        <v>1.4132639876320701</v>
      </c>
      <c r="AZ28" s="26">
        <v>6162.7364320884199</v>
      </c>
      <c r="BA28" s="26">
        <v>33.890923252699203</v>
      </c>
      <c r="BB28" s="26">
        <v>18.9965315484713</v>
      </c>
      <c r="BC28" s="26">
        <v>296.419383826782</v>
      </c>
      <c r="BD28" s="26">
        <v>1.6518778793741</v>
      </c>
      <c r="BE28" s="26">
        <v>0</v>
      </c>
      <c r="BF28" s="26">
        <v>11.0400193979177</v>
      </c>
      <c r="BG28" s="26">
        <v>10829.479356071401</v>
      </c>
      <c r="BH28" s="26">
        <v>9177.6120803173399</v>
      </c>
      <c r="BI28" s="26">
        <v>1651.8672757541101</v>
      </c>
      <c r="BJ28" s="26">
        <v>1.64269517833738</v>
      </c>
      <c r="BK28" s="26">
        <v>4.58853387671753E-2</v>
      </c>
      <c r="BL28" s="26">
        <v>1467.41360883943</v>
      </c>
      <c r="BM28" s="26">
        <v>1.11960189877478</v>
      </c>
      <c r="BN28" s="26">
        <v>3010.9967985339199</v>
      </c>
      <c r="BO28" s="26">
        <v>10.140660341385701</v>
      </c>
      <c r="BP28" s="26">
        <v>2.5787591307175499</v>
      </c>
      <c r="BQ28" s="26">
        <v>4302.2107738961704</v>
      </c>
      <c r="BR28" s="26">
        <v>116.258184133578</v>
      </c>
      <c r="BS28" s="26">
        <v>5.6897828690730101</v>
      </c>
      <c r="BT28" s="26">
        <v>12.223858298362501</v>
      </c>
      <c r="BU28" s="26">
        <v>0.13765609952435201</v>
      </c>
      <c r="BV28" s="26">
        <v>939.93447064843394</v>
      </c>
      <c r="BW28" s="26">
        <v>257.27041097111601</v>
      </c>
      <c r="BX28" s="26">
        <v>0</v>
      </c>
      <c r="BY28" s="26">
        <v>283.29444202617998</v>
      </c>
      <c r="BZ28" s="26">
        <v>933.67564238876196</v>
      </c>
      <c r="CA28" s="97">
        <v>0</v>
      </c>
      <c r="CB28" s="26">
        <v>3468.0105390215799</v>
      </c>
      <c r="CC28" s="26">
        <v>24068.690461217899</v>
      </c>
      <c r="CD28" s="26">
        <v>709.78654690584301</v>
      </c>
      <c r="CE28" s="26"/>
      <c r="CF28" s="50">
        <f t="shared" si="0"/>
        <v>-2.6839862395703386E-7</v>
      </c>
      <c r="CG28" s="50">
        <f t="shared" si="1"/>
        <v>-2.465692224856978E-7</v>
      </c>
      <c r="CH28" s="50">
        <f t="shared" si="2"/>
        <v>-4.4047393222043979E-7</v>
      </c>
      <c r="CI28" s="50">
        <f t="shared" si="3"/>
        <v>4.9721397048953483E-5</v>
      </c>
      <c r="CJ28" s="50">
        <f t="shared" si="4"/>
        <v>5.8735210414009092E-5</v>
      </c>
      <c r="CK28" s="50">
        <f t="shared" si="5"/>
        <v>-1.6953473245909572E-7</v>
      </c>
      <c r="CL28" s="50">
        <f t="shared" si="6"/>
        <v>-2.413002364739129E-7</v>
      </c>
      <c r="CM28" s="102">
        <f t="shared" si="7"/>
        <v>-1.3440555726993365E-7</v>
      </c>
      <c r="CN28" s="102">
        <f t="shared" si="8"/>
        <v>2.6949141715957758E-7</v>
      </c>
      <c r="CO28" s="102">
        <f t="shared" si="9"/>
        <v>-1.3746850686381302E-7</v>
      </c>
      <c r="CP28" s="102">
        <f t="shared" si="10"/>
        <v>2.8135997030151368E-6</v>
      </c>
      <c r="CQ28" s="101">
        <f t="shared" si="12"/>
        <v>5.0143031125560344E-7</v>
      </c>
      <c r="CR28" s="101">
        <f t="shared" si="13"/>
        <v>-1.9455251078593801E-6</v>
      </c>
      <c r="CS28" s="102">
        <f t="shared" si="11"/>
        <v>-8.2182753964916051E-7</v>
      </c>
    </row>
    <row r="29" spans="1:97" x14ac:dyDescent="0.25">
      <c r="A29" s="28" t="s">
        <v>28</v>
      </c>
      <c r="B29" s="93">
        <v>204487.24246000001</v>
      </c>
      <c r="C29" s="93">
        <v>3397.8078983999999</v>
      </c>
      <c r="D29" s="93">
        <v>4934.1575676000002</v>
      </c>
      <c r="E29" s="93">
        <v>22716.944092999998</v>
      </c>
      <c r="F29" s="93">
        <v>19251.645006999999</v>
      </c>
      <c r="G29" s="93">
        <v>2192.3119716000001</v>
      </c>
      <c r="H29" s="93">
        <v>48843.499075</v>
      </c>
      <c r="I29" s="93">
        <v>1877.2799551000001</v>
      </c>
      <c r="J29" s="93">
        <v>504.04294770000001</v>
      </c>
      <c r="K29" s="93">
        <v>2813.6797425999998</v>
      </c>
      <c r="L29" s="93">
        <v>2580.6998915999998</v>
      </c>
      <c r="M29" s="93">
        <v>573.48886498000002</v>
      </c>
      <c r="N29" s="93">
        <v>304.66595895</v>
      </c>
      <c r="O29" s="93">
        <v>544.36638377999998</v>
      </c>
      <c r="Q29" s="28" t="s">
        <v>28</v>
      </c>
      <c r="R29" s="96">
        <v>3755.08399200542</v>
      </c>
      <c r="S29" s="26">
        <v>650.00834667946299</v>
      </c>
      <c r="T29" s="97">
        <v>573.47317197372797</v>
      </c>
      <c r="U29" s="26">
        <v>1877.22885906284</v>
      </c>
      <c r="V29" s="26">
        <v>1877.22885906284</v>
      </c>
      <c r="W29" s="26">
        <v>1052.5751585386599</v>
      </c>
      <c r="X29" s="97">
        <v>58.739292153164001</v>
      </c>
      <c r="Y29" s="26">
        <v>504.029146810859</v>
      </c>
      <c r="Z29" s="97">
        <v>304.65762264252601</v>
      </c>
      <c r="AA29" s="26">
        <v>4741.7876198098402</v>
      </c>
      <c r="AB29" s="26">
        <v>204481.00101487001</v>
      </c>
      <c r="AC29" s="26">
        <v>1561.8905873815199</v>
      </c>
      <c r="AD29" s="26">
        <v>626.62662161988806</v>
      </c>
      <c r="AE29" s="26">
        <v>445.68119335554098</v>
      </c>
      <c r="AF29" s="26">
        <v>269.52662505494197</v>
      </c>
      <c r="AG29" s="97">
        <v>424.60035415893702</v>
      </c>
      <c r="AH29" s="26">
        <v>2813.6027294509599</v>
      </c>
      <c r="AI29" s="26">
        <v>2813.6027294509599</v>
      </c>
      <c r="AJ29" s="26">
        <v>17067353.302893601</v>
      </c>
      <c r="AK29" s="26">
        <v>0</v>
      </c>
      <c r="AL29" s="26">
        <v>618.21997719785497</v>
      </c>
      <c r="AM29" s="26">
        <v>108.39708750014501</v>
      </c>
      <c r="AN29" s="97">
        <v>4721.0377772412503</v>
      </c>
      <c r="AO29" s="26">
        <v>748.17368605548597</v>
      </c>
      <c r="AP29" s="26">
        <v>2580.6376809445101</v>
      </c>
      <c r="AQ29" s="26">
        <v>544.35157541545402</v>
      </c>
      <c r="AR29" s="26">
        <v>3397.7043994047299</v>
      </c>
      <c r="AS29" s="26">
        <v>0</v>
      </c>
      <c r="AT29" s="26">
        <v>4440.6262135309098</v>
      </c>
      <c r="AU29" s="26">
        <v>493.403079982691</v>
      </c>
      <c r="AV29" s="26">
        <v>4934.0292935136004</v>
      </c>
      <c r="AW29" s="26">
        <v>0</v>
      </c>
      <c r="AX29" s="26">
        <v>2490.1054565757499</v>
      </c>
      <c r="AY29" s="26">
        <v>2.9646650093034999</v>
      </c>
      <c r="AZ29" s="26">
        <v>13899.738849217199</v>
      </c>
      <c r="BA29" s="26">
        <v>71.094211816817904</v>
      </c>
      <c r="BB29" s="26">
        <v>39.849718422273298</v>
      </c>
      <c r="BC29" s="26">
        <v>621.80964770085495</v>
      </c>
      <c r="BD29" s="26">
        <v>3.4651932180555201</v>
      </c>
      <c r="BE29" s="26">
        <v>0</v>
      </c>
      <c r="BF29" s="26">
        <v>23.159041344143699</v>
      </c>
      <c r="BG29" s="26">
        <v>22717.407825526901</v>
      </c>
      <c r="BH29" s="26">
        <v>19252.211390822002</v>
      </c>
      <c r="BI29" s="26">
        <v>3465.1964347049302</v>
      </c>
      <c r="BJ29" s="26">
        <v>3.4459413798919698</v>
      </c>
      <c r="BK29" s="26">
        <v>9.6255215118492901E-2</v>
      </c>
      <c r="BL29" s="26">
        <v>3078.2466671795701</v>
      </c>
      <c r="BM29" s="26">
        <v>2.3486306776554899</v>
      </c>
      <c r="BN29" s="26">
        <v>6316.27832007297</v>
      </c>
      <c r="BO29" s="26">
        <v>21.272439536904798</v>
      </c>
      <c r="BP29" s="26">
        <v>5.4095515680594302</v>
      </c>
      <c r="BQ29" s="26">
        <v>9024.9042450705092</v>
      </c>
      <c r="BR29" s="26">
        <v>230.37417719298301</v>
      </c>
      <c r="BS29" s="26">
        <v>11.9356641412369</v>
      </c>
      <c r="BT29" s="26">
        <v>25.642432893141901</v>
      </c>
      <c r="BU29" s="26">
        <v>0.28876557552201498</v>
      </c>
      <c r="BV29" s="26">
        <v>2192.2521063962899</v>
      </c>
      <c r="BW29" s="26">
        <v>609.55245157875595</v>
      </c>
      <c r="BX29" s="26">
        <v>0</v>
      </c>
      <c r="BY29" s="26">
        <v>668.71362411994301</v>
      </c>
      <c r="BZ29" s="26">
        <v>2132.4212971972802</v>
      </c>
      <c r="CA29" s="97">
        <v>0</v>
      </c>
      <c r="CB29" s="26">
        <v>7381.20565143562</v>
      </c>
      <c r="CC29" s="26">
        <v>48842.012229019398</v>
      </c>
      <c r="CD29" s="26">
        <v>1613.3641312474999</v>
      </c>
      <c r="CE29" s="26"/>
      <c r="CF29" s="50">
        <f t="shared" si="0"/>
        <v>-3.0522418195453388E-5</v>
      </c>
      <c r="CG29" s="50">
        <f t="shared" si="1"/>
        <v>-3.0460519948387446E-5</v>
      </c>
      <c r="CH29" s="50">
        <f t="shared" si="2"/>
        <v>-2.599716053702413E-5</v>
      </c>
      <c r="CI29" s="50">
        <f t="shared" si="3"/>
        <v>2.0413508304846374E-5</v>
      </c>
      <c r="CJ29" s="50">
        <f t="shared" si="4"/>
        <v>2.9420022122607982E-5</v>
      </c>
      <c r="CK29" s="50">
        <f t="shared" si="5"/>
        <v>-2.7306881723803713E-5</v>
      </c>
      <c r="CL29" s="50">
        <f t="shared" si="6"/>
        <v>-3.044102099071582E-5</v>
      </c>
      <c r="CM29" s="102">
        <f t="shared" si="7"/>
        <v>-2.7218123232625997E-5</v>
      </c>
      <c r="CN29" s="102">
        <f t="shared" si="8"/>
        <v>-2.7380383366108785E-5</v>
      </c>
      <c r="CO29" s="102">
        <f t="shared" si="9"/>
        <v>-2.7370971853648417E-5</v>
      </c>
      <c r="CP29" s="102">
        <f t="shared" si="10"/>
        <v>-2.4106117759836651E-5</v>
      </c>
      <c r="CQ29" s="101">
        <f t="shared" si="12"/>
        <v>-2.7364099340607288E-5</v>
      </c>
      <c r="CR29" s="101">
        <f t="shared" si="13"/>
        <v>-2.7362123102714244E-5</v>
      </c>
      <c r="CS29" s="102">
        <f t="shared" si="11"/>
        <v>-2.7202937189341786E-5</v>
      </c>
    </row>
    <row r="30" spans="1:97" x14ac:dyDescent="0.25">
      <c r="A30" s="28" t="s">
        <v>29</v>
      </c>
      <c r="B30" s="93">
        <v>4066.8381244000002</v>
      </c>
      <c r="C30" s="93">
        <v>66.670893579999998</v>
      </c>
      <c r="D30" s="93">
        <v>51.552913480000001</v>
      </c>
      <c r="E30" s="93">
        <v>410.19813416</v>
      </c>
      <c r="F30" s="93">
        <v>347.62564374999999</v>
      </c>
      <c r="G30" s="93">
        <v>29.357830759999999</v>
      </c>
      <c r="H30" s="93">
        <v>958.39336877000005</v>
      </c>
      <c r="I30" s="93">
        <v>20.65105127</v>
      </c>
      <c r="J30" s="93">
        <v>9.7063248200000007</v>
      </c>
      <c r="K30" s="93">
        <v>51.768122869999999</v>
      </c>
      <c r="L30" s="93">
        <v>31.03264377</v>
      </c>
      <c r="M30" s="93">
        <v>9.5439101799999992</v>
      </c>
      <c r="N30" s="93">
        <v>6.8831606000000001</v>
      </c>
      <c r="O30" s="93">
        <v>6.3252288200000004</v>
      </c>
      <c r="Q30" s="28" t="s">
        <v>29</v>
      </c>
      <c r="R30" s="96">
        <v>59.287247171554597</v>
      </c>
      <c r="S30" s="26">
        <v>23.1407965083378</v>
      </c>
      <c r="T30" s="97">
        <v>9.5438432629218592</v>
      </c>
      <c r="U30" s="26">
        <v>20.6508849090803</v>
      </c>
      <c r="V30" s="26">
        <v>20.6508849090803</v>
      </c>
      <c r="W30" s="26">
        <v>21.441998404915701</v>
      </c>
      <c r="X30" s="97">
        <v>6.4408079406160503</v>
      </c>
      <c r="Y30" s="26">
        <v>9.7062541231494901</v>
      </c>
      <c r="Z30" s="97">
        <v>6.88313812876196</v>
      </c>
      <c r="AA30" s="26">
        <v>90.805044484170494</v>
      </c>
      <c r="AB30" s="26">
        <v>4066.8207309865102</v>
      </c>
      <c r="AC30" s="26">
        <v>41.528484624367401</v>
      </c>
      <c r="AD30" s="26">
        <v>12.0422851174343</v>
      </c>
      <c r="AE30" s="26">
        <v>12.9666929462306</v>
      </c>
      <c r="AF30" s="26">
        <v>0.50881789547910905</v>
      </c>
      <c r="AG30" s="97">
        <v>5.7726115066303896</v>
      </c>
      <c r="AH30" s="26">
        <v>51.767792813571802</v>
      </c>
      <c r="AI30" s="26">
        <v>51.767792813571802</v>
      </c>
      <c r="AJ30" s="26">
        <v>54447.100994857698</v>
      </c>
      <c r="AK30" s="26">
        <v>0</v>
      </c>
      <c r="AL30" s="26">
        <v>18.686941592712198</v>
      </c>
      <c r="AM30" s="26">
        <v>4.9478718894630704</v>
      </c>
      <c r="AN30" s="97">
        <v>95.906450331763594</v>
      </c>
      <c r="AO30" s="26">
        <v>13.5106187458855</v>
      </c>
      <c r="AP30" s="26">
        <v>31.032510959509899</v>
      </c>
      <c r="AQ30" s="26">
        <v>6.3251983936049703</v>
      </c>
      <c r="AR30" s="26">
        <v>66.670606862326807</v>
      </c>
      <c r="AS30" s="26">
        <v>0</v>
      </c>
      <c r="AT30" s="26">
        <v>46.397295760842603</v>
      </c>
      <c r="AU30" s="26">
        <v>5.1552566905757899</v>
      </c>
      <c r="AV30" s="26">
        <v>51.5525524514184</v>
      </c>
      <c r="AW30" s="26">
        <v>0</v>
      </c>
      <c r="AX30" s="26">
        <v>48.959425149991397</v>
      </c>
      <c r="AY30" s="26">
        <v>5.3534074479846899E-2</v>
      </c>
      <c r="AZ30" s="26">
        <v>278.41415171929702</v>
      </c>
      <c r="BA30" s="26">
        <v>1.28377567199634</v>
      </c>
      <c r="BB30" s="26">
        <v>0.71958209185557498</v>
      </c>
      <c r="BC30" s="26">
        <v>11.2282572866614</v>
      </c>
      <c r="BD30" s="26">
        <v>6.2572492380275194E-2</v>
      </c>
      <c r="BE30" s="26">
        <v>0</v>
      </c>
      <c r="BF30" s="26">
        <v>0.41819129918373799</v>
      </c>
      <c r="BG30" s="26">
        <v>410.216789686776</v>
      </c>
      <c r="BH30" s="26">
        <v>347.64457908838699</v>
      </c>
      <c r="BI30" s="26">
        <v>62.572210598389503</v>
      </c>
      <c r="BJ30" s="26">
        <v>6.2224762788185402E-2</v>
      </c>
      <c r="BK30" s="26">
        <v>1.7381192106350901E-3</v>
      </c>
      <c r="BL30" s="26">
        <v>55.5850900287152</v>
      </c>
      <c r="BM30" s="26">
        <v>4.2410063068723497E-2</v>
      </c>
      <c r="BN30" s="26">
        <v>114.05545439574</v>
      </c>
      <c r="BO30" s="26">
        <v>0.38412460334992299</v>
      </c>
      <c r="BP30" s="26">
        <v>9.7682355296879894E-2</v>
      </c>
      <c r="BQ30" s="26">
        <v>162.966165015955</v>
      </c>
      <c r="BR30" s="26">
        <v>4.0620447685497396</v>
      </c>
      <c r="BS30" s="26">
        <v>0.21552704592778699</v>
      </c>
      <c r="BT30" s="26">
        <v>0.46303542467082198</v>
      </c>
      <c r="BU30" s="26">
        <v>5.2143571048904004E-3</v>
      </c>
      <c r="BV30" s="26">
        <v>29.357641664709998</v>
      </c>
      <c r="BW30" s="26">
        <v>13.4144369777168</v>
      </c>
      <c r="BX30" s="26">
        <v>0</v>
      </c>
      <c r="BY30" s="26">
        <v>17.919985705369001</v>
      </c>
      <c r="BZ30" s="26">
        <v>45.847879754771803</v>
      </c>
      <c r="CA30" s="97">
        <v>0</v>
      </c>
      <c r="CB30" s="26">
        <v>161.106070883738</v>
      </c>
      <c r="CC30" s="26">
        <v>958.38927989329602</v>
      </c>
      <c r="CD30" s="26">
        <v>33.429390570693101</v>
      </c>
      <c r="CE30" s="26"/>
      <c r="CF30" s="50">
        <f t="shared" si="0"/>
        <v>-4.2768885699360273E-6</v>
      </c>
      <c r="CG30" s="50">
        <f t="shared" si="1"/>
        <v>-4.3004924307346575E-6</v>
      </c>
      <c r="CH30" s="50">
        <f t="shared" si="2"/>
        <v>-7.0030684442496335E-6</v>
      </c>
      <c r="CI30" s="50">
        <f t="shared" si="3"/>
        <v>4.5479306760387806E-5</v>
      </c>
      <c r="CJ30" s="50">
        <f t="shared" si="4"/>
        <v>5.4470487800414697E-5</v>
      </c>
      <c r="CK30" s="50">
        <f t="shared" si="5"/>
        <v>-6.4410511643862203E-6</v>
      </c>
      <c r="CL30" s="50">
        <f t="shared" si="6"/>
        <v>-4.2663866813677129E-6</v>
      </c>
      <c r="CM30" s="102">
        <f t="shared" si="7"/>
        <v>-8.0558087588134089E-6</v>
      </c>
      <c r="CN30" s="102">
        <f t="shared" si="8"/>
        <v>-7.2835858908174379E-6</v>
      </c>
      <c r="CO30" s="102">
        <f t="shared" si="9"/>
        <v>-6.3756692323189773E-6</v>
      </c>
      <c r="CP30" s="102">
        <f t="shared" si="10"/>
        <v>-4.2797027248126714E-6</v>
      </c>
      <c r="CQ30" s="101">
        <f t="shared" si="12"/>
        <v>-7.0114949614911558E-6</v>
      </c>
      <c r="CR30" s="101">
        <f t="shared" si="13"/>
        <v>-3.2646685652099312E-6</v>
      </c>
      <c r="CS30" s="102">
        <f t="shared" si="11"/>
        <v>-4.8103232145438088E-6</v>
      </c>
    </row>
    <row r="31" spans="1:97" x14ac:dyDescent="0.25">
      <c r="A31" s="28" t="s">
        <v>30</v>
      </c>
      <c r="B31" s="93">
        <v>24095.542947000002</v>
      </c>
      <c r="C31" s="93">
        <v>395.79456569000001</v>
      </c>
      <c r="D31" s="93">
        <v>345.60155018</v>
      </c>
      <c r="E31" s="93">
        <v>2466.2390312000002</v>
      </c>
      <c r="F31" s="93">
        <v>2090.0323704000002</v>
      </c>
      <c r="G31" s="93">
        <v>186.22052238000001</v>
      </c>
      <c r="H31" s="93">
        <v>5689.5823425999997</v>
      </c>
      <c r="I31" s="93">
        <v>137.42375390000001</v>
      </c>
      <c r="J31" s="93">
        <v>67.072214930000001</v>
      </c>
      <c r="K31" s="93">
        <v>334.43275635999998</v>
      </c>
      <c r="L31" s="93">
        <v>203.41996764999999</v>
      </c>
      <c r="M31" s="93">
        <v>59.878777499999998</v>
      </c>
      <c r="N31" s="93">
        <v>39.785670000000003</v>
      </c>
      <c r="O31" s="93">
        <v>41.729625140000003</v>
      </c>
      <c r="Q31" s="28" t="s">
        <v>30</v>
      </c>
      <c r="R31" s="96">
        <v>350.28599591114698</v>
      </c>
      <c r="S31" s="26">
        <v>122.766629000403</v>
      </c>
      <c r="T31" s="97">
        <v>59.8758325391331</v>
      </c>
      <c r="U31" s="26">
        <v>137.418140688508</v>
      </c>
      <c r="V31" s="26">
        <v>137.418140688508</v>
      </c>
      <c r="W31" s="26">
        <v>124.62381290406999</v>
      </c>
      <c r="X31" s="97">
        <v>51.358581876491201</v>
      </c>
      <c r="Y31" s="26">
        <v>67.069804868157703</v>
      </c>
      <c r="Z31" s="97">
        <v>39.783226084489499</v>
      </c>
      <c r="AA31" s="26">
        <v>528.58325400351305</v>
      </c>
      <c r="AB31" s="26">
        <v>24094.622551497199</v>
      </c>
      <c r="AC31" s="26">
        <v>236.067215514308</v>
      </c>
      <c r="AD31" s="26">
        <v>73.995684758651294</v>
      </c>
      <c r="AE31" s="26">
        <v>69.511354237654402</v>
      </c>
      <c r="AF31" s="26">
        <v>3.1579273403177299</v>
      </c>
      <c r="AG31" s="97">
        <v>39.786117894621199</v>
      </c>
      <c r="AH31" s="26">
        <v>334.41775687857199</v>
      </c>
      <c r="AI31" s="26">
        <v>334.41775687857199</v>
      </c>
      <c r="AJ31" s="26">
        <v>549854.358338497</v>
      </c>
      <c r="AK31" s="26">
        <v>0</v>
      </c>
      <c r="AL31" s="26">
        <v>100.186619145126</v>
      </c>
      <c r="AM31" s="26">
        <v>26.124903358129998</v>
      </c>
      <c r="AN31" s="97">
        <v>560.72988721655997</v>
      </c>
      <c r="AO31" s="26">
        <v>78.140110485324101</v>
      </c>
      <c r="AP31" s="26">
        <v>203.41187628404899</v>
      </c>
      <c r="AQ31" s="26">
        <v>41.727881813200298</v>
      </c>
      <c r="AR31" s="26">
        <v>395.77935981778802</v>
      </c>
      <c r="AS31" s="26">
        <v>0</v>
      </c>
      <c r="AT31" s="26">
        <v>311.02431172539201</v>
      </c>
      <c r="AU31" s="26">
        <v>34.558248662885703</v>
      </c>
      <c r="AV31" s="26">
        <v>345.58256038827699</v>
      </c>
      <c r="AW31" s="26">
        <v>0</v>
      </c>
      <c r="AX31" s="26">
        <v>281.42851492637601</v>
      </c>
      <c r="AY31" s="26">
        <v>0.32185170940326302</v>
      </c>
      <c r="AZ31" s="26">
        <v>1623.93545034709</v>
      </c>
      <c r="BA31" s="26">
        <v>7.7181796518901802</v>
      </c>
      <c r="BB31" s="26">
        <v>4.3261927849336104</v>
      </c>
      <c r="BC31" s="26">
        <v>67.505326930780299</v>
      </c>
      <c r="BD31" s="26">
        <v>0.376190584313012</v>
      </c>
      <c r="BE31" s="26">
        <v>0</v>
      </c>
      <c r="BF31" s="26">
        <v>2.5142075851672998</v>
      </c>
      <c r="BG31" s="26">
        <v>2466.2630914043302</v>
      </c>
      <c r="BH31" s="26">
        <v>2090.0715752979099</v>
      </c>
      <c r="BI31" s="26">
        <v>376.191516106417</v>
      </c>
      <c r="BJ31" s="26">
        <v>0.37410053243825703</v>
      </c>
      <c r="BK31" s="26">
        <v>1.04497475801517E-2</v>
      </c>
      <c r="BL31" s="26">
        <v>334.182735233166</v>
      </c>
      <c r="BM31" s="26">
        <v>0.25497358095647499</v>
      </c>
      <c r="BN31" s="26">
        <v>685.71199416656998</v>
      </c>
      <c r="BO31" s="26">
        <v>2.3093923232857598</v>
      </c>
      <c r="BP31" s="26">
        <v>0.58727532124098103</v>
      </c>
      <c r="BQ31" s="26">
        <v>979.76777674564596</v>
      </c>
      <c r="BR31" s="26">
        <v>25.563295863318999</v>
      </c>
      <c r="BS31" s="26">
        <v>1.2957674460997399</v>
      </c>
      <c r="BT31" s="26">
        <v>2.78381168934671</v>
      </c>
      <c r="BU31" s="26">
        <v>3.1349265097526897E-2</v>
      </c>
      <c r="BV31" s="26">
        <v>186.21168140831199</v>
      </c>
      <c r="BW31" s="26">
        <v>76.479624316567296</v>
      </c>
      <c r="BX31" s="26">
        <v>0</v>
      </c>
      <c r="BY31" s="26">
        <v>117.41720794119099</v>
      </c>
      <c r="BZ31" s="26">
        <v>265.85822750573499</v>
      </c>
      <c r="CA31" s="97">
        <v>0</v>
      </c>
      <c r="CB31" s="26">
        <v>949.27871033942995</v>
      </c>
      <c r="CC31" s="26">
        <v>5689.3638208413904</v>
      </c>
      <c r="CD31" s="26">
        <v>192.10005552615399</v>
      </c>
      <c r="CE31" s="26"/>
      <c r="CF31" s="50">
        <f t="shared" si="0"/>
        <v>-3.8197749053710958E-5</v>
      </c>
      <c r="CG31" s="50">
        <f t="shared" si="1"/>
        <v>-3.8418597752812441E-5</v>
      </c>
      <c r="CH31" s="50">
        <f t="shared" si="2"/>
        <v>-5.4947067549682699E-5</v>
      </c>
      <c r="CI31" s="50">
        <f t="shared" si="3"/>
        <v>9.7558282168179261E-6</v>
      </c>
      <c r="CJ31" s="50">
        <f t="shared" si="4"/>
        <v>1.8758033829978138E-5</v>
      </c>
      <c r="CK31" s="50">
        <f t="shared" si="5"/>
        <v>-4.7475818320258176E-5</v>
      </c>
      <c r="CL31" s="50">
        <f t="shared" si="6"/>
        <v>-3.8407346172523101E-5</v>
      </c>
      <c r="CM31" s="102">
        <f t="shared" si="7"/>
        <v>-4.0846006113974054E-5</v>
      </c>
      <c r="CN31" s="102">
        <f t="shared" si="8"/>
        <v>-3.5932343144072612E-5</v>
      </c>
      <c r="CO31" s="102">
        <f t="shared" si="9"/>
        <v>-4.4850515216415998E-5</v>
      </c>
      <c r="CP31" s="102">
        <f t="shared" si="10"/>
        <v>-3.9776655381859839E-5</v>
      </c>
      <c r="CQ31" s="101">
        <f t="shared" si="12"/>
        <v>-4.9182047293773279E-5</v>
      </c>
      <c r="CR31" s="101">
        <f t="shared" si="13"/>
        <v>-6.1427029141504171E-5</v>
      </c>
      <c r="CS31" s="102">
        <f t="shared" si="11"/>
        <v>-4.1776718430998653E-5</v>
      </c>
    </row>
    <row r="32" spans="1:97" x14ac:dyDescent="0.25">
      <c r="A32" s="28" t="s">
        <v>31</v>
      </c>
      <c r="B32" s="93">
        <v>233596.10821000001</v>
      </c>
      <c r="C32" s="93">
        <v>3826.205907</v>
      </c>
      <c r="D32" s="93">
        <v>2790.5099650000002</v>
      </c>
      <c r="E32" s="93">
        <v>23409.066008000002</v>
      </c>
      <c r="F32" s="93">
        <v>19838.193070000001</v>
      </c>
      <c r="G32" s="93">
        <v>1634.1142150000001</v>
      </c>
      <c r="H32" s="93">
        <v>55001.730067999997</v>
      </c>
      <c r="I32" s="93">
        <v>1399.2946525</v>
      </c>
      <c r="J32" s="93">
        <v>375.70560448999998</v>
      </c>
      <c r="K32" s="93">
        <v>2097.2721771000001</v>
      </c>
      <c r="L32" s="93">
        <v>1923.612697</v>
      </c>
      <c r="M32" s="93">
        <v>427.46948852000003</v>
      </c>
      <c r="N32" s="93">
        <v>227.09316573000001</v>
      </c>
      <c r="O32" s="93">
        <v>405.76205351999999</v>
      </c>
      <c r="Q32" s="28" t="s">
        <v>31</v>
      </c>
      <c r="R32" s="96">
        <v>4522.9389237342502</v>
      </c>
      <c r="S32" s="26">
        <v>782.92468780617401</v>
      </c>
      <c r="T32" s="97">
        <v>427.54133027101801</v>
      </c>
      <c r="U32" s="26">
        <v>1399.5299528744599</v>
      </c>
      <c r="V32" s="26">
        <v>1399.5299528744599</v>
      </c>
      <c r="W32" s="26">
        <v>1267.8099202006099</v>
      </c>
      <c r="X32" s="97">
        <v>70.750407799673496</v>
      </c>
      <c r="Y32" s="26">
        <v>375.76879622566599</v>
      </c>
      <c r="Z32" s="97">
        <v>227.13133749530701</v>
      </c>
      <c r="AA32" s="26">
        <v>5711.4079120690103</v>
      </c>
      <c r="AB32" s="26">
        <v>233635.49706599701</v>
      </c>
      <c r="AC32" s="26">
        <v>1881.27245816346</v>
      </c>
      <c r="AD32" s="26">
        <v>754.76185572248301</v>
      </c>
      <c r="AE32" s="26">
        <v>536.81593101194198</v>
      </c>
      <c r="AF32" s="26">
        <v>324.64055300557101</v>
      </c>
      <c r="AG32" s="97">
        <v>511.42438256326898</v>
      </c>
      <c r="AH32" s="26">
        <v>2097.62496384101</v>
      </c>
      <c r="AI32" s="26">
        <v>2097.62496384101</v>
      </c>
      <c r="AJ32" s="26">
        <v>6608246.0865043504</v>
      </c>
      <c r="AK32" s="26">
        <v>0</v>
      </c>
      <c r="AL32" s="26">
        <v>744.63615633381505</v>
      </c>
      <c r="AM32" s="26">
        <v>130.562528166932</v>
      </c>
      <c r="AN32" s="97">
        <v>5686.4149507864504</v>
      </c>
      <c r="AO32" s="26">
        <v>901.16334743960601</v>
      </c>
      <c r="AP32" s="26">
        <v>1923.9421256886701</v>
      </c>
      <c r="AQ32" s="26">
        <v>405.83033375218599</v>
      </c>
      <c r="AR32" s="26">
        <v>3826.8507992579498</v>
      </c>
      <c r="AS32" s="26">
        <v>0</v>
      </c>
      <c r="AT32" s="26">
        <v>2511.8800150677698</v>
      </c>
      <c r="AU32" s="26">
        <v>279.09775131824</v>
      </c>
      <c r="AV32" s="26">
        <v>2790.97776638601</v>
      </c>
      <c r="AW32" s="26">
        <v>0</v>
      </c>
      <c r="AX32" s="26">
        <v>2999.2925657799701</v>
      </c>
      <c r="AY32" s="26">
        <v>3.0555964420327699</v>
      </c>
      <c r="AZ32" s="26">
        <v>16742.016069071498</v>
      </c>
      <c r="BA32" s="26">
        <v>73.274790180382098</v>
      </c>
      <c r="BB32" s="26">
        <v>41.071975843533501</v>
      </c>
      <c r="BC32" s="26">
        <v>640.88159090769705</v>
      </c>
      <c r="BD32" s="26">
        <v>3.57147564199617</v>
      </c>
      <c r="BE32" s="26">
        <v>0</v>
      </c>
      <c r="BF32" s="26">
        <v>23.869367422059401</v>
      </c>
      <c r="BG32" s="26">
        <v>23414.181330258001</v>
      </c>
      <c r="BH32" s="26">
        <v>19842.706638102602</v>
      </c>
      <c r="BI32" s="26">
        <v>3571.4746921554001</v>
      </c>
      <c r="BJ32" s="26">
        <v>3.55163423200118</v>
      </c>
      <c r="BK32" s="26">
        <v>9.9207599893285203E-2</v>
      </c>
      <c r="BL32" s="26">
        <v>3172.6615680734299</v>
      </c>
      <c r="BM32" s="26">
        <v>2.42066751382088</v>
      </c>
      <c r="BN32" s="26">
        <v>6510.00800517468</v>
      </c>
      <c r="BO32" s="26">
        <v>21.924897745659301</v>
      </c>
      <c r="BP32" s="26">
        <v>5.5754716571346501</v>
      </c>
      <c r="BQ32" s="26">
        <v>9301.7120891716604</v>
      </c>
      <c r="BR32" s="26">
        <v>277.482035861273</v>
      </c>
      <c r="BS32" s="26">
        <v>12.301751394247001</v>
      </c>
      <c r="BT32" s="26">
        <v>26.428926111728</v>
      </c>
      <c r="BU32" s="26">
        <v>0.29762299068614401</v>
      </c>
      <c r="BV32" s="26">
        <v>1634.3890385065799</v>
      </c>
      <c r="BW32" s="26">
        <v>734.19627167984197</v>
      </c>
      <c r="BX32" s="26">
        <v>0</v>
      </c>
      <c r="BY32" s="26">
        <v>805.45503493999001</v>
      </c>
      <c r="BZ32" s="26">
        <v>2568.4677409778501</v>
      </c>
      <c r="CA32" s="97">
        <v>0</v>
      </c>
      <c r="CB32" s="26">
        <v>8890.5438352216206</v>
      </c>
      <c r="CC32" s="26">
        <v>55011.003737501698</v>
      </c>
      <c r="CD32" s="26">
        <v>1943.2714412922001</v>
      </c>
      <c r="CE32" s="26"/>
      <c r="CF32" s="50">
        <f t="shared" si="0"/>
        <v>1.6861948728014444E-4</v>
      </c>
      <c r="CG32" s="50">
        <f t="shared" si="1"/>
        <v>1.6854614561384544E-4</v>
      </c>
      <c r="CH32" s="50">
        <f t="shared" si="2"/>
        <v>1.6764010588645085E-4</v>
      </c>
      <c r="CI32" s="50">
        <f t="shared" si="3"/>
        <v>2.1851885317643598E-4</v>
      </c>
      <c r="CJ32" s="50">
        <f t="shared" si="4"/>
        <v>2.2751911359437143E-4</v>
      </c>
      <c r="CK32" s="50">
        <f t="shared" si="5"/>
        <v>1.6817888496238194E-4</v>
      </c>
      <c r="CL32" s="50">
        <f t="shared" si="6"/>
        <v>1.6860686909731407E-4</v>
      </c>
      <c r="CM32" s="102">
        <f t="shared" si="7"/>
        <v>1.6815641654854328E-4</v>
      </c>
      <c r="CN32" s="102">
        <f t="shared" si="8"/>
        <v>1.6819481772647235E-4</v>
      </c>
      <c r="CO32" s="102">
        <f t="shared" si="9"/>
        <v>1.6821218765112201E-4</v>
      </c>
      <c r="CP32" s="102">
        <f t="shared" si="10"/>
        <v>1.7125520599018871E-4</v>
      </c>
      <c r="CQ32" s="101">
        <f t="shared" si="12"/>
        <v>1.6806287453805834E-4</v>
      </c>
      <c r="CR32" s="101">
        <f t="shared" si="13"/>
        <v>1.6808856921912967E-4</v>
      </c>
      <c r="CS32" s="102">
        <f t="shared" si="11"/>
        <v>1.6827653447054673E-4</v>
      </c>
    </row>
    <row r="33" spans="1:97" x14ac:dyDescent="0.25">
      <c r="A33" s="28" t="s">
        <v>32</v>
      </c>
      <c r="B33" s="93">
        <v>12743.298723</v>
      </c>
      <c r="C33" s="93">
        <v>209.57544586</v>
      </c>
      <c r="D33" s="93">
        <v>195.74449810999999</v>
      </c>
      <c r="E33" s="93">
        <v>1315.8900076</v>
      </c>
      <c r="F33" s="93">
        <v>1115.1607958</v>
      </c>
      <c r="G33" s="93">
        <v>102.45136309</v>
      </c>
      <c r="H33" s="93">
        <v>3012.6440142000001</v>
      </c>
      <c r="I33" s="93">
        <v>78.471380850000003</v>
      </c>
      <c r="J33" s="93">
        <v>39.353406919999998</v>
      </c>
      <c r="K33" s="93">
        <v>186.69233112000001</v>
      </c>
      <c r="L33" s="93">
        <v>114.84411801</v>
      </c>
      <c r="M33" s="93">
        <v>32.648867619999997</v>
      </c>
      <c r="N33" s="93">
        <v>20.161243110000001</v>
      </c>
      <c r="O33" s="93">
        <v>23.67454893</v>
      </c>
      <c r="Q33" s="28" t="s">
        <v>32</v>
      </c>
      <c r="R33" s="96">
        <v>184.33646225214</v>
      </c>
      <c r="S33" s="26">
        <v>61.388505346590598</v>
      </c>
      <c r="T33" s="97">
        <v>32.648827964123001</v>
      </c>
      <c r="U33" s="26">
        <v>78.471277974961296</v>
      </c>
      <c r="V33" s="26">
        <v>78.471277974961296</v>
      </c>
      <c r="W33" s="26">
        <v>65.107530738618294</v>
      </c>
      <c r="X33" s="97">
        <v>30.094052066404799</v>
      </c>
      <c r="Y33" s="26">
        <v>39.353391932862301</v>
      </c>
      <c r="Z33" s="97">
        <v>20.1612121812528</v>
      </c>
      <c r="AA33" s="26">
        <v>276.339313372417</v>
      </c>
      <c r="AB33" s="26">
        <v>12743.284113146399</v>
      </c>
      <c r="AC33" s="26">
        <v>122.08681703467499</v>
      </c>
      <c r="AD33" s="26">
        <v>39.5960672496726</v>
      </c>
      <c r="AE33" s="26">
        <v>34.943558846410298</v>
      </c>
      <c r="AF33" s="26">
        <v>1.69680791174603</v>
      </c>
      <c r="AG33" s="97">
        <v>22.2465124648486</v>
      </c>
      <c r="AH33" s="26">
        <v>186.69204996573899</v>
      </c>
      <c r="AI33" s="26">
        <v>186.69204996573899</v>
      </c>
      <c r="AJ33" s="26">
        <v>147046.227222783</v>
      </c>
      <c r="AK33" s="26">
        <v>0</v>
      </c>
      <c r="AL33" s="26">
        <v>50.366648659883701</v>
      </c>
      <c r="AM33" s="26">
        <v>13.0315394795565</v>
      </c>
      <c r="AN33" s="97">
        <v>293.718730254067</v>
      </c>
      <c r="AO33" s="26">
        <v>40.732571280233003</v>
      </c>
      <c r="AP33" s="26">
        <v>114.844346961558</v>
      </c>
      <c r="AQ33" s="26">
        <v>23.674519893180701</v>
      </c>
      <c r="AR33" s="26">
        <v>209.57523911561501</v>
      </c>
      <c r="AS33" s="26">
        <v>0</v>
      </c>
      <c r="AT33" s="26">
        <v>176.169888239774</v>
      </c>
      <c r="AU33" s="26">
        <v>19.5744091191102</v>
      </c>
      <c r="AV33" s="26">
        <v>195.74429735888401</v>
      </c>
      <c r="AW33" s="26">
        <v>0</v>
      </c>
      <c r="AX33" s="26">
        <v>146.29392060477801</v>
      </c>
      <c r="AY33" s="26">
        <v>0.17173429490897599</v>
      </c>
      <c r="AZ33" s="26">
        <v>849.74494334911299</v>
      </c>
      <c r="BA33" s="26">
        <v>4.11828317178965</v>
      </c>
      <c r="BB33" s="26">
        <v>2.3083789635961698</v>
      </c>
      <c r="BC33" s="26">
        <v>36.019655469391502</v>
      </c>
      <c r="BD33" s="26">
        <v>0.200729016004453</v>
      </c>
      <c r="BE33" s="26">
        <v>0</v>
      </c>
      <c r="BF33" s="26">
        <v>1.34153630961711</v>
      </c>
      <c r="BG33" s="26">
        <v>1315.9543704278501</v>
      </c>
      <c r="BH33" s="26">
        <v>1115.2253610816899</v>
      </c>
      <c r="BI33" s="26">
        <v>200.72900934616399</v>
      </c>
      <c r="BJ33" s="26">
        <v>0.19961348963221401</v>
      </c>
      <c r="BK33" s="26">
        <v>5.5757888278576001E-3</v>
      </c>
      <c r="BL33" s="26">
        <v>178.31401407188099</v>
      </c>
      <c r="BM33" s="26">
        <v>0.136049279315685</v>
      </c>
      <c r="BN33" s="26">
        <v>365.88383827499302</v>
      </c>
      <c r="BO33" s="26">
        <v>1.2322519670409</v>
      </c>
      <c r="BP33" s="26">
        <v>0.31336021098893801</v>
      </c>
      <c r="BQ33" s="26">
        <v>522.78682257202195</v>
      </c>
      <c r="BR33" s="26">
        <v>13.8129633908061</v>
      </c>
      <c r="BS33" s="26">
        <v>0.69139861373369205</v>
      </c>
      <c r="BT33" s="26">
        <v>1.4853922223912399</v>
      </c>
      <c r="BU33" s="26">
        <v>1.6727365556970099E-2</v>
      </c>
      <c r="BV33" s="26">
        <v>102.45124808262899</v>
      </c>
      <c r="BW33" s="26">
        <v>39.607013106798</v>
      </c>
      <c r="BX33" s="26">
        <v>0</v>
      </c>
      <c r="BY33" s="26">
        <v>64.450711620556604</v>
      </c>
      <c r="BZ33" s="26">
        <v>138.74868167709101</v>
      </c>
      <c r="CA33" s="97">
        <v>0</v>
      </c>
      <c r="CB33" s="26">
        <v>498.95864379157001</v>
      </c>
      <c r="CC33" s="26">
        <v>3012.6405479687101</v>
      </c>
      <c r="CD33" s="26">
        <v>99.844762709885998</v>
      </c>
      <c r="CE33" s="26"/>
      <c r="CF33" s="50">
        <f t="shared" si="0"/>
        <v>-1.1464734460209397E-6</v>
      </c>
      <c r="CG33" s="50">
        <f t="shared" si="1"/>
        <v>-9.8649144773758909E-7</v>
      </c>
      <c r="CH33" s="50">
        <f t="shared" si="2"/>
        <v>-1.0255773108389133E-6</v>
      </c>
      <c r="CI33" s="50">
        <f t="shared" si="3"/>
        <v>4.8912012005856855E-5</v>
      </c>
      <c r="CJ33" s="50">
        <f t="shared" si="4"/>
        <v>5.789773271543982E-5</v>
      </c>
      <c r="CK33" s="50">
        <f t="shared" si="5"/>
        <v>-1.1225557917356488E-6</v>
      </c>
      <c r="CL33" s="50">
        <f t="shared" si="6"/>
        <v>-1.1505611926727566E-6</v>
      </c>
      <c r="CM33" s="102">
        <f t="shared" si="7"/>
        <v>-1.3109880008748337E-6</v>
      </c>
      <c r="CN33" s="102">
        <f t="shared" si="8"/>
        <v>-3.8083456730128591E-7</v>
      </c>
      <c r="CO33" s="102">
        <f t="shared" si="9"/>
        <v>-1.5059764872547115E-6</v>
      </c>
      <c r="CP33" s="102">
        <f t="shared" si="10"/>
        <v>1.9935854092270884E-6</v>
      </c>
      <c r="CQ33" s="101">
        <f t="shared" si="12"/>
        <v>-1.214617225257129E-6</v>
      </c>
      <c r="CR33" s="101">
        <f t="shared" si="13"/>
        <v>-1.5340694535514603E-6</v>
      </c>
      <c r="CS33" s="102">
        <f t="shared" si="11"/>
        <v>-1.2264993679531896E-6</v>
      </c>
    </row>
    <row r="34" spans="1:97" x14ac:dyDescent="0.25">
      <c r="A34" s="28" t="s">
        <v>33</v>
      </c>
      <c r="B34" s="93">
        <v>144517.82550000001</v>
      </c>
      <c r="C34" s="93">
        <v>2380.8722859999998</v>
      </c>
      <c r="D34" s="93">
        <v>2433.4595405</v>
      </c>
      <c r="E34" s="93">
        <v>15113.826143</v>
      </c>
      <c r="F34" s="93">
        <v>12808.317826</v>
      </c>
      <c r="G34" s="93">
        <v>1227.1835635</v>
      </c>
      <c r="H34" s="93">
        <v>34225.094649999999</v>
      </c>
      <c r="I34" s="93">
        <v>935.22891623999999</v>
      </c>
      <c r="J34" s="93">
        <v>467.34778026999999</v>
      </c>
      <c r="K34" s="93">
        <v>2231.7872477000001</v>
      </c>
      <c r="L34" s="93">
        <v>1370.8011770999999</v>
      </c>
      <c r="M34" s="93">
        <v>391.55631794999999</v>
      </c>
      <c r="N34" s="93">
        <v>244.33410536</v>
      </c>
      <c r="O34" s="93">
        <v>282.39900647000002</v>
      </c>
      <c r="Q34" s="28" t="s">
        <v>33</v>
      </c>
      <c r="R34" s="96">
        <v>2067.5533001210902</v>
      </c>
      <c r="S34" s="26">
        <v>719.85833520211202</v>
      </c>
      <c r="T34" s="97">
        <v>391.53450950329602</v>
      </c>
      <c r="U34" s="26">
        <v>935.168918652206</v>
      </c>
      <c r="V34" s="26">
        <v>935.168918652206</v>
      </c>
      <c r="W34" s="26">
        <v>734.88427133481002</v>
      </c>
      <c r="X34" s="97">
        <v>307.68854946954798</v>
      </c>
      <c r="Y34" s="26">
        <v>467.31550821613098</v>
      </c>
      <c r="Z34" s="97">
        <v>244.323919093245</v>
      </c>
      <c r="AA34" s="26">
        <v>3117.2419074906502</v>
      </c>
      <c r="AB34" s="26">
        <v>144510.07149628701</v>
      </c>
      <c r="AC34" s="26">
        <v>1390.20441229117</v>
      </c>
      <c r="AD34" s="26">
        <v>437.72992296736697</v>
      </c>
      <c r="AE34" s="26">
        <v>407.86310666121</v>
      </c>
      <c r="AF34" s="26">
        <v>18.691429757671099</v>
      </c>
      <c r="AG34" s="97">
        <v>236.77716812353901</v>
      </c>
      <c r="AH34" s="26">
        <v>2231.6535511950701</v>
      </c>
      <c r="AI34" s="26">
        <v>2231.6535511950701</v>
      </c>
      <c r="AJ34" s="26">
        <v>3857030.9700380699</v>
      </c>
      <c r="AK34" s="26">
        <v>0</v>
      </c>
      <c r="AL34" s="26">
        <v>587.85634338543105</v>
      </c>
      <c r="AM34" s="26">
        <v>153.13916718941101</v>
      </c>
      <c r="AN34" s="97">
        <v>3307.6715960105998</v>
      </c>
      <c r="AO34" s="26">
        <v>460.64414554725801</v>
      </c>
      <c r="AP34" s="26">
        <v>1370.7203632887999</v>
      </c>
      <c r="AQ34" s="26">
        <v>282.38108963955398</v>
      </c>
      <c r="AR34" s="26">
        <v>2380.74427620386</v>
      </c>
      <c r="AS34" s="26">
        <v>0</v>
      </c>
      <c r="AT34" s="26">
        <v>2189.9828328164499</v>
      </c>
      <c r="AU34" s="26">
        <v>243.33144293111101</v>
      </c>
      <c r="AV34" s="26">
        <v>2433.3142757475698</v>
      </c>
      <c r="AW34" s="26">
        <v>0</v>
      </c>
      <c r="AX34" s="26">
        <v>1658.44560092405</v>
      </c>
      <c r="AY34" s="26">
        <v>1.97237332701709</v>
      </c>
      <c r="AZ34" s="26">
        <v>9578.0526289484296</v>
      </c>
      <c r="BA34" s="26">
        <v>47.298535682798899</v>
      </c>
      <c r="BB34" s="26">
        <v>26.511768865115702</v>
      </c>
      <c r="BC34" s="26">
        <v>413.68607619515302</v>
      </c>
      <c r="BD34" s="26">
        <v>2.3053703098706402</v>
      </c>
      <c r="BE34" s="26">
        <v>0</v>
      </c>
      <c r="BF34" s="26">
        <v>15.407564868907601</v>
      </c>
      <c r="BG34" s="26">
        <v>15113.7574864661</v>
      </c>
      <c r="BH34" s="26">
        <v>12808.3748823941</v>
      </c>
      <c r="BI34" s="26">
        <v>2305.38260407193</v>
      </c>
      <c r="BJ34" s="26">
        <v>2.2925632539448899</v>
      </c>
      <c r="BK34" s="26">
        <v>6.4038085085732194E-2</v>
      </c>
      <c r="BL34" s="26">
        <v>2047.9383130926899</v>
      </c>
      <c r="BM34" s="26">
        <v>1.5625302468515201</v>
      </c>
      <c r="BN34" s="26">
        <v>4202.1797724609596</v>
      </c>
      <c r="BO34" s="26">
        <v>14.152415826540301</v>
      </c>
      <c r="BP34" s="26">
        <v>3.5989414009490801</v>
      </c>
      <c r="BQ34" s="26">
        <v>6004.2120320684298</v>
      </c>
      <c r="BR34" s="26">
        <v>151.42080253879399</v>
      </c>
      <c r="BS34" s="26">
        <v>7.9407230288860502</v>
      </c>
      <c r="BT34" s="26">
        <v>17.059749267900099</v>
      </c>
      <c r="BU34" s="26">
        <v>0.192114413059078</v>
      </c>
      <c r="BV34" s="26">
        <v>1227.1133927690601</v>
      </c>
      <c r="BW34" s="26">
        <v>450.46999628655402</v>
      </c>
      <c r="BX34" s="26">
        <v>0</v>
      </c>
      <c r="BY34" s="26">
        <v>696.99513361240702</v>
      </c>
      <c r="BZ34" s="26">
        <v>1567.5039264510301</v>
      </c>
      <c r="CA34" s="97">
        <v>0</v>
      </c>
      <c r="CB34" s="26">
        <v>5602.20876055591</v>
      </c>
      <c r="CC34" s="26">
        <v>34223.2548544784</v>
      </c>
      <c r="CD34" s="26">
        <v>1132.0166156779701</v>
      </c>
      <c r="CE34" s="26"/>
      <c r="CF34" s="50">
        <f t="shared" si="0"/>
        <v>-5.365430656161336E-5</v>
      </c>
      <c r="CG34" s="50">
        <f t="shared" si="1"/>
        <v>-5.3765923057936609E-5</v>
      </c>
      <c r="CH34" s="50">
        <f t="shared" si="2"/>
        <v>-5.9694747339150906E-5</v>
      </c>
      <c r="CI34" s="50">
        <f t="shared" si="3"/>
        <v>-4.5426309162579226E-6</v>
      </c>
      <c r="CJ34" s="50">
        <f t="shared" si="4"/>
        <v>4.4546360322393198E-6</v>
      </c>
      <c r="CK34" s="50">
        <f t="shared" si="5"/>
        <v>-5.7180305397673552E-5</v>
      </c>
      <c r="CL34" s="50">
        <f t="shared" si="6"/>
        <v>-5.3755746782097413E-5</v>
      </c>
      <c r="CM34" s="102">
        <f t="shared" si="7"/>
        <v>-6.415283654316588E-5</v>
      </c>
      <c r="CN34" s="102">
        <f t="shared" si="8"/>
        <v>-6.9053615383308985E-5</v>
      </c>
      <c r="CO34" s="102">
        <f t="shared" si="9"/>
        <v>-5.9905577947781853E-5</v>
      </c>
      <c r="CP34" s="102">
        <f t="shared" si="10"/>
        <v>-5.8953707182339478E-5</v>
      </c>
      <c r="CQ34" s="101">
        <f t="shared" si="12"/>
        <v>-5.5696832624614888E-5</v>
      </c>
      <c r="CR34" s="101">
        <f t="shared" si="13"/>
        <v>-4.1689909560481064E-5</v>
      </c>
      <c r="CS34" s="102">
        <f t="shared" si="11"/>
        <v>-6.3445090228898422E-5</v>
      </c>
    </row>
    <row r="35" spans="1:97" x14ac:dyDescent="0.25">
      <c r="A35" s="28" t="s">
        <v>34</v>
      </c>
      <c r="B35" s="93">
        <v>102114.76092</v>
      </c>
      <c r="C35" s="93">
        <v>1677.6706899999999</v>
      </c>
      <c r="D35" s="93">
        <v>1480.978126</v>
      </c>
      <c r="E35" s="93">
        <v>10466.29378</v>
      </c>
      <c r="F35" s="93">
        <v>8869.744154</v>
      </c>
      <c r="G35" s="93">
        <v>794.18718699999999</v>
      </c>
      <c r="H35" s="93">
        <v>24116.492552</v>
      </c>
      <c r="I35" s="93">
        <v>908.10680107999997</v>
      </c>
      <c r="J35" s="93">
        <v>243.46026623</v>
      </c>
      <c r="K35" s="93">
        <v>1813.7789932000001</v>
      </c>
      <c r="L35" s="93">
        <v>2041.0085796999999</v>
      </c>
      <c r="M35" s="93">
        <v>277.54470612</v>
      </c>
      <c r="N35" s="93">
        <v>146.88769275999999</v>
      </c>
      <c r="O35" s="93">
        <v>263.74862562999999</v>
      </c>
      <c r="Q35" s="28" t="s">
        <v>34</v>
      </c>
      <c r="R35" s="96">
        <v>1530.7590045872801</v>
      </c>
      <c r="S35" s="26">
        <v>290.32486996841902</v>
      </c>
      <c r="T35" s="97">
        <v>277.544771957899</v>
      </c>
      <c r="U35" s="26">
        <v>908.106758874197</v>
      </c>
      <c r="V35" s="26">
        <v>908.106758874197</v>
      </c>
      <c r="W35" s="26">
        <v>471.86054615678597</v>
      </c>
      <c r="X35" s="97">
        <v>26.1714735222989</v>
      </c>
      <c r="Y35" s="26">
        <v>243.46006910313099</v>
      </c>
      <c r="Z35" s="97">
        <v>146.88794109905299</v>
      </c>
      <c r="AA35" s="26">
        <v>2466.8714156173301</v>
      </c>
      <c r="AB35" s="26">
        <v>102114.733381557</v>
      </c>
      <c r="AC35" s="26">
        <v>694.49158680544303</v>
      </c>
      <c r="AD35" s="26">
        <v>339.19319203920003</v>
      </c>
      <c r="AE35" s="26">
        <v>155.97361309453899</v>
      </c>
      <c r="AF35" s="26">
        <v>120.296757797258</v>
      </c>
      <c r="AG35" s="97">
        <v>99.246056178552294</v>
      </c>
      <c r="AH35" s="26">
        <v>1813.7788869890401</v>
      </c>
      <c r="AI35" s="26">
        <v>1813.7788869890401</v>
      </c>
      <c r="AJ35" s="26">
        <v>1721539.5282179499</v>
      </c>
      <c r="AK35" s="26">
        <v>0</v>
      </c>
      <c r="AL35" s="26">
        <v>275.16458298615402</v>
      </c>
      <c r="AM35" s="26">
        <v>48.3347930363309</v>
      </c>
      <c r="AN35" s="97">
        <v>2460.4239028443899</v>
      </c>
      <c r="AO35" s="26">
        <v>334.38001144844498</v>
      </c>
      <c r="AP35" s="26">
        <v>2041.01420253321</v>
      </c>
      <c r="AQ35" s="26">
        <v>263.748351685692</v>
      </c>
      <c r="AR35" s="26">
        <v>1677.67038242784</v>
      </c>
      <c r="AS35" s="26">
        <v>0</v>
      </c>
      <c r="AT35" s="26">
        <v>1332.87965411244</v>
      </c>
      <c r="AU35" s="26">
        <v>148.097729835634</v>
      </c>
      <c r="AV35" s="26">
        <v>1480.9773839480799</v>
      </c>
      <c r="AW35" s="26">
        <v>0</v>
      </c>
      <c r="AX35" s="26">
        <v>1174.7717538756499</v>
      </c>
      <c r="AY35" s="26">
        <v>1.36593636286424</v>
      </c>
      <c r="AZ35" s="26">
        <v>6519.1032502550297</v>
      </c>
      <c r="BA35" s="26">
        <v>32.755960654221496</v>
      </c>
      <c r="BB35" s="26">
        <v>18.3603641842071</v>
      </c>
      <c r="BC35" s="26">
        <v>286.49264607759102</v>
      </c>
      <c r="BD35" s="26">
        <v>1.5965538045558501</v>
      </c>
      <c r="BE35" s="26">
        <v>0</v>
      </c>
      <c r="BF35" s="26">
        <v>10.6703034048733</v>
      </c>
      <c r="BG35" s="26">
        <v>10466.8138449165</v>
      </c>
      <c r="BH35" s="26">
        <v>8870.2649501786691</v>
      </c>
      <c r="BI35" s="26">
        <v>1596.5488947378899</v>
      </c>
      <c r="BJ35" s="26">
        <v>1.5876822665608401</v>
      </c>
      <c r="BK35" s="26">
        <v>4.43486917120543E-2</v>
      </c>
      <c r="BL35" s="26">
        <v>1418.27174920121</v>
      </c>
      <c r="BM35" s="26">
        <v>1.0821056886280001</v>
      </c>
      <c r="BN35" s="26">
        <v>2910.1621702293301</v>
      </c>
      <c r="BO35" s="26">
        <v>9.8010656860728496</v>
      </c>
      <c r="BP35" s="26">
        <v>2.4923975049940199</v>
      </c>
      <c r="BQ35" s="26">
        <v>4158.1348745922796</v>
      </c>
      <c r="BR35" s="26">
        <v>126.552605539167</v>
      </c>
      <c r="BS35" s="26">
        <v>5.4992428471370198</v>
      </c>
      <c r="BT35" s="26">
        <v>11.814502918820301</v>
      </c>
      <c r="BU35" s="26">
        <v>0.133046063607202</v>
      </c>
      <c r="BV35" s="26">
        <v>794.18752258275799</v>
      </c>
      <c r="BW35" s="26">
        <v>271.71275295163503</v>
      </c>
      <c r="BX35" s="26">
        <v>0</v>
      </c>
      <c r="BY35" s="26">
        <v>299.29552464091398</v>
      </c>
      <c r="BZ35" s="26">
        <v>987.53935615889804</v>
      </c>
      <c r="CA35" s="97">
        <v>0</v>
      </c>
      <c r="CB35" s="26">
        <v>3659.2036976766599</v>
      </c>
      <c r="CC35" s="26">
        <v>24116.485101554801</v>
      </c>
      <c r="CD35" s="26">
        <v>750.93557652609695</v>
      </c>
      <c r="CE35" s="26"/>
      <c r="CF35" s="50">
        <f t="shared" ref="CF35:CF51" si="14">(AB35-B35)/(B35+1E-50)</f>
        <v>-2.6968131493104884E-7</v>
      </c>
      <c r="CG35" s="50">
        <f t="shared" ref="CG35:CG51" si="15">(AR35-C35)/(C35+1E-50)</f>
        <v>-1.8333285655384567E-7</v>
      </c>
      <c r="CH35" s="50">
        <f t="shared" ref="CH35:CH51" si="16">(AV35-D35)/(D35+1E-50)</f>
        <v>-5.010552870530958E-7</v>
      </c>
      <c r="CI35" s="50">
        <f t="shared" ref="CI35:CI51" si="17">(BG35-E35)/(E35+1E-50)</f>
        <v>4.9689501119650873E-5</v>
      </c>
      <c r="CJ35" s="50">
        <f t="shared" ref="CJ35:CJ51" si="18">(BH35-F35)/(F35+1E-50)</f>
        <v>5.8716031672035503E-5</v>
      </c>
      <c r="CK35" s="50">
        <f t="shared" ref="CK35:CK51" si="19">(BV35-G35)/(G35+1E-50)</f>
        <v>4.2254869316854659E-7</v>
      </c>
      <c r="CL35" s="50">
        <f t="shared" ref="CL35:CL51" si="20">(CC35-H35)/(H35+1E-50)</f>
        <v>-3.0893568716777244E-7</v>
      </c>
      <c r="CM35" s="102">
        <f t="shared" ref="CM35:CM51" si="21">(V35-I35)/(I35+1E-50)</f>
        <v>-4.6476695163696395E-8</v>
      </c>
      <c r="CN35" s="102">
        <f t="shared" ref="CN35:CN51" si="22">(Y35-J35)/(J35+1E-50)</f>
        <v>-8.0968805326562416E-7</v>
      </c>
      <c r="CO35" s="102">
        <f t="shared" ref="CO35:CO51" si="23">(AI35-K35)/(K35+1E-50)</f>
        <v>-5.8557828921000283E-8</v>
      </c>
      <c r="CP35" s="102">
        <f t="shared" ref="CP35:CP51" si="24">(AP35-L35)/(L35+1E-50)</f>
        <v>2.7549287474729784E-6</v>
      </c>
      <c r="CQ35" s="101">
        <f t="shared" si="12"/>
        <v>2.3721547393733189E-7</v>
      </c>
      <c r="CR35" s="101">
        <f t="shared" si="13"/>
        <v>1.6906729783513039E-6</v>
      </c>
      <c r="CS35" s="102">
        <f t="shared" ref="CS35:CS51" si="25">(AQ35-O35)/(O35+1E-50)</f>
        <v>-1.0386568170257395E-6</v>
      </c>
    </row>
    <row r="36" spans="1:97" x14ac:dyDescent="0.25">
      <c r="A36" s="28" t="s">
        <v>35</v>
      </c>
      <c r="B36" s="93">
        <v>28430.628468999999</v>
      </c>
      <c r="C36" s="93">
        <v>467.77468567</v>
      </c>
      <c r="D36" s="93">
        <v>447.34250220000001</v>
      </c>
      <c r="E36" s="93">
        <v>2945.2755741000001</v>
      </c>
      <c r="F36" s="93">
        <v>2495.9972462999999</v>
      </c>
      <c r="G36" s="93">
        <v>231.82296803</v>
      </c>
      <c r="H36" s="93">
        <v>6724.2527706999999</v>
      </c>
      <c r="I36" s="93">
        <v>198.51033815</v>
      </c>
      <c r="J36" s="93">
        <v>53.299315040000003</v>
      </c>
      <c r="K36" s="93">
        <v>297.52862121999999</v>
      </c>
      <c r="L36" s="93">
        <v>272.89249322000001</v>
      </c>
      <c r="M36" s="93">
        <v>60.64277663</v>
      </c>
      <c r="N36" s="93">
        <v>32.216474910000002</v>
      </c>
      <c r="O36" s="93">
        <v>57.563260630000002</v>
      </c>
      <c r="Q36" s="28" t="s">
        <v>35</v>
      </c>
      <c r="R36" s="96">
        <v>541.59059998883095</v>
      </c>
      <c r="S36" s="26">
        <v>93.749717185904103</v>
      </c>
      <c r="T36" s="97">
        <v>60.642671436488499</v>
      </c>
      <c r="U36" s="26">
        <v>198.51016962364201</v>
      </c>
      <c r="V36" s="26">
        <v>198.51016962364201</v>
      </c>
      <c r="W36" s="26">
        <v>151.811611354321</v>
      </c>
      <c r="X36" s="97">
        <v>8.4718901422423691</v>
      </c>
      <c r="Y36" s="26">
        <v>53.299265575549498</v>
      </c>
      <c r="Z36" s="97">
        <v>32.216474292278797</v>
      </c>
      <c r="AA36" s="26">
        <v>683.90154158865801</v>
      </c>
      <c r="AB36" s="26">
        <v>28430.6209858615</v>
      </c>
      <c r="AC36" s="26">
        <v>225.26933303118699</v>
      </c>
      <c r="AD36" s="26">
        <v>90.377492465626901</v>
      </c>
      <c r="AE36" s="26">
        <v>64.279975214607802</v>
      </c>
      <c r="AF36" s="26">
        <v>38.873494165737597</v>
      </c>
      <c r="AG36" s="97">
        <v>61.239541442588703</v>
      </c>
      <c r="AH36" s="26">
        <v>297.52854246336699</v>
      </c>
      <c r="AI36" s="26">
        <v>297.52854246336699</v>
      </c>
      <c r="AJ36" s="26">
        <v>447325.56258079602</v>
      </c>
      <c r="AK36" s="26">
        <v>0</v>
      </c>
      <c r="AL36" s="26">
        <v>89.165082157654993</v>
      </c>
      <c r="AM36" s="26">
        <v>15.6339043945196</v>
      </c>
      <c r="AN36" s="97">
        <v>680.90880350996395</v>
      </c>
      <c r="AO36" s="26">
        <v>107.90805312991699</v>
      </c>
      <c r="AP36" s="26">
        <v>272.89330678402399</v>
      </c>
      <c r="AQ36" s="26">
        <v>57.563443763359103</v>
      </c>
      <c r="AR36" s="26">
        <v>467.77451915157297</v>
      </c>
      <c r="AS36" s="26">
        <v>0</v>
      </c>
      <c r="AT36" s="26">
        <v>402.60803286033803</v>
      </c>
      <c r="AU36" s="26">
        <v>44.734195493402801</v>
      </c>
      <c r="AV36" s="26">
        <v>447.34222835374101</v>
      </c>
      <c r="AW36" s="26">
        <v>0</v>
      </c>
      <c r="AX36" s="26">
        <v>359.144533925438</v>
      </c>
      <c r="AY36" s="26">
        <v>0.384384221117963</v>
      </c>
      <c r="AZ36" s="26">
        <v>2004.7403746161001</v>
      </c>
      <c r="BA36" s="26">
        <v>9.2177166940105995</v>
      </c>
      <c r="BB36" s="26">
        <v>5.1667128241053302</v>
      </c>
      <c r="BC36" s="26">
        <v>80.620682693937795</v>
      </c>
      <c r="BD36" s="26">
        <v>0.44927992747289602</v>
      </c>
      <c r="BE36" s="26">
        <v>0</v>
      </c>
      <c r="BF36" s="26">
        <v>3.0026852413190199</v>
      </c>
      <c r="BG36" s="26">
        <v>2945.42206464018</v>
      </c>
      <c r="BH36" s="26">
        <v>2496.1438595519198</v>
      </c>
      <c r="BI36" s="26">
        <v>449.27820508826699</v>
      </c>
      <c r="BJ36" s="26">
        <v>0.44678276355649599</v>
      </c>
      <c r="BK36" s="26">
        <v>1.24799968259825E-2</v>
      </c>
      <c r="BL36" s="26">
        <v>399.10986095956099</v>
      </c>
      <c r="BM36" s="26">
        <v>0.30451163949392901</v>
      </c>
      <c r="BN36" s="26">
        <v>818.93646036475502</v>
      </c>
      <c r="BO36" s="26">
        <v>2.7580773112176602</v>
      </c>
      <c r="BP36" s="26">
        <v>0.701375869315078</v>
      </c>
      <c r="BQ36" s="26">
        <v>1170.1232229088801</v>
      </c>
      <c r="BR36" s="26">
        <v>33.226553685291996</v>
      </c>
      <c r="BS36" s="26">
        <v>1.54751873625004</v>
      </c>
      <c r="BT36" s="26">
        <v>3.32466734242188</v>
      </c>
      <c r="BU36" s="26">
        <v>3.7440057670364901E-2</v>
      </c>
      <c r="BV36" s="26">
        <v>231.822841100414</v>
      </c>
      <c r="BW36" s="26">
        <v>87.914990764375105</v>
      </c>
      <c r="BX36" s="26">
        <v>0</v>
      </c>
      <c r="BY36" s="26">
        <v>96.447591971781605</v>
      </c>
      <c r="BZ36" s="26">
        <v>307.55633144723703</v>
      </c>
      <c r="CA36" s="97">
        <v>0</v>
      </c>
      <c r="CB36" s="26">
        <v>1064.58113419086</v>
      </c>
      <c r="CC36" s="26">
        <v>6724.2510003608904</v>
      </c>
      <c r="CD36" s="26">
        <v>232.69332734779599</v>
      </c>
      <c r="CE36" s="26"/>
      <c r="CF36" s="50">
        <f t="shared" si="14"/>
        <v>-2.6320693217325156E-7</v>
      </c>
      <c r="CG36" s="50">
        <f t="shared" si="15"/>
        <v>-3.5597998806584458E-7</v>
      </c>
      <c r="CH36" s="50">
        <f t="shared" si="16"/>
        <v>-6.1216239829480221E-7</v>
      </c>
      <c r="CI36" s="50">
        <f t="shared" si="17"/>
        <v>4.9737464795522635E-5</v>
      </c>
      <c r="CJ36" s="50">
        <f t="shared" si="18"/>
        <v>5.8739348425665118E-5</v>
      </c>
      <c r="CK36" s="50">
        <f t="shared" si="19"/>
        <v>-5.4752808611380912E-7</v>
      </c>
      <c r="CL36" s="50">
        <f t="shared" si="20"/>
        <v>-2.6327670447076537E-7</v>
      </c>
      <c r="CM36" s="102">
        <f t="shared" si="21"/>
        <v>-8.4895506980723458E-7</v>
      </c>
      <c r="CN36" s="102">
        <f t="shared" si="22"/>
        <v>-9.2805039742503797E-7</v>
      </c>
      <c r="CO36" s="102">
        <f t="shared" si="23"/>
        <v>-2.6470271222611616E-7</v>
      </c>
      <c r="CP36" s="102">
        <f t="shared" si="24"/>
        <v>2.9812620141581303E-6</v>
      </c>
      <c r="CQ36" s="101">
        <f t="shared" si="12"/>
        <v>-1.734642068639581E-6</v>
      </c>
      <c r="CR36" s="101">
        <f t="shared" si="13"/>
        <v>-1.9174078091038656E-8</v>
      </c>
      <c r="CS36" s="102">
        <f t="shared" si="25"/>
        <v>3.1814278256141541E-6</v>
      </c>
    </row>
    <row r="37" spans="1:97" x14ac:dyDescent="0.25">
      <c r="A37" s="28" t="s">
        <v>36</v>
      </c>
      <c r="B37" s="93">
        <v>990101.32348999998</v>
      </c>
      <c r="C37" s="93">
        <v>16389.473064000002</v>
      </c>
      <c r="D37" s="93">
        <v>20684.246937</v>
      </c>
      <c r="E37" s="93">
        <v>107129.14810999999</v>
      </c>
      <c r="F37" s="93">
        <v>90787.423475999996</v>
      </c>
      <c r="G37" s="93">
        <v>9634.4577090999992</v>
      </c>
      <c r="H37" s="93">
        <v>235598.76762999999</v>
      </c>
      <c r="I37" s="93">
        <v>8249.9922769999994</v>
      </c>
      <c r="J37" s="93">
        <v>2215.0933912</v>
      </c>
      <c r="K37" s="93">
        <v>12365.14356</v>
      </c>
      <c r="L37" s="93">
        <v>11341.278168999999</v>
      </c>
      <c r="M37" s="93">
        <v>2520.2840422999998</v>
      </c>
      <c r="N37" s="93">
        <v>1338.9008941</v>
      </c>
      <c r="O37" s="93">
        <v>2392.3008669999999</v>
      </c>
      <c r="Q37" s="28" t="s">
        <v>36</v>
      </c>
      <c r="R37" s="96">
        <v>18444.149124209602</v>
      </c>
      <c r="S37" s="26">
        <v>3192.69858388579</v>
      </c>
      <c r="T37" s="97">
        <v>2520.2964265014198</v>
      </c>
      <c r="U37" s="26">
        <v>8250.0314593796993</v>
      </c>
      <c r="V37" s="26">
        <v>8250.0314593796993</v>
      </c>
      <c r="W37" s="26">
        <v>5170.0180256982303</v>
      </c>
      <c r="X37" s="97">
        <v>288.51412778436401</v>
      </c>
      <c r="Y37" s="26">
        <v>2215.10451622138</v>
      </c>
      <c r="Z37" s="97">
        <v>1338.90767668127</v>
      </c>
      <c r="AA37" s="26">
        <v>23290.617225770198</v>
      </c>
      <c r="AB37" s="26">
        <v>990106.49087952205</v>
      </c>
      <c r="AC37" s="26">
        <v>7671.6642134546701</v>
      </c>
      <c r="AD37" s="26">
        <v>3077.8527982741798</v>
      </c>
      <c r="AE37" s="26">
        <v>2189.0884791144999</v>
      </c>
      <c r="AF37" s="26">
        <v>1323.85586826285</v>
      </c>
      <c r="AG37" s="97">
        <v>2085.5435608511302</v>
      </c>
      <c r="AH37" s="26">
        <v>12365.201720889499</v>
      </c>
      <c r="AI37" s="26">
        <v>12365.201720889499</v>
      </c>
      <c r="AJ37" s="26">
        <v>40817706.364388801</v>
      </c>
      <c r="AK37" s="26">
        <v>0</v>
      </c>
      <c r="AL37" s="26">
        <v>3036.5606654466601</v>
      </c>
      <c r="AM37" s="26">
        <v>532.42275208688602</v>
      </c>
      <c r="AN37" s="97">
        <v>23188.700993120401</v>
      </c>
      <c r="AO37" s="26">
        <v>3674.8649002215402</v>
      </c>
      <c r="AP37" s="26">
        <v>11341.368178607199</v>
      </c>
      <c r="AQ37" s="26">
        <v>2392.31258835373</v>
      </c>
      <c r="AR37" s="26">
        <v>16389.5593369364</v>
      </c>
      <c r="AS37" s="26">
        <v>0</v>
      </c>
      <c r="AT37" s="26">
        <v>18615.9049950433</v>
      </c>
      <c r="AU37" s="26">
        <v>2068.4329746082599</v>
      </c>
      <c r="AV37" s="26">
        <v>20684.337969651599</v>
      </c>
      <c r="AW37" s="26">
        <v>0</v>
      </c>
      <c r="AX37" s="26">
        <v>12230.8521940135</v>
      </c>
      <c r="AY37" s="26">
        <v>13.981333768592901</v>
      </c>
      <c r="AZ37" s="26">
        <v>68272.4758580208</v>
      </c>
      <c r="BA37" s="26">
        <v>335.27967081609597</v>
      </c>
      <c r="BB37" s="26">
        <v>187.930939947166</v>
      </c>
      <c r="BC37" s="26">
        <v>2932.44852180007</v>
      </c>
      <c r="BD37" s="26">
        <v>16.3418220473784</v>
      </c>
      <c r="BE37" s="26">
        <v>0</v>
      </c>
      <c r="BF37" s="26">
        <v>109.217830939687</v>
      </c>
      <c r="BG37" s="26">
        <v>107135.05242443</v>
      </c>
      <c r="BH37" s="26">
        <v>90793.243651899698</v>
      </c>
      <c r="BI37" s="26">
        <v>16341.8087725308</v>
      </c>
      <c r="BJ37" s="26">
        <v>16.251027555273701</v>
      </c>
      <c r="BK37" s="26">
        <v>0.45394003226409102</v>
      </c>
      <c r="BL37" s="26">
        <v>14516.982912044399</v>
      </c>
      <c r="BM37" s="26">
        <v>11.076126172350699</v>
      </c>
      <c r="BN37" s="26">
        <v>29787.507177739801</v>
      </c>
      <c r="BO37" s="26">
        <v>100.32061402980599</v>
      </c>
      <c r="BP37" s="26">
        <v>25.511397716130599</v>
      </c>
      <c r="BQ37" s="26">
        <v>42561.360552557599</v>
      </c>
      <c r="BR37" s="26">
        <v>1131.5471342707499</v>
      </c>
      <c r="BS37" s="26">
        <v>56.288490488742603</v>
      </c>
      <c r="BT37" s="26">
        <v>120.929475251211</v>
      </c>
      <c r="BU37" s="26">
        <v>1.3618189930564299</v>
      </c>
      <c r="BV37" s="26">
        <v>9634.5043184232509</v>
      </c>
      <c r="BW37" s="26">
        <v>2993.9875968318302</v>
      </c>
      <c r="BX37" s="26">
        <v>0</v>
      </c>
      <c r="BY37" s="26">
        <v>3284.5745085572098</v>
      </c>
      <c r="BZ37" s="26">
        <v>10473.9853083954</v>
      </c>
      <c r="CA37" s="97">
        <v>0</v>
      </c>
      <c r="CB37" s="26">
        <v>36254.859982239497</v>
      </c>
      <c r="CC37" s="26">
        <v>235600.018890376</v>
      </c>
      <c r="CD37" s="26">
        <v>7924.4897154392302</v>
      </c>
      <c r="CE37" s="26"/>
      <c r="CF37" s="50">
        <f t="shared" si="14"/>
        <v>5.2190512218075838E-6</v>
      </c>
      <c r="CG37" s="50">
        <f t="shared" si="15"/>
        <v>5.2639237430713481E-6</v>
      </c>
      <c r="CH37" s="50">
        <f t="shared" si="16"/>
        <v>4.40106192291745E-6</v>
      </c>
      <c r="CI37" s="50">
        <f t="shared" si="17"/>
        <v>5.5113986568305273E-5</v>
      </c>
      <c r="CJ37" s="50">
        <f t="shared" si="18"/>
        <v>6.4107732953128625E-5</v>
      </c>
      <c r="CK37" s="50">
        <f t="shared" si="19"/>
        <v>4.8377734024057359E-6</v>
      </c>
      <c r="CL37" s="50">
        <f t="shared" si="20"/>
        <v>5.3109801405096902E-6</v>
      </c>
      <c r="CM37" s="102">
        <f t="shared" si="21"/>
        <v>4.7493838035653882E-6</v>
      </c>
      <c r="CN37" s="102">
        <f t="shared" si="22"/>
        <v>5.0223712571832376E-6</v>
      </c>
      <c r="CO37" s="102">
        <f t="shared" si="23"/>
        <v>4.7036161947358347E-6</v>
      </c>
      <c r="CP37" s="102">
        <f t="shared" si="24"/>
        <v>7.9364605874914015E-6</v>
      </c>
      <c r="CQ37" s="101">
        <f t="shared" si="12"/>
        <v>4.9138117815835919E-6</v>
      </c>
      <c r="CR37" s="101">
        <f t="shared" si="13"/>
        <v>5.0657829118891095E-6</v>
      </c>
      <c r="CS37" s="102">
        <f t="shared" si="25"/>
        <v>4.899615216367064E-6</v>
      </c>
    </row>
    <row r="38" spans="1:97" x14ac:dyDescent="0.25">
      <c r="A38" s="28" t="s">
        <v>37</v>
      </c>
      <c r="B38" s="93">
        <v>2833600.3184000002</v>
      </c>
      <c r="C38" s="93">
        <v>46397.670198</v>
      </c>
      <c r="D38" s="93">
        <v>33050.201461999997</v>
      </c>
      <c r="E38" s="93">
        <v>283245.83257999999</v>
      </c>
      <c r="F38" s="93">
        <v>240038.84296000001</v>
      </c>
      <c r="G38" s="93">
        <v>19577.863671999999</v>
      </c>
      <c r="H38" s="93">
        <v>666966.44539000001</v>
      </c>
      <c r="I38" s="93">
        <v>22386.061455999999</v>
      </c>
      <c r="J38" s="93">
        <v>6001.6250551000003</v>
      </c>
      <c r="K38" s="93">
        <v>44712.106661999998</v>
      </c>
      <c r="L38" s="93">
        <v>50313.623374000003</v>
      </c>
      <c r="M38" s="93">
        <v>6841.8525603999997</v>
      </c>
      <c r="N38" s="93">
        <v>3620.9804528</v>
      </c>
      <c r="O38" s="93">
        <v>6501.7604732999998</v>
      </c>
      <c r="Q38" s="28" t="s">
        <v>37</v>
      </c>
      <c r="R38" s="96">
        <v>46769.7248437706</v>
      </c>
      <c r="S38" s="26">
        <v>8168.2950046564802</v>
      </c>
      <c r="T38" s="97">
        <v>6843.9974104692601</v>
      </c>
      <c r="U38" s="26">
        <v>22393.073805147302</v>
      </c>
      <c r="V38" s="26">
        <v>22393.073805147302</v>
      </c>
      <c r="W38" s="26">
        <v>13307.622972565399</v>
      </c>
      <c r="X38" s="97">
        <v>740.94755527402197</v>
      </c>
      <c r="Y38" s="26">
        <v>6003.5059279399802</v>
      </c>
      <c r="Z38" s="97">
        <v>3622.1151187878199</v>
      </c>
      <c r="AA38" s="26">
        <v>76538.661732046399</v>
      </c>
      <c r="AB38" s="26">
        <v>2834606.7742356798</v>
      </c>
      <c r="AC38" s="26">
        <v>19360.845192168599</v>
      </c>
      <c r="AD38" s="26">
        <v>11192.485746661199</v>
      </c>
      <c r="AE38" s="26">
        <v>4033.2914637279</v>
      </c>
      <c r="AF38" s="26">
        <v>3389.7799887235201</v>
      </c>
      <c r="AG38" s="97">
        <v>5036.9619226291197</v>
      </c>
      <c r="AH38" s="26">
        <v>44726.115434609601</v>
      </c>
      <c r="AI38" s="26">
        <v>44726.115434609601</v>
      </c>
      <c r="AJ38" s="26">
        <v>77027445.555844307</v>
      </c>
      <c r="AK38" s="26">
        <v>0</v>
      </c>
      <c r="AL38" s="26">
        <v>7778.5788774757903</v>
      </c>
      <c r="AM38" s="26">
        <v>1365.82929039342</v>
      </c>
      <c r="AN38" s="97">
        <v>65934.325115809494</v>
      </c>
      <c r="AO38" s="26">
        <v>9426.0124654152296</v>
      </c>
      <c r="AP38" s="26">
        <v>50329.5512907187</v>
      </c>
      <c r="AQ38" s="26">
        <v>6503.79668236211</v>
      </c>
      <c r="AR38" s="26">
        <v>46414.108882640801</v>
      </c>
      <c r="AS38" s="26">
        <v>0</v>
      </c>
      <c r="AT38" s="26">
        <v>29753.331561659699</v>
      </c>
      <c r="AU38" s="26">
        <v>3305.9259964705002</v>
      </c>
      <c r="AV38" s="26">
        <v>33059.257558130201</v>
      </c>
      <c r="AW38" s="26">
        <v>0</v>
      </c>
      <c r="AX38" s="26">
        <v>30550.230063058701</v>
      </c>
      <c r="AY38" s="26">
        <v>36.978798234681399</v>
      </c>
      <c r="AZ38" s="26">
        <v>188212.99506945099</v>
      </c>
      <c r="BA38" s="26">
        <v>886.77072987295901</v>
      </c>
      <c r="BB38" s="26">
        <v>497.052743691584</v>
      </c>
      <c r="BC38" s="26">
        <v>7755.9433043433201</v>
      </c>
      <c r="BD38" s="26">
        <v>43.221973860557199</v>
      </c>
      <c r="BE38" s="26">
        <v>0</v>
      </c>
      <c r="BF38" s="26">
        <v>288.86679378113303</v>
      </c>
      <c r="BG38" s="26">
        <v>283358.21185224998</v>
      </c>
      <c r="BH38" s="26">
        <v>240136.24775976999</v>
      </c>
      <c r="BI38" s="26">
        <v>43221.964092480201</v>
      </c>
      <c r="BJ38" s="26">
        <v>42.981857581577799</v>
      </c>
      <c r="BK38" s="26">
        <v>1.2006108606318699</v>
      </c>
      <c r="BL38" s="26">
        <v>38395.517878712199</v>
      </c>
      <c r="BM38" s="26">
        <v>29.294891874573899</v>
      </c>
      <c r="BN38" s="26">
        <v>78784.051206959499</v>
      </c>
      <c r="BO38" s="26">
        <v>265.334885642627</v>
      </c>
      <c r="BP38" s="26">
        <v>67.474292974232299</v>
      </c>
      <c r="BQ38" s="26">
        <v>112569.23763277</v>
      </c>
      <c r="BR38" s="26">
        <v>5168.4119099667296</v>
      </c>
      <c r="BS38" s="26">
        <v>148.875687905034</v>
      </c>
      <c r="BT38" s="26">
        <v>319.84264010783301</v>
      </c>
      <c r="BU38" s="26">
        <v>3.6018305967164501</v>
      </c>
      <c r="BV38" s="26">
        <v>19583.999401102599</v>
      </c>
      <c r="BW38" s="26">
        <v>7660.55059184934</v>
      </c>
      <c r="BX38" s="26">
        <v>0</v>
      </c>
      <c r="BY38" s="26">
        <v>8479.1983171926404</v>
      </c>
      <c r="BZ38" s="26">
        <v>28457.491027764001</v>
      </c>
      <c r="CA38" s="97">
        <v>0</v>
      </c>
      <c r="CB38" s="26">
        <v>101680.576587313</v>
      </c>
      <c r="CC38" s="26">
        <v>667202.58792771201</v>
      </c>
      <c r="CD38" s="26">
        <v>21724.6105424577</v>
      </c>
      <c r="CE38" s="26"/>
      <c r="CF38" s="50">
        <f t="shared" si="14"/>
        <v>3.5518623750291074E-4</v>
      </c>
      <c r="CG38" s="50">
        <f t="shared" si="15"/>
        <v>3.5429978640414816E-4</v>
      </c>
      <c r="CH38" s="50">
        <f t="shared" si="16"/>
        <v>2.7401031550793742E-4</v>
      </c>
      <c r="CI38" s="50">
        <f t="shared" si="17"/>
        <v>3.9675525400096581E-4</v>
      </c>
      <c r="CJ38" s="50">
        <f t="shared" si="18"/>
        <v>4.0578765740098685E-4</v>
      </c>
      <c r="CK38" s="50">
        <f t="shared" si="19"/>
        <v>3.1340136009706533E-4</v>
      </c>
      <c r="CL38" s="50">
        <f t="shared" si="20"/>
        <v>3.5405459951425564E-4</v>
      </c>
      <c r="CM38" s="102">
        <f t="shared" si="21"/>
        <v>3.1324622069340495E-4</v>
      </c>
      <c r="CN38" s="102">
        <f t="shared" si="22"/>
        <v>3.1339392626362426E-4</v>
      </c>
      <c r="CO38" s="102">
        <f t="shared" si="23"/>
        <v>3.13310502578229E-4</v>
      </c>
      <c r="CP38" s="102">
        <f t="shared" si="24"/>
        <v>3.1657264276714175E-4</v>
      </c>
      <c r="CQ38" s="101">
        <f t="shared" si="12"/>
        <v>3.1348966531003885E-4</v>
      </c>
      <c r="CR38" s="101">
        <f t="shared" si="13"/>
        <v>3.1335877191564709E-4</v>
      </c>
      <c r="CS38" s="102">
        <f t="shared" si="25"/>
        <v>3.1317811083198617E-4</v>
      </c>
    </row>
    <row r="39" spans="1:97" x14ac:dyDescent="0.25">
      <c r="A39" s="28" t="s">
        <v>130</v>
      </c>
      <c r="B39" s="93">
        <v>37557.460873999997</v>
      </c>
      <c r="C39" s="93">
        <v>617.72101499999997</v>
      </c>
      <c r="D39" s="93">
        <v>579.70720800000004</v>
      </c>
      <c r="E39" s="93">
        <v>3880.7315560000002</v>
      </c>
      <c r="F39" s="93">
        <v>3288.7559409999999</v>
      </c>
      <c r="G39" s="93">
        <v>302.80495000000002</v>
      </c>
      <c r="H39" s="93">
        <v>8879.7408390000001</v>
      </c>
      <c r="I39" s="93">
        <v>210.01106113</v>
      </c>
      <c r="J39" s="93">
        <v>97.555579769999994</v>
      </c>
      <c r="K39" s="93">
        <v>531.13255532000005</v>
      </c>
      <c r="L39" s="93">
        <v>317.02227635000003</v>
      </c>
      <c r="M39" s="93">
        <v>98.744769469999994</v>
      </c>
      <c r="N39" s="93">
        <v>72.795605609999996</v>
      </c>
      <c r="O39" s="93">
        <v>64.492723179999999</v>
      </c>
      <c r="Q39" s="28" t="s">
        <v>130</v>
      </c>
      <c r="R39" s="96">
        <v>539.25576428517695</v>
      </c>
      <c r="S39" s="26">
        <v>218.42278707780201</v>
      </c>
      <c r="T39" s="97">
        <v>98.744794641239807</v>
      </c>
      <c r="U39" s="26">
        <v>210.01104709519601</v>
      </c>
      <c r="V39" s="26">
        <v>210.01104709519601</v>
      </c>
      <c r="W39" s="26">
        <v>196.20204835487499</v>
      </c>
      <c r="X39" s="97">
        <v>51.011616369486603</v>
      </c>
      <c r="Y39" s="26">
        <v>97.555557974078198</v>
      </c>
      <c r="Z39" s="97">
        <v>72.795569765485197</v>
      </c>
      <c r="AA39" s="26">
        <v>830.43706233859803</v>
      </c>
      <c r="AB39" s="26">
        <v>37557.449104880201</v>
      </c>
      <c r="AC39" s="26">
        <v>383.01801186141103</v>
      </c>
      <c r="AD39" s="26">
        <v>107.91231665193899</v>
      </c>
      <c r="AE39" s="26">
        <v>121.980745270478</v>
      </c>
      <c r="AF39" s="26">
        <v>4.5417267692616603</v>
      </c>
      <c r="AG39" s="97">
        <v>49.273266633669799</v>
      </c>
      <c r="AH39" s="26">
        <v>531.13246788392996</v>
      </c>
      <c r="AI39" s="26">
        <v>531.13246788392996</v>
      </c>
      <c r="AJ39" s="26">
        <v>952178.05850042601</v>
      </c>
      <c r="AK39" s="26">
        <v>0</v>
      </c>
      <c r="AL39" s="26">
        <v>175.78672775175099</v>
      </c>
      <c r="AM39" s="26">
        <v>46.773265978753699</v>
      </c>
      <c r="AN39" s="97">
        <v>875.69547846257797</v>
      </c>
      <c r="AO39" s="26">
        <v>123.846392781817</v>
      </c>
      <c r="AP39" s="26">
        <v>317.02311403422999</v>
      </c>
      <c r="AQ39" s="26">
        <v>64.492621952572406</v>
      </c>
      <c r="AR39" s="26">
        <v>617.72080498002003</v>
      </c>
      <c r="AS39" s="26">
        <v>0</v>
      </c>
      <c r="AT39" s="26">
        <v>521.73628398816095</v>
      </c>
      <c r="AU39" s="26">
        <v>57.970668144799497</v>
      </c>
      <c r="AV39" s="26">
        <v>579.70695213296005</v>
      </c>
      <c r="AW39" s="26">
        <v>0</v>
      </c>
      <c r="AX39" s="26">
        <v>449.77795889394997</v>
      </c>
      <c r="AY39" s="26">
        <v>0.50646825213379798</v>
      </c>
      <c r="AZ39" s="26">
        <v>2544.3156900744498</v>
      </c>
      <c r="BA39" s="26">
        <v>12.1453707955709</v>
      </c>
      <c r="BB39" s="26">
        <v>6.80772128143653</v>
      </c>
      <c r="BC39" s="26">
        <v>106.226785854594</v>
      </c>
      <c r="BD39" s="26">
        <v>0.59197614864443304</v>
      </c>
      <c r="BE39" s="26">
        <v>0</v>
      </c>
      <c r="BF39" s="26">
        <v>3.9563702645215599</v>
      </c>
      <c r="BG39" s="26">
        <v>3880.9245833782502</v>
      </c>
      <c r="BH39" s="26">
        <v>3288.9491472032701</v>
      </c>
      <c r="BI39" s="26">
        <v>591.97543617498002</v>
      </c>
      <c r="BJ39" s="26">
        <v>0.58868714847137005</v>
      </c>
      <c r="BK39" s="26">
        <v>1.6443774829389801E-2</v>
      </c>
      <c r="BL39" s="26">
        <v>525.87194054487202</v>
      </c>
      <c r="BM39" s="26">
        <v>0.40122857232758402</v>
      </c>
      <c r="BN39" s="26">
        <v>1079.0405073683901</v>
      </c>
      <c r="BO39" s="26">
        <v>3.6340737801220202</v>
      </c>
      <c r="BP39" s="26">
        <v>0.92414110792065496</v>
      </c>
      <c r="BQ39" s="26">
        <v>1541.7684493019599</v>
      </c>
      <c r="BR39" s="26">
        <v>36.056938827890399</v>
      </c>
      <c r="BS39" s="26">
        <v>2.0390285367482899</v>
      </c>
      <c r="BT39" s="26">
        <v>4.3806231328670497</v>
      </c>
      <c r="BU39" s="26">
        <v>4.9331337852036701E-2</v>
      </c>
      <c r="BV39" s="26">
        <v>302.80485065233597</v>
      </c>
      <c r="BW39" s="26">
        <v>123.59331031944799</v>
      </c>
      <c r="BX39" s="26">
        <v>0</v>
      </c>
      <c r="BY39" s="26">
        <v>156.42538205411699</v>
      </c>
      <c r="BZ39" s="26">
        <v>419.87528412216602</v>
      </c>
      <c r="CA39" s="97">
        <v>0</v>
      </c>
      <c r="CB39" s="26">
        <v>1466.8328451102</v>
      </c>
      <c r="CC39" s="26">
        <v>8879.7383224733603</v>
      </c>
      <c r="CD39" s="26">
        <v>307.14059740127698</v>
      </c>
      <c r="CE39" s="26"/>
      <c r="CF39" s="50">
        <f t="shared" si="14"/>
        <v>-3.1336303151931381E-7</v>
      </c>
      <c r="CG39" s="50">
        <f t="shared" si="15"/>
        <v>-3.399916383474999E-7</v>
      </c>
      <c r="CH39" s="50">
        <f t="shared" si="16"/>
        <v>-4.4137288005249265E-7</v>
      </c>
      <c r="CI39" s="50">
        <f t="shared" si="17"/>
        <v>4.9739946055162811E-5</v>
      </c>
      <c r="CJ39" s="50">
        <f t="shared" si="18"/>
        <v>5.8747504143289403E-5</v>
      </c>
      <c r="CK39" s="50">
        <f t="shared" si="19"/>
        <v>-3.2809128135917205E-7</v>
      </c>
      <c r="CL39" s="50">
        <f t="shared" si="20"/>
        <v>-2.8340091060826551E-7</v>
      </c>
      <c r="CM39" s="102">
        <f t="shared" si="21"/>
        <v>-6.6828879968480895E-8</v>
      </c>
      <c r="CN39" s="102">
        <f t="shared" si="22"/>
        <v>-2.2342055521256506E-7</v>
      </c>
      <c r="CO39" s="102">
        <f t="shared" si="23"/>
        <v>-1.646219370537708E-7</v>
      </c>
      <c r="CP39" s="102">
        <f t="shared" si="24"/>
        <v>2.6423513186788631E-6</v>
      </c>
      <c r="CQ39" s="101">
        <f t="shared" si="12"/>
        <v>2.5491213304357413E-7</v>
      </c>
      <c r="CR39" s="101">
        <f t="shared" si="13"/>
        <v>-4.9239943122577916E-7</v>
      </c>
      <c r="CS39" s="102">
        <f t="shared" si="25"/>
        <v>-1.5695945620049862E-6</v>
      </c>
    </row>
    <row r="40" spans="1:97" x14ac:dyDescent="0.25">
      <c r="A40" s="28" t="s">
        <v>39</v>
      </c>
      <c r="B40" s="93">
        <v>386.54241999999999</v>
      </c>
      <c r="C40" s="93">
        <v>6.4040840000000001</v>
      </c>
      <c r="D40" s="93">
        <v>8.3592519999999997</v>
      </c>
      <c r="E40" s="93">
        <v>42.077506999999997</v>
      </c>
      <c r="F40" s="93">
        <v>35.658875999999999</v>
      </c>
      <c r="G40" s="93">
        <v>3.8481529999999999</v>
      </c>
      <c r="H40" s="93">
        <v>92.058655999999999</v>
      </c>
      <c r="I40" s="93">
        <v>2.73526084</v>
      </c>
      <c r="J40" s="93">
        <v>1.2965664699999999</v>
      </c>
      <c r="K40" s="93">
        <v>6.8123510700000001</v>
      </c>
      <c r="L40" s="93">
        <v>4.0966841900000004</v>
      </c>
      <c r="M40" s="93">
        <v>1.24807431</v>
      </c>
      <c r="N40" s="93">
        <v>0.88511865999999995</v>
      </c>
      <c r="O40" s="93">
        <v>0.83618767000000005</v>
      </c>
      <c r="Q40" s="28" t="s">
        <v>39</v>
      </c>
      <c r="R40" s="96">
        <v>5.4093681581648703</v>
      </c>
      <c r="S40" s="26">
        <v>2.0404060346628499</v>
      </c>
      <c r="T40" s="97">
        <v>1.24807225461675</v>
      </c>
      <c r="U40" s="26">
        <v>2.7352574759306201</v>
      </c>
      <c r="V40" s="26">
        <v>2.7352574759306201</v>
      </c>
      <c r="W40" s="26">
        <v>1.9458854759222199</v>
      </c>
      <c r="X40" s="97">
        <v>0.65530805682507898</v>
      </c>
      <c r="Y40" s="26">
        <v>1.2965619540014099</v>
      </c>
      <c r="Z40" s="97">
        <v>0.88512021465356605</v>
      </c>
      <c r="AA40" s="26">
        <v>8.2447885675217307</v>
      </c>
      <c r="AB40" s="26">
        <v>386.54230929744199</v>
      </c>
      <c r="AC40" s="26">
        <v>3.7417975554142702</v>
      </c>
      <c r="AD40" s="26">
        <v>1.11320644312025</v>
      </c>
      <c r="AE40" s="26">
        <v>1.1469808488653499</v>
      </c>
      <c r="AF40" s="26">
        <v>4.7195807958590998E-2</v>
      </c>
      <c r="AG40" s="97">
        <v>0.55557210437424498</v>
      </c>
      <c r="AH40" s="26">
        <v>6.8123514429178096</v>
      </c>
      <c r="AI40" s="26">
        <v>6.8123514429178096</v>
      </c>
      <c r="AJ40" s="26">
        <v>6894.0034478876896</v>
      </c>
      <c r="AK40" s="26">
        <v>0</v>
      </c>
      <c r="AL40" s="26">
        <v>1.65302325837442</v>
      </c>
      <c r="AM40" s="26">
        <v>0.435637467575471</v>
      </c>
      <c r="AN40" s="97">
        <v>8.7204430761672302</v>
      </c>
      <c r="AO40" s="26">
        <v>1.22414335412887</v>
      </c>
      <c r="AP40" s="26">
        <v>4.0966949332405198</v>
      </c>
      <c r="AQ40" s="26">
        <v>0.83617690764900199</v>
      </c>
      <c r="AR40" s="26">
        <v>6.4040797041397202</v>
      </c>
      <c r="AS40" s="26">
        <v>0</v>
      </c>
      <c r="AT40" s="26">
        <v>7.5233309891587696</v>
      </c>
      <c r="AU40" s="26">
        <v>0.83592871077012898</v>
      </c>
      <c r="AV40" s="26">
        <v>8.3592596999289004</v>
      </c>
      <c r="AW40" s="26">
        <v>0</v>
      </c>
      <c r="AX40" s="26">
        <v>4.4272022380936598</v>
      </c>
      <c r="AY40" s="26">
        <v>5.4915213137342401E-3</v>
      </c>
      <c r="AZ40" s="26">
        <v>25.2956457167016</v>
      </c>
      <c r="BA40" s="26">
        <v>0.131688290921917</v>
      </c>
      <c r="BB40" s="26">
        <v>7.3813807371153603E-2</v>
      </c>
      <c r="BC40" s="26">
        <v>1.15178147103402</v>
      </c>
      <c r="BD40" s="26">
        <v>6.4185751539101703E-3</v>
      </c>
      <c r="BE40" s="26">
        <v>0</v>
      </c>
      <c r="BF40" s="26">
        <v>4.2897648263584602E-2</v>
      </c>
      <c r="BG40" s="26">
        <v>42.079599298260298</v>
      </c>
      <c r="BH40" s="26">
        <v>35.660970819945497</v>
      </c>
      <c r="BI40" s="26">
        <v>6.4186284783147798</v>
      </c>
      <c r="BJ40" s="26">
        <v>6.3829744594542399E-3</v>
      </c>
      <c r="BK40" s="26">
        <v>1.782940208447E-4</v>
      </c>
      <c r="BL40" s="26">
        <v>5.7018530207179303</v>
      </c>
      <c r="BM40" s="26">
        <v>4.3503024542954297E-3</v>
      </c>
      <c r="BN40" s="26">
        <v>11.699674096242701</v>
      </c>
      <c r="BO40" s="26">
        <v>3.9403084883458103E-2</v>
      </c>
      <c r="BP40" s="26">
        <v>1.0020135220489701E-2</v>
      </c>
      <c r="BQ40" s="26">
        <v>16.716876678957401</v>
      </c>
      <c r="BR40" s="26">
        <v>0.378570239097692</v>
      </c>
      <c r="BS40" s="26">
        <v>2.2108438433175101E-2</v>
      </c>
      <c r="BT40" s="26">
        <v>4.7497602175961898E-2</v>
      </c>
      <c r="BU40" s="26">
        <v>5.3487832140081603E-4</v>
      </c>
      <c r="BV40" s="26">
        <v>3.84813895009286</v>
      </c>
      <c r="BW40" s="26">
        <v>1.2098145931520701</v>
      </c>
      <c r="BX40" s="26">
        <v>0</v>
      </c>
      <c r="BY40" s="26">
        <v>1.6936933870445301</v>
      </c>
      <c r="BZ40" s="26">
        <v>4.1576172244196696</v>
      </c>
      <c r="CA40" s="97">
        <v>0</v>
      </c>
      <c r="CB40" s="26">
        <v>14.6861846099902</v>
      </c>
      <c r="CC40" s="26">
        <v>92.058629110930994</v>
      </c>
      <c r="CD40" s="26">
        <v>3.0225800622307402</v>
      </c>
      <c r="CE40" s="26"/>
      <c r="CF40" s="50">
        <f t="shared" si="14"/>
        <v>-2.8639174454397513E-7</v>
      </c>
      <c r="CG40" s="50">
        <f t="shared" si="15"/>
        <v>-6.7080011441853114E-7</v>
      </c>
      <c r="CH40" s="50">
        <f t="shared" si="16"/>
        <v>9.2112654346420645E-7</v>
      </c>
      <c r="CI40" s="50">
        <f t="shared" si="17"/>
        <v>4.9724862746766498E-5</v>
      </c>
      <c r="CJ40" s="50">
        <f t="shared" si="18"/>
        <v>5.8746101405376917E-5</v>
      </c>
      <c r="CK40" s="50">
        <f t="shared" si="19"/>
        <v>-3.6510780990087201E-6</v>
      </c>
      <c r="CL40" s="50">
        <f t="shared" si="20"/>
        <v>-2.9208626514344134E-7</v>
      </c>
      <c r="CM40" s="102">
        <f t="shared" si="21"/>
        <v>-1.2298897899448333E-6</v>
      </c>
      <c r="CN40" s="102">
        <f t="shared" si="22"/>
        <v>-3.4830444057150453E-6</v>
      </c>
      <c r="CO40" s="102">
        <f t="shared" si="23"/>
        <v>5.4741425638434024E-8</v>
      </c>
      <c r="CP40" s="102">
        <f t="shared" si="24"/>
        <v>2.6224234090686497E-6</v>
      </c>
      <c r="CQ40" s="101">
        <f t="shared" si="12"/>
        <v>-1.6468436483109877E-6</v>
      </c>
      <c r="CR40" s="101">
        <f t="shared" si="13"/>
        <v>1.7564351949204718E-6</v>
      </c>
      <c r="CS40" s="102">
        <f t="shared" si="25"/>
        <v>-1.2870736300215289E-5</v>
      </c>
    </row>
    <row r="41" spans="1:97" x14ac:dyDescent="0.25">
      <c r="A41" s="28" t="s">
        <v>40</v>
      </c>
      <c r="B41" s="93">
        <v>246338.79686</v>
      </c>
      <c r="C41" s="93">
        <v>4062.8466709999998</v>
      </c>
      <c r="D41" s="93">
        <v>4379.7768175000001</v>
      </c>
      <c r="E41" s="93">
        <v>25969.380119000001</v>
      </c>
      <c r="F41" s="93">
        <v>22007.940624999999</v>
      </c>
      <c r="G41" s="93">
        <v>2162.6770255000001</v>
      </c>
      <c r="H41" s="93">
        <v>58403.338827</v>
      </c>
      <c r="I41" s="93">
        <v>1466.4119158000001</v>
      </c>
      <c r="J41" s="93">
        <v>668.07231854999998</v>
      </c>
      <c r="K41" s="93">
        <v>3761.8439351000002</v>
      </c>
      <c r="L41" s="93">
        <v>2229.9501736000002</v>
      </c>
      <c r="M41" s="93">
        <v>708.68789523999999</v>
      </c>
      <c r="N41" s="93">
        <v>540.11445178999998</v>
      </c>
      <c r="O41" s="93">
        <v>452.23707143000001</v>
      </c>
      <c r="Q41" s="28" t="s">
        <v>40</v>
      </c>
      <c r="R41" s="96">
        <v>3493.7930744683999</v>
      </c>
      <c r="S41" s="26">
        <v>1467.2761515642701</v>
      </c>
      <c r="T41" s="97">
        <v>708.56299900838405</v>
      </c>
      <c r="U41" s="26">
        <v>1466.12555145647</v>
      </c>
      <c r="V41" s="26">
        <v>1466.12555145647</v>
      </c>
      <c r="W41" s="26">
        <v>1278.8781104827699</v>
      </c>
      <c r="X41" s="97">
        <v>280.80036686133002</v>
      </c>
      <c r="Y41" s="26">
        <v>667.932621433956</v>
      </c>
      <c r="Z41" s="97">
        <v>540.03138746523803</v>
      </c>
      <c r="AA41" s="26">
        <v>5409.9136015002096</v>
      </c>
      <c r="AB41" s="26">
        <v>246297.35897903499</v>
      </c>
      <c r="AC41" s="26">
        <v>2516.2635846420098</v>
      </c>
      <c r="AD41" s="26">
        <v>688.52179900133297</v>
      </c>
      <c r="AE41" s="26">
        <v>816.82404738348998</v>
      </c>
      <c r="AF41" s="26">
        <v>28.858864771084502</v>
      </c>
      <c r="AG41" s="97">
        <v>298.01999791705799</v>
      </c>
      <c r="AH41" s="26">
        <v>3761.1474274751999</v>
      </c>
      <c r="AI41" s="26">
        <v>3761.1474274751999</v>
      </c>
      <c r="AJ41" s="26">
        <v>6454946.2502429597</v>
      </c>
      <c r="AK41" s="26">
        <v>0</v>
      </c>
      <c r="AL41" s="26">
        <v>1177.08953264411</v>
      </c>
      <c r="AM41" s="26">
        <v>314.65252072635798</v>
      </c>
      <c r="AN41" s="97">
        <v>5695.64499184535</v>
      </c>
      <c r="AO41" s="26">
        <v>808.68310982825994</v>
      </c>
      <c r="AP41" s="26">
        <v>2229.5333267719602</v>
      </c>
      <c r="AQ41" s="26">
        <v>452.15010139860402</v>
      </c>
      <c r="AR41" s="26">
        <v>4062.16163173211</v>
      </c>
      <c r="AS41" s="26">
        <v>0</v>
      </c>
      <c r="AT41" s="26">
        <v>3941.0646001110199</v>
      </c>
      <c r="AU41" s="26">
        <v>437.89606457159198</v>
      </c>
      <c r="AV41" s="26">
        <v>4378.9606646826196</v>
      </c>
      <c r="AW41" s="26">
        <v>0</v>
      </c>
      <c r="AX41" s="26">
        <v>2943.3520902239702</v>
      </c>
      <c r="AY41" s="26">
        <v>3.3886444116833898</v>
      </c>
      <c r="AZ41" s="26">
        <v>16562.9108755536</v>
      </c>
      <c r="BA41" s="26">
        <v>81.261428053373805</v>
      </c>
      <c r="BB41" s="26">
        <v>45.548648961071798</v>
      </c>
      <c r="BC41" s="26">
        <v>710.73494530850905</v>
      </c>
      <c r="BD41" s="26">
        <v>3.9607517220853499</v>
      </c>
      <c r="BE41" s="26">
        <v>0</v>
      </c>
      <c r="BF41" s="26">
        <v>26.471023956271299</v>
      </c>
      <c r="BG41" s="26">
        <v>25966.239227021801</v>
      </c>
      <c r="BH41" s="26">
        <v>22005.477063362101</v>
      </c>
      <c r="BI41" s="26">
        <v>3960.7621636597801</v>
      </c>
      <c r="BJ41" s="26">
        <v>3.93874905138202</v>
      </c>
      <c r="BK41" s="26">
        <v>0.110020921551965</v>
      </c>
      <c r="BL41" s="26">
        <v>3518.4682062382999</v>
      </c>
      <c r="BM41" s="26">
        <v>2.6845103205167602</v>
      </c>
      <c r="BN41" s="26">
        <v>7219.5708613655397</v>
      </c>
      <c r="BO41" s="26">
        <v>24.314617202687401</v>
      </c>
      <c r="BP41" s="26">
        <v>6.18317432694103</v>
      </c>
      <c r="BQ41" s="26">
        <v>10315.559267185699</v>
      </c>
      <c r="BR41" s="26">
        <v>227.76931607571299</v>
      </c>
      <c r="BS41" s="26">
        <v>13.6425896210365</v>
      </c>
      <c r="BT41" s="26">
        <v>29.309562000374701</v>
      </c>
      <c r="BU41" s="26">
        <v>0.33006271502989998</v>
      </c>
      <c r="BV41" s="26">
        <v>2162.2888014912</v>
      </c>
      <c r="BW41" s="26">
        <v>811.123221719193</v>
      </c>
      <c r="BX41" s="26">
        <v>0</v>
      </c>
      <c r="BY41" s="26">
        <v>970.35467177708495</v>
      </c>
      <c r="BZ41" s="26">
        <v>2739.1044957808199</v>
      </c>
      <c r="CA41" s="97">
        <v>0</v>
      </c>
      <c r="CB41" s="26">
        <v>9513.1319615570501</v>
      </c>
      <c r="CC41" s="26">
        <v>58393.491181962803</v>
      </c>
      <c r="CD41" s="26">
        <v>2010.1473460585601</v>
      </c>
      <c r="CE41" s="26"/>
      <c r="CF41" s="50">
        <f t="shared" si="14"/>
        <v>-1.6821500101974612E-4</v>
      </c>
      <c r="CG41" s="50">
        <f t="shared" si="15"/>
        <v>-1.686106622677925E-4</v>
      </c>
      <c r="CH41" s="50">
        <f t="shared" si="16"/>
        <v>-1.8634575490683621E-4</v>
      </c>
      <c r="CI41" s="50">
        <f t="shared" si="17"/>
        <v>-1.2094597421301931E-4</v>
      </c>
      <c r="CJ41" s="50">
        <f t="shared" si="18"/>
        <v>-1.1193967122483719E-4</v>
      </c>
      <c r="CK41" s="50">
        <f t="shared" si="19"/>
        <v>-1.7951085817371386E-4</v>
      </c>
      <c r="CL41" s="50">
        <f t="shared" si="20"/>
        <v>-1.686144188839381E-4</v>
      </c>
      <c r="CM41" s="102">
        <f t="shared" si="21"/>
        <v>-1.9528233536880493E-4</v>
      </c>
      <c r="CN41" s="102">
        <f t="shared" si="22"/>
        <v>-2.0910478127155171E-4</v>
      </c>
      <c r="CO41" s="102">
        <f t="shared" si="23"/>
        <v>-1.851505901936674E-4</v>
      </c>
      <c r="CP41" s="102">
        <f t="shared" si="24"/>
        <v>-1.869310054435107E-4</v>
      </c>
      <c r="CQ41" s="101">
        <f t="shared" si="12"/>
        <v>-1.7623587541824512E-4</v>
      </c>
      <c r="CR41" s="101">
        <f t="shared" si="13"/>
        <v>-1.5379022813898912E-4</v>
      </c>
      <c r="CS41" s="102">
        <f t="shared" si="25"/>
        <v>-1.923107080120348E-4</v>
      </c>
    </row>
    <row r="42" spans="1:97" x14ac:dyDescent="0.25">
      <c r="A42" s="28" t="s">
        <v>41</v>
      </c>
      <c r="B42" s="93">
        <v>254479.22149</v>
      </c>
      <c r="C42" s="93">
        <v>4174.4613040000004</v>
      </c>
      <c r="D42" s="93">
        <v>3359.0309689999999</v>
      </c>
      <c r="E42" s="93">
        <v>25786.733333</v>
      </c>
      <c r="F42" s="93">
        <v>21853.161367000001</v>
      </c>
      <c r="G42" s="93">
        <v>1877.7636660000001</v>
      </c>
      <c r="H42" s="93">
        <v>60007.882235999998</v>
      </c>
      <c r="I42" s="93">
        <v>2147.1068617999999</v>
      </c>
      <c r="J42" s="93">
        <v>575.63186618999998</v>
      </c>
      <c r="K42" s="93">
        <v>4288.4573977999999</v>
      </c>
      <c r="L42" s="93">
        <v>4825.7138068000004</v>
      </c>
      <c r="M42" s="93">
        <v>656.22032721999994</v>
      </c>
      <c r="N42" s="93">
        <v>347.29789083999998</v>
      </c>
      <c r="O42" s="93">
        <v>623.60118703000001</v>
      </c>
      <c r="Q42" s="28" t="s">
        <v>41</v>
      </c>
      <c r="R42" s="96">
        <v>4103.1266355464104</v>
      </c>
      <c r="S42" s="26">
        <v>724.15228400741501</v>
      </c>
      <c r="T42" s="97">
        <v>656.21991717174103</v>
      </c>
      <c r="U42" s="26">
        <v>2147.1059920655498</v>
      </c>
      <c r="V42" s="26">
        <v>2147.1059920655498</v>
      </c>
      <c r="W42" s="26">
        <v>1179.4029460297299</v>
      </c>
      <c r="X42" s="97">
        <v>65.634129530041903</v>
      </c>
      <c r="Y42" s="26">
        <v>575.63179367192595</v>
      </c>
      <c r="Z42" s="97">
        <v>347.29787644413699</v>
      </c>
      <c r="AA42" s="26">
        <v>6702.2184469629401</v>
      </c>
      <c r="AB42" s="26">
        <v>254479.17820531101</v>
      </c>
      <c r="AC42" s="26">
        <v>1718.5026501893999</v>
      </c>
      <c r="AD42" s="26">
        <v>973.01227370303502</v>
      </c>
      <c r="AE42" s="26">
        <v>361.71056409471299</v>
      </c>
      <c r="AF42" s="26">
        <v>300.45663456689101</v>
      </c>
      <c r="AG42" s="97">
        <v>420.35249137818698</v>
      </c>
      <c r="AH42" s="26">
        <v>4288.45628990356</v>
      </c>
      <c r="AI42" s="26">
        <v>4288.45628990356</v>
      </c>
      <c r="AJ42" s="26">
        <v>7772775.3710485399</v>
      </c>
      <c r="AK42" s="26">
        <v>0</v>
      </c>
      <c r="AL42" s="26">
        <v>689.17291474530703</v>
      </c>
      <c r="AM42" s="26">
        <v>121.017002635374</v>
      </c>
      <c r="AN42" s="97">
        <v>5883.7319974785996</v>
      </c>
      <c r="AO42" s="26">
        <v>835.44121073808105</v>
      </c>
      <c r="AP42" s="26">
        <v>4825.7272050767497</v>
      </c>
      <c r="AQ42" s="26">
        <v>623.60078482131098</v>
      </c>
      <c r="AR42" s="26">
        <v>4174.4592453494597</v>
      </c>
      <c r="AS42" s="26">
        <v>0</v>
      </c>
      <c r="AT42" s="26">
        <v>3023.1266828654002</v>
      </c>
      <c r="AU42" s="26">
        <v>335.90307833535599</v>
      </c>
      <c r="AV42" s="26">
        <v>3359.0297612007598</v>
      </c>
      <c r="AW42" s="26">
        <v>0</v>
      </c>
      <c r="AX42" s="26">
        <v>2737.59818783433</v>
      </c>
      <c r="AY42" s="26">
        <v>3.3653874416566598</v>
      </c>
      <c r="AZ42" s="26">
        <v>16629.849695129102</v>
      </c>
      <c r="BA42" s="26">
        <v>80.703680880354</v>
      </c>
      <c r="BB42" s="26">
        <v>45.236036084007097</v>
      </c>
      <c r="BC42" s="26">
        <v>705.85681421443201</v>
      </c>
      <c r="BD42" s="26">
        <v>3.93356909603752</v>
      </c>
      <c r="BE42" s="26">
        <v>0</v>
      </c>
      <c r="BF42" s="26">
        <v>26.289349431247199</v>
      </c>
      <c r="BG42" s="26">
        <v>25788.0155843291</v>
      </c>
      <c r="BH42" s="26">
        <v>21854.4446717633</v>
      </c>
      <c r="BI42" s="26">
        <v>3933.57091256579</v>
      </c>
      <c r="BJ42" s="26">
        <v>3.9117138451567199</v>
      </c>
      <c r="BK42" s="26">
        <v>0.10926591843174401</v>
      </c>
      <c r="BL42" s="26">
        <v>3494.3199009832601</v>
      </c>
      <c r="BM42" s="26">
        <v>2.66608563326476</v>
      </c>
      <c r="BN42" s="26">
        <v>7170.0207634493499</v>
      </c>
      <c r="BO42" s="26">
        <v>24.147731567909499</v>
      </c>
      <c r="BP42" s="26">
        <v>6.1407360933441302</v>
      </c>
      <c r="BQ42" s="26">
        <v>10244.7584864048</v>
      </c>
      <c r="BR42" s="26">
        <v>439.437612985123</v>
      </c>
      <c r="BS42" s="26">
        <v>13.548956999114999</v>
      </c>
      <c r="BT42" s="26">
        <v>29.1083959750822</v>
      </c>
      <c r="BU42" s="26">
        <v>0.32779774581731402</v>
      </c>
      <c r="BV42" s="26">
        <v>1877.7632446243699</v>
      </c>
      <c r="BW42" s="26">
        <v>678.95305813954405</v>
      </c>
      <c r="BX42" s="26">
        <v>0</v>
      </c>
      <c r="BY42" s="26">
        <v>751.03222305265297</v>
      </c>
      <c r="BZ42" s="26">
        <v>2515.0169781672798</v>
      </c>
      <c r="CA42" s="97">
        <v>0</v>
      </c>
      <c r="CB42" s="26">
        <v>9029.2267780707098</v>
      </c>
      <c r="CC42" s="26">
        <v>60007.861123568699</v>
      </c>
      <c r="CD42" s="26">
        <v>1919.0073449976601</v>
      </c>
      <c r="CE42" s="26"/>
      <c r="CF42" s="50">
        <f t="shared" si="14"/>
        <v>-1.7009125041917913E-7</v>
      </c>
      <c r="CG42" s="50">
        <f t="shared" si="15"/>
        <v>-4.9315358096692131E-7</v>
      </c>
      <c r="CH42" s="50">
        <f t="shared" si="16"/>
        <v>-3.5956775964212457E-7</v>
      </c>
      <c r="CI42" s="50">
        <f t="shared" si="17"/>
        <v>4.9725233225196787E-5</v>
      </c>
      <c r="CJ42" s="50">
        <f t="shared" si="18"/>
        <v>5.8723986966813662E-5</v>
      </c>
      <c r="CK42" s="50">
        <f t="shared" si="19"/>
        <v>-2.2440290957236162E-7</v>
      </c>
      <c r="CL42" s="50">
        <f t="shared" si="20"/>
        <v>-3.5182763517773673E-7</v>
      </c>
      <c r="CM42" s="102">
        <f t="shared" si="21"/>
        <v>-4.0507273559972848E-7</v>
      </c>
      <c r="CN42" s="102">
        <f t="shared" si="22"/>
        <v>-1.259799505448105E-7</v>
      </c>
      <c r="CO42" s="102">
        <f t="shared" si="23"/>
        <v>-2.5834381389225057E-7</v>
      </c>
      <c r="CP42" s="102">
        <f t="shared" si="24"/>
        <v>2.7764341785883642E-6</v>
      </c>
      <c r="CQ42" s="101">
        <f t="shared" si="12"/>
        <v>-6.2486369578171502E-7</v>
      </c>
      <c r="CR42" s="101">
        <f t="shared" si="13"/>
        <v>-4.1451052166626735E-8</v>
      </c>
      <c r="CS42" s="102">
        <f t="shared" si="25"/>
        <v>-6.4497742690340609E-7</v>
      </c>
    </row>
    <row r="43" spans="1:97" x14ac:dyDescent="0.25">
      <c r="A43" s="28" t="s">
        <v>42</v>
      </c>
      <c r="B43" s="93">
        <v>168860.93622999999</v>
      </c>
      <c r="C43" s="93">
        <v>2795.115816</v>
      </c>
      <c r="D43" s="93">
        <v>3522.7379719999999</v>
      </c>
      <c r="E43" s="93">
        <v>18266.374241000001</v>
      </c>
      <c r="F43" s="93">
        <v>15479.979131</v>
      </c>
      <c r="G43" s="93">
        <v>1641.642085</v>
      </c>
      <c r="H43" s="93">
        <v>40179.78875</v>
      </c>
      <c r="I43" s="93">
        <v>1087.5131956</v>
      </c>
      <c r="J43" s="93">
        <v>485.20645072999997</v>
      </c>
      <c r="K43" s="93">
        <v>2831.3950623999999</v>
      </c>
      <c r="L43" s="93">
        <v>1666.5214616000001</v>
      </c>
      <c r="M43" s="93">
        <v>540.57313897999995</v>
      </c>
      <c r="N43" s="93">
        <v>425.41489002999998</v>
      </c>
      <c r="O43" s="93">
        <v>336.88098883999999</v>
      </c>
      <c r="Q43" s="28" t="s">
        <v>42</v>
      </c>
      <c r="R43" s="96">
        <v>2361.7443238227302</v>
      </c>
      <c r="S43" s="26">
        <v>1018.32812137171</v>
      </c>
      <c r="T43" s="97">
        <v>540.57299950445304</v>
      </c>
      <c r="U43" s="26">
        <v>1087.51290579329</v>
      </c>
      <c r="V43" s="26">
        <v>1087.51290579329</v>
      </c>
      <c r="W43" s="26">
        <v>868.41067464905097</v>
      </c>
      <c r="X43" s="97">
        <v>164.576503217961</v>
      </c>
      <c r="Y43" s="26">
        <v>485.20660853425198</v>
      </c>
      <c r="Z43" s="97">
        <v>425.41490128487197</v>
      </c>
      <c r="AA43" s="26">
        <v>3672.0307407877099</v>
      </c>
      <c r="AB43" s="26">
        <v>168860.88912933899</v>
      </c>
      <c r="AC43" s="26">
        <v>1718.5837157727201</v>
      </c>
      <c r="AD43" s="26">
        <v>460.02876287469002</v>
      </c>
      <c r="AE43" s="26">
        <v>565.62738993613402</v>
      </c>
      <c r="AF43" s="26">
        <v>19.220371835287601</v>
      </c>
      <c r="AG43" s="97">
        <v>190.68142270708799</v>
      </c>
      <c r="AH43" s="26">
        <v>2831.39434016837</v>
      </c>
      <c r="AI43" s="26">
        <v>2831.39434016837</v>
      </c>
      <c r="AJ43" s="26">
        <v>4924545.9811780397</v>
      </c>
      <c r="AK43" s="26">
        <v>0</v>
      </c>
      <c r="AL43" s="26">
        <v>815.081815290534</v>
      </c>
      <c r="AM43" s="26">
        <v>218.59685494581399</v>
      </c>
      <c r="AN43" s="97">
        <v>3861.3727920097499</v>
      </c>
      <c r="AO43" s="26">
        <v>549.85138383594494</v>
      </c>
      <c r="AP43" s="26">
        <v>1666.5260133873601</v>
      </c>
      <c r="AQ43" s="26">
        <v>336.880514094891</v>
      </c>
      <c r="AR43" s="26">
        <v>2795.1150619443601</v>
      </c>
      <c r="AS43" s="26">
        <v>0</v>
      </c>
      <c r="AT43" s="26">
        <v>3170.4630546580902</v>
      </c>
      <c r="AU43" s="26">
        <v>352.27364461581698</v>
      </c>
      <c r="AV43" s="26">
        <v>3522.7366992738998</v>
      </c>
      <c r="AW43" s="26">
        <v>0</v>
      </c>
      <c r="AX43" s="26">
        <v>2004.52347993832</v>
      </c>
      <c r="AY43" s="26">
        <v>2.38391701692598</v>
      </c>
      <c r="AZ43" s="26">
        <v>11236.1083081876</v>
      </c>
      <c r="BA43" s="26">
        <v>57.167534798304601</v>
      </c>
      <c r="BB43" s="26">
        <v>32.043562283326999</v>
      </c>
      <c r="BC43" s="26">
        <v>500.00316057915398</v>
      </c>
      <c r="BD43" s="26">
        <v>2.7864052822742802</v>
      </c>
      <c r="BE43" s="26">
        <v>0</v>
      </c>
      <c r="BF43" s="26">
        <v>18.622415501578999</v>
      </c>
      <c r="BG43" s="26">
        <v>18267.2825724875</v>
      </c>
      <c r="BH43" s="26">
        <v>15480.888484953</v>
      </c>
      <c r="BI43" s="26">
        <v>2786.3940875345102</v>
      </c>
      <c r="BJ43" s="26">
        <v>2.7709121922209898</v>
      </c>
      <c r="BK43" s="26">
        <v>7.7399962201755906E-2</v>
      </c>
      <c r="BL43" s="26">
        <v>2475.24806139872</v>
      </c>
      <c r="BM43" s="26">
        <v>1.8885594792682801</v>
      </c>
      <c r="BN43" s="26">
        <v>5078.9797017146402</v>
      </c>
      <c r="BO43" s="26">
        <v>17.105367094694</v>
      </c>
      <c r="BP43" s="26">
        <v>4.34987440312615</v>
      </c>
      <c r="BQ43" s="26">
        <v>7257.0124974508999</v>
      </c>
      <c r="BR43" s="26">
        <v>151.00189607130099</v>
      </c>
      <c r="BS43" s="26">
        <v>9.5975872085627394</v>
      </c>
      <c r="BT43" s="26">
        <v>20.619328816062801</v>
      </c>
      <c r="BU43" s="26">
        <v>0.232199771072052</v>
      </c>
      <c r="BV43" s="26">
        <v>1641.6414331788901</v>
      </c>
      <c r="BW43" s="26">
        <v>553.57336317042495</v>
      </c>
      <c r="BX43" s="26">
        <v>0</v>
      </c>
      <c r="BY43" s="26">
        <v>634.04881360570903</v>
      </c>
      <c r="BZ43" s="26">
        <v>1861.1182006571701</v>
      </c>
      <c r="CA43" s="97">
        <v>0</v>
      </c>
      <c r="CB43" s="26">
        <v>6435.6106298463901</v>
      </c>
      <c r="CC43" s="26">
        <v>40179.777489596898</v>
      </c>
      <c r="CD43" s="26">
        <v>1369.0870005155</v>
      </c>
      <c r="CE43" s="26"/>
      <c r="CF43" s="50">
        <f t="shared" si="14"/>
        <v>-2.789316585227152E-7</v>
      </c>
      <c r="CG43" s="50">
        <f t="shared" si="15"/>
        <v>-2.6977617010676279E-7</v>
      </c>
      <c r="CH43" s="50">
        <f t="shared" si="16"/>
        <v>-3.6128889238575519E-7</v>
      </c>
      <c r="CI43" s="50">
        <f t="shared" si="17"/>
        <v>4.9726972387327591E-5</v>
      </c>
      <c r="CJ43" s="50">
        <f t="shared" si="18"/>
        <v>5.8743874607642768E-5</v>
      </c>
      <c r="CK43" s="50">
        <f t="shared" si="19"/>
        <v>-3.9705433711573406E-7</v>
      </c>
      <c r="CL43" s="50">
        <f t="shared" si="20"/>
        <v>-2.8025043068238039E-7</v>
      </c>
      <c r="CM43" s="102">
        <f t="shared" si="21"/>
        <v>-2.664856952685554E-7</v>
      </c>
      <c r="CN43" s="102">
        <f t="shared" si="22"/>
        <v>3.2523115011118424E-7</v>
      </c>
      <c r="CO43" s="102">
        <f t="shared" si="23"/>
        <v>-2.5507978009511574E-7</v>
      </c>
      <c r="CP43" s="102">
        <f t="shared" si="24"/>
        <v>2.7313103760719753E-6</v>
      </c>
      <c r="CQ43" s="101">
        <f t="shared" si="12"/>
        <v>-2.5801420170372425E-7</v>
      </c>
      <c r="CR43" s="101">
        <f t="shared" si="13"/>
        <v>2.6456224867473832E-8</v>
      </c>
      <c r="CS43" s="102">
        <f t="shared" si="25"/>
        <v>-1.4092368661796183E-6</v>
      </c>
    </row>
    <row r="44" spans="1:97" x14ac:dyDescent="0.25">
      <c r="A44" s="28" t="s">
        <v>43</v>
      </c>
      <c r="B44" s="93">
        <v>909574.57117999997</v>
      </c>
      <c r="C44" s="93">
        <v>15011.218428</v>
      </c>
      <c r="D44" s="93">
        <v>16671.995277000002</v>
      </c>
      <c r="E44" s="93">
        <v>96335.383789</v>
      </c>
      <c r="F44" s="93">
        <v>81640.152606000003</v>
      </c>
      <c r="G44" s="93">
        <v>8138.3847636</v>
      </c>
      <c r="H44" s="93">
        <v>215786.54198000001</v>
      </c>
      <c r="I44" s="93">
        <v>6968.9154747000002</v>
      </c>
      <c r="J44" s="93">
        <v>1871.1288569000001</v>
      </c>
      <c r="K44" s="93">
        <v>10445.057075000001</v>
      </c>
      <c r="L44" s="93">
        <v>9580.1797494999992</v>
      </c>
      <c r="M44" s="93">
        <v>2128.9288400999999</v>
      </c>
      <c r="N44" s="93">
        <v>1130.9934433999999</v>
      </c>
      <c r="O44" s="93">
        <v>2020.8191709</v>
      </c>
      <c r="Q44" s="28" t="s">
        <v>43</v>
      </c>
      <c r="R44" s="96">
        <v>17134.232081194899</v>
      </c>
      <c r="S44" s="26">
        <v>2965.95037255641</v>
      </c>
      <c r="T44" s="97">
        <v>2128.9316923792398</v>
      </c>
      <c r="U44" s="26">
        <v>6968.9265360960999</v>
      </c>
      <c r="V44" s="26">
        <v>6968.9265360960999</v>
      </c>
      <c r="W44" s="26">
        <v>4802.8395864418299</v>
      </c>
      <c r="X44" s="97">
        <v>268.02382629101101</v>
      </c>
      <c r="Y44" s="26">
        <v>1871.13085783562</v>
      </c>
      <c r="Z44" s="97">
        <v>1130.99469317739</v>
      </c>
      <c r="AA44" s="26">
        <v>21636.505901365399</v>
      </c>
      <c r="AB44" s="26">
        <v>909574.34641105402</v>
      </c>
      <c r="AC44" s="26">
        <v>7126.8172285173196</v>
      </c>
      <c r="AD44" s="26">
        <v>2859.26190068501</v>
      </c>
      <c r="AE44" s="26">
        <v>2033.61795894895</v>
      </c>
      <c r="AF44" s="26">
        <v>1229.83514101014</v>
      </c>
      <c r="AG44" s="97">
        <v>1937.4273096463501</v>
      </c>
      <c r="AH44" s="26">
        <v>10445.072543571699</v>
      </c>
      <c r="AI44" s="26">
        <v>10445.072543571699</v>
      </c>
      <c r="AJ44" s="26">
        <v>36951696.634377196</v>
      </c>
      <c r="AK44" s="26">
        <v>0</v>
      </c>
      <c r="AL44" s="26">
        <v>2820.90236826718</v>
      </c>
      <c r="AM44" s="26">
        <v>494.609750023858</v>
      </c>
      <c r="AN44" s="97">
        <v>21541.823020566</v>
      </c>
      <c r="AO44" s="26">
        <v>3413.8744829909401</v>
      </c>
      <c r="AP44" s="26">
        <v>9580.2243000646104</v>
      </c>
      <c r="AQ44" s="26">
        <v>2020.82343536548</v>
      </c>
      <c r="AR44" s="26">
        <v>15011.2157234069</v>
      </c>
      <c r="AS44" s="26">
        <v>0</v>
      </c>
      <c r="AT44" s="26">
        <v>15004.8334386729</v>
      </c>
      <c r="AU44" s="26">
        <v>1667.20367354116</v>
      </c>
      <c r="AV44" s="26">
        <v>16672.0371122141</v>
      </c>
      <c r="AW44" s="26">
        <v>0</v>
      </c>
      <c r="AX44" s="26">
        <v>11362.2091492321</v>
      </c>
      <c r="AY44" s="26">
        <v>12.5725837785364</v>
      </c>
      <c r="AZ44" s="26">
        <v>63423.716575115097</v>
      </c>
      <c r="BA44" s="26">
        <v>301.49710095389503</v>
      </c>
      <c r="BB44" s="26">
        <v>168.99515336374901</v>
      </c>
      <c r="BC44" s="26">
        <v>2636.9773445741598</v>
      </c>
      <c r="BD44" s="26">
        <v>14.695233260008999</v>
      </c>
      <c r="BE44" s="26">
        <v>0</v>
      </c>
      <c r="BF44" s="26">
        <v>98.213132956219397</v>
      </c>
      <c r="BG44" s="26">
        <v>96340.218360979299</v>
      </c>
      <c r="BH44" s="26">
        <v>81644.985132566595</v>
      </c>
      <c r="BI44" s="26">
        <v>14695.233228412601</v>
      </c>
      <c r="BJ44" s="26">
        <v>14.6135929389645</v>
      </c>
      <c r="BK44" s="26">
        <v>0.40820066716729397</v>
      </c>
      <c r="BL44" s="26">
        <v>13054.2630157896</v>
      </c>
      <c r="BM44" s="26">
        <v>9.9600964219101797</v>
      </c>
      <c r="BN44" s="26">
        <v>26786.138898923899</v>
      </c>
      <c r="BO44" s="26">
        <v>90.212401325385599</v>
      </c>
      <c r="BP44" s="26">
        <v>22.940875769564499</v>
      </c>
      <c r="BQ44" s="26">
        <v>38272.911261608198</v>
      </c>
      <c r="BR44" s="26">
        <v>1051.18394146175</v>
      </c>
      <c r="BS44" s="26">
        <v>50.616922850930997</v>
      </c>
      <c r="BT44" s="26">
        <v>108.744714069617</v>
      </c>
      <c r="BU44" s="26">
        <v>1.2246033147194899</v>
      </c>
      <c r="BV44" s="26">
        <v>8138.3966009307496</v>
      </c>
      <c r="BW44" s="26">
        <v>2781.3526497236198</v>
      </c>
      <c r="BX44" s="26">
        <v>0</v>
      </c>
      <c r="BY44" s="26">
        <v>3051.3013524912699</v>
      </c>
      <c r="BZ44" s="26">
        <v>9730.1178575608792</v>
      </c>
      <c r="CA44" s="97">
        <v>0</v>
      </c>
      <c r="CB44" s="26">
        <v>33680.016664867202</v>
      </c>
      <c r="CC44" s="26">
        <v>215786.50141706699</v>
      </c>
      <c r="CD44" s="26">
        <v>7361.68893678736</v>
      </c>
      <c r="CE44" s="26"/>
      <c r="CF44" s="50">
        <f t="shared" si="14"/>
        <v>-2.4711436870502492E-7</v>
      </c>
      <c r="CG44" s="50">
        <f t="shared" si="15"/>
        <v>-1.8017145730749831E-7</v>
      </c>
      <c r="CH44" s="50">
        <f t="shared" si="16"/>
        <v>2.5093105776245491E-6</v>
      </c>
      <c r="CI44" s="50">
        <f t="shared" si="17"/>
        <v>5.0184800113410523E-5</v>
      </c>
      <c r="CJ44" s="50">
        <f t="shared" si="18"/>
        <v>5.9193012412822676E-5</v>
      </c>
      <c r="CK44" s="50">
        <f t="shared" si="19"/>
        <v>1.4545061573556759E-6</v>
      </c>
      <c r="CL44" s="50">
        <f t="shared" si="20"/>
        <v>-1.8797712149994781E-7</v>
      </c>
      <c r="CM44" s="102">
        <f t="shared" si="21"/>
        <v>1.5872478493685589E-6</v>
      </c>
      <c r="CN44" s="102">
        <f t="shared" si="22"/>
        <v>1.0693735027981158E-6</v>
      </c>
      <c r="CO44" s="102">
        <f t="shared" si="23"/>
        <v>1.4809465939538838E-6</v>
      </c>
      <c r="CP44" s="102">
        <f t="shared" si="24"/>
        <v>4.6502848355767866E-6</v>
      </c>
      <c r="CQ44" s="101">
        <f t="shared" si="12"/>
        <v>1.3397719953034792E-6</v>
      </c>
      <c r="CR44" s="101">
        <f t="shared" si="13"/>
        <v>1.1050262027166371E-6</v>
      </c>
      <c r="CS44" s="102">
        <f t="shared" si="25"/>
        <v>2.1102657483659197E-6</v>
      </c>
    </row>
    <row r="45" spans="1:97" x14ac:dyDescent="0.25">
      <c r="A45" s="28" t="s">
        <v>44</v>
      </c>
      <c r="B45" s="93">
        <v>337064.00099999999</v>
      </c>
      <c r="C45" s="93">
        <v>5522.8592699999999</v>
      </c>
      <c r="D45" s="93">
        <v>4124.2378259999996</v>
      </c>
      <c r="E45" s="93">
        <v>33865.026052000001</v>
      </c>
      <c r="F45" s="93">
        <v>28699.173890999999</v>
      </c>
      <c r="G45" s="93">
        <v>2387.7949589999998</v>
      </c>
      <c r="H45" s="93">
        <v>79391.208064000006</v>
      </c>
      <c r="I45" s="93">
        <v>2730.3038167999998</v>
      </c>
      <c r="J45" s="93">
        <v>731.98493656000005</v>
      </c>
      <c r="K45" s="93">
        <v>5453.2877861999996</v>
      </c>
      <c r="L45" s="93">
        <v>6136.4737273000001</v>
      </c>
      <c r="M45" s="93">
        <v>834.46282897000003</v>
      </c>
      <c r="N45" s="93">
        <v>441.63091123999999</v>
      </c>
      <c r="O45" s="93">
        <v>792.98368270000003</v>
      </c>
      <c r="Q45" s="28" t="s">
        <v>44</v>
      </c>
      <c r="R45" s="96">
        <v>5571.3328583989296</v>
      </c>
      <c r="S45" s="26">
        <v>964.79929009307898</v>
      </c>
      <c r="T45" s="97">
        <v>834.46189617242703</v>
      </c>
      <c r="U45" s="26">
        <v>2730.30260862156</v>
      </c>
      <c r="V45" s="26">
        <v>2730.30260862156</v>
      </c>
      <c r="W45" s="26">
        <v>1572.23729421642</v>
      </c>
      <c r="X45" s="97">
        <v>87.575815388806902</v>
      </c>
      <c r="Y45" s="26">
        <v>731.98388129834302</v>
      </c>
      <c r="Z45" s="97">
        <v>441.63081479807499</v>
      </c>
      <c r="AA45" s="26">
        <v>9131.1751796633707</v>
      </c>
      <c r="AB45" s="26">
        <v>337063.91622786201</v>
      </c>
      <c r="AC45" s="26">
        <v>2284.5341611788699</v>
      </c>
      <c r="AD45" s="26">
        <v>1342.9962750082</v>
      </c>
      <c r="AE45" s="26">
        <v>471.87381655160999</v>
      </c>
      <c r="AF45" s="26">
        <v>400.45113113524297</v>
      </c>
      <c r="AG45" s="97">
        <v>623.51426964655695</v>
      </c>
      <c r="AH45" s="26">
        <v>5453.2881069078903</v>
      </c>
      <c r="AI45" s="26">
        <v>5453.2881069078903</v>
      </c>
      <c r="AJ45" s="26">
        <v>7900733.21101637</v>
      </c>
      <c r="AK45" s="26">
        <v>0</v>
      </c>
      <c r="AL45" s="26">
        <v>919.23723396737398</v>
      </c>
      <c r="AM45" s="26">
        <v>161.40055841715201</v>
      </c>
      <c r="AN45" s="97">
        <v>7745.96503532523</v>
      </c>
      <c r="AO45" s="26">
        <v>1113.5859062976299</v>
      </c>
      <c r="AP45" s="26">
        <v>6136.4906670280398</v>
      </c>
      <c r="AQ45" s="26">
        <v>792.98316409807001</v>
      </c>
      <c r="AR45" s="26">
        <v>5522.8563811111198</v>
      </c>
      <c r="AS45" s="26">
        <v>0</v>
      </c>
      <c r="AT45" s="26">
        <v>3711.8094497499201</v>
      </c>
      <c r="AU45" s="26">
        <v>412.42379418083402</v>
      </c>
      <c r="AV45" s="26">
        <v>4124.2332439307502</v>
      </c>
      <c r="AW45" s="26">
        <v>0</v>
      </c>
      <c r="AX45" s="26">
        <v>3576.5984986773001</v>
      </c>
      <c r="AY45" s="26">
        <v>4.4196682634223396</v>
      </c>
      <c r="AZ45" s="26">
        <v>22291.886926757001</v>
      </c>
      <c r="BA45" s="26">
        <v>105.98591045556999</v>
      </c>
      <c r="BB45" s="26">
        <v>59.407260164803198</v>
      </c>
      <c r="BC45" s="26">
        <v>926.98245153063601</v>
      </c>
      <c r="BD45" s="26">
        <v>5.1658495104580604</v>
      </c>
      <c r="BE45" s="26">
        <v>0</v>
      </c>
      <c r="BF45" s="26">
        <v>34.5250750399697</v>
      </c>
      <c r="BG45" s="26">
        <v>33866.693938034201</v>
      </c>
      <c r="BH45" s="26">
        <v>28700.844506426401</v>
      </c>
      <c r="BI45" s="26">
        <v>5165.8494316077704</v>
      </c>
      <c r="BJ45" s="26">
        <v>5.1371495463163397</v>
      </c>
      <c r="BK45" s="26">
        <v>0.14349562940451999</v>
      </c>
      <c r="BL45" s="26">
        <v>4588.9970252625399</v>
      </c>
      <c r="BM45" s="26">
        <v>3.5012985126966298</v>
      </c>
      <c r="BN45" s="26">
        <v>9416.1891836143604</v>
      </c>
      <c r="BO45" s="26">
        <v>31.7125701505183</v>
      </c>
      <c r="BP45" s="26">
        <v>8.0644580139422501</v>
      </c>
      <c r="BQ45" s="26">
        <v>13454.161862398199</v>
      </c>
      <c r="BR45" s="26">
        <v>630.93418708456602</v>
      </c>
      <c r="BS45" s="26">
        <v>17.7934807744859</v>
      </c>
      <c r="BT45" s="26">
        <v>38.2272805365102</v>
      </c>
      <c r="BU45" s="26">
        <v>0.430487022512552</v>
      </c>
      <c r="BV45" s="26">
        <v>2387.7950113880602</v>
      </c>
      <c r="BW45" s="26">
        <v>905.03034070471995</v>
      </c>
      <c r="BX45" s="26">
        <v>0</v>
      </c>
      <c r="BY45" s="26">
        <v>1002.26771593321</v>
      </c>
      <c r="BZ45" s="26">
        <v>3369.8306572353399</v>
      </c>
      <c r="CA45" s="97">
        <v>0</v>
      </c>
      <c r="CB45" s="26">
        <v>11993.8376022187</v>
      </c>
      <c r="CC45" s="26">
        <v>79391.154913859995</v>
      </c>
      <c r="CD45" s="26">
        <v>2573.6055832136299</v>
      </c>
      <c r="CE45" s="26"/>
      <c r="CF45" s="50">
        <f t="shared" si="14"/>
        <v>-2.5150160720734001E-7</v>
      </c>
      <c r="CG45" s="50">
        <f t="shared" si="15"/>
        <v>-5.2307848866830192E-7</v>
      </c>
      <c r="CH45" s="50">
        <f t="shared" si="16"/>
        <v>-1.1110099472253277E-6</v>
      </c>
      <c r="CI45" s="50">
        <f t="shared" si="17"/>
        <v>4.9250989254780385E-5</v>
      </c>
      <c r="CJ45" s="50">
        <f t="shared" si="18"/>
        <v>5.8211272308672548E-5</v>
      </c>
      <c r="CK45" s="50">
        <f t="shared" si="19"/>
        <v>2.1939932548279154E-8</v>
      </c>
      <c r="CL45" s="50">
        <f t="shared" si="20"/>
        <v>-6.6947135970192623E-7</v>
      </c>
      <c r="CM45" s="102">
        <f t="shared" si="21"/>
        <v>-4.4250695925356883E-7</v>
      </c>
      <c r="CN45" s="102">
        <f t="shared" si="22"/>
        <v>-1.4416439523860423E-6</v>
      </c>
      <c r="CO45" s="102">
        <f t="shared" si="23"/>
        <v>5.8810006609656692E-8</v>
      </c>
      <c r="CP45" s="102">
        <f t="shared" si="24"/>
        <v>2.7604987477297086E-6</v>
      </c>
      <c r="CQ45" s="101">
        <f t="shared" si="12"/>
        <v>-1.1178419704465694E-6</v>
      </c>
      <c r="CR45" s="101">
        <f t="shared" si="13"/>
        <v>-2.18376754300494E-7</v>
      </c>
      <c r="CS45" s="102">
        <f t="shared" si="25"/>
        <v>-6.5398814797755913E-7</v>
      </c>
    </row>
    <row r="46" spans="1:97" x14ac:dyDescent="0.25">
      <c r="A46" s="28" t="s">
        <v>45</v>
      </c>
      <c r="B46" s="93">
        <v>1535.4364571000001</v>
      </c>
      <c r="C46" s="93">
        <v>25.19739014</v>
      </c>
      <c r="D46" s="93">
        <v>20.79803922</v>
      </c>
      <c r="E46" s="93">
        <v>156.06215492000001</v>
      </c>
      <c r="F46" s="93">
        <v>132.25612007999999</v>
      </c>
      <c r="G46" s="93">
        <v>11.492033360000001</v>
      </c>
      <c r="H46" s="93">
        <v>362.21436951999999</v>
      </c>
      <c r="I46" s="93">
        <v>7.8725451900000003</v>
      </c>
      <c r="J46" s="93">
        <v>3.61872281</v>
      </c>
      <c r="K46" s="93">
        <v>20.065458700000001</v>
      </c>
      <c r="L46" s="93">
        <v>11.931661699999999</v>
      </c>
      <c r="M46" s="93">
        <v>3.7576164599999999</v>
      </c>
      <c r="N46" s="93">
        <v>2.82170736</v>
      </c>
      <c r="O46" s="93">
        <v>2.42318173</v>
      </c>
      <c r="Q46" s="28" t="s">
        <v>45</v>
      </c>
      <c r="R46" s="96">
        <v>22.231344391671801</v>
      </c>
      <c r="S46" s="26">
        <v>9.14946446367669</v>
      </c>
      <c r="T46" s="97">
        <v>3.75760689427891</v>
      </c>
      <c r="U46" s="26">
        <v>7.8725490650636996</v>
      </c>
      <c r="V46" s="26">
        <v>7.8725490650636996</v>
      </c>
      <c r="W46" s="26">
        <v>8.1100278748474608</v>
      </c>
      <c r="X46" s="97">
        <v>1.9650120153028701</v>
      </c>
      <c r="Y46" s="26">
        <v>3.61869255469967</v>
      </c>
      <c r="Z46" s="97">
        <v>2.8216915285654198</v>
      </c>
      <c r="AA46" s="26">
        <v>34.317762590238999</v>
      </c>
      <c r="AB46" s="26">
        <v>1535.4359952468301</v>
      </c>
      <c r="AC46" s="26">
        <v>15.886711411437</v>
      </c>
      <c r="AD46" s="26">
        <v>4.4192650290181996</v>
      </c>
      <c r="AE46" s="26">
        <v>5.1024082322666704</v>
      </c>
      <c r="AF46" s="26">
        <v>0.18566412675542701</v>
      </c>
      <c r="AG46" s="97">
        <v>1.97243848656751</v>
      </c>
      <c r="AH46" s="26">
        <v>20.065456711846799</v>
      </c>
      <c r="AI46" s="26">
        <v>20.065456711846799</v>
      </c>
      <c r="AJ46" s="26">
        <v>20754.892634392399</v>
      </c>
      <c r="AK46" s="26">
        <v>0</v>
      </c>
      <c r="AL46" s="26">
        <v>7.35299239040791</v>
      </c>
      <c r="AM46" s="26">
        <v>1.9605077449735899</v>
      </c>
      <c r="AN46" s="97">
        <v>36.162793017029102</v>
      </c>
      <c r="AO46" s="26">
        <v>5.1231653143795297</v>
      </c>
      <c r="AP46" s="26">
        <v>11.931694387776</v>
      </c>
      <c r="AQ46" s="26">
        <v>2.4231486993442601</v>
      </c>
      <c r="AR46" s="26">
        <v>25.1973769057028</v>
      </c>
      <c r="AS46" s="26">
        <v>0</v>
      </c>
      <c r="AT46" s="26">
        <v>18.718234255636901</v>
      </c>
      <c r="AU46" s="26">
        <v>2.0798048648731999</v>
      </c>
      <c r="AV46" s="26">
        <v>20.798039120510101</v>
      </c>
      <c r="AW46" s="26">
        <v>0</v>
      </c>
      <c r="AX46" s="26">
        <v>18.623859326697399</v>
      </c>
      <c r="AY46" s="26">
        <v>2.0367073948533099E-2</v>
      </c>
      <c r="AZ46" s="26">
        <v>105.11001896818</v>
      </c>
      <c r="BA46" s="26">
        <v>0.48842178640519801</v>
      </c>
      <c r="BB46" s="26">
        <v>0.27377013387567001</v>
      </c>
      <c r="BC46" s="26">
        <v>4.2718717402734798</v>
      </c>
      <c r="BD46" s="26">
        <v>2.3806001135380301E-2</v>
      </c>
      <c r="BE46" s="26">
        <v>0</v>
      </c>
      <c r="BF46" s="26">
        <v>0.159104402905691</v>
      </c>
      <c r="BG46" s="26">
        <v>156.069913321158</v>
      </c>
      <c r="BH46" s="26">
        <v>132.26388190860101</v>
      </c>
      <c r="BI46" s="26">
        <v>23.806031412556401</v>
      </c>
      <c r="BJ46" s="26">
        <v>2.36735976013712E-2</v>
      </c>
      <c r="BK46" s="26">
        <v>6.6128138340029795E-4</v>
      </c>
      <c r="BL46" s="26">
        <v>21.147748143983801</v>
      </c>
      <c r="BM46" s="26">
        <v>1.6135270972293399E-2</v>
      </c>
      <c r="BN46" s="26">
        <v>43.393219203359799</v>
      </c>
      <c r="BO46" s="26">
        <v>0.14614307463196499</v>
      </c>
      <c r="BP46" s="26">
        <v>3.7163844188340803E-2</v>
      </c>
      <c r="BQ46" s="26">
        <v>62.001649064964603</v>
      </c>
      <c r="BR46" s="26">
        <v>1.47026062709731</v>
      </c>
      <c r="BS46" s="26">
        <v>8.1998507085103894E-2</v>
      </c>
      <c r="BT46" s="26">
        <v>0.17616491692433101</v>
      </c>
      <c r="BU46" s="26">
        <v>1.9838649624938599E-3</v>
      </c>
      <c r="BV46" s="26">
        <v>11.492029399957</v>
      </c>
      <c r="BW46" s="26">
        <v>5.1240874667390202</v>
      </c>
      <c r="BX46" s="26">
        <v>0</v>
      </c>
      <c r="BY46" s="26">
        <v>6.3291090970678701</v>
      </c>
      <c r="BZ46" s="26">
        <v>17.361926117029402</v>
      </c>
      <c r="CA46" s="97">
        <v>0</v>
      </c>
      <c r="CB46" s="26">
        <v>60.498480521278402</v>
      </c>
      <c r="CC46" s="26">
        <v>362.21424746881797</v>
      </c>
      <c r="CD46" s="26">
        <v>12.718295971674101</v>
      </c>
      <c r="CE46" s="26"/>
      <c r="CF46" s="50">
        <f t="shared" si="14"/>
        <v>-3.0079601658098985E-7</v>
      </c>
      <c r="CG46" s="50">
        <f t="shared" si="15"/>
        <v>-5.2522491916539191E-7</v>
      </c>
      <c r="CH46" s="50">
        <f t="shared" si="16"/>
        <v>-4.7836191639749147E-9</v>
      </c>
      <c r="CI46" s="50">
        <f t="shared" si="17"/>
        <v>4.971353344417777E-5</v>
      </c>
      <c r="CJ46" s="50">
        <f t="shared" si="18"/>
        <v>5.8687859558591563E-5</v>
      </c>
      <c r="CK46" s="50">
        <f t="shared" si="19"/>
        <v>-3.4459028067703259E-7</v>
      </c>
      <c r="CL46" s="50">
        <f t="shared" si="20"/>
        <v>-3.3695842100260321E-7</v>
      </c>
      <c r="CM46" s="102">
        <f t="shared" si="21"/>
        <v>4.9222501817796622E-7</v>
      </c>
      <c r="CN46" s="102">
        <f t="shared" si="22"/>
        <v>-8.3607675742265974E-6</v>
      </c>
      <c r="CO46" s="102">
        <f t="shared" si="23"/>
        <v>-9.9083366640518684E-8</v>
      </c>
      <c r="CP46" s="102">
        <f t="shared" si="24"/>
        <v>2.7395828697211833E-6</v>
      </c>
      <c r="CQ46" s="101">
        <f t="shared" si="12"/>
        <v>-2.545688521361004E-6</v>
      </c>
      <c r="CR46" s="101">
        <f t="shared" si="13"/>
        <v>-5.6105869816958386E-6</v>
      </c>
      <c r="CS46" s="102">
        <f t="shared" si="25"/>
        <v>-1.3631109598988382E-5</v>
      </c>
    </row>
    <row r="47" spans="1:97" x14ac:dyDescent="0.25">
      <c r="A47" s="28" t="s">
        <v>46</v>
      </c>
      <c r="B47" s="93">
        <v>130958.94766000001</v>
      </c>
      <c r="C47" s="93">
        <v>2161.6610562000001</v>
      </c>
      <c r="D47" s="93">
        <v>2419.4269264</v>
      </c>
      <c r="E47" s="93">
        <v>13887.187072999999</v>
      </c>
      <c r="F47" s="93">
        <v>11768.799279000001</v>
      </c>
      <c r="G47" s="93">
        <v>1177.5691231000001</v>
      </c>
      <c r="H47" s="93">
        <v>31073.875204</v>
      </c>
      <c r="I47" s="93">
        <v>845.03452957000002</v>
      </c>
      <c r="J47" s="93">
        <v>403.62435520999998</v>
      </c>
      <c r="K47" s="93">
        <v>2092.1980576000001</v>
      </c>
      <c r="L47" s="93">
        <v>1261.8222462000001</v>
      </c>
      <c r="M47" s="93">
        <v>381.09938030000001</v>
      </c>
      <c r="N47" s="93">
        <v>266.02160163000002</v>
      </c>
      <c r="O47" s="93">
        <v>257.88595334000001</v>
      </c>
      <c r="Q47" s="28" t="s">
        <v>46</v>
      </c>
      <c r="R47" s="96">
        <v>1856.1445216479401</v>
      </c>
      <c r="S47" s="26">
        <v>710.46478120896199</v>
      </c>
      <c r="T47" s="97">
        <v>381.07005991417998</v>
      </c>
      <c r="U47" s="26">
        <v>844.97574607811896</v>
      </c>
      <c r="V47" s="26">
        <v>844.97574607811896</v>
      </c>
      <c r="W47" s="26">
        <v>669.22742762937503</v>
      </c>
      <c r="X47" s="97">
        <v>215.01152800346</v>
      </c>
      <c r="Y47" s="26">
        <v>403.59836970198597</v>
      </c>
      <c r="Z47" s="97">
        <v>265.99838769926299</v>
      </c>
      <c r="AA47" s="26">
        <v>2834.93775229123</v>
      </c>
      <c r="AB47" s="26">
        <v>130955.48758303899</v>
      </c>
      <c r="AC47" s="26">
        <v>1290.82202865968</v>
      </c>
      <c r="AD47" s="26">
        <v>379.87480206041198</v>
      </c>
      <c r="AE47" s="26">
        <v>398.82468293873399</v>
      </c>
      <c r="AF47" s="26">
        <v>16.082312110267299</v>
      </c>
      <c r="AG47" s="97">
        <v>186.43287736978701</v>
      </c>
      <c r="AH47" s="26">
        <v>2092.0439946043798</v>
      </c>
      <c r="AI47" s="26">
        <v>2092.0439946043798</v>
      </c>
      <c r="AJ47" s="26">
        <v>3621179.1324175298</v>
      </c>
      <c r="AK47" s="26">
        <v>0</v>
      </c>
      <c r="AL47" s="26">
        <v>574.776644173401</v>
      </c>
      <c r="AM47" s="26">
        <v>151.783808317032</v>
      </c>
      <c r="AN47" s="97">
        <v>2996.6652323797598</v>
      </c>
      <c r="AO47" s="26">
        <v>421.29361207461102</v>
      </c>
      <c r="AP47" s="26">
        <v>1261.7355943032701</v>
      </c>
      <c r="AQ47" s="26">
        <v>257.86746753237298</v>
      </c>
      <c r="AR47" s="26">
        <v>2161.6001563141999</v>
      </c>
      <c r="AS47" s="26">
        <v>0</v>
      </c>
      <c r="AT47" s="26">
        <v>2177.25424849815</v>
      </c>
      <c r="AU47" s="26">
        <v>241.91717008978301</v>
      </c>
      <c r="AV47" s="26">
        <v>2419.17141858794</v>
      </c>
      <c r="AW47" s="26">
        <v>0</v>
      </c>
      <c r="AX47" s="26">
        <v>1524.93111514724</v>
      </c>
      <c r="AY47" s="26">
        <v>1.8123266382049901</v>
      </c>
      <c r="AZ47" s="26">
        <v>8695.3825528479792</v>
      </c>
      <c r="BA47" s="26">
        <v>43.460488217838602</v>
      </c>
      <c r="BB47" s="26">
        <v>24.360472034700699</v>
      </c>
      <c r="BC47" s="26">
        <v>380.11748742935498</v>
      </c>
      <c r="BD47" s="26">
        <v>2.1183029633977601</v>
      </c>
      <c r="BE47" s="26">
        <v>0</v>
      </c>
      <c r="BF47" s="26">
        <v>14.1573176051632</v>
      </c>
      <c r="BG47" s="26">
        <v>13887.3439040254</v>
      </c>
      <c r="BH47" s="26">
        <v>11769.0382058922</v>
      </c>
      <c r="BI47" s="26">
        <v>2118.3056981332302</v>
      </c>
      <c r="BJ47" s="26">
        <v>2.1065309064082798</v>
      </c>
      <c r="BK47" s="26">
        <v>5.8841844422581897E-2</v>
      </c>
      <c r="BL47" s="26">
        <v>1881.75820506842</v>
      </c>
      <c r="BM47" s="26">
        <v>1.4357369015360699</v>
      </c>
      <c r="BN47" s="26">
        <v>3861.19357453661</v>
      </c>
      <c r="BO47" s="26">
        <v>13.004018746584199</v>
      </c>
      <c r="BP47" s="26">
        <v>3.30690312827041</v>
      </c>
      <c r="BQ47" s="26">
        <v>5516.9996655643499</v>
      </c>
      <c r="BR47" s="26">
        <v>128.74347510246099</v>
      </c>
      <c r="BS47" s="26">
        <v>7.2963740846464598</v>
      </c>
      <c r="BT47" s="26">
        <v>15.675434851766701</v>
      </c>
      <c r="BU47" s="26">
        <v>0.17652537055176101</v>
      </c>
      <c r="BV47" s="26">
        <v>1177.47945618677</v>
      </c>
      <c r="BW47" s="26">
        <v>417.18500474407699</v>
      </c>
      <c r="BX47" s="26">
        <v>0</v>
      </c>
      <c r="BY47" s="26">
        <v>572.62468157493902</v>
      </c>
      <c r="BZ47" s="26">
        <v>1430.3422515812599</v>
      </c>
      <c r="CA47" s="97">
        <v>0</v>
      </c>
      <c r="CB47" s="26">
        <v>5041.2588560142003</v>
      </c>
      <c r="CC47" s="26">
        <v>31073.0013193009</v>
      </c>
      <c r="CD47" s="26">
        <v>1041.1598789055799</v>
      </c>
      <c r="CE47" s="26"/>
      <c r="CF47" s="50">
        <f t="shared" si="14"/>
        <v>-2.6421080978710035E-5</v>
      </c>
      <c r="CG47" s="50">
        <f t="shared" si="15"/>
        <v>-2.8172726536143697E-5</v>
      </c>
      <c r="CH47" s="50">
        <f t="shared" si="16"/>
        <v>-1.0560674896683745E-4</v>
      </c>
      <c r="CI47" s="50">
        <f t="shared" si="17"/>
        <v>1.1293217595197759E-5</v>
      </c>
      <c r="CJ47" s="50">
        <f t="shared" si="18"/>
        <v>2.0301722081884673E-5</v>
      </c>
      <c r="CK47" s="50">
        <f t="shared" si="19"/>
        <v>-7.6145774775432203E-5</v>
      </c>
      <c r="CL47" s="50">
        <f t="shared" si="20"/>
        <v>-2.8122810346729012E-5</v>
      </c>
      <c r="CM47" s="102">
        <f t="shared" si="21"/>
        <v>-6.9563419983525223E-5</v>
      </c>
      <c r="CN47" s="102">
        <f t="shared" si="22"/>
        <v>-6.438042620218718E-5</v>
      </c>
      <c r="CO47" s="102">
        <f t="shared" si="23"/>
        <v>-7.3636907873343422E-5</v>
      </c>
      <c r="CP47" s="102">
        <f t="shared" si="24"/>
        <v>-6.8672031255568496E-5</v>
      </c>
      <c r="CQ47" s="101">
        <f t="shared" si="12"/>
        <v>-7.6936325104878697E-5</v>
      </c>
      <c r="CR47" s="101">
        <f t="shared" si="13"/>
        <v>-8.7263329725066323E-5</v>
      </c>
      <c r="CS47" s="102">
        <f t="shared" si="25"/>
        <v>-7.1682103610576684E-5</v>
      </c>
    </row>
    <row r="48" spans="1:97" x14ac:dyDescent="0.25">
      <c r="A48" s="28" t="s">
        <v>47</v>
      </c>
      <c r="B48" s="93">
        <v>1502350.4316</v>
      </c>
      <c r="C48" s="93">
        <v>26587.119923999999</v>
      </c>
      <c r="D48" s="93">
        <v>16351.903365</v>
      </c>
      <c r="E48" s="93">
        <v>150046.87813</v>
      </c>
      <c r="F48" s="93">
        <v>127223.6943</v>
      </c>
      <c r="G48" s="93">
        <v>9775.0781169000002</v>
      </c>
      <c r="H48" s="93">
        <v>353336.25157999998</v>
      </c>
      <c r="I48" s="93">
        <v>22254.220603999998</v>
      </c>
      <c r="J48" s="93">
        <v>5966.2788682999999</v>
      </c>
      <c r="K48" s="93">
        <v>44448.776710999999</v>
      </c>
      <c r="L48" s="93">
        <v>50017.304984000002</v>
      </c>
      <c r="M48" s="93">
        <v>6801.5579632999998</v>
      </c>
      <c r="N48" s="93">
        <v>3599.6550132000002</v>
      </c>
      <c r="O48" s="93">
        <v>6463.4687831000001</v>
      </c>
      <c r="Q48" s="28" t="s">
        <v>47</v>
      </c>
      <c r="R48" s="96">
        <v>19707.013342253798</v>
      </c>
      <c r="S48" s="26">
        <v>3405.7648955662798</v>
      </c>
      <c r="T48" s="97">
        <v>6801.7723835875304</v>
      </c>
      <c r="U48" s="26">
        <v>22220.3771372099</v>
      </c>
      <c r="V48" s="26">
        <v>22220.3771372099</v>
      </c>
      <c r="W48" s="26">
        <v>5550.3778638858103</v>
      </c>
      <c r="X48" s="97">
        <v>309.19505470893898</v>
      </c>
      <c r="Y48" s="26">
        <v>5957.2063809033698</v>
      </c>
      <c r="Z48" s="97">
        <v>3599.7683858764099</v>
      </c>
      <c r="AA48" s="26">
        <v>32310.5022937904</v>
      </c>
      <c r="AB48" s="26">
        <v>1502374.09226673</v>
      </c>
      <c r="AC48" s="26">
        <v>8062.5465972433603</v>
      </c>
      <c r="AD48" s="26">
        <v>4758.6536564818498</v>
      </c>
      <c r="AE48" s="26">
        <v>1661.8877148486199</v>
      </c>
      <c r="AF48" s="26">
        <v>1413.66042158645</v>
      </c>
      <c r="AG48" s="97">
        <v>2225.3063735975802</v>
      </c>
      <c r="AH48" s="26">
        <v>44378.6471903813</v>
      </c>
      <c r="AI48" s="26">
        <v>44378.6471903813</v>
      </c>
      <c r="AJ48" s="26">
        <v>76.762337225786794</v>
      </c>
      <c r="AK48" s="26">
        <v>0</v>
      </c>
      <c r="AL48" s="26">
        <v>3245.33066651528</v>
      </c>
      <c r="AM48" s="26">
        <v>569.81354260527496</v>
      </c>
      <c r="AN48" s="97">
        <v>27307.925354375599</v>
      </c>
      <c r="AO48" s="26">
        <v>3931.19213673894</v>
      </c>
      <c r="AP48" s="26">
        <v>49936.945611719697</v>
      </c>
      <c r="AQ48" s="26">
        <v>6453.6384876210604</v>
      </c>
      <c r="AR48" s="26">
        <v>26591.069392130601</v>
      </c>
      <c r="AS48" s="26">
        <v>0</v>
      </c>
      <c r="AT48" s="26">
        <v>14717.845824399101</v>
      </c>
      <c r="AU48" s="26">
        <v>1635.3162903175901</v>
      </c>
      <c r="AV48" s="26">
        <v>16353.162114716701</v>
      </c>
      <c r="AW48" s="26">
        <v>0</v>
      </c>
      <c r="AX48" s="26">
        <v>12598.4426054094</v>
      </c>
      <c r="AY48" s="26">
        <v>19.593100796481799</v>
      </c>
      <c r="AZ48" s="26">
        <v>78742.926063699706</v>
      </c>
      <c r="BA48" s="26">
        <v>469.85275952688198</v>
      </c>
      <c r="BB48" s="26">
        <v>263.36178336853499</v>
      </c>
      <c r="BC48" s="26">
        <v>4109.46173012905</v>
      </c>
      <c r="BD48" s="26">
        <v>22.901025561715599</v>
      </c>
      <c r="BE48" s="26">
        <v>0</v>
      </c>
      <c r="BF48" s="26">
        <v>153.05520542654801</v>
      </c>
      <c r="BG48" s="26">
        <v>150059.24421892999</v>
      </c>
      <c r="BH48" s="26">
        <v>127235.433675245</v>
      </c>
      <c r="BI48" s="26">
        <v>22823.8105436841</v>
      </c>
      <c r="BJ48" s="26">
        <v>22.773798639378899</v>
      </c>
      <c r="BK48" s="26">
        <v>0.63614014921129103</v>
      </c>
      <c r="BL48" s="26">
        <v>20343.745854746499</v>
      </c>
      <c r="BM48" s="26">
        <v>15.521807677023901</v>
      </c>
      <c r="BN48" s="26">
        <v>41743.482064475902</v>
      </c>
      <c r="BO48" s="26">
        <v>140.58685809472499</v>
      </c>
      <c r="BP48" s="26">
        <v>35.751044248143202</v>
      </c>
      <c r="BQ48" s="26">
        <v>59644.453165607199</v>
      </c>
      <c r="BR48" s="26">
        <v>2244.6100990559098</v>
      </c>
      <c r="BS48" s="26">
        <v>78.881313202607203</v>
      </c>
      <c r="BT48" s="26">
        <v>169.46760492134999</v>
      </c>
      <c r="BU48" s="26">
        <v>1.9084186745707299</v>
      </c>
      <c r="BV48" s="26">
        <v>9775.1067186733799</v>
      </c>
      <c r="BW48" s="26">
        <v>3194.9636462000299</v>
      </c>
      <c r="BX48" s="26">
        <v>0</v>
      </c>
      <c r="BY48" s="26">
        <v>3538.6685892699702</v>
      </c>
      <c r="BZ48" s="26">
        <v>11902.8884660113</v>
      </c>
      <c r="CA48" s="97">
        <v>0</v>
      </c>
      <c r="CB48" s="26">
        <v>42324.834266934398</v>
      </c>
      <c r="CC48" s="26">
        <v>353342.14775712503</v>
      </c>
      <c r="CD48" s="26">
        <v>9091.3620625597196</v>
      </c>
      <c r="CE48" s="26"/>
      <c r="CF48" s="50">
        <f t="shared" si="14"/>
        <v>1.5749099698945403E-5</v>
      </c>
      <c r="CG48" s="50">
        <f t="shared" si="15"/>
        <v>1.4854817452555929E-4</v>
      </c>
      <c r="CH48" s="50">
        <f t="shared" si="16"/>
        <v>7.6978788866549145E-5</v>
      </c>
      <c r="CI48" s="50">
        <f t="shared" si="17"/>
        <v>8.2414836510491329E-5</v>
      </c>
      <c r="CJ48" s="50">
        <f t="shared" si="18"/>
        <v>9.2273497555562658E-5</v>
      </c>
      <c r="CK48" s="50">
        <f t="shared" si="19"/>
        <v>2.9259892389254717E-6</v>
      </c>
      <c r="CL48" s="50">
        <f t="shared" si="20"/>
        <v>1.6687155927763582E-5</v>
      </c>
      <c r="CM48" s="102">
        <f t="shared" si="21"/>
        <v>-1.5207662129499721E-3</v>
      </c>
      <c r="CN48" s="102">
        <f t="shared" si="22"/>
        <v>-1.5206274458329438E-3</v>
      </c>
      <c r="CO48" s="102">
        <f t="shared" si="23"/>
        <v>-1.5777604201499514E-3</v>
      </c>
      <c r="CP48" s="102">
        <f t="shared" si="24"/>
        <v>-1.6066313909958033E-3</v>
      </c>
      <c r="CQ48" s="101">
        <f t="shared" si="12"/>
        <v>3.1525172421907298E-5</v>
      </c>
      <c r="CR48" s="101">
        <f t="shared" si="13"/>
        <v>3.1495428310189171E-5</v>
      </c>
      <c r="CS48" s="102">
        <f t="shared" si="25"/>
        <v>-1.5209008983911062E-3</v>
      </c>
    </row>
    <row r="49" spans="1:97" x14ac:dyDescent="0.25">
      <c r="A49" s="28" t="s">
        <v>48</v>
      </c>
      <c r="B49" s="93">
        <v>85980.228581999996</v>
      </c>
      <c r="C49" s="93">
        <v>1416.6238040000001</v>
      </c>
      <c r="D49" s="93">
        <v>1454.5760660000001</v>
      </c>
      <c r="E49" s="93">
        <v>8997.9764890000006</v>
      </c>
      <c r="F49" s="93">
        <v>7625.4046969999999</v>
      </c>
      <c r="G49" s="93">
        <v>732.18745200000001</v>
      </c>
      <c r="H49" s="93">
        <v>20363.963261000001</v>
      </c>
      <c r="I49" s="93">
        <v>549.05090296000003</v>
      </c>
      <c r="J49" s="93">
        <v>271.18416178000001</v>
      </c>
      <c r="K49" s="93">
        <v>1323.1460895</v>
      </c>
      <c r="L49" s="93">
        <v>808.73025770000004</v>
      </c>
      <c r="M49" s="93">
        <v>234.53572285999999</v>
      </c>
      <c r="N49" s="93">
        <v>151.16924947999999</v>
      </c>
      <c r="O49" s="93">
        <v>166.25454811</v>
      </c>
      <c r="Q49" s="28" t="s">
        <v>48</v>
      </c>
      <c r="R49" s="96">
        <v>1228.90653678432</v>
      </c>
      <c r="S49" s="26">
        <v>440.28955761170897</v>
      </c>
      <c r="T49" s="97">
        <v>234.52099268234801</v>
      </c>
      <c r="U49" s="26">
        <v>549.02164241827495</v>
      </c>
      <c r="V49" s="26">
        <v>549.02164241827495</v>
      </c>
      <c r="W49" s="26">
        <v>438.633496790386</v>
      </c>
      <c r="X49" s="97">
        <v>171.040572934659</v>
      </c>
      <c r="Y49" s="26">
        <v>271.17143169900299</v>
      </c>
      <c r="Z49" s="97">
        <v>151.15773649937</v>
      </c>
      <c r="AA49" s="26">
        <v>1859.8661211203901</v>
      </c>
      <c r="AB49" s="26">
        <v>85974.709912361403</v>
      </c>
      <c r="AC49" s="26">
        <v>834.57912905742705</v>
      </c>
      <c r="AD49" s="26">
        <v>257.64305620251099</v>
      </c>
      <c r="AE49" s="26">
        <v>248.74393548646299</v>
      </c>
      <c r="AF49" s="26">
        <v>10.9747303926355</v>
      </c>
      <c r="AG49" s="97">
        <v>135.67924457333999</v>
      </c>
      <c r="AH49" s="26">
        <v>1323.06975825776</v>
      </c>
      <c r="AI49" s="26">
        <v>1323.06975825776</v>
      </c>
      <c r="AJ49" s="26">
        <v>1880760.7318063499</v>
      </c>
      <c r="AK49" s="26">
        <v>0</v>
      </c>
      <c r="AL49" s="26">
        <v>358.50657359053798</v>
      </c>
      <c r="AM49" s="26">
        <v>93.789524969445793</v>
      </c>
      <c r="AN49" s="97">
        <v>1971.2674315871</v>
      </c>
      <c r="AO49" s="26">
        <v>275.29590348250298</v>
      </c>
      <c r="AP49" s="26">
        <v>808.68794537000701</v>
      </c>
      <c r="AQ49" s="26">
        <v>166.245617219075</v>
      </c>
      <c r="AR49" s="26">
        <v>1416.53303035411</v>
      </c>
      <c r="AS49" s="26">
        <v>0</v>
      </c>
      <c r="AT49" s="26">
        <v>1309.04220305031</v>
      </c>
      <c r="AU49" s="26">
        <v>145.449053471783</v>
      </c>
      <c r="AV49" s="26">
        <v>1454.49125652209</v>
      </c>
      <c r="AW49" s="26">
        <v>0</v>
      </c>
      <c r="AX49" s="26">
        <v>992.71893219958804</v>
      </c>
      <c r="AY49" s="26">
        <v>1.1742358808842699</v>
      </c>
      <c r="AZ49" s="26">
        <v>5711.6811141164799</v>
      </c>
      <c r="BA49" s="26">
        <v>28.158833627782599</v>
      </c>
      <c r="BB49" s="26">
        <v>15.783585986849401</v>
      </c>
      <c r="BC49" s="26">
        <v>246.28497384282099</v>
      </c>
      <c r="BD49" s="26">
        <v>1.37248457723176</v>
      </c>
      <c r="BE49" s="26">
        <v>0</v>
      </c>
      <c r="BF49" s="26">
        <v>9.1727837094087707</v>
      </c>
      <c r="BG49" s="26">
        <v>8997.8568073120405</v>
      </c>
      <c r="BH49" s="26">
        <v>7625.3718832987497</v>
      </c>
      <c r="BI49" s="26">
        <v>1372.4849240132901</v>
      </c>
      <c r="BJ49" s="26">
        <v>1.3648612714584101</v>
      </c>
      <c r="BK49" s="26">
        <v>3.8124603749731298E-2</v>
      </c>
      <c r="BL49" s="26">
        <v>1219.2250266082399</v>
      </c>
      <c r="BM49" s="26">
        <v>0.93024097329872002</v>
      </c>
      <c r="BN49" s="26">
        <v>2501.7368648802599</v>
      </c>
      <c r="BO49" s="26">
        <v>8.4255470840677393</v>
      </c>
      <c r="BP49" s="26">
        <v>2.1426050453413499</v>
      </c>
      <c r="BQ49" s="26">
        <v>3574.5634945352899</v>
      </c>
      <c r="BR49" s="26">
        <v>88.609317665649101</v>
      </c>
      <c r="BS49" s="26">
        <v>4.7274484547032802</v>
      </c>
      <c r="BT49" s="26">
        <v>10.1563985780188</v>
      </c>
      <c r="BU49" s="26">
        <v>0.114373639334204</v>
      </c>
      <c r="BV49" s="26">
        <v>732.14294687147606</v>
      </c>
      <c r="BW49" s="26">
        <v>270.22083073751298</v>
      </c>
      <c r="BX49" s="26">
        <v>0</v>
      </c>
      <c r="BY49" s="26">
        <v>404.005332406241</v>
      </c>
      <c r="BZ49" s="26">
        <v>936.16055277677299</v>
      </c>
      <c r="CA49" s="97">
        <v>0</v>
      </c>
      <c r="CB49" s="26">
        <v>3332.12303362482</v>
      </c>
      <c r="CC49" s="26">
        <v>20362.659110426201</v>
      </c>
      <c r="CD49" s="26">
        <v>677.66062814910094</v>
      </c>
      <c r="CE49" s="26"/>
      <c r="CF49" s="50">
        <f t="shared" si="14"/>
        <v>-6.4185333414534571E-5</v>
      </c>
      <c r="CG49" s="50">
        <f t="shared" si="15"/>
        <v>-6.4077453473362081E-5</v>
      </c>
      <c r="CH49" s="50">
        <f t="shared" si="16"/>
        <v>-5.8305289006511639E-5</v>
      </c>
      <c r="CI49" s="50">
        <f t="shared" si="17"/>
        <v>-1.330095584339664E-5</v>
      </c>
      <c r="CJ49" s="50">
        <f t="shared" si="18"/>
        <v>-4.3032078367123892E-6</v>
      </c>
      <c r="CK49" s="50">
        <f t="shared" si="19"/>
        <v>-6.0783790274449414E-5</v>
      </c>
      <c r="CL49" s="50">
        <f t="shared" si="20"/>
        <v>-6.4042080467596624E-5</v>
      </c>
      <c r="CM49" s="102">
        <f t="shared" si="21"/>
        <v>-5.3292948918456592E-5</v>
      </c>
      <c r="CN49" s="102">
        <f t="shared" si="22"/>
        <v>-4.694256815537746E-5</v>
      </c>
      <c r="CO49" s="102">
        <f t="shared" si="23"/>
        <v>-5.7689202156713478E-5</v>
      </c>
      <c r="CP49" s="102">
        <f t="shared" si="24"/>
        <v>-5.2319459535690775E-5</v>
      </c>
      <c r="CQ49" s="101">
        <f t="shared" si="12"/>
        <v>-6.2805688926017978E-5</v>
      </c>
      <c r="CR49" s="101">
        <f t="shared" si="13"/>
        <v>-7.6159540843065537E-5</v>
      </c>
      <c r="CS49" s="102">
        <f t="shared" si="25"/>
        <v>-5.3718175090715523E-5</v>
      </c>
    </row>
    <row r="50" spans="1:97" x14ac:dyDescent="0.25">
      <c r="A50" s="28" t="s">
        <v>49</v>
      </c>
      <c r="B50" s="93">
        <v>57957.673359</v>
      </c>
      <c r="C50" s="93">
        <v>953.84999297000002</v>
      </c>
      <c r="D50" s="93">
        <v>925.35303359</v>
      </c>
      <c r="E50" s="93">
        <v>6016.1209338999997</v>
      </c>
      <c r="F50" s="93">
        <v>5098.4056075999997</v>
      </c>
      <c r="G50" s="93">
        <v>476.68867835999998</v>
      </c>
      <c r="H50" s="93">
        <v>13711.569147</v>
      </c>
      <c r="I50" s="93">
        <v>542.20765718999996</v>
      </c>
      <c r="J50" s="93">
        <v>150.4330023</v>
      </c>
      <c r="K50" s="93">
        <v>1084.1932830000001</v>
      </c>
      <c r="L50" s="93">
        <v>1204.2298225</v>
      </c>
      <c r="M50" s="93">
        <v>165.7103735</v>
      </c>
      <c r="N50" s="93">
        <v>86.254555909999993</v>
      </c>
      <c r="O50" s="93">
        <v>157.48131074</v>
      </c>
      <c r="Q50" s="28" t="s">
        <v>49</v>
      </c>
      <c r="R50" s="96">
        <v>851.06168092738994</v>
      </c>
      <c r="S50" s="26">
        <v>161.28770226623499</v>
      </c>
      <c r="T50" s="97">
        <v>165.69989709385001</v>
      </c>
      <c r="U50" s="26">
        <v>542.17352446975599</v>
      </c>
      <c r="V50" s="26">
        <v>542.17352446975599</v>
      </c>
      <c r="W50" s="26">
        <v>264.729128647533</v>
      </c>
      <c r="X50" s="97">
        <v>25.420079788540999</v>
      </c>
      <c r="Y50" s="26">
        <v>150.42336793385999</v>
      </c>
      <c r="Z50" s="97">
        <v>86.249122476323507</v>
      </c>
      <c r="AA50" s="26">
        <v>1362.3817021013999</v>
      </c>
      <c r="AB50" s="26">
        <v>57953.675105421702</v>
      </c>
      <c r="AC50" s="26">
        <v>392.08417283452002</v>
      </c>
      <c r="AD50" s="26">
        <v>188.278700951433</v>
      </c>
      <c r="AE50" s="26">
        <v>87.749897282039399</v>
      </c>
      <c r="AF50" s="26">
        <v>65.049671368828498</v>
      </c>
      <c r="AG50" s="97">
        <v>56.367597870024802</v>
      </c>
      <c r="AH50" s="26">
        <v>1084.12516699459</v>
      </c>
      <c r="AI50" s="26">
        <v>1084.12516699459</v>
      </c>
      <c r="AJ50" s="26">
        <v>1134705.3643153899</v>
      </c>
      <c r="AK50" s="26">
        <v>0</v>
      </c>
      <c r="AL50" s="26">
        <v>152.68359445995199</v>
      </c>
      <c r="AM50" s="26">
        <v>27.016260779334701</v>
      </c>
      <c r="AN50" s="97">
        <v>1379.57043854983</v>
      </c>
      <c r="AO50" s="26">
        <v>186.51277684309699</v>
      </c>
      <c r="AP50" s="26">
        <v>1204.1584222793001</v>
      </c>
      <c r="AQ50" s="26">
        <v>157.47147740601</v>
      </c>
      <c r="AR50" s="26">
        <v>953.78444543329101</v>
      </c>
      <c r="AS50" s="26">
        <v>0</v>
      </c>
      <c r="AT50" s="26">
        <v>832.76844417753796</v>
      </c>
      <c r="AU50" s="26">
        <v>92.529874124483996</v>
      </c>
      <c r="AV50" s="26">
        <v>925.29831830202204</v>
      </c>
      <c r="AW50" s="26">
        <v>0</v>
      </c>
      <c r="AX50" s="26">
        <v>659.10114428730606</v>
      </c>
      <c r="AY50" s="26">
        <v>0.785102252129389</v>
      </c>
      <c r="AZ50" s="26">
        <v>3644.6084263422999</v>
      </c>
      <c r="BA50" s="26">
        <v>18.827137780386501</v>
      </c>
      <c r="BB50" s="26">
        <v>10.552984722190001</v>
      </c>
      <c r="BC50" s="26">
        <v>164.667357904727</v>
      </c>
      <c r="BD50" s="26">
        <v>0.91765003887850904</v>
      </c>
      <c r="BE50" s="26">
        <v>0</v>
      </c>
      <c r="BF50" s="26">
        <v>6.1329681265342799</v>
      </c>
      <c r="BG50" s="26">
        <v>6016.0148948051601</v>
      </c>
      <c r="BH50" s="26">
        <v>5098.3616321150903</v>
      </c>
      <c r="BI50" s="26">
        <v>917.65326269007903</v>
      </c>
      <c r="BJ50" s="26">
        <v>0.91255346448409103</v>
      </c>
      <c r="BK50" s="26">
        <v>2.54903064671483E-2</v>
      </c>
      <c r="BL50" s="26">
        <v>815.17992403974904</v>
      </c>
      <c r="BM50" s="26">
        <v>0.62196283454532397</v>
      </c>
      <c r="BN50" s="26">
        <v>1672.6737437545801</v>
      </c>
      <c r="BO50" s="26">
        <v>5.6333579657622099</v>
      </c>
      <c r="BP50" s="26">
        <v>1.4325537249722999</v>
      </c>
      <c r="BQ50" s="26">
        <v>2389.9709592078698</v>
      </c>
      <c r="BR50" s="26">
        <v>68.710610404110398</v>
      </c>
      <c r="BS50" s="26">
        <v>3.1607965702254699</v>
      </c>
      <c r="BT50" s="26">
        <v>6.7906185855916901</v>
      </c>
      <c r="BU50" s="26">
        <v>7.6470835984281005E-2</v>
      </c>
      <c r="BV50" s="26">
        <v>476.65854248013301</v>
      </c>
      <c r="BW50" s="26">
        <v>152.137581103027</v>
      </c>
      <c r="BX50" s="26">
        <v>0</v>
      </c>
      <c r="BY50" s="26">
        <v>177.73354103663399</v>
      </c>
      <c r="BZ50" s="26">
        <v>553.22455409901499</v>
      </c>
      <c r="CA50" s="97">
        <v>0</v>
      </c>
      <c r="CB50" s="26">
        <v>2060.1183668785802</v>
      </c>
      <c r="CC50" s="26">
        <v>13710.625507594301</v>
      </c>
      <c r="CD50" s="26">
        <v>418.80548904071202</v>
      </c>
      <c r="CE50" s="26"/>
      <c r="CF50" s="50">
        <f t="shared" si="14"/>
        <v>-6.8985750230731886E-5</v>
      </c>
      <c r="CG50" s="50">
        <f t="shared" si="15"/>
        <v>-6.8718915125123224E-5</v>
      </c>
      <c r="CH50" s="50">
        <f t="shared" si="16"/>
        <v>-5.9129095590341926E-5</v>
      </c>
      <c r="CI50" s="50">
        <f t="shared" si="17"/>
        <v>-1.7625825013274035E-5</v>
      </c>
      <c r="CJ50" s="50">
        <f t="shared" si="18"/>
        <v>-8.6253406052809295E-6</v>
      </c>
      <c r="CK50" s="50">
        <f t="shared" si="19"/>
        <v>-6.3219206234674594E-5</v>
      </c>
      <c r="CL50" s="50">
        <f t="shared" si="20"/>
        <v>-6.8820672206269606E-5</v>
      </c>
      <c r="CM50" s="102">
        <f t="shared" si="21"/>
        <v>-6.2951379958128356E-5</v>
      </c>
      <c r="CN50" s="102">
        <f t="shared" si="22"/>
        <v>-6.4044232267546571E-5</v>
      </c>
      <c r="CO50" s="102">
        <f t="shared" si="23"/>
        <v>-6.2826441076602174E-5</v>
      </c>
      <c r="CP50" s="102">
        <f t="shared" si="24"/>
        <v>-5.9291191237578723E-5</v>
      </c>
      <c r="CQ50" s="101">
        <f t="shared" si="12"/>
        <v>-6.322118482214802E-5</v>
      </c>
      <c r="CR50" s="101">
        <f t="shared" si="13"/>
        <v>-6.2993005055363271E-5</v>
      </c>
      <c r="CS50" s="102">
        <f t="shared" si="25"/>
        <v>-6.2441276007900611E-5</v>
      </c>
    </row>
    <row r="51" spans="1:97" x14ac:dyDescent="0.25">
      <c r="A51" s="28" t="s">
        <v>50</v>
      </c>
      <c r="B51" s="93">
        <v>120826.85668</v>
      </c>
      <c r="C51" s="93">
        <v>1986.3825380000001</v>
      </c>
      <c r="D51" s="93">
        <v>1818.679408</v>
      </c>
      <c r="E51" s="93">
        <v>12443.424611</v>
      </c>
      <c r="F51" s="93">
        <v>10545.275718999999</v>
      </c>
      <c r="G51" s="93">
        <v>960.00132900000006</v>
      </c>
      <c r="H51" s="93">
        <v>28554.262589999998</v>
      </c>
      <c r="I51" s="93">
        <v>1097.7015703</v>
      </c>
      <c r="J51" s="93">
        <v>294.28996527999999</v>
      </c>
      <c r="K51" s="93">
        <v>2192.4602410000002</v>
      </c>
      <c r="L51" s="93">
        <v>2467.1308743</v>
      </c>
      <c r="M51" s="93">
        <v>335.49055960999999</v>
      </c>
      <c r="N51" s="93">
        <v>177.55494528</v>
      </c>
      <c r="O51" s="93">
        <v>318.81412757999999</v>
      </c>
      <c r="Q51" s="28" t="s">
        <v>50</v>
      </c>
      <c r="R51" s="96">
        <v>1874.8985430262801</v>
      </c>
      <c r="S51" s="26">
        <v>339.27481689225499</v>
      </c>
      <c r="T51" s="97">
        <v>335.53486481438199</v>
      </c>
      <c r="U51" s="26">
        <v>1097.84679644377</v>
      </c>
      <c r="V51" s="26">
        <v>1097.84679644377</v>
      </c>
      <c r="W51" s="26">
        <v>552.157628310973</v>
      </c>
      <c r="X51" s="97">
        <v>30.691276644242699</v>
      </c>
      <c r="Y51" s="26">
        <v>294.32878938431702</v>
      </c>
      <c r="Z51" s="97">
        <v>177.57842928027901</v>
      </c>
      <c r="AA51" s="26">
        <v>3048.60548170727</v>
      </c>
      <c r="AB51" s="26">
        <v>120842.63867446101</v>
      </c>
      <c r="AC51" s="26">
        <v>807.43219061673506</v>
      </c>
      <c r="AD51" s="26">
        <v>434.71964789414898</v>
      </c>
      <c r="AE51" s="26">
        <v>174.01883885680601</v>
      </c>
      <c r="AF51" s="26">
        <v>140.70077946153901</v>
      </c>
      <c r="AG51" s="97">
        <v>168.156246410553</v>
      </c>
      <c r="AH51" s="26">
        <v>2192.7505506963298</v>
      </c>
      <c r="AI51" s="26">
        <v>2192.7505506963298</v>
      </c>
      <c r="AJ51" s="26">
        <v>3516168.3259029398</v>
      </c>
      <c r="AK51" s="26">
        <v>0</v>
      </c>
      <c r="AL51" s="26">
        <v>322.414293719348</v>
      </c>
      <c r="AM51" s="26">
        <v>56.622022627194902</v>
      </c>
      <c r="AN51" s="97">
        <v>2798.79223146922</v>
      </c>
      <c r="AO51" s="26">
        <v>391.18148846467398</v>
      </c>
      <c r="AP51" s="26">
        <v>2467.4649008210299</v>
      </c>
      <c r="AQ51" s="26">
        <v>318.85621818010998</v>
      </c>
      <c r="AR51" s="26">
        <v>1986.6420715933</v>
      </c>
      <c r="AS51" s="26">
        <v>0</v>
      </c>
      <c r="AT51" s="26">
        <v>1637.02992481191</v>
      </c>
      <c r="AU51" s="26">
        <v>181.89224122919799</v>
      </c>
      <c r="AV51" s="26">
        <v>1818.9221660411099</v>
      </c>
      <c r="AW51" s="26">
        <v>0</v>
      </c>
      <c r="AX51" s="26">
        <v>1314.68498498384</v>
      </c>
      <c r="AY51" s="26">
        <v>1.62418485905961</v>
      </c>
      <c r="AZ51" s="26">
        <v>7729.7783940176696</v>
      </c>
      <c r="BA51" s="26">
        <v>38.948802119391303</v>
      </c>
      <c r="BB51" s="26">
        <v>21.831574518989999</v>
      </c>
      <c r="BC51" s="26">
        <v>340.656999028423</v>
      </c>
      <c r="BD51" s="26">
        <v>1.89839796502256</v>
      </c>
      <c r="BE51" s="26">
        <v>0</v>
      </c>
      <c r="BF51" s="26">
        <v>12.6876303667818</v>
      </c>
      <c r="BG51" s="26">
        <v>12445.676711669699</v>
      </c>
      <c r="BH51" s="26">
        <v>10547.279124552901</v>
      </c>
      <c r="BI51" s="26">
        <v>1898.39758711685</v>
      </c>
      <c r="BJ51" s="26">
        <v>1.8878510709943299</v>
      </c>
      <c r="BK51" s="26">
        <v>5.2733197980125303E-2</v>
      </c>
      <c r="BL51" s="26">
        <v>1686.41046903553</v>
      </c>
      <c r="BM51" s="26">
        <v>1.28669191717742</v>
      </c>
      <c r="BN51" s="26">
        <v>3460.3580967593098</v>
      </c>
      <c r="BO51" s="26">
        <v>11.654056093170601</v>
      </c>
      <c r="BP51" s="26">
        <v>2.9636103376786398</v>
      </c>
      <c r="BQ51" s="26">
        <v>4944.2727542003004</v>
      </c>
      <c r="BR51" s="26">
        <v>185.264134542058</v>
      </c>
      <c r="BS51" s="26">
        <v>6.5389273421088303</v>
      </c>
      <c r="BT51" s="26">
        <v>14.048145783562299</v>
      </c>
      <c r="BU51" s="26">
        <v>0.15819995743104201</v>
      </c>
      <c r="BV51" s="26">
        <v>960.12820497150096</v>
      </c>
      <c r="BW51" s="26">
        <v>317.894431854625</v>
      </c>
      <c r="BX51" s="26">
        <v>0</v>
      </c>
      <c r="BY51" s="26">
        <v>351.11824166324197</v>
      </c>
      <c r="BZ51" s="26">
        <v>1169.68752666266</v>
      </c>
      <c r="CA51" s="97">
        <v>0</v>
      </c>
      <c r="CB51" s="26">
        <v>4246.6120506283296</v>
      </c>
      <c r="CC51" s="26">
        <v>28557.9934806946</v>
      </c>
      <c r="CD51" s="26">
        <v>891.42409434337696</v>
      </c>
      <c r="CE51" s="26"/>
      <c r="CF51" s="50">
        <f t="shared" si="14"/>
        <v>1.306166103683925E-4</v>
      </c>
      <c r="CG51" s="50">
        <f t="shared" si="15"/>
        <v>1.3065640093737097E-4</v>
      </c>
      <c r="CH51" s="50">
        <f t="shared" si="16"/>
        <v>1.3348039244415145E-4</v>
      </c>
      <c r="CI51" s="50">
        <f t="shared" si="17"/>
        <v>1.8098720730850803E-4</v>
      </c>
      <c r="CJ51" s="50">
        <f t="shared" si="18"/>
        <v>1.899813344179961E-4</v>
      </c>
      <c r="CK51" s="50">
        <f t="shared" si="19"/>
        <v>1.3216228735127953E-4</v>
      </c>
      <c r="CL51" s="50">
        <f t="shared" si="20"/>
        <v>1.3065967586599266E-4</v>
      </c>
      <c r="CM51" s="102">
        <f t="shared" si="21"/>
        <v>1.3230020590238373E-4</v>
      </c>
      <c r="CN51" s="102">
        <f t="shared" si="22"/>
        <v>1.3192466239917745E-4</v>
      </c>
      <c r="CO51" s="102">
        <f t="shared" si="23"/>
        <v>1.3241275298893164E-4</v>
      </c>
      <c r="CP51" s="102">
        <f t="shared" si="24"/>
        <v>1.3539067769346787E-4</v>
      </c>
      <c r="CQ51" s="101">
        <f t="shared" si="12"/>
        <v>1.3206095704601254E-4</v>
      </c>
      <c r="CR51" s="101">
        <f t="shared" si="13"/>
        <v>1.3226328470873332E-4</v>
      </c>
      <c r="CS51" s="102">
        <f t="shared" si="25"/>
        <v>1.3202238065634266E-4</v>
      </c>
    </row>
    <row r="52" spans="1:97" x14ac:dyDescent="0.25"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CQ52" s="92"/>
      <c r="CR52" s="92"/>
    </row>
    <row r="53" spans="1:97" x14ac:dyDescent="0.25"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CQ53" s="92"/>
      <c r="CR53" s="92"/>
    </row>
    <row r="54" spans="1:97" x14ac:dyDescent="0.25">
      <c r="A54" s="28" t="s">
        <v>231</v>
      </c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CQ54" s="92"/>
      <c r="CR54" s="92"/>
    </row>
    <row r="55" spans="1:97" x14ac:dyDescent="0.25">
      <c r="A55" s="28" t="s">
        <v>1</v>
      </c>
      <c r="B55" s="93">
        <v>4529478.2366000004</v>
      </c>
      <c r="C55" s="93">
        <v>73875.787224999993</v>
      </c>
      <c r="D55" s="93">
        <v>37881.715239999998</v>
      </c>
      <c r="E55" s="93">
        <v>439415.38345000002</v>
      </c>
      <c r="F55" s="93">
        <v>372385.91769999999</v>
      </c>
      <c r="G55" s="93">
        <v>26723.910508000001</v>
      </c>
      <c r="H55" s="93">
        <v>1061964.4182</v>
      </c>
      <c r="I55" s="93">
        <v>26052.843188999999</v>
      </c>
      <c r="J55" s="93">
        <v>14975.798478000001</v>
      </c>
      <c r="K55" s="93">
        <v>53977.424015999997</v>
      </c>
      <c r="L55" s="93">
        <v>35846.068760000002</v>
      </c>
      <c r="M55" s="93">
        <v>7955.3293309000001</v>
      </c>
      <c r="N55" s="93">
        <v>1930.7683855</v>
      </c>
      <c r="O55" s="93">
        <v>7572.5039966000004</v>
      </c>
      <c r="Q55" s="97" t="s">
        <v>1</v>
      </c>
      <c r="R55" s="97"/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/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/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/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97">
        <v>0</v>
      </c>
      <c r="BD55" s="97">
        <v>0</v>
      </c>
      <c r="BE55" s="97">
        <v>0</v>
      </c>
      <c r="BF55" s="97">
        <v>0</v>
      </c>
      <c r="BG55" s="97">
        <v>0</v>
      </c>
      <c r="BH55" s="97">
        <v>0</v>
      </c>
      <c r="BI55" s="97">
        <v>0</v>
      </c>
      <c r="BJ55" s="97">
        <v>0</v>
      </c>
      <c r="BK55" s="97">
        <v>0</v>
      </c>
      <c r="BL55" s="97">
        <v>0</v>
      </c>
      <c r="BM55" s="97">
        <v>0</v>
      </c>
      <c r="BN55" s="97">
        <v>0</v>
      </c>
      <c r="BO55" s="97">
        <v>0</v>
      </c>
      <c r="BP55" s="97">
        <v>0</v>
      </c>
      <c r="BQ55" s="97">
        <v>0</v>
      </c>
      <c r="BR55" s="97"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/>
      <c r="CB55" s="97">
        <v>0</v>
      </c>
      <c r="CC55" s="97">
        <v>0</v>
      </c>
      <c r="CD55" s="97">
        <v>0</v>
      </c>
      <c r="CF55" s="50">
        <f>(AB55-B55)/(B55+1E-50)</f>
        <v>-1</v>
      </c>
      <c r="CG55" s="50">
        <f>(AR55-C55)/(C55+1E-50)</f>
        <v>-1</v>
      </c>
      <c r="CH55" s="50">
        <f>(AV55-D55)/(D55+1E-50)</f>
        <v>-1</v>
      </c>
      <c r="CI55" s="50">
        <f>(BG55-E55)/(E55+1E-50)</f>
        <v>-1</v>
      </c>
      <c r="CJ55" s="50">
        <f>(BH55-F55)/(F55+1E-50)</f>
        <v>-1</v>
      </c>
      <c r="CK55" s="50">
        <f>(BV55-G55)/(G55+1E-50)</f>
        <v>-1</v>
      </c>
      <c r="CL55" s="50">
        <f>(CC55-H55)/(H55+1E-50)</f>
        <v>-1</v>
      </c>
      <c r="CM55" s="102">
        <f>(V55-I55)/(I55+1E-50)</f>
        <v>-1</v>
      </c>
      <c r="CN55" s="102">
        <f>(Y55-J55)/(J55+1E-50)</f>
        <v>-1</v>
      </c>
      <c r="CO55" s="102">
        <f>(AI55-K55)/(K55+1E-50)</f>
        <v>-1</v>
      </c>
      <c r="CP55" s="102">
        <f>(AP55-L55)/(L55+1E-50)</f>
        <v>-1</v>
      </c>
      <c r="CQ55" s="101">
        <f t="shared" ref="CQ55" si="26">(T55-M55)/(M55+1E-50)</f>
        <v>-1</v>
      </c>
      <c r="CR55" s="101">
        <f t="shared" ref="CR55" si="27">(Z55-N55)/(N55+1E-50)</f>
        <v>-1</v>
      </c>
      <c r="CS55" s="102">
        <f>(AQ55-O55)/(O55+1E-50)</f>
        <v>-1</v>
      </c>
    </row>
    <row r="56" spans="1:97" x14ac:dyDescent="0.25">
      <c r="A56" s="28" t="s">
        <v>11</v>
      </c>
      <c r="B56" s="93">
        <v>10448.682204000001</v>
      </c>
      <c r="C56" s="93">
        <v>172.404765</v>
      </c>
      <c r="D56" s="93">
        <v>189.671504</v>
      </c>
      <c r="E56" s="93">
        <v>1104.9970719999999</v>
      </c>
      <c r="F56" s="93">
        <v>936.43832199999997</v>
      </c>
      <c r="G56" s="93">
        <v>92.924581000000003</v>
      </c>
      <c r="H56" s="93">
        <v>2478.318741</v>
      </c>
      <c r="I56" s="93">
        <v>74.672086019999995</v>
      </c>
      <c r="J56" s="93">
        <v>38.68724417</v>
      </c>
      <c r="K56" s="93">
        <v>172.62762129000001</v>
      </c>
      <c r="L56" s="93">
        <v>107.74095072</v>
      </c>
      <c r="M56" s="93">
        <v>29.25405022</v>
      </c>
      <c r="N56" s="93">
        <v>16.178732499999999</v>
      </c>
      <c r="O56" s="93">
        <v>22.347485710000001</v>
      </c>
    </row>
    <row r="57" spans="1:97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69"/>
      <c r="J57" s="69"/>
      <c r="K57" s="69"/>
      <c r="L57" s="69"/>
      <c r="M57" s="26"/>
      <c r="N57" s="26"/>
      <c r="O57" s="69"/>
    </row>
    <row r="58" spans="1:97" x14ac:dyDescent="0.25">
      <c r="A58" s="28" t="s">
        <v>75</v>
      </c>
    </row>
    <row r="59" spans="1:97" x14ac:dyDescent="0.25">
      <c r="A59" s="28" t="s">
        <v>237</v>
      </c>
    </row>
    <row r="61" spans="1:97" x14ac:dyDescent="0.25">
      <c r="A61" s="2" t="s">
        <v>55</v>
      </c>
      <c r="B61" s="1">
        <f t="shared" ref="B61:H61" si="28">SUM(B3:B57)</f>
        <v>28357746.315295689</v>
      </c>
      <c r="C61" s="1">
        <f t="shared" si="28"/>
        <v>463576.08096853999</v>
      </c>
      <c r="D61" s="1">
        <f t="shared" si="28"/>
        <v>395248.98289873998</v>
      </c>
      <c r="E61" s="1">
        <f t="shared" si="28"/>
        <v>2901339.3922666898</v>
      </c>
      <c r="F61" s="1">
        <f t="shared" si="28"/>
        <v>2460553.7160656005</v>
      </c>
      <c r="G61" s="1">
        <f t="shared" si="28"/>
        <v>213547.71523029002</v>
      </c>
      <c r="H61" s="1">
        <f t="shared" si="28"/>
        <v>6620084.2871747706</v>
      </c>
      <c r="I61" s="1">
        <f t="shared" ref="I61:O61" si="29">SUM(I3:I57)</f>
        <v>210374.70048578011</v>
      </c>
      <c r="J61" s="1">
        <f t="shared" si="29"/>
        <v>70179.616937350016</v>
      </c>
      <c r="K61" s="1">
        <f t="shared" si="29"/>
        <v>402783.48929497006</v>
      </c>
      <c r="L61" s="1">
        <f t="shared" si="29"/>
        <v>369715.02431730001</v>
      </c>
      <c r="M61" s="1">
        <f t="shared" si="29"/>
        <v>68719.027138470003</v>
      </c>
      <c r="N61" s="1">
        <f t="shared" si="29"/>
        <v>36637.319326669996</v>
      </c>
      <c r="O61" s="1">
        <f t="shared" si="29"/>
        <v>61524.865919410011</v>
      </c>
      <c r="S61" s="1">
        <f t="shared" ref="S61" si="30">SUM(S3:S57)</f>
        <v>82412.413953948082</v>
      </c>
      <c r="T61" s="1">
        <f t="shared" ref="T61:CD61" si="31">SUM(T3:T57)</f>
        <v>60736.211656720581</v>
      </c>
      <c r="U61" s="1">
        <f t="shared" si="31"/>
        <v>184215.90290469371</v>
      </c>
      <c r="V61" s="1">
        <f t="shared" si="31"/>
        <v>184215.90290469371</v>
      </c>
      <c r="W61" s="1">
        <f t="shared" si="31"/>
        <v>116512.50161956224</v>
      </c>
      <c r="X61" s="1"/>
      <c r="Y61" s="1">
        <f t="shared" si="31"/>
        <v>55155.701100572485</v>
      </c>
      <c r="Z61" s="1">
        <f t="shared" si="31"/>
        <v>34691.015984484053</v>
      </c>
      <c r="AA61" s="1">
        <f t="shared" si="31"/>
        <v>573293.29987496044</v>
      </c>
      <c r="AB61" s="1">
        <f t="shared" si="31"/>
        <v>23818708.896280523</v>
      </c>
      <c r="AC61" s="1">
        <f t="shared" si="31"/>
        <v>181854.43822080747</v>
      </c>
      <c r="AD61" s="1">
        <f t="shared" si="31"/>
        <v>79223.13356569485</v>
      </c>
      <c r="AE61" s="1">
        <f t="shared" si="31"/>
        <v>48290.192177256999</v>
      </c>
      <c r="AF61" s="1">
        <f t="shared" si="31"/>
        <v>24605.13913326844</v>
      </c>
      <c r="AG61" s="1"/>
      <c r="AH61" s="1">
        <f t="shared" si="31"/>
        <v>348566.47747106297</v>
      </c>
      <c r="AI61" s="1">
        <f t="shared" si="31"/>
        <v>348566.47747106297</v>
      </c>
      <c r="AJ61" s="1">
        <f t="shared" si="31"/>
        <v>706309056.49486804</v>
      </c>
      <c r="AK61" s="1">
        <f t="shared" si="31"/>
        <v>0</v>
      </c>
      <c r="AL61" s="1">
        <f t="shared" si="31"/>
        <v>74885.838205350068</v>
      </c>
      <c r="AM61" s="1">
        <f t="shared" si="31"/>
        <v>14905.05350235331</v>
      </c>
      <c r="AN61" s="1"/>
      <c r="AO61" s="1">
        <f t="shared" si="31"/>
        <v>80926.719467748888</v>
      </c>
      <c r="AP61" s="1">
        <f t="shared" si="31"/>
        <v>333694.18192273483</v>
      </c>
      <c r="AQ61" s="1">
        <f t="shared" si="31"/>
        <v>53920.823907863858</v>
      </c>
      <c r="AR61" s="1">
        <f t="shared" si="31"/>
        <v>389547.12939612073</v>
      </c>
      <c r="AS61" s="1">
        <f t="shared" si="31"/>
        <v>0</v>
      </c>
      <c r="AT61" s="1">
        <f t="shared" si="31"/>
        <v>321461.70206075377</v>
      </c>
      <c r="AU61" s="1">
        <f t="shared" si="31"/>
        <v>35717.970853904553</v>
      </c>
      <c r="AV61" s="1">
        <f t="shared" si="31"/>
        <v>357179.67291465838</v>
      </c>
      <c r="AW61" s="1">
        <f t="shared" si="31"/>
        <v>0</v>
      </c>
      <c r="AX61" s="1">
        <f t="shared" si="31"/>
        <v>270834.59662239579</v>
      </c>
      <c r="AY61" s="1">
        <f t="shared" si="31"/>
        <v>321.44413847554586</v>
      </c>
      <c r="AZ61" s="1">
        <f t="shared" si="31"/>
        <v>1574464.4480432086</v>
      </c>
      <c r="BA61" s="1">
        <f t="shared" si="31"/>
        <v>7708.396576606181</v>
      </c>
      <c r="BB61" s="1">
        <f t="shared" si="31"/>
        <v>4320.7097611893614</v>
      </c>
      <c r="BC61" s="1">
        <f t="shared" si="31"/>
        <v>67419.769496149587</v>
      </c>
      <c r="BD61" s="1">
        <f t="shared" si="31"/>
        <v>375.71392584606878</v>
      </c>
      <c r="BE61" s="1">
        <f t="shared" si="31"/>
        <v>0</v>
      </c>
      <c r="BF61" s="1">
        <f t="shared" si="31"/>
        <v>2511.0213220578912</v>
      </c>
      <c r="BG61" s="1">
        <f t="shared" si="31"/>
        <v>2461023.0787854753</v>
      </c>
      <c r="BH61" s="1">
        <f t="shared" si="31"/>
        <v>2087422.6217179471</v>
      </c>
      <c r="BI61" s="1">
        <f t="shared" si="31"/>
        <v>373600.45706752897</v>
      </c>
      <c r="BJ61" s="1">
        <f t="shared" si="31"/>
        <v>373.62659108709801</v>
      </c>
      <c r="BK61" s="1">
        <f t="shared" si="31"/>
        <v>10.43649724390621</v>
      </c>
      <c r="BL61" s="1">
        <f t="shared" si="31"/>
        <v>333759.18953444582</v>
      </c>
      <c r="BM61" s="1">
        <f t="shared" si="31"/>
        <v>254.65056253525793</v>
      </c>
      <c r="BN61" s="1">
        <f t="shared" si="31"/>
        <v>684842.93903577246</v>
      </c>
      <c r="BO61" s="1">
        <f t="shared" si="31"/>
        <v>2306.4659415355886</v>
      </c>
      <c r="BP61" s="1">
        <f t="shared" si="31"/>
        <v>586.53114999482705</v>
      </c>
      <c r="BQ61" s="1">
        <f t="shared" si="31"/>
        <v>978526.00893558259</v>
      </c>
      <c r="BR61" s="1">
        <f t="shared" si="31"/>
        <v>32192.041120754919</v>
      </c>
      <c r="BS61" s="1">
        <f t="shared" si="31"/>
        <v>1294.1257484672929</v>
      </c>
      <c r="BT61" s="1">
        <f t="shared" si="31"/>
        <v>2780.2830106274196</v>
      </c>
      <c r="BU61" s="1">
        <f t="shared" si="31"/>
        <v>31.309490328748222</v>
      </c>
      <c r="BV61" s="1">
        <f t="shared" si="31"/>
        <v>186734.64044578688</v>
      </c>
      <c r="BW61" s="1">
        <f t="shared" si="31"/>
        <v>68401.959782936407</v>
      </c>
      <c r="BX61" s="1">
        <f t="shared" si="31"/>
        <v>0</v>
      </c>
      <c r="BY61" s="1">
        <f t="shared" si="31"/>
        <v>78150.665625509049</v>
      </c>
      <c r="BZ61" s="1">
        <f t="shared" si="31"/>
        <v>243473.75257618204</v>
      </c>
      <c r="CA61" s="1"/>
      <c r="CB61" s="1">
        <f t="shared" si="31"/>
        <v>855205.48600826249</v>
      </c>
      <c r="CC61" s="1">
        <f t="shared" si="31"/>
        <v>5555871.5238894466</v>
      </c>
      <c r="CD61" s="1">
        <f t="shared" si="31"/>
        <v>183594.3624379086</v>
      </c>
      <c r="CE61" s="1"/>
    </row>
    <row r="62" spans="1:97" x14ac:dyDescent="0.25">
      <c r="A62" s="28" t="s">
        <v>56</v>
      </c>
      <c r="B62" s="1">
        <f>SUM(B2:B51)</f>
        <v>23817819.396491688</v>
      </c>
      <c r="C62" s="1">
        <f t="shared" ref="C62:H62" si="32">SUM(C2:C51)</f>
        <v>389527.88897854002</v>
      </c>
      <c r="D62" s="1">
        <f t="shared" si="32"/>
        <v>357177.59615473996</v>
      </c>
      <c r="E62" s="1">
        <f t="shared" si="32"/>
        <v>2460819.0117446897</v>
      </c>
      <c r="F62" s="1">
        <f t="shared" si="32"/>
        <v>2087231.3600436002</v>
      </c>
      <c r="G62" s="1">
        <f t="shared" si="32"/>
        <v>186730.88014129002</v>
      </c>
      <c r="H62" s="1">
        <f t="shared" si="32"/>
        <v>5555641.5502337702</v>
      </c>
      <c r="I62" s="1">
        <f t="shared" ref="I62:O62" si="33">SUM(I2:I51)</f>
        <v>184247.1852107601</v>
      </c>
      <c r="J62" s="1">
        <f t="shared" si="33"/>
        <v>55165.131215180023</v>
      </c>
      <c r="K62" s="1">
        <f t="shared" si="33"/>
        <v>348633.43765768007</v>
      </c>
      <c r="L62" s="1">
        <f t="shared" si="33"/>
        <v>333761.21460658003</v>
      </c>
      <c r="M62" s="1">
        <f t="shared" si="33"/>
        <v>60734.443757350004</v>
      </c>
      <c r="N62" s="1">
        <f t="shared" si="33"/>
        <v>34690.37220867</v>
      </c>
      <c r="O62" s="1">
        <f t="shared" si="33"/>
        <v>53930.014437100006</v>
      </c>
      <c r="S62" s="1">
        <f t="shared" ref="S62:CD62" si="34">SUM(S2:S51)</f>
        <v>82412.413953948082</v>
      </c>
      <c r="T62" s="1">
        <f t="shared" si="34"/>
        <v>60736.211656720581</v>
      </c>
      <c r="U62" s="1">
        <f t="shared" si="34"/>
        <v>184215.90290469371</v>
      </c>
      <c r="V62" s="1">
        <f t="shared" si="34"/>
        <v>184215.90290469371</v>
      </c>
      <c r="W62" s="1">
        <f t="shared" si="34"/>
        <v>116512.50161956224</v>
      </c>
      <c r="X62" s="1"/>
      <c r="Y62" s="1">
        <f t="shared" si="34"/>
        <v>55155.701100572485</v>
      </c>
      <c r="Z62" s="1">
        <f t="shared" si="34"/>
        <v>34691.015984484053</v>
      </c>
      <c r="AA62" s="1">
        <f t="shared" si="34"/>
        <v>573293.29987496044</v>
      </c>
      <c r="AB62" s="1">
        <f t="shared" si="34"/>
        <v>23818708.896280523</v>
      </c>
      <c r="AC62" s="1">
        <f t="shared" si="34"/>
        <v>181854.43822080747</v>
      </c>
      <c r="AD62" s="1">
        <f t="shared" si="34"/>
        <v>79223.13356569485</v>
      </c>
      <c r="AE62" s="1">
        <f t="shared" si="34"/>
        <v>48290.192177256999</v>
      </c>
      <c r="AF62" s="1">
        <f t="shared" si="34"/>
        <v>24605.13913326844</v>
      </c>
      <c r="AG62" s="1"/>
      <c r="AH62" s="1">
        <f t="shared" si="34"/>
        <v>348566.47747106297</v>
      </c>
      <c r="AI62" s="1">
        <f t="shared" si="34"/>
        <v>348566.47747106297</v>
      </c>
      <c r="AJ62" s="1">
        <f t="shared" si="34"/>
        <v>706309056.49486804</v>
      </c>
      <c r="AK62" s="1">
        <f t="shared" si="34"/>
        <v>0</v>
      </c>
      <c r="AL62" s="1">
        <f t="shared" si="34"/>
        <v>74885.838205350068</v>
      </c>
      <c r="AM62" s="1">
        <f t="shared" si="34"/>
        <v>14905.05350235331</v>
      </c>
      <c r="AN62" s="1"/>
      <c r="AO62" s="1">
        <f t="shared" si="34"/>
        <v>80926.719467748888</v>
      </c>
      <c r="AP62" s="1">
        <f t="shared" si="34"/>
        <v>333694.18192273483</v>
      </c>
      <c r="AQ62" s="1">
        <f t="shared" si="34"/>
        <v>53920.823907863858</v>
      </c>
      <c r="AR62" s="1">
        <f t="shared" si="34"/>
        <v>389547.12939612073</v>
      </c>
      <c r="AS62" s="1">
        <f t="shared" si="34"/>
        <v>0</v>
      </c>
      <c r="AT62" s="1">
        <f t="shared" si="34"/>
        <v>321461.70206075377</v>
      </c>
      <c r="AU62" s="1">
        <f t="shared" si="34"/>
        <v>35717.970853904553</v>
      </c>
      <c r="AV62" s="1">
        <f t="shared" si="34"/>
        <v>357179.67291465838</v>
      </c>
      <c r="AW62" s="1">
        <f t="shared" si="34"/>
        <v>0</v>
      </c>
      <c r="AX62" s="1">
        <f t="shared" si="34"/>
        <v>270834.59662239579</v>
      </c>
      <c r="AY62" s="1">
        <f t="shared" si="34"/>
        <v>321.44413847554586</v>
      </c>
      <c r="AZ62" s="1">
        <f t="shared" si="34"/>
        <v>1574464.4480432086</v>
      </c>
      <c r="BA62" s="1">
        <f t="shared" si="34"/>
        <v>7708.396576606181</v>
      </c>
      <c r="BB62" s="1">
        <f t="shared" si="34"/>
        <v>4320.7097611893614</v>
      </c>
      <c r="BC62" s="1">
        <f t="shared" si="34"/>
        <v>67419.769496149587</v>
      </c>
      <c r="BD62" s="1">
        <f t="shared" si="34"/>
        <v>375.71392584606878</v>
      </c>
      <c r="BE62" s="1">
        <f t="shared" si="34"/>
        <v>0</v>
      </c>
      <c r="BF62" s="1">
        <f t="shared" si="34"/>
        <v>2511.0213220578912</v>
      </c>
      <c r="BG62" s="1">
        <f t="shared" si="34"/>
        <v>2461023.0787854753</v>
      </c>
      <c r="BH62" s="1">
        <f t="shared" si="34"/>
        <v>2087422.6217179471</v>
      </c>
      <c r="BI62" s="1">
        <f t="shared" si="34"/>
        <v>373600.45706752897</v>
      </c>
      <c r="BJ62" s="1">
        <f t="shared" si="34"/>
        <v>373.62659108709801</v>
      </c>
      <c r="BK62" s="1">
        <f t="shared" si="34"/>
        <v>10.43649724390621</v>
      </c>
      <c r="BL62" s="1">
        <f t="shared" si="34"/>
        <v>333759.18953444582</v>
      </c>
      <c r="BM62" s="1">
        <f t="shared" si="34"/>
        <v>254.65056253525793</v>
      </c>
      <c r="BN62" s="1">
        <f t="shared" si="34"/>
        <v>684842.93903577246</v>
      </c>
      <c r="BO62" s="1">
        <f t="shared" si="34"/>
        <v>2306.4659415355886</v>
      </c>
      <c r="BP62" s="1">
        <f t="shared" si="34"/>
        <v>586.53114999482705</v>
      </c>
      <c r="BQ62" s="1">
        <f t="shared" si="34"/>
        <v>978526.00893558259</v>
      </c>
      <c r="BR62" s="1">
        <f t="shared" si="34"/>
        <v>32192.041120754919</v>
      </c>
      <c r="BS62" s="1">
        <f t="shared" si="34"/>
        <v>1294.1257484672929</v>
      </c>
      <c r="BT62" s="1">
        <f t="shared" si="34"/>
        <v>2780.2830106274196</v>
      </c>
      <c r="BU62" s="1">
        <f t="shared" si="34"/>
        <v>31.309490328748222</v>
      </c>
      <c r="BV62" s="1">
        <f t="shared" si="34"/>
        <v>186734.64044578688</v>
      </c>
      <c r="BW62" s="1">
        <f t="shared" si="34"/>
        <v>68401.959782936407</v>
      </c>
      <c r="BX62" s="1">
        <f t="shared" si="34"/>
        <v>0</v>
      </c>
      <c r="BY62" s="1">
        <f t="shared" si="34"/>
        <v>78150.665625509049</v>
      </c>
      <c r="BZ62" s="1">
        <f t="shared" si="34"/>
        <v>243473.75257618204</v>
      </c>
      <c r="CA62" s="1"/>
      <c r="CB62" s="1">
        <f t="shared" si="34"/>
        <v>855205.48600826249</v>
      </c>
      <c r="CC62" s="1">
        <f t="shared" si="34"/>
        <v>5555871.5238894466</v>
      </c>
      <c r="CD62" s="1">
        <f t="shared" si="34"/>
        <v>183594.3624379086</v>
      </c>
      <c r="CE62" s="23"/>
    </row>
    <row r="63" spans="1:97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9647488.7439116985</v>
      </c>
      <c r="C63" s="26">
        <f t="shared" ref="C63:O63" si="35">+C3+C5+C8+C9+C11+C12+C14+C15+C16+C17+C18+C19+C20+C21+C22+C23+C24+C25+C26+C28+C30+C31+C33+C34+C35+C36+C37+C39+C40+C41+C42+C43+C44+C46+C47+C49+C50+C10</f>
        <v>155374.17018514001</v>
      </c>
      <c r="D63" s="26">
        <f t="shared" si="35"/>
        <v>185874.50220114004</v>
      </c>
      <c r="E63" s="26">
        <f t="shared" si="35"/>
        <v>1038058.2881756898</v>
      </c>
      <c r="F63" s="26">
        <f t="shared" si="35"/>
        <v>881436.63740060001</v>
      </c>
      <c r="G63" s="26">
        <f t="shared" si="35"/>
        <v>87230.014665790004</v>
      </c>
      <c r="H63" s="26">
        <f t="shared" si="35"/>
        <v>2218535.45111077</v>
      </c>
      <c r="I63" s="26">
        <f t="shared" si="35"/>
        <v>69807.992344259997</v>
      </c>
      <c r="J63" s="26">
        <f t="shared" si="35"/>
        <v>24471.966538029992</v>
      </c>
      <c r="K63" s="26">
        <f t="shared" si="35"/>
        <v>135539.38033877997</v>
      </c>
      <c r="L63" s="26">
        <f t="shared" si="35"/>
        <v>103653.72006207997</v>
      </c>
      <c r="M63" s="26">
        <f t="shared" si="35"/>
        <v>25762.760679389994</v>
      </c>
      <c r="N63" s="26">
        <f t="shared" si="35"/>
        <v>16162.90040873</v>
      </c>
      <c r="O63" s="26">
        <f t="shared" si="35"/>
        <v>20706.873108199998</v>
      </c>
    </row>
    <row r="64" spans="1:97" x14ac:dyDescent="0.25">
      <c r="C64" s="26"/>
    </row>
    <row r="65" spans="3:20" x14ac:dyDescent="0.25">
      <c r="C65" s="26"/>
      <c r="Q65" s="37"/>
      <c r="R65" s="37"/>
      <c r="S65" s="37"/>
      <c r="T65" s="37"/>
    </row>
    <row r="66" spans="3:20" x14ac:dyDescent="0.25">
      <c r="C66" s="26"/>
    </row>
    <row r="67" spans="3:20" x14ac:dyDescent="0.25">
      <c r="C67" s="26"/>
    </row>
    <row r="68" spans="3:20" x14ac:dyDescent="0.25">
      <c r="C68" s="26"/>
    </row>
    <row r="69" spans="3:20" x14ac:dyDescent="0.25">
      <c r="C69" s="26"/>
    </row>
    <row r="70" spans="3:20" x14ac:dyDescent="0.25">
      <c r="C70" s="26"/>
    </row>
    <row r="71" spans="3:20" x14ac:dyDescent="0.25">
      <c r="C71" s="26"/>
    </row>
    <row r="72" spans="3:20" x14ac:dyDescent="0.25">
      <c r="C72" s="26"/>
    </row>
    <row r="73" spans="3:20" x14ac:dyDescent="0.25">
      <c r="C73" s="26"/>
    </row>
    <row r="74" spans="3:20" x14ac:dyDescent="0.25">
      <c r="C74" s="26"/>
    </row>
    <row r="75" spans="3:20" x14ac:dyDescent="0.25">
      <c r="C75" s="26"/>
    </row>
    <row r="76" spans="3:20" x14ac:dyDescent="0.25">
      <c r="C76" s="26"/>
    </row>
    <row r="77" spans="3:20" x14ac:dyDescent="0.25">
      <c r="C77" s="26"/>
    </row>
    <row r="78" spans="3:20" x14ac:dyDescent="0.25">
      <c r="C78" s="26"/>
    </row>
    <row r="79" spans="3:20" x14ac:dyDescent="0.25">
      <c r="C79" s="26"/>
    </row>
    <row r="80" spans="3:20" x14ac:dyDescent="0.25">
      <c r="C80" s="26"/>
    </row>
    <row r="81" spans="3:3" x14ac:dyDescent="0.25">
      <c r="C81" s="26"/>
    </row>
    <row r="82" spans="3:3" x14ac:dyDescent="0.25">
      <c r="C82" s="26"/>
    </row>
    <row r="83" spans="3:3" x14ac:dyDescent="0.25">
      <c r="C83" s="26"/>
    </row>
    <row r="84" spans="3:3" x14ac:dyDescent="0.25">
      <c r="C84" s="26"/>
    </row>
    <row r="85" spans="3:3" x14ac:dyDescent="0.25">
      <c r="C85" s="26"/>
    </row>
    <row r="86" spans="3:3" x14ac:dyDescent="0.25">
      <c r="C86" s="26"/>
    </row>
    <row r="87" spans="3:3" x14ac:dyDescent="0.25">
      <c r="C87" s="26"/>
    </row>
    <row r="88" spans="3:3" x14ac:dyDescent="0.25">
      <c r="C88" s="26"/>
    </row>
    <row r="89" spans="3:3" x14ac:dyDescent="0.25">
      <c r="C89" s="26"/>
    </row>
    <row r="90" spans="3:3" x14ac:dyDescent="0.25">
      <c r="C90" s="26"/>
    </row>
    <row r="91" spans="3:3" x14ac:dyDescent="0.25">
      <c r="C91" s="26"/>
    </row>
    <row r="92" spans="3:3" x14ac:dyDescent="0.25">
      <c r="C92" s="26"/>
    </row>
    <row r="93" spans="3:3" x14ac:dyDescent="0.25">
      <c r="C93" s="26"/>
    </row>
    <row r="94" spans="3:3" x14ac:dyDescent="0.25">
      <c r="C94" s="26"/>
    </row>
    <row r="95" spans="3:3" x14ac:dyDescent="0.25">
      <c r="C95" s="26"/>
    </row>
    <row r="96" spans="3:3" x14ac:dyDescent="0.25">
      <c r="C96" s="26"/>
    </row>
    <row r="97" spans="3:3" x14ac:dyDescent="0.25">
      <c r="C97" s="26"/>
    </row>
    <row r="98" spans="3:3" x14ac:dyDescent="0.25">
      <c r="C98" s="26"/>
    </row>
    <row r="99" spans="3:3" x14ac:dyDescent="0.25">
      <c r="C99" s="26"/>
    </row>
    <row r="100" spans="3:3" x14ac:dyDescent="0.25">
      <c r="C100" s="26"/>
    </row>
    <row r="101" spans="3:3" x14ac:dyDescent="0.25">
      <c r="C101" s="26"/>
    </row>
    <row r="102" spans="3:3" x14ac:dyDescent="0.25">
      <c r="C102" s="26"/>
    </row>
    <row r="103" spans="3:3" x14ac:dyDescent="0.25">
      <c r="C103" s="26"/>
    </row>
    <row r="104" spans="3:3" x14ac:dyDescent="0.25">
      <c r="C104" s="26"/>
    </row>
    <row r="105" spans="3:3" x14ac:dyDescent="0.25">
      <c r="C105" s="26"/>
    </row>
    <row r="106" spans="3:3" x14ac:dyDescent="0.25">
      <c r="C106" s="26"/>
    </row>
    <row r="107" spans="3:3" x14ac:dyDescent="0.25">
      <c r="C107" s="26"/>
    </row>
    <row r="108" spans="3:3" x14ac:dyDescent="0.25">
      <c r="C108" s="26"/>
    </row>
    <row r="109" spans="3:3" x14ac:dyDescent="0.25">
      <c r="C109" s="26"/>
    </row>
    <row r="110" spans="3:3" x14ac:dyDescent="0.25">
      <c r="C110" s="26"/>
    </row>
    <row r="111" spans="3:3" x14ac:dyDescent="0.25">
      <c r="C111" s="26"/>
    </row>
    <row r="112" spans="3:3" x14ac:dyDescent="0.25">
      <c r="C112" s="26"/>
    </row>
    <row r="113" spans="3:3" x14ac:dyDescent="0.25">
      <c r="C113" s="26"/>
    </row>
    <row r="114" spans="3:3" x14ac:dyDescent="0.25">
      <c r="C114" s="2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CX79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X6" sqref="X6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10" width="9.28515625" style="68" customWidth="1"/>
    <col min="11" max="11" width="10" bestFit="1" customWidth="1"/>
    <col min="12" max="12" width="10" style="68" customWidth="1"/>
    <col min="13" max="13" width="7.7109375" bestFit="1" customWidth="1"/>
    <col min="14" max="14" width="11" style="68" bestFit="1" customWidth="1"/>
    <col min="15" max="16" width="9" style="28" customWidth="1"/>
    <col min="17" max="17" width="9" style="68" customWidth="1"/>
    <col min="19" max="19" width="19" customWidth="1"/>
    <col min="20" max="20" width="6" style="96" bestFit="1" customWidth="1"/>
    <col min="21" max="21" width="5.42578125" style="28" bestFit="1" customWidth="1"/>
    <col min="22" max="22" width="9.7109375" style="96" bestFit="1" customWidth="1"/>
    <col min="23" max="23" width="5.5703125" style="26" bestFit="1" customWidth="1"/>
    <col min="24" max="24" width="14.5703125" style="26" bestFit="1" customWidth="1"/>
    <col min="25" max="25" width="5.5703125" style="26" bestFit="1" customWidth="1"/>
    <col min="26" max="26" width="5.5703125" style="97" customWidth="1"/>
    <col min="27" max="27" width="5.7109375" style="26" bestFit="1" customWidth="1"/>
    <col min="28" max="28" width="12.85546875" style="97" bestFit="1" customWidth="1"/>
    <col min="29" max="29" width="6.7109375" style="26" bestFit="1" customWidth="1"/>
    <col min="30" max="30" width="4.140625" style="26" bestFit="1" customWidth="1"/>
    <col min="31" max="31" width="7.7109375" style="26" bestFit="1" customWidth="1"/>
    <col min="32" max="33" width="5.7109375" style="26" bestFit="1" customWidth="1"/>
    <col min="34" max="34" width="5.5703125" style="26" bestFit="1" customWidth="1"/>
    <col min="35" max="35" width="5.85546875" style="26" bestFit="1" customWidth="1"/>
    <col min="36" max="36" width="5.85546875" style="97" customWidth="1"/>
    <col min="37" max="37" width="6.42578125" style="26" bestFit="1" customWidth="1"/>
    <col min="38" max="38" width="15.42578125" style="26" bestFit="1" customWidth="1"/>
    <col min="39" max="39" width="6.7109375" style="26" bestFit="1" customWidth="1"/>
    <col min="40" max="40" width="6.5703125" style="26" bestFit="1" customWidth="1"/>
    <col min="41" max="41" width="5" style="26" bestFit="1" customWidth="1"/>
    <col min="42" max="42" width="5.140625" style="26" bestFit="1" customWidth="1"/>
    <col min="43" max="43" width="5.140625" style="97" customWidth="1"/>
    <col min="44" max="44" width="4.140625" style="26" bestFit="1" customWidth="1"/>
    <col min="45" max="45" width="6.5703125" style="26" bestFit="1" customWidth="1"/>
    <col min="46" max="46" width="6.140625" style="26" bestFit="1" customWidth="1"/>
    <col min="47" max="47" width="6.7109375" style="26" bestFit="1" customWidth="1"/>
    <col min="48" max="48" width="10" style="26" bestFit="1" customWidth="1"/>
    <col min="49" max="49" width="9.28515625" style="26" bestFit="1" customWidth="1"/>
    <col min="50" max="50" width="7.7109375" style="26" bestFit="1" customWidth="1"/>
    <col min="51" max="51" width="9.28515625" style="26" bestFit="1" customWidth="1"/>
    <col min="52" max="52" width="6" style="26" bestFit="1" customWidth="1"/>
    <col min="53" max="53" width="4.28515625" style="26" bestFit="1" customWidth="1"/>
    <col min="54" max="56" width="5.7109375" style="26" bestFit="1" customWidth="1"/>
    <col min="57" max="57" width="4.140625" style="26" bestFit="1" customWidth="1"/>
    <col min="58" max="58" width="6.7109375" style="26" bestFit="1" customWidth="1"/>
    <col min="59" max="59" width="5.7109375" style="26" bestFit="1" customWidth="1"/>
    <col min="60" max="60" width="5.85546875" style="26" bestFit="1" customWidth="1"/>
    <col min="61" max="61" width="5.7109375" style="26" bestFit="1" customWidth="1"/>
    <col min="62" max="63" width="7.7109375" style="26" bestFit="1" customWidth="1"/>
    <col min="64" max="64" width="6.7109375" style="26" bestFit="1" customWidth="1"/>
    <col min="65" max="65" width="5.140625" style="26" bestFit="1" customWidth="1"/>
    <col min="66" max="66" width="5.28515625" style="26" bestFit="1" customWidth="1"/>
    <col min="67" max="67" width="8.7109375" style="26" bestFit="1" customWidth="1"/>
    <col min="68" max="68" width="4.85546875" style="26" bestFit="1" customWidth="1"/>
    <col min="69" max="69" width="7.85546875" style="26" bestFit="1" customWidth="1"/>
    <col min="70" max="70" width="5.85546875" style="26" bestFit="1" customWidth="1"/>
    <col min="71" max="71" width="6" style="26" bestFit="1" customWidth="1"/>
    <col min="72" max="72" width="6.7109375" style="26" bestFit="1" customWidth="1"/>
    <col min="73" max="73" width="5.7109375" style="26" bestFit="1" customWidth="1"/>
    <col min="74" max="75" width="6.7109375" style="26" bestFit="1" customWidth="1"/>
    <col min="76" max="76" width="4.140625" style="26" bestFit="1" customWidth="1"/>
    <col min="77" max="77" width="9.28515625" style="26" bestFit="1" customWidth="1"/>
    <col min="78" max="78" width="8" style="26" bestFit="1" customWidth="1"/>
    <col min="79" max="79" width="6.7109375" style="26" bestFit="1" customWidth="1"/>
    <col min="80" max="80" width="5.28515625" style="26" bestFit="1" customWidth="1"/>
    <col min="81" max="81" width="5.7109375" style="26" bestFit="1" customWidth="1"/>
    <col min="82" max="82" width="5.7109375" style="97" customWidth="1"/>
    <col min="83" max="83" width="5" style="26" bestFit="1" customWidth="1"/>
    <col min="84" max="84" width="9.140625" style="26" bestFit="1" customWidth="1"/>
    <col min="85" max="85" width="7.140625" style="26" bestFit="1" customWidth="1"/>
    <col min="86" max="86" width="7.7109375" style="26" customWidth="1"/>
    <col min="87" max="93" width="9.140625" style="28"/>
    <col min="94" max="95" width="9.140625" style="68"/>
    <col min="96" max="96" width="9.140625" style="28"/>
    <col min="97" max="97" width="9.140625" style="68"/>
    <col min="98" max="98" width="9.140625" style="28"/>
    <col min="99" max="99" width="11" style="68" bestFit="1" customWidth="1"/>
    <col min="102" max="102" width="9.140625" style="68"/>
  </cols>
  <sheetData>
    <row r="1" spans="1:102" x14ac:dyDescent="0.25">
      <c r="B1" s="28" t="s">
        <v>507</v>
      </c>
      <c r="S1" s="28" t="s">
        <v>510</v>
      </c>
      <c r="U1" s="118" t="s">
        <v>539</v>
      </c>
      <c r="V1" s="118"/>
      <c r="W1" s="118"/>
      <c r="X1" s="118"/>
      <c r="Y1" s="118"/>
      <c r="CI1" s="28" t="s">
        <v>338</v>
      </c>
    </row>
    <row r="2" spans="1:102" x14ac:dyDescent="0.25">
      <c r="A2" s="28" t="s">
        <v>229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68" t="s">
        <v>63</v>
      </c>
      <c r="J2" s="68" t="s">
        <v>64</v>
      </c>
      <c r="K2" s="28" t="s">
        <v>226</v>
      </c>
      <c r="L2" s="68" t="s">
        <v>65</v>
      </c>
      <c r="M2" s="28" t="s">
        <v>67</v>
      </c>
      <c r="N2" s="68" t="s">
        <v>68</v>
      </c>
      <c r="O2" s="28" t="s">
        <v>317</v>
      </c>
      <c r="P2" s="28" t="s">
        <v>320</v>
      </c>
      <c r="Q2" s="68" t="s">
        <v>327</v>
      </c>
      <c r="S2" s="28" t="s">
        <v>227</v>
      </c>
      <c r="T2" s="96" t="s">
        <v>506</v>
      </c>
      <c r="U2" s="28" t="s">
        <v>391</v>
      </c>
      <c r="V2" s="96" t="s">
        <v>178</v>
      </c>
      <c r="W2" s="28" t="s">
        <v>131</v>
      </c>
      <c r="X2" s="28" t="s">
        <v>132</v>
      </c>
      <c r="Y2" s="28" t="s">
        <v>133</v>
      </c>
      <c r="Z2" s="96" t="s">
        <v>342</v>
      </c>
      <c r="AA2" s="28" t="s">
        <v>392</v>
      </c>
      <c r="AB2" s="96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393</v>
      </c>
      <c r="AI2" s="28" t="s">
        <v>138</v>
      </c>
      <c r="AJ2" s="96" t="s">
        <v>508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6" t="s">
        <v>509</v>
      </c>
      <c r="AR2" s="28" t="s">
        <v>394</v>
      </c>
      <c r="AS2" s="28" t="s">
        <v>144</v>
      </c>
      <c r="AT2" s="28" t="s">
        <v>400</v>
      </c>
      <c r="AU2" s="28" t="s">
        <v>57</v>
      </c>
      <c r="AV2" s="28" t="s">
        <v>128</v>
      </c>
      <c r="AW2" s="28" t="s">
        <v>145</v>
      </c>
      <c r="AX2" s="28" t="s">
        <v>146</v>
      </c>
      <c r="AY2" s="28" t="s">
        <v>60</v>
      </c>
      <c r="AZ2" s="28" t="s">
        <v>147</v>
      </c>
      <c r="BA2" s="28" t="s">
        <v>148</v>
      </c>
      <c r="BB2" s="28" t="s">
        <v>149</v>
      </c>
      <c r="BC2" s="28" t="s">
        <v>150</v>
      </c>
      <c r="BD2" s="28" t="s">
        <v>151</v>
      </c>
      <c r="BE2" s="28" t="s">
        <v>152</v>
      </c>
      <c r="BF2" s="28" t="s">
        <v>153</v>
      </c>
      <c r="BG2" s="28" t="s">
        <v>154</v>
      </c>
      <c r="BH2" s="28" t="s">
        <v>155</v>
      </c>
      <c r="BI2" s="28" t="s">
        <v>156</v>
      </c>
      <c r="BJ2" s="28" t="s">
        <v>54</v>
      </c>
      <c r="BK2" s="28" t="s">
        <v>53</v>
      </c>
      <c r="BL2" s="28" t="s">
        <v>157</v>
      </c>
      <c r="BM2" s="28" t="s">
        <v>158</v>
      </c>
      <c r="BN2" s="28" t="s">
        <v>159</v>
      </c>
      <c r="BO2" s="28" t="s">
        <v>160</v>
      </c>
      <c r="BP2" s="28" t="s">
        <v>161</v>
      </c>
      <c r="BQ2" s="28" t="s">
        <v>162</v>
      </c>
      <c r="BR2" s="28" t="s">
        <v>163</v>
      </c>
      <c r="BS2" s="28" t="s">
        <v>164</v>
      </c>
      <c r="BT2" s="28" t="s">
        <v>165</v>
      </c>
      <c r="BU2" s="28" t="s">
        <v>395</v>
      </c>
      <c r="BV2" s="28" t="s">
        <v>166</v>
      </c>
      <c r="BW2" s="28" t="s">
        <v>167</v>
      </c>
      <c r="BX2" s="28" t="s">
        <v>168</v>
      </c>
      <c r="BY2" s="28" t="s">
        <v>61</v>
      </c>
      <c r="BZ2" s="28" t="s">
        <v>401</v>
      </c>
      <c r="CA2" s="28" t="s">
        <v>169</v>
      </c>
      <c r="CB2" s="28" t="s">
        <v>170</v>
      </c>
      <c r="CC2" s="28" t="s">
        <v>171</v>
      </c>
      <c r="CD2" s="96" t="s">
        <v>172</v>
      </c>
      <c r="CE2" s="28" t="s">
        <v>173</v>
      </c>
      <c r="CF2" s="28" t="s">
        <v>174</v>
      </c>
      <c r="CG2" s="28" t="s">
        <v>402</v>
      </c>
      <c r="CI2" s="28" t="s">
        <v>59</v>
      </c>
      <c r="CJ2" s="28" t="s">
        <v>57</v>
      </c>
      <c r="CK2" s="28" t="s">
        <v>60</v>
      </c>
      <c r="CL2" s="28" t="s">
        <v>54</v>
      </c>
      <c r="CM2" s="28" t="s">
        <v>53</v>
      </c>
      <c r="CN2" s="28" t="s">
        <v>61</v>
      </c>
      <c r="CO2" s="28" t="s">
        <v>62</v>
      </c>
      <c r="CP2" s="68" t="s">
        <v>63</v>
      </c>
      <c r="CQ2" s="68" t="s">
        <v>64</v>
      </c>
      <c r="CR2" s="28" t="s">
        <v>226</v>
      </c>
      <c r="CS2" s="68" t="s">
        <v>65</v>
      </c>
      <c r="CT2" s="28" t="s">
        <v>67</v>
      </c>
      <c r="CU2" s="68" t="s">
        <v>68</v>
      </c>
      <c r="CV2" s="28" t="s">
        <v>317</v>
      </c>
      <c r="CW2" s="28" t="s">
        <v>320</v>
      </c>
      <c r="CX2" s="68" t="s">
        <v>327</v>
      </c>
    </row>
    <row r="3" spans="1:102" x14ac:dyDescent="0.25">
      <c r="A3" s="28" t="s">
        <v>0</v>
      </c>
      <c r="B3" s="79">
        <v>10435.4735</v>
      </c>
      <c r="C3" s="79">
        <v>418.02530560000002</v>
      </c>
      <c r="D3" s="79">
        <v>23567.588</v>
      </c>
      <c r="E3" s="79">
        <v>2796.3627080000001</v>
      </c>
      <c r="F3" s="79">
        <v>2360.5372769999999</v>
      </c>
      <c r="G3" s="79">
        <v>10470.574560999999</v>
      </c>
      <c r="H3" s="79">
        <v>1152.3360987000001</v>
      </c>
      <c r="I3" s="80">
        <v>13.178973166</v>
      </c>
      <c r="J3" s="80">
        <v>11.298913355</v>
      </c>
      <c r="K3" s="79">
        <v>1.478</v>
      </c>
      <c r="L3" s="80">
        <v>109.68923401000001</v>
      </c>
      <c r="M3" s="79">
        <v>127.9417395</v>
      </c>
      <c r="N3" s="80">
        <v>16.864000000000001</v>
      </c>
      <c r="O3" s="79">
        <v>15.592188181999999</v>
      </c>
      <c r="P3" s="79">
        <v>6.1109310999999999E-2</v>
      </c>
      <c r="Q3" s="80">
        <v>0.5723402299</v>
      </c>
      <c r="R3" s="26"/>
      <c r="S3" s="26" t="s">
        <v>0</v>
      </c>
      <c r="T3" s="97">
        <v>0</v>
      </c>
      <c r="U3" s="26">
        <v>0.15847746500052201</v>
      </c>
      <c r="V3" s="97">
        <v>15.5917152038463</v>
      </c>
      <c r="W3" s="26">
        <v>3.1701643359843601E-2</v>
      </c>
      <c r="X3" s="26">
        <v>3.1701643359843601E-2</v>
      </c>
      <c r="Y3" s="26">
        <v>1.52774398551562E-2</v>
      </c>
      <c r="Z3" s="97">
        <v>0.112870654025364</v>
      </c>
      <c r="AA3" s="26">
        <v>11.3005227275065</v>
      </c>
      <c r="AB3" s="97">
        <v>6.1084292512114502E-2</v>
      </c>
      <c r="AC3" s="26">
        <v>947.79676725289301</v>
      </c>
      <c r="AD3" s="26">
        <v>1.4780058981905599</v>
      </c>
      <c r="AE3" s="26">
        <v>10432.917081006801</v>
      </c>
      <c r="AF3" s="26">
        <v>8.5007474682446702</v>
      </c>
      <c r="AG3" s="26">
        <v>17.772005164125101</v>
      </c>
      <c r="AH3" s="26">
        <v>2.3325803957251201E-2</v>
      </c>
      <c r="AI3" s="26">
        <v>8.9028858161456199</v>
      </c>
      <c r="AJ3" s="97">
        <v>0</v>
      </c>
      <c r="AK3" s="26">
        <v>392.10900146658099</v>
      </c>
      <c r="AL3" s="26">
        <v>392.10900146658099</v>
      </c>
      <c r="AM3" s="26">
        <v>127.87759594464499</v>
      </c>
      <c r="AN3" s="26">
        <v>0</v>
      </c>
      <c r="AO3" s="26">
        <v>11.128109892966499</v>
      </c>
      <c r="AP3" s="26">
        <v>0</v>
      </c>
      <c r="AQ3" s="97">
        <v>3.2432811276558802</v>
      </c>
      <c r="AR3" s="26">
        <v>2.9076976228663499E-2</v>
      </c>
      <c r="AS3" s="26">
        <v>3.3212089205619502</v>
      </c>
      <c r="AT3" s="26">
        <v>1.9626997458621901E-2</v>
      </c>
      <c r="AU3" s="26">
        <v>417.94573952946701</v>
      </c>
      <c r="AV3" s="26">
        <v>0</v>
      </c>
      <c r="AW3" s="26">
        <v>21362.4867918235</v>
      </c>
      <c r="AX3" s="26">
        <v>2373.6097790355798</v>
      </c>
      <c r="AY3" s="26">
        <v>23736.096570859001</v>
      </c>
      <c r="AZ3" s="26">
        <v>0</v>
      </c>
      <c r="BA3" s="26">
        <v>21.057201308533799</v>
      </c>
      <c r="BB3" s="26">
        <v>51.106933448194098</v>
      </c>
      <c r="BC3" s="26">
        <v>219.375340255683</v>
      </c>
      <c r="BD3" s="26">
        <v>39.841033029536398</v>
      </c>
      <c r="BE3" s="26">
        <v>44.989935400603002</v>
      </c>
      <c r="BF3" s="26">
        <v>128.76671867601399</v>
      </c>
      <c r="BG3" s="26">
        <v>40.9193636090003</v>
      </c>
      <c r="BH3" s="26">
        <v>0</v>
      </c>
      <c r="BI3" s="26">
        <v>27.067355512429099</v>
      </c>
      <c r="BJ3" s="26">
        <v>2795.56341388695</v>
      </c>
      <c r="BK3" s="26">
        <v>2359.84253918995</v>
      </c>
      <c r="BL3" s="26">
        <v>435.72087469700199</v>
      </c>
      <c r="BM3" s="26">
        <v>0.25723832514867501</v>
      </c>
      <c r="BN3" s="26">
        <v>0.19825881779350399</v>
      </c>
      <c r="BO3" s="26">
        <v>465.01144947601603</v>
      </c>
      <c r="BP3" s="26">
        <v>55.652838726390101</v>
      </c>
      <c r="BQ3" s="26">
        <v>276.02525881038599</v>
      </c>
      <c r="BR3" s="26">
        <v>64.658802507426799</v>
      </c>
      <c r="BS3" s="26">
        <v>33.324278441420397</v>
      </c>
      <c r="BT3" s="26">
        <v>689.87349651713805</v>
      </c>
      <c r="BU3" s="26">
        <v>15.040991108820499</v>
      </c>
      <c r="BV3" s="26">
        <v>115.28132566444501</v>
      </c>
      <c r="BW3" s="26">
        <v>323.94004406492598</v>
      </c>
      <c r="BX3" s="26">
        <v>2.9282081630811798</v>
      </c>
      <c r="BY3" s="26">
        <v>10495.249360547999</v>
      </c>
      <c r="BZ3" s="26">
        <v>145.295036368712</v>
      </c>
      <c r="CA3" s="26">
        <v>236.073959137728</v>
      </c>
      <c r="CB3" s="26">
        <v>0.24740883404928299</v>
      </c>
      <c r="CC3" s="26">
        <v>113.966635280571</v>
      </c>
      <c r="CD3" s="97">
        <v>0</v>
      </c>
      <c r="CE3" s="26">
        <v>0.26281022890920602</v>
      </c>
      <c r="CF3" s="26">
        <v>1152.0369922398399</v>
      </c>
      <c r="CG3" s="26">
        <v>345.69878756919201</v>
      </c>
      <c r="CH3" s="49"/>
      <c r="CI3" s="23">
        <f t="shared" ref="CI3:CI34" si="0">+IF(B3=0,"",(AE3-B3)/B3)</f>
        <v>-2.4497393368870697E-4</v>
      </c>
      <c r="CJ3" s="23">
        <f t="shared" ref="CJ3:CJ34" si="1">IF(C3=0,"",(AU3-C3)/C3)</f>
        <v>-1.9033792803241055E-4</v>
      </c>
      <c r="CK3" s="23">
        <f t="shared" ref="CK3:CK34" si="2">IF(D3=0,"",(AY3-D3)/D3)</f>
        <v>7.1500134362074445E-3</v>
      </c>
      <c r="CL3" s="23">
        <f t="shared" ref="CL3:CL34" si="3">IF(E3=0,"",(BJ3-E3)/E3)</f>
        <v>-2.8583349032778953E-4</v>
      </c>
      <c r="CM3" s="23">
        <f t="shared" ref="CM3:CM34" si="4">IF(F3=0,"",(BK3-F3)/F3)</f>
        <v>-2.943134246678117E-4</v>
      </c>
      <c r="CN3" s="23">
        <f t="shared" ref="CN3:CN34" si="5">IF(G3=0,"",(BY3-G3)/G3)</f>
        <v>2.35658505693726E-3</v>
      </c>
      <c r="CO3" s="23">
        <f t="shared" ref="CO3:CO34" si="6">IF(H3=0,"",(CF3-H3)/H3)</f>
        <v>-2.5956529566120631E-4</v>
      </c>
      <c r="CP3" s="70">
        <f t="shared" ref="CP3:CP34" si="7">IF(I3=0,"",(X3-I3)/I3)</f>
        <v>-0.99759452857513742</v>
      </c>
      <c r="CQ3" s="70">
        <f t="shared" ref="CQ3:CQ34" si="8">IF(J3=0,"",(AA3-J3)/J3)</f>
        <v>1.4243604282427087E-4</v>
      </c>
      <c r="CR3" s="23">
        <f t="shared" ref="CR3:CR34" si="9">IF(K3=0,"",(AD3-K3)/K3)</f>
        <v>3.9906566711507988E-6</v>
      </c>
      <c r="CS3" s="70">
        <f t="shared" ref="CS3:CS34" si="10">IF(L3=0,"",(AL3-L3)/L3)</f>
        <v>2.5747264077970833</v>
      </c>
      <c r="CT3" s="23">
        <f t="shared" ref="CT3:CT34" si="11">IF(M3=0,"",(AM3-M3)/M3)</f>
        <v>-5.0134972062813399E-4</v>
      </c>
      <c r="CU3" s="70">
        <f t="shared" ref="CU3:CU34" si="12">IF(N3=0,"",(AS3-N3)/N3)</f>
        <v>-0.80305924332531131</v>
      </c>
      <c r="CV3" s="23">
        <f>IF(O3=0,"",(V3-O3)/O3)</f>
        <v>-3.0334302548038168E-5</v>
      </c>
      <c r="CW3" s="23">
        <f>IF(P3=0,"",(AB3-P3)/P3)</f>
        <v>-4.0940549772353909E-4</v>
      </c>
      <c r="CX3" s="70">
        <f t="shared" ref="CX3:CX34" si="13">IF(Q3=0,"",(AT3-Q3)/Q3)</f>
        <v>-0.96570746483773962</v>
      </c>
    </row>
    <row r="4" spans="1:102" x14ac:dyDescent="0.25">
      <c r="A4" s="28" t="s">
        <v>2</v>
      </c>
      <c r="B4" s="79">
        <v>6876.7464739999996</v>
      </c>
      <c r="C4" s="79">
        <v>357.28449000000001</v>
      </c>
      <c r="D4" s="79">
        <v>20303.466248000001</v>
      </c>
      <c r="E4" s="79">
        <v>2108.4743735000002</v>
      </c>
      <c r="F4" s="79">
        <v>1741.1937064000001</v>
      </c>
      <c r="G4" s="79">
        <v>8579.6976594999996</v>
      </c>
      <c r="H4" s="79">
        <v>435.70545089000001</v>
      </c>
      <c r="I4" s="80">
        <v>4.0395402090000001</v>
      </c>
      <c r="J4" s="80">
        <v>6.0906351488999997</v>
      </c>
      <c r="K4" s="79">
        <v>0.1045879</v>
      </c>
      <c r="L4" s="80">
        <v>32.446959284000002</v>
      </c>
      <c r="M4" s="79">
        <v>22.377214299999999</v>
      </c>
      <c r="N4" s="80"/>
      <c r="O4" s="79">
        <v>1.4446554331000001</v>
      </c>
      <c r="P4" s="79">
        <v>1.41421659E-2</v>
      </c>
      <c r="Q4" s="80">
        <v>0.17460072260000001</v>
      </c>
      <c r="R4" s="26"/>
      <c r="S4" s="26" t="s">
        <v>2</v>
      </c>
      <c r="T4" s="97">
        <v>0</v>
      </c>
      <c r="U4" s="26">
        <v>0</v>
      </c>
      <c r="V4" s="97">
        <v>1.4446647282740299</v>
      </c>
      <c r="W4" s="26">
        <v>0</v>
      </c>
      <c r="X4" s="26">
        <v>0</v>
      </c>
      <c r="Y4" s="26">
        <v>0</v>
      </c>
      <c r="Z4" s="97">
        <v>0</v>
      </c>
      <c r="AA4" s="26">
        <v>30.777981860029801</v>
      </c>
      <c r="AB4" s="97">
        <v>1.41314865607621E-2</v>
      </c>
      <c r="AC4" s="26">
        <v>226.143103320937</v>
      </c>
      <c r="AD4" s="26">
        <v>0.10458782000584201</v>
      </c>
      <c r="AE4" s="26">
        <v>6878.9248409107304</v>
      </c>
      <c r="AF4" s="26">
        <v>19.8019260846043</v>
      </c>
      <c r="AG4" s="26">
        <v>11.8331599613559</v>
      </c>
      <c r="AH4" s="26">
        <v>4.3998801182790702E-4</v>
      </c>
      <c r="AI4" s="26">
        <v>19.9097906705335</v>
      </c>
      <c r="AJ4" s="97">
        <v>0</v>
      </c>
      <c r="AK4" s="26">
        <v>61.112295490761497</v>
      </c>
      <c r="AL4" s="26">
        <v>61.112295490761497</v>
      </c>
      <c r="AM4" s="26">
        <v>22.374002147767001</v>
      </c>
      <c r="AN4" s="26">
        <v>0</v>
      </c>
      <c r="AO4" s="26">
        <v>3.9597806755055802</v>
      </c>
      <c r="AP4" s="26">
        <v>0</v>
      </c>
      <c r="AQ4" s="97">
        <v>0</v>
      </c>
      <c r="AR4" s="26">
        <v>0</v>
      </c>
      <c r="AS4" s="26">
        <v>0</v>
      </c>
      <c r="AT4" s="26">
        <v>0</v>
      </c>
      <c r="AU4" s="26">
        <v>357.134965276542</v>
      </c>
      <c r="AV4" s="26">
        <v>0</v>
      </c>
      <c r="AW4" s="26">
        <v>16664.193480186699</v>
      </c>
      <c r="AX4" s="26">
        <v>1851.5772118202999</v>
      </c>
      <c r="AY4" s="26">
        <v>18515.770692007001</v>
      </c>
      <c r="AZ4" s="26">
        <v>0</v>
      </c>
      <c r="BA4" s="26">
        <v>10.3586778605719</v>
      </c>
      <c r="BB4" s="26">
        <v>56.441913743062301</v>
      </c>
      <c r="BC4" s="26">
        <v>110.806732872655</v>
      </c>
      <c r="BD4" s="26">
        <v>35.148432680280202</v>
      </c>
      <c r="BE4" s="26">
        <v>11.9040047711326</v>
      </c>
      <c r="BF4" s="26">
        <v>70.070038843565499</v>
      </c>
      <c r="BG4" s="26">
        <v>32.427536826556803</v>
      </c>
      <c r="BH4" s="26">
        <v>10.367107370602399</v>
      </c>
      <c r="BI4" s="26">
        <v>6.60414900908855</v>
      </c>
      <c r="BJ4" s="26">
        <v>2108.7630880360898</v>
      </c>
      <c r="BK4" s="26">
        <v>1741.4249077255699</v>
      </c>
      <c r="BL4" s="26">
        <v>367.33818031052101</v>
      </c>
      <c r="BM4" s="26">
        <v>1.53673881292129E-2</v>
      </c>
      <c r="BN4" s="26">
        <v>0.25287002702866501</v>
      </c>
      <c r="BO4" s="26">
        <v>868.90004001410898</v>
      </c>
      <c r="BP4" s="26">
        <v>1.6271727376444702E-2</v>
      </c>
      <c r="BQ4" s="26">
        <v>99.194874405330694</v>
      </c>
      <c r="BR4" s="26">
        <v>21.324071221084999</v>
      </c>
      <c r="BS4" s="26">
        <v>11.577920615530401</v>
      </c>
      <c r="BT4" s="26">
        <v>247.84483644328299</v>
      </c>
      <c r="BU4" s="26">
        <v>11.5962046577304</v>
      </c>
      <c r="BV4" s="26">
        <v>91.817113779328295</v>
      </c>
      <c r="BW4" s="26">
        <v>173.669560384926</v>
      </c>
      <c r="BX4" s="26">
        <v>3.84879847515796</v>
      </c>
      <c r="BY4" s="26">
        <v>8090.7234995005401</v>
      </c>
      <c r="BZ4" s="26">
        <v>73.439254131247296</v>
      </c>
      <c r="CA4" s="26">
        <v>192.06085163709699</v>
      </c>
      <c r="CB4" s="26">
        <v>0</v>
      </c>
      <c r="CC4" s="26">
        <v>42.894864396125698</v>
      </c>
      <c r="CD4" s="97">
        <v>0</v>
      </c>
      <c r="CE4" s="26">
        <v>1.81211280632007</v>
      </c>
      <c r="CF4" s="26">
        <v>435.78986183876498</v>
      </c>
      <c r="CG4" s="26">
        <v>123.6916497337</v>
      </c>
      <c r="CH4" s="49"/>
      <c r="CI4" s="23">
        <f t="shared" si="0"/>
        <v>3.1677289819639226E-4</v>
      </c>
      <c r="CJ4" s="23">
        <f t="shared" si="1"/>
        <v>-4.1850325900797037E-4</v>
      </c>
      <c r="CK4" s="23">
        <f t="shared" si="2"/>
        <v>-8.8048786062286125E-2</v>
      </c>
      <c r="CL4" s="23">
        <f t="shared" si="3"/>
        <v>1.3693054073518165E-4</v>
      </c>
      <c r="CM4" s="23">
        <f t="shared" si="4"/>
        <v>1.3278323067675632E-4</v>
      </c>
      <c r="CN4" s="23">
        <f t="shared" si="5"/>
        <v>-5.6992003611926287E-2</v>
      </c>
      <c r="CO4" s="23">
        <f t="shared" si="6"/>
        <v>1.9373397462103277E-4</v>
      </c>
      <c r="CP4" s="70">
        <f t="shared" si="7"/>
        <v>-1</v>
      </c>
      <c r="CQ4" s="70">
        <f t="shared" si="8"/>
        <v>4.0533287756677501</v>
      </c>
      <c r="CR4" s="23">
        <f t="shared" si="9"/>
        <v>-7.6485098173011914E-7</v>
      </c>
      <c r="CS4" s="70">
        <f t="shared" si="10"/>
        <v>0.88345215820875789</v>
      </c>
      <c r="CT4" s="23">
        <f t="shared" si="11"/>
        <v>-1.4354567060643076E-4</v>
      </c>
      <c r="CU4" s="70" t="str">
        <f t="shared" si="12"/>
        <v/>
      </c>
      <c r="CV4" s="83">
        <f t="shared" ref="CV4:CV57" si="14">IF(O4=0,"",(V4-O4)/O4)</f>
        <v>6.4341806473983053E-6</v>
      </c>
      <c r="CW4" s="83">
        <f t="shared" ref="CW4:CW57" si="15">IF(P4=0,"",(AB4-P4)/P4)</f>
        <v>-7.5514170272175034E-4</v>
      </c>
      <c r="CX4" s="70">
        <f t="shared" si="13"/>
        <v>-1</v>
      </c>
    </row>
    <row r="5" spans="1:102" x14ac:dyDescent="0.25">
      <c r="A5" s="28" t="s">
        <v>3</v>
      </c>
      <c r="B5" s="79">
        <v>8378.3438642000001</v>
      </c>
      <c r="C5" s="79">
        <v>376.38478850000001</v>
      </c>
      <c r="D5" s="79">
        <v>27815.080809999999</v>
      </c>
      <c r="E5" s="79">
        <v>1308.4561014999999</v>
      </c>
      <c r="F5" s="79">
        <v>839.38427093999996</v>
      </c>
      <c r="G5" s="79">
        <v>47906.616392999997</v>
      </c>
      <c r="H5" s="79">
        <v>443.84799192000003</v>
      </c>
      <c r="I5" s="80">
        <v>5.5484502850000004</v>
      </c>
      <c r="J5" s="80">
        <v>9.0110548712000007</v>
      </c>
      <c r="K5" s="79">
        <v>0.49</v>
      </c>
      <c r="L5" s="80">
        <v>18.15304377</v>
      </c>
      <c r="M5" s="79">
        <v>84.533760409999999</v>
      </c>
      <c r="N5" s="80">
        <v>1.06498</v>
      </c>
      <c r="O5" s="79">
        <v>1.4714281269</v>
      </c>
      <c r="P5" s="79">
        <v>2.35933288E-2</v>
      </c>
      <c r="Q5" s="80">
        <v>0.1571285714</v>
      </c>
      <c r="R5" s="26"/>
      <c r="S5" s="26" t="s">
        <v>3</v>
      </c>
      <c r="T5" s="97">
        <v>0.69667280308695501</v>
      </c>
      <c r="U5" s="26">
        <v>1.41608298428198</v>
      </c>
      <c r="V5" s="97">
        <v>1.47110553145964</v>
      </c>
      <c r="W5" s="26">
        <v>0.85820363391108201</v>
      </c>
      <c r="X5" s="26">
        <v>0.80286920425395802</v>
      </c>
      <c r="Y5" s="26">
        <v>1.58567986833611</v>
      </c>
      <c r="Z5" s="97">
        <v>0.33401602188347401</v>
      </c>
      <c r="AA5" s="26">
        <v>7.0620554543696796</v>
      </c>
      <c r="AB5" s="97">
        <v>2.3573194950000299E-2</v>
      </c>
      <c r="AC5" s="26">
        <v>153.90547157526299</v>
      </c>
      <c r="AD5" s="26">
        <v>0.49001081862023599</v>
      </c>
      <c r="AE5" s="26">
        <v>8377.4454905767598</v>
      </c>
      <c r="AF5" s="26">
        <v>6.1323592083779701</v>
      </c>
      <c r="AG5" s="26">
        <v>9.2930725463869202</v>
      </c>
      <c r="AH5" s="26">
        <v>0.83634248687436996</v>
      </c>
      <c r="AI5" s="26">
        <v>4.3817736721102403</v>
      </c>
      <c r="AJ5" s="97">
        <v>0.400811723427967</v>
      </c>
      <c r="AK5" s="26">
        <v>56.644651310534996</v>
      </c>
      <c r="AL5" s="26">
        <v>56.644651310534996</v>
      </c>
      <c r="AM5" s="26">
        <v>84.531395540197394</v>
      </c>
      <c r="AN5" s="26">
        <v>0</v>
      </c>
      <c r="AO5" s="26">
        <v>5.7528189292789902</v>
      </c>
      <c r="AP5" s="26">
        <v>0.38172414120503501</v>
      </c>
      <c r="AQ5" s="97">
        <v>10.574280611660299</v>
      </c>
      <c r="AR5" s="26">
        <v>0.91524281558645604</v>
      </c>
      <c r="AS5" s="26">
        <v>1.4315439503073799</v>
      </c>
      <c r="AT5" s="26">
        <v>0.17173608308838101</v>
      </c>
      <c r="AU5" s="26">
        <v>376.29467413504398</v>
      </c>
      <c r="AV5" s="26">
        <v>0</v>
      </c>
      <c r="AW5" s="26">
        <v>24674.925383190701</v>
      </c>
      <c r="AX5" s="26">
        <v>2741.6584754308101</v>
      </c>
      <c r="AY5" s="26">
        <v>27416.5838586215</v>
      </c>
      <c r="AZ5" s="26">
        <v>2.84807238988783E-3</v>
      </c>
      <c r="BA5" s="26">
        <v>12.5639171128239</v>
      </c>
      <c r="BB5" s="26">
        <v>39.615931067943102</v>
      </c>
      <c r="BC5" s="26">
        <v>116.65749436775199</v>
      </c>
      <c r="BD5" s="26">
        <v>24.130700577207499</v>
      </c>
      <c r="BE5" s="26">
        <v>6.0778804216890698</v>
      </c>
      <c r="BF5" s="26">
        <v>40.6502876281574</v>
      </c>
      <c r="BG5" s="26">
        <v>21.6480052906496</v>
      </c>
      <c r="BH5" s="26">
        <v>4.2937015724466297E-4</v>
      </c>
      <c r="BI5" s="26">
        <v>4.6676680836218596</v>
      </c>
      <c r="BJ5" s="26">
        <v>1308.2668795040199</v>
      </c>
      <c r="BK5" s="26">
        <v>839.22781686774101</v>
      </c>
      <c r="BL5" s="26">
        <v>469.03906263627903</v>
      </c>
      <c r="BM5" s="26">
        <v>1.51842468735704E-2</v>
      </c>
      <c r="BN5" s="26">
        <v>0.182602166662367</v>
      </c>
      <c r="BO5" s="26">
        <v>382.127901136069</v>
      </c>
      <c r="BP5" s="26">
        <v>3.9447537161659399E-2</v>
      </c>
      <c r="BQ5" s="26">
        <v>43.836568322921899</v>
      </c>
      <c r="BR5" s="26">
        <v>10.880822570406201</v>
      </c>
      <c r="BS5" s="26">
        <v>4.9222712633266603</v>
      </c>
      <c r="BT5" s="26">
        <v>109.471616196442</v>
      </c>
      <c r="BU5" s="26">
        <v>8.8891448292217206</v>
      </c>
      <c r="BV5" s="26">
        <v>63.750268926534197</v>
      </c>
      <c r="BW5" s="26">
        <v>84.450338722895495</v>
      </c>
      <c r="BX5" s="26">
        <v>2.75989333902085</v>
      </c>
      <c r="BY5" s="26">
        <v>47883.352054691597</v>
      </c>
      <c r="BZ5" s="26">
        <v>83.419191495179504</v>
      </c>
      <c r="CA5" s="26">
        <v>1167.91567831661</v>
      </c>
      <c r="CB5" s="26">
        <v>0.296306180673794</v>
      </c>
      <c r="CC5" s="26">
        <v>50.3919315789243</v>
      </c>
      <c r="CD5" s="97">
        <v>0</v>
      </c>
      <c r="CE5" s="26">
        <v>9.4247546824526705</v>
      </c>
      <c r="CF5" s="26">
        <v>443.80488161433402</v>
      </c>
      <c r="CG5" s="26">
        <v>144.59926379884999</v>
      </c>
      <c r="CH5" s="49"/>
      <c r="CI5" s="23">
        <f t="shared" si="0"/>
        <v>-1.0722568061201344E-4</v>
      </c>
      <c r="CJ5" s="23">
        <f t="shared" si="1"/>
        <v>-2.3942084725359921E-4</v>
      </c>
      <c r="CK5" s="23">
        <f t="shared" si="2"/>
        <v>-1.4326650858955386E-2</v>
      </c>
      <c r="CL5" s="23">
        <f t="shared" si="3"/>
        <v>-1.4461470718282702E-4</v>
      </c>
      <c r="CM5" s="23">
        <f t="shared" si="4"/>
        <v>-1.8639147488878332E-4</v>
      </c>
      <c r="CN5" s="23">
        <f t="shared" si="5"/>
        <v>-4.8561848153815624E-4</v>
      </c>
      <c r="CO5" s="23">
        <f t="shared" si="6"/>
        <v>-9.7128536009632806E-5</v>
      </c>
      <c r="CP5" s="70">
        <f t="shared" si="7"/>
        <v>-0.85529847741008314</v>
      </c>
      <c r="CQ5" s="70">
        <f t="shared" si="8"/>
        <v>-0.2162898178613325</v>
      </c>
      <c r="CR5" s="23">
        <f t="shared" si="9"/>
        <v>2.2078816808157598E-5</v>
      </c>
      <c r="CS5" s="70">
        <f t="shared" si="10"/>
        <v>2.1203941349024249</v>
      </c>
      <c r="CT5" s="23">
        <f t="shared" si="11"/>
        <v>-2.7975447810852746E-5</v>
      </c>
      <c r="CU5" s="70">
        <f t="shared" si="12"/>
        <v>0.34419796644761391</v>
      </c>
      <c r="CV5" s="83">
        <f t="shared" si="14"/>
        <v>-2.1923968589597772E-4</v>
      </c>
      <c r="CW5" s="83">
        <f t="shared" si="15"/>
        <v>-8.5337046630321772E-4</v>
      </c>
      <c r="CX5" s="70">
        <f t="shared" si="13"/>
        <v>9.2965343974234144E-2</v>
      </c>
    </row>
    <row r="6" spans="1:102" x14ac:dyDescent="0.25">
      <c r="A6" s="28" t="s">
        <v>4</v>
      </c>
      <c r="B6" s="79">
        <v>11816.29516</v>
      </c>
      <c r="C6" s="79">
        <v>1095.4142133</v>
      </c>
      <c r="D6" s="79">
        <v>6578.6941286000001</v>
      </c>
      <c r="E6" s="79">
        <v>1511.1270313</v>
      </c>
      <c r="F6" s="79">
        <v>1470.7382651</v>
      </c>
      <c r="G6" s="79">
        <v>1897.2019253000001</v>
      </c>
      <c r="H6" s="79">
        <v>538.19224716999997</v>
      </c>
      <c r="I6" s="80">
        <v>9.3647703060000005</v>
      </c>
      <c r="J6" s="80">
        <v>24.275023560000001</v>
      </c>
      <c r="K6" s="79">
        <v>2.1791390499999999</v>
      </c>
      <c r="L6" s="80">
        <v>103.38481836</v>
      </c>
      <c r="M6" s="79">
        <v>58.366989531000002</v>
      </c>
      <c r="N6" s="80">
        <v>3.99091475</v>
      </c>
      <c r="O6" s="79">
        <v>9.0424394780000004</v>
      </c>
      <c r="P6" s="79">
        <v>1.0678863364</v>
      </c>
      <c r="Q6" s="80">
        <v>1.2603901002</v>
      </c>
      <c r="R6" s="26"/>
      <c r="S6" s="26" t="s">
        <v>4</v>
      </c>
      <c r="T6" s="97">
        <v>3.3417526646766199E-4</v>
      </c>
      <c r="U6" s="26">
        <v>0.33821962397737299</v>
      </c>
      <c r="V6" s="97">
        <v>9.0430714503045309</v>
      </c>
      <c r="W6" s="26">
        <v>0.123741819321945</v>
      </c>
      <c r="X6" s="26">
        <v>0.123715273403933</v>
      </c>
      <c r="Y6" s="26">
        <v>5.1178810768248401E-2</v>
      </c>
      <c r="Z6" s="97">
        <v>1.60228205602479E-4</v>
      </c>
      <c r="AA6" s="26">
        <v>76.340240839636493</v>
      </c>
      <c r="AB6" s="97">
        <v>1.0679843202898001</v>
      </c>
      <c r="AC6" s="26">
        <v>1099.01286595496</v>
      </c>
      <c r="AD6" s="26">
        <v>2.17921640493394</v>
      </c>
      <c r="AE6" s="26">
        <v>11816.4253367826</v>
      </c>
      <c r="AF6" s="26">
        <v>65.895971412486404</v>
      </c>
      <c r="AG6" s="26">
        <v>75.935812367032796</v>
      </c>
      <c r="AH6" s="26">
        <v>1.3407223162645201</v>
      </c>
      <c r="AI6" s="26">
        <v>57.367442289425099</v>
      </c>
      <c r="AJ6" s="97">
        <v>1.9222762593214799E-4</v>
      </c>
      <c r="AK6" s="26">
        <v>246.265209302302</v>
      </c>
      <c r="AL6" s="26">
        <v>246.265209302302</v>
      </c>
      <c r="AM6" s="26">
        <v>58.367705439698</v>
      </c>
      <c r="AN6" s="26">
        <v>0</v>
      </c>
      <c r="AO6" s="26">
        <v>1.2838827853768999</v>
      </c>
      <c r="AP6" s="26">
        <v>1.8968344491881699E-4</v>
      </c>
      <c r="AQ6" s="97">
        <v>2.96891614271368E-2</v>
      </c>
      <c r="AR6" s="26">
        <v>0.18290313257138599</v>
      </c>
      <c r="AS6" s="26">
        <v>2.8469579341148699E-3</v>
      </c>
      <c r="AT6" s="26">
        <v>8.2411816895294702E-5</v>
      </c>
      <c r="AU6" s="26">
        <v>1095.30079748961</v>
      </c>
      <c r="AV6" s="26">
        <v>0</v>
      </c>
      <c r="AW6" s="26">
        <v>6423.8397553919003</v>
      </c>
      <c r="AX6" s="26">
        <v>713.76044044140895</v>
      </c>
      <c r="AY6" s="26">
        <v>7137.60019583331</v>
      </c>
      <c r="AZ6" s="26">
        <v>3.6278488732728E-6</v>
      </c>
      <c r="BA6" s="26">
        <v>11.262660117064801</v>
      </c>
      <c r="BB6" s="26">
        <v>9.4095079433907092</v>
      </c>
      <c r="BC6" s="26">
        <v>50.7745288866167</v>
      </c>
      <c r="BD6" s="26">
        <v>14.6874034424334</v>
      </c>
      <c r="BE6" s="26">
        <v>37.983369632486202</v>
      </c>
      <c r="BF6" s="26">
        <v>87.324150646283798</v>
      </c>
      <c r="BG6" s="26">
        <v>18.050306216544499</v>
      </c>
      <c r="BH6" s="26">
        <v>0.441779421419007</v>
      </c>
      <c r="BI6" s="26">
        <v>35.879981900073297</v>
      </c>
      <c r="BJ6" s="26">
        <v>1511.1318935576801</v>
      </c>
      <c r="BK6" s="26">
        <v>1470.7399401381399</v>
      </c>
      <c r="BL6" s="26">
        <v>40.391953419544997</v>
      </c>
      <c r="BM6" s="26">
        <v>0.49603180094673299</v>
      </c>
      <c r="BN6" s="26">
        <v>2.6147937862244199E-2</v>
      </c>
      <c r="BO6" s="26">
        <v>117.285551666826</v>
      </c>
      <c r="BP6" s="26">
        <v>0.87783302365522597</v>
      </c>
      <c r="BQ6" s="26">
        <v>246.14993963696401</v>
      </c>
      <c r="BR6" s="26">
        <v>52.171006935394601</v>
      </c>
      <c r="BS6" s="26">
        <v>26.704864100727999</v>
      </c>
      <c r="BT6" s="26">
        <v>615.32138194241497</v>
      </c>
      <c r="BU6" s="26">
        <v>21.764759598620401</v>
      </c>
      <c r="BV6" s="26">
        <v>76.860975832196203</v>
      </c>
      <c r="BW6" s="26">
        <v>130.756315757094</v>
      </c>
      <c r="BX6" s="26">
        <v>0.31339230142660102</v>
      </c>
      <c r="BY6" s="26">
        <v>1905.08624784827</v>
      </c>
      <c r="BZ6" s="26">
        <v>28.3371004226751</v>
      </c>
      <c r="CA6" s="26">
        <v>0.16626426013547499</v>
      </c>
      <c r="CB6" s="26">
        <v>1.4213880849816399E-4</v>
      </c>
      <c r="CC6" s="26">
        <v>3.1334758050677798</v>
      </c>
      <c r="CD6" s="97">
        <v>0</v>
      </c>
      <c r="CE6" s="26">
        <v>1.49913640315043</v>
      </c>
      <c r="CF6" s="26">
        <v>538.26819672227805</v>
      </c>
      <c r="CG6" s="26">
        <v>1.08290032433578</v>
      </c>
      <c r="CH6" s="49"/>
      <c r="CI6" s="23">
        <f t="shared" si="0"/>
        <v>1.1016717239886235E-5</v>
      </c>
      <c r="CJ6" s="23">
        <f t="shared" si="1"/>
        <v>-1.0353691691509091E-4</v>
      </c>
      <c r="CK6" s="23">
        <f t="shared" si="2"/>
        <v>8.4956992422483946E-2</v>
      </c>
      <c r="CL6" s="23">
        <f t="shared" si="3"/>
        <v>3.217636624437292E-6</v>
      </c>
      <c r="CM6" s="23">
        <f t="shared" si="4"/>
        <v>1.1389097432310609E-6</v>
      </c>
      <c r="CN6" s="23">
        <f t="shared" si="5"/>
        <v>4.1557635184368488E-3</v>
      </c>
      <c r="CO6" s="23">
        <f t="shared" si="6"/>
        <v>1.4111974425020835E-4</v>
      </c>
      <c r="CP6" s="70">
        <f t="shared" si="7"/>
        <v>-0.98678928907368191</v>
      </c>
      <c r="CQ6" s="70">
        <f t="shared" si="8"/>
        <v>2.1448060452319697</v>
      </c>
      <c r="CR6" s="23">
        <f t="shared" si="9"/>
        <v>3.54979338928011E-5</v>
      </c>
      <c r="CS6" s="70">
        <f t="shared" si="10"/>
        <v>1.3820248776253883</v>
      </c>
      <c r="CT6" s="23">
        <f t="shared" si="11"/>
        <v>1.2265643709754246E-5</v>
      </c>
      <c r="CU6" s="70">
        <f t="shared" si="12"/>
        <v>-0.99928664025356218</v>
      </c>
      <c r="CV6" s="83">
        <f t="shared" si="14"/>
        <v>6.9889580800409375E-5</v>
      </c>
      <c r="CW6" s="83">
        <f t="shared" si="15"/>
        <v>9.1754980338458662E-5</v>
      </c>
      <c r="CX6" s="70">
        <f t="shared" si="13"/>
        <v>-0.99993461403982598</v>
      </c>
    </row>
    <row r="7" spans="1:102" x14ac:dyDescent="0.25">
      <c r="A7" s="28" t="s">
        <v>5</v>
      </c>
      <c r="B7" s="79">
        <v>7124.340682</v>
      </c>
      <c r="C7" s="79">
        <v>114.84787710000001</v>
      </c>
      <c r="D7" s="79">
        <v>25776.924144000001</v>
      </c>
      <c r="E7" s="79">
        <v>952.35669800000005</v>
      </c>
      <c r="F7" s="79">
        <v>632.93865900000003</v>
      </c>
      <c r="G7" s="79">
        <v>15135.34937</v>
      </c>
      <c r="H7" s="79">
        <v>526.70953399999996</v>
      </c>
      <c r="I7" s="80">
        <v>5.0059818575000001</v>
      </c>
      <c r="J7" s="80">
        <v>5.3993433388999996</v>
      </c>
      <c r="K7" s="79">
        <v>18.151554999999998</v>
      </c>
      <c r="L7" s="80">
        <v>33.499864606000003</v>
      </c>
      <c r="M7" s="79">
        <v>61.816411481000003</v>
      </c>
      <c r="N7" s="80"/>
      <c r="O7" s="79">
        <v>3.2733850341999999</v>
      </c>
      <c r="P7" s="79">
        <v>7.7737557999999997E-3</v>
      </c>
      <c r="Q7" s="80">
        <v>0.14082513590000001</v>
      </c>
      <c r="R7" s="26"/>
      <c r="S7" s="26" t="s">
        <v>5</v>
      </c>
      <c r="T7" s="97">
        <v>0</v>
      </c>
      <c r="U7" s="26">
        <v>0</v>
      </c>
      <c r="V7" s="97">
        <v>3.2731157464741298</v>
      </c>
      <c r="W7" s="26">
        <v>6.3723236642669295E-2</v>
      </c>
      <c r="X7" s="26">
        <v>6.3723236642669295E-2</v>
      </c>
      <c r="Y7" s="26">
        <v>2.5682950579539999E-2</v>
      </c>
      <c r="Z7" s="97">
        <v>0</v>
      </c>
      <c r="AA7" s="26">
        <v>6.16684618544339</v>
      </c>
      <c r="AB7" s="97">
        <v>7.7669367382494697E-3</v>
      </c>
      <c r="AC7" s="26">
        <v>457.85389762407999</v>
      </c>
      <c r="AD7" s="26">
        <v>18.1596634194789</v>
      </c>
      <c r="AE7" s="26">
        <v>7124.94337035643</v>
      </c>
      <c r="AF7" s="26">
        <v>4.73444915710426</v>
      </c>
      <c r="AG7" s="26">
        <v>38.545538599620301</v>
      </c>
      <c r="AH7" s="26">
        <v>0.691030462636673</v>
      </c>
      <c r="AI7" s="26">
        <v>3.3860234644179501</v>
      </c>
      <c r="AJ7" s="97">
        <v>0</v>
      </c>
      <c r="AK7" s="26">
        <v>116.592480420654</v>
      </c>
      <c r="AL7" s="26">
        <v>116.592480420654</v>
      </c>
      <c r="AM7" s="26">
        <v>61.8354905757758</v>
      </c>
      <c r="AN7" s="26">
        <v>0</v>
      </c>
      <c r="AO7" s="26">
        <v>6.3650460419643302</v>
      </c>
      <c r="AP7" s="26">
        <v>0</v>
      </c>
      <c r="AQ7" s="97">
        <v>0</v>
      </c>
      <c r="AR7" s="26">
        <v>0</v>
      </c>
      <c r="AS7" s="26">
        <v>0</v>
      </c>
      <c r="AT7" s="26">
        <v>0</v>
      </c>
      <c r="AU7" s="26">
        <v>114.746627511147</v>
      </c>
      <c r="AV7" s="26">
        <v>0</v>
      </c>
      <c r="AW7" s="26">
        <v>23058.816463163199</v>
      </c>
      <c r="AX7" s="26">
        <v>2562.0910772952502</v>
      </c>
      <c r="AY7" s="26">
        <v>25620.907540458498</v>
      </c>
      <c r="AZ7" s="26">
        <v>0</v>
      </c>
      <c r="BA7" s="26">
        <v>13.2493420116392</v>
      </c>
      <c r="BB7" s="26">
        <v>24.5334740365305</v>
      </c>
      <c r="BC7" s="26">
        <v>126.082215729838</v>
      </c>
      <c r="BD7" s="26">
        <v>15.7437757389396</v>
      </c>
      <c r="BE7" s="26">
        <v>7.0105052410478503</v>
      </c>
      <c r="BF7" s="26">
        <v>33.3263404335719</v>
      </c>
      <c r="BG7" s="26">
        <v>14.8524731172473</v>
      </c>
      <c r="BH7" s="26">
        <v>0</v>
      </c>
      <c r="BI7" s="26">
        <v>4.1635190020006903</v>
      </c>
      <c r="BJ7" s="26">
        <v>952.31993142393503</v>
      </c>
      <c r="BK7" s="26">
        <v>632.83784328204604</v>
      </c>
      <c r="BL7" s="26">
        <v>319.48208814188899</v>
      </c>
      <c r="BM7" s="26">
        <v>2.4254981067808601E-2</v>
      </c>
      <c r="BN7" s="26">
        <v>0.107529909426412</v>
      </c>
      <c r="BO7" s="26">
        <v>231.31946772573301</v>
      </c>
      <c r="BP7" s="26">
        <v>2.56823349151496E-2</v>
      </c>
      <c r="BQ7" s="26">
        <v>50.5936174413157</v>
      </c>
      <c r="BR7" s="26">
        <v>12.1064275948345</v>
      </c>
      <c r="BS7" s="26">
        <v>6.0003520730832101</v>
      </c>
      <c r="BT7" s="26">
        <v>126.420196327981</v>
      </c>
      <c r="BU7" s="26">
        <v>15.087584537427199</v>
      </c>
      <c r="BV7" s="26">
        <v>42.386648552621502</v>
      </c>
      <c r="BW7" s="26">
        <v>62.586923060235698</v>
      </c>
      <c r="BX7" s="26">
        <v>1.6366557114924101</v>
      </c>
      <c r="BY7" s="26">
        <v>15135.5772692502</v>
      </c>
      <c r="BZ7" s="26">
        <v>82.173218282254695</v>
      </c>
      <c r="CA7" s="26">
        <v>369.25024388674802</v>
      </c>
      <c r="CB7" s="26">
        <v>0</v>
      </c>
      <c r="CC7" s="26">
        <v>58.015563589131801</v>
      </c>
      <c r="CD7" s="97">
        <v>0</v>
      </c>
      <c r="CE7" s="26">
        <v>9.9051014732743498E-2</v>
      </c>
      <c r="CF7" s="26">
        <v>526.72476042725498</v>
      </c>
      <c r="CG7" s="26">
        <v>177.30426297407701</v>
      </c>
      <c r="CH7" s="49"/>
      <c r="CI7" s="23">
        <f t="shared" si="0"/>
        <v>8.459566763177537E-5</v>
      </c>
      <c r="CJ7" s="23">
        <f t="shared" si="1"/>
        <v>-8.8159739134619386E-4</v>
      </c>
      <c r="CK7" s="23">
        <f t="shared" si="2"/>
        <v>-6.0525686722718497E-3</v>
      </c>
      <c r="CL7" s="23">
        <f t="shared" si="3"/>
        <v>-3.8605888048282263E-5</v>
      </c>
      <c r="CM7" s="23">
        <f t="shared" si="4"/>
        <v>-1.5928197230561663E-4</v>
      </c>
      <c r="CN7" s="23">
        <f t="shared" si="5"/>
        <v>1.505741589628718E-5</v>
      </c>
      <c r="CO7" s="23">
        <f t="shared" si="6"/>
        <v>2.8908584850137824E-5</v>
      </c>
      <c r="CP7" s="70">
        <f t="shared" si="7"/>
        <v>-0.98727058178463056</v>
      </c>
      <c r="CQ7" s="70">
        <f t="shared" si="8"/>
        <v>0.14214744245172461</v>
      </c>
      <c r="CR7" s="23">
        <f t="shared" si="9"/>
        <v>4.4670660331312646E-4</v>
      </c>
      <c r="CS7" s="70">
        <f t="shared" si="10"/>
        <v>2.4803866162423733</v>
      </c>
      <c r="CT7" s="23">
        <f t="shared" si="11"/>
        <v>3.0864125429962369E-4</v>
      </c>
      <c r="CU7" s="70" t="str">
        <f t="shared" si="12"/>
        <v/>
      </c>
      <c r="CV7" s="83">
        <f t="shared" si="14"/>
        <v>-8.22658266768504E-5</v>
      </c>
      <c r="CW7" s="83">
        <f t="shared" si="15"/>
        <v>-8.7719011581634189E-4</v>
      </c>
      <c r="CX7" s="70">
        <f t="shared" si="13"/>
        <v>-1</v>
      </c>
    </row>
    <row r="8" spans="1:102" x14ac:dyDescent="0.25">
      <c r="A8" s="28" t="s">
        <v>6</v>
      </c>
      <c r="B8" s="79">
        <v>936.33375733000003</v>
      </c>
      <c r="C8" s="79">
        <v>232.45858856999999</v>
      </c>
      <c r="D8" s="79">
        <v>3700.9462791999999</v>
      </c>
      <c r="E8" s="79">
        <v>266.54799337999998</v>
      </c>
      <c r="F8" s="79">
        <v>258.41842237999998</v>
      </c>
      <c r="G8" s="79">
        <v>663.61699822000003</v>
      </c>
      <c r="H8" s="79">
        <v>113.22786194</v>
      </c>
      <c r="I8" s="80">
        <v>3.1196978798999999</v>
      </c>
      <c r="J8" s="80">
        <v>0.41891910360000001</v>
      </c>
      <c r="K8" s="79">
        <v>0.98692840000000004</v>
      </c>
      <c r="L8" s="80">
        <v>2.2911695653000002</v>
      </c>
      <c r="M8" s="79">
        <v>60.473327599999998</v>
      </c>
      <c r="N8" s="80"/>
      <c r="O8" s="79">
        <v>1.8318831254000001</v>
      </c>
      <c r="P8" s="79">
        <v>3.23669475E-2</v>
      </c>
      <c r="Q8" s="80">
        <v>0.185279994</v>
      </c>
      <c r="R8" s="26"/>
      <c r="S8" s="26" t="s">
        <v>6</v>
      </c>
      <c r="T8" s="97">
        <v>0</v>
      </c>
      <c r="U8" s="26">
        <v>1.5678819579695</v>
      </c>
      <c r="V8" s="97">
        <v>1.83089195732828</v>
      </c>
      <c r="W8" s="26">
        <v>1.6539645437273101E-3</v>
      </c>
      <c r="X8" s="26">
        <v>1.6539645437273101E-3</v>
      </c>
      <c r="Y8" s="26">
        <v>2.2681900187668399E-3</v>
      </c>
      <c r="Z8" s="97">
        <v>0</v>
      </c>
      <c r="AA8" s="26">
        <v>23.431550119946198</v>
      </c>
      <c r="AB8" s="97">
        <v>3.2356584949108799E-2</v>
      </c>
      <c r="AC8" s="26">
        <v>354.90792335386902</v>
      </c>
      <c r="AD8" s="26">
        <v>0.98690327262906696</v>
      </c>
      <c r="AE8" s="26">
        <v>935.41528257191101</v>
      </c>
      <c r="AF8" s="26">
        <v>25.708354544286699</v>
      </c>
      <c r="AG8" s="26">
        <v>8.0379559729837595</v>
      </c>
      <c r="AH8" s="26">
        <v>5.4754982053798397E-2</v>
      </c>
      <c r="AI8" s="26">
        <v>0.337375496024162</v>
      </c>
      <c r="AJ8" s="97">
        <v>0</v>
      </c>
      <c r="AK8" s="26">
        <v>51.236691775085703</v>
      </c>
      <c r="AL8" s="26">
        <v>51.236691775085703</v>
      </c>
      <c r="AM8" s="26">
        <v>60.451989884936197</v>
      </c>
      <c r="AN8" s="26">
        <v>0</v>
      </c>
      <c r="AO8" s="26">
        <v>0.10021192716866301</v>
      </c>
      <c r="AP8" s="26">
        <v>0</v>
      </c>
      <c r="AQ8" s="97">
        <v>3.9984914174151396E-3</v>
      </c>
      <c r="AR8" s="26">
        <v>0</v>
      </c>
      <c r="AS8" s="26">
        <v>6.9722682239598303E-4</v>
      </c>
      <c r="AT8" s="26">
        <v>2.0956367315441501E-4</v>
      </c>
      <c r="AU8" s="26">
        <v>232.32940820229601</v>
      </c>
      <c r="AV8" s="26">
        <v>0</v>
      </c>
      <c r="AW8" s="26">
        <v>3390.0939021258</v>
      </c>
      <c r="AX8" s="26">
        <v>376.67708199319799</v>
      </c>
      <c r="AY8" s="26">
        <v>3766.7709841189999</v>
      </c>
      <c r="AZ8" s="26">
        <v>0</v>
      </c>
      <c r="BA8" s="26">
        <v>1.18909258253891</v>
      </c>
      <c r="BB8" s="26">
        <v>2.6038803794154401</v>
      </c>
      <c r="BC8" s="26">
        <v>7.2700266845327501</v>
      </c>
      <c r="BD8" s="26">
        <v>3.2792486659281099</v>
      </c>
      <c r="BE8" s="26">
        <v>13.343149084255099</v>
      </c>
      <c r="BF8" s="26">
        <v>15.579379112308899</v>
      </c>
      <c r="BG8" s="26">
        <v>4.1256090521778797</v>
      </c>
      <c r="BH8" s="26">
        <v>0</v>
      </c>
      <c r="BI8" s="26">
        <v>3.5560052873449099</v>
      </c>
      <c r="BJ8" s="26">
        <v>266.27822064322498</v>
      </c>
      <c r="BK8" s="26">
        <v>258.16548192364098</v>
      </c>
      <c r="BL8" s="26">
        <v>8.1127387195842093</v>
      </c>
      <c r="BM8" s="26">
        <v>2.5560635372057501E-2</v>
      </c>
      <c r="BN8" s="26">
        <v>3.79293443765494E-2</v>
      </c>
      <c r="BO8" s="26">
        <v>38.5912873118493</v>
      </c>
      <c r="BP8" s="26">
        <v>0.529575778920509</v>
      </c>
      <c r="BQ8" s="26">
        <v>34.840047829273999</v>
      </c>
      <c r="BR8" s="26">
        <v>12.575263468862399</v>
      </c>
      <c r="BS8" s="26">
        <v>4.8890141073761102</v>
      </c>
      <c r="BT8" s="26">
        <v>87.308374366860093</v>
      </c>
      <c r="BU8" s="26">
        <v>0.77796591105651003</v>
      </c>
      <c r="BV8" s="26">
        <v>10.8785256193609</v>
      </c>
      <c r="BW8" s="26">
        <v>25.842692879622099</v>
      </c>
      <c r="BX8" s="26">
        <v>0.159939000336773</v>
      </c>
      <c r="BY8" s="26">
        <v>657.88757660675503</v>
      </c>
      <c r="BZ8" s="26">
        <v>4.7130192243306102</v>
      </c>
      <c r="CA8" s="26">
        <v>7.4532665257361996</v>
      </c>
      <c r="CB8" s="26">
        <v>0</v>
      </c>
      <c r="CC8" s="26">
        <v>0.981433645092185</v>
      </c>
      <c r="CD8" s="97">
        <v>0</v>
      </c>
      <c r="CE8" s="26">
        <v>1.45710566225051E-2</v>
      </c>
      <c r="CF8" s="26">
        <v>113.103571520693</v>
      </c>
      <c r="CG8" s="26">
        <v>2.00224317917296</v>
      </c>
      <c r="CH8" s="49"/>
      <c r="CI8" s="23">
        <f t="shared" si="0"/>
        <v>-9.8092667374088168E-4</v>
      </c>
      <c r="CJ8" s="23">
        <f t="shared" si="1"/>
        <v>-5.5571346491713278E-4</v>
      </c>
      <c r="CK8" s="23">
        <f t="shared" si="2"/>
        <v>1.7785912021729931E-2</v>
      </c>
      <c r="CL8" s="23">
        <f t="shared" si="3"/>
        <v>-1.0120981717179876E-3</v>
      </c>
      <c r="CM8" s="23">
        <f t="shared" si="4"/>
        <v>-9.7880195238965765E-4</v>
      </c>
      <c r="CN8" s="23">
        <f t="shared" si="5"/>
        <v>-8.6336269694912132E-3</v>
      </c>
      <c r="CO8" s="23">
        <f t="shared" si="6"/>
        <v>-1.0977017244471498E-3</v>
      </c>
      <c r="CP8" s="70">
        <f t="shared" si="7"/>
        <v>-0.99946983182109284</v>
      </c>
      <c r="CQ8" s="70">
        <f t="shared" si="8"/>
        <v>54.933353047369117</v>
      </c>
      <c r="CR8" s="23">
        <f t="shared" si="9"/>
        <v>-2.546017617192464E-5</v>
      </c>
      <c r="CS8" s="70">
        <f t="shared" si="10"/>
        <v>21.362679982778531</v>
      </c>
      <c r="CT8" s="23">
        <f t="shared" si="11"/>
        <v>-3.5284506261899502E-4</v>
      </c>
      <c r="CU8" s="70" t="str">
        <f t="shared" si="12"/>
        <v/>
      </c>
      <c r="CV8" s="83">
        <f t="shared" si="14"/>
        <v>-5.4106512472166309E-4</v>
      </c>
      <c r="CW8" s="83">
        <f t="shared" si="15"/>
        <v>-3.201584236882574E-4</v>
      </c>
      <c r="CX8" s="70">
        <f t="shared" si="13"/>
        <v>-0.99886893523348008</v>
      </c>
    </row>
    <row r="9" spans="1:102" x14ac:dyDescent="0.25">
      <c r="A9" s="28" t="s">
        <v>7</v>
      </c>
      <c r="B9" s="79">
        <v>580.52086371999997</v>
      </c>
      <c r="C9" s="79">
        <v>59.763299199999999</v>
      </c>
      <c r="D9" s="79">
        <v>1066.7996713</v>
      </c>
      <c r="E9" s="79">
        <v>188.60686390999999</v>
      </c>
      <c r="F9" s="79">
        <v>187.48612953</v>
      </c>
      <c r="G9" s="79">
        <v>610.22418147999997</v>
      </c>
      <c r="H9" s="79">
        <v>77.163771288000007</v>
      </c>
      <c r="I9" s="80">
        <v>0.48386072610000003</v>
      </c>
      <c r="J9" s="80">
        <v>0.62490181030000003</v>
      </c>
      <c r="K9" s="79"/>
      <c r="L9" s="80">
        <v>7.7566826101000004</v>
      </c>
      <c r="M9" s="79">
        <v>1.0532630000000001</v>
      </c>
      <c r="N9" s="80"/>
      <c r="O9" s="79">
        <v>9.5938439299999997E-2</v>
      </c>
      <c r="P9" s="79">
        <v>0.1233736381</v>
      </c>
      <c r="Q9" s="80">
        <v>3.27549637E-2</v>
      </c>
      <c r="R9" s="26"/>
      <c r="S9" s="26" t="s">
        <v>7</v>
      </c>
      <c r="T9" s="97">
        <v>0</v>
      </c>
      <c r="U9" s="26">
        <v>0.18474681696224199</v>
      </c>
      <c r="V9" s="97">
        <v>9.5782423852542903E-2</v>
      </c>
      <c r="W9" s="26">
        <v>7.3191626264725002E-2</v>
      </c>
      <c r="X9" s="26">
        <v>7.3191626264725002E-2</v>
      </c>
      <c r="Y9" s="26">
        <v>3.0699063662223199E-2</v>
      </c>
      <c r="Z9" s="97">
        <v>0</v>
      </c>
      <c r="AA9" s="26">
        <v>1.07464165403291</v>
      </c>
      <c r="AB9" s="97">
        <v>0.123209130367533</v>
      </c>
      <c r="AC9" s="26">
        <v>283.99244809426898</v>
      </c>
      <c r="AD9" s="26">
        <v>0</v>
      </c>
      <c r="AE9" s="26">
        <v>579.35901453397003</v>
      </c>
      <c r="AF9" s="26">
        <v>1.5609082192817501</v>
      </c>
      <c r="AG9" s="26">
        <v>34.218761442292298</v>
      </c>
      <c r="AH9" s="26">
        <v>0.78650658619868996</v>
      </c>
      <c r="AI9" s="26">
        <v>0</v>
      </c>
      <c r="AJ9" s="97">
        <v>0</v>
      </c>
      <c r="AK9" s="26">
        <v>42.019585128878802</v>
      </c>
      <c r="AL9" s="26">
        <v>42.019585128878802</v>
      </c>
      <c r="AM9" s="26">
        <v>1.04841799924976</v>
      </c>
      <c r="AN9" s="26">
        <v>0</v>
      </c>
      <c r="AO9" s="26">
        <v>0.848907378603174</v>
      </c>
      <c r="AP9" s="26">
        <v>0</v>
      </c>
      <c r="AQ9" s="97">
        <v>2.9958387865833898E-3</v>
      </c>
      <c r="AR9" s="26">
        <v>0</v>
      </c>
      <c r="AS9" s="26">
        <v>5.2238242649338298E-4</v>
      </c>
      <c r="AT9" s="26">
        <v>1.57005844890996E-4</v>
      </c>
      <c r="AU9" s="26">
        <v>59.703472447846899</v>
      </c>
      <c r="AV9" s="26">
        <v>0</v>
      </c>
      <c r="AW9" s="26">
        <v>952.290457514178</v>
      </c>
      <c r="AX9" s="26">
        <v>105.810063781918</v>
      </c>
      <c r="AY9" s="26">
        <v>1058.1005212960899</v>
      </c>
      <c r="AZ9" s="26">
        <v>0</v>
      </c>
      <c r="BA9" s="26">
        <v>3.3580697856005099</v>
      </c>
      <c r="BB9" s="26">
        <v>2.79601264240479</v>
      </c>
      <c r="BC9" s="26">
        <v>14.5559101783759</v>
      </c>
      <c r="BD9" s="26">
        <v>2.5934179434183702</v>
      </c>
      <c r="BE9" s="26">
        <v>4.49854528017989</v>
      </c>
      <c r="BF9" s="26">
        <v>12.5261320568572</v>
      </c>
      <c r="BG9" s="26">
        <v>3.27985804439006</v>
      </c>
      <c r="BH9" s="26">
        <v>0</v>
      </c>
      <c r="BI9" s="26">
        <v>0.71496011287664596</v>
      </c>
      <c r="BJ9" s="26">
        <v>188.38691892371099</v>
      </c>
      <c r="BK9" s="26">
        <v>187.273148346711</v>
      </c>
      <c r="BL9" s="26">
        <v>1.1137705770002799</v>
      </c>
      <c r="BM9" s="26">
        <v>0</v>
      </c>
      <c r="BN9" s="26">
        <v>7.3511146601850704E-3</v>
      </c>
      <c r="BO9" s="26">
        <v>21.0739827929253</v>
      </c>
      <c r="BP9" s="26">
        <v>0</v>
      </c>
      <c r="BQ9" s="26">
        <v>29.465541978758399</v>
      </c>
      <c r="BR9" s="26">
        <v>7.3156927749025797</v>
      </c>
      <c r="BS9" s="26">
        <v>3.8896351681299799</v>
      </c>
      <c r="BT9" s="26">
        <v>73.682276272204703</v>
      </c>
      <c r="BU9" s="26">
        <v>8.3472402230283702</v>
      </c>
      <c r="BV9" s="26">
        <v>6.26680295639808</v>
      </c>
      <c r="BW9" s="26">
        <v>19.050867628984101</v>
      </c>
      <c r="BX9" s="26">
        <v>0.112071579621108</v>
      </c>
      <c r="BY9" s="26">
        <v>604.00167625346398</v>
      </c>
      <c r="BZ9" s="26">
        <v>6.9692829951759503</v>
      </c>
      <c r="CA9" s="26">
        <v>10.7414791362946</v>
      </c>
      <c r="CB9" s="26">
        <v>0</v>
      </c>
      <c r="CC9" s="26">
        <v>1.40621524259042</v>
      </c>
      <c r="CD9" s="97">
        <v>0</v>
      </c>
      <c r="CE9" s="26">
        <v>4.0326809295733297E-2</v>
      </c>
      <c r="CF9" s="26">
        <v>77.0587059971229</v>
      </c>
      <c r="CG9" s="26">
        <v>2.96412684841482</v>
      </c>
      <c r="CH9" s="49"/>
      <c r="CI9" s="23">
        <f t="shared" si="0"/>
        <v>-2.0013909208788224E-3</v>
      </c>
      <c r="CJ9" s="23">
        <f t="shared" si="1"/>
        <v>-1.0010617377880632E-3</v>
      </c>
      <c r="CK9" s="23">
        <f t="shared" si="2"/>
        <v>-8.1544363369640861E-3</v>
      </c>
      <c r="CL9" s="23">
        <f t="shared" si="3"/>
        <v>-1.1661557895048164E-3</v>
      </c>
      <c r="CM9" s="23">
        <f t="shared" si="4"/>
        <v>-1.1359836795549359E-3</v>
      </c>
      <c r="CN9" s="23">
        <f t="shared" si="5"/>
        <v>-1.019708070474085E-2</v>
      </c>
      <c r="CO9" s="23">
        <f t="shared" si="6"/>
        <v>-1.3615883350875837E-3</v>
      </c>
      <c r="CP9" s="70">
        <f t="shared" si="7"/>
        <v>-0.84873410401653793</v>
      </c>
      <c r="CQ9" s="70">
        <f t="shared" si="8"/>
        <v>0.71969681687591991</v>
      </c>
      <c r="CR9" s="23" t="str">
        <f t="shared" si="9"/>
        <v/>
      </c>
      <c r="CS9" s="70">
        <f t="shared" si="10"/>
        <v>4.4172108414188527</v>
      </c>
      <c r="CT9" s="23">
        <f t="shared" si="11"/>
        <v>-4.5999914078820583E-3</v>
      </c>
      <c r="CU9" s="70" t="str">
        <f t="shared" si="12"/>
        <v/>
      </c>
      <c r="CV9" s="83">
        <f t="shared" si="14"/>
        <v>-1.6262037260084408E-3</v>
      </c>
      <c r="CW9" s="83">
        <f t="shared" si="15"/>
        <v>-1.3334107269630563E-3</v>
      </c>
      <c r="CX9" s="70">
        <f t="shared" si="13"/>
        <v>-0.99520665489575866</v>
      </c>
    </row>
    <row r="10" spans="1:102" x14ac:dyDescent="0.25">
      <c r="A10" s="28" t="s">
        <v>8</v>
      </c>
      <c r="B10" s="79"/>
      <c r="C10" s="79"/>
      <c r="D10" s="79"/>
      <c r="E10" s="79"/>
      <c r="F10" s="79"/>
      <c r="G10" s="79"/>
      <c r="H10" s="79"/>
      <c r="I10" s="80"/>
      <c r="J10" s="80"/>
      <c r="K10" s="79"/>
      <c r="L10" s="80"/>
      <c r="M10" s="79"/>
      <c r="N10" s="80"/>
      <c r="O10" s="79"/>
      <c r="P10" s="79"/>
      <c r="Q10" s="80"/>
      <c r="R10" s="26"/>
      <c r="S10" s="26"/>
      <c r="T10" s="97"/>
      <c r="U10" s="26"/>
      <c r="V10" s="97"/>
      <c r="CH10" s="49"/>
      <c r="CI10" s="23" t="str">
        <f t="shared" si="0"/>
        <v/>
      </c>
      <c r="CJ10" s="23" t="str">
        <f t="shared" si="1"/>
        <v/>
      </c>
      <c r="CK10" s="23" t="str">
        <f t="shared" si="2"/>
        <v/>
      </c>
      <c r="CL10" s="23" t="str">
        <f t="shared" si="3"/>
        <v/>
      </c>
      <c r="CM10" s="23" t="str">
        <f t="shared" si="4"/>
        <v/>
      </c>
      <c r="CN10" s="23" t="str">
        <f t="shared" si="5"/>
        <v/>
      </c>
      <c r="CO10" s="23" t="str">
        <f t="shared" si="6"/>
        <v/>
      </c>
      <c r="CP10" s="70" t="str">
        <f t="shared" si="7"/>
        <v/>
      </c>
      <c r="CQ10" s="70" t="str">
        <f t="shared" si="8"/>
        <v/>
      </c>
      <c r="CR10" s="23" t="str">
        <f t="shared" si="9"/>
        <v/>
      </c>
      <c r="CS10" s="70" t="str">
        <f t="shared" si="10"/>
        <v/>
      </c>
      <c r="CT10" s="23" t="str">
        <f t="shared" si="11"/>
        <v/>
      </c>
      <c r="CU10" s="70" t="str">
        <f t="shared" si="12"/>
        <v/>
      </c>
      <c r="CV10" s="83" t="str">
        <f t="shared" si="14"/>
        <v/>
      </c>
      <c r="CW10" s="83" t="str">
        <f t="shared" si="15"/>
        <v/>
      </c>
      <c r="CX10" s="70" t="str">
        <f t="shared" si="13"/>
        <v/>
      </c>
    </row>
    <row r="11" spans="1:102" x14ac:dyDescent="0.25">
      <c r="A11" s="28" t="s">
        <v>9</v>
      </c>
      <c r="B11" s="79">
        <v>36752.489159999997</v>
      </c>
      <c r="C11" s="79">
        <v>1962.5428499</v>
      </c>
      <c r="D11" s="79">
        <v>63248.004488999999</v>
      </c>
      <c r="E11" s="79">
        <v>10091.162012000001</v>
      </c>
      <c r="F11" s="79">
        <v>9417.1097298999994</v>
      </c>
      <c r="G11" s="79">
        <v>37038.207992000003</v>
      </c>
      <c r="H11" s="79">
        <v>3808.7512120000001</v>
      </c>
      <c r="I11" s="80">
        <v>31.896414059000001</v>
      </c>
      <c r="J11" s="80">
        <v>30.588313648</v>
      </c>
      <c r="K11" s="79">
        <v>17.526955999999998</v>
      </c>
      <c r="L11" s="80">
        <v>369.15680951000002</v>
      </c>
      <c r="M11" s="79">
        <v>578.34046018000004</v>
      </c>
      <c r="N11" s="80">
        <v>7.8095929999999996</v>
      </c>
      <c r="O11" s="79">
        <v>11.773128249000001</v>
      </c>
      <c r="P11" s="79">
        <v>0.15272673489999999</v>
      </c>
      <c r="Q11" s="80">
        <v>2.6510652957</v>
      </c>
      <c r="R11" s="26"/>
      <c r="S11" s="26" t="s">
        <v>9</v>
      </c>
      <c r="T11" s="97">
        <v>0</v>
      </c>
      <c r="U11" s="26">
        <v>2.5611346172762501</v>
      </c>
      <c r="V11" s="97">
        <v>11.7728873113729</v>
      </c>
      <c r="W11" s="26">
        <v>7.3353413914819102E-2</v>
      </c>
      <c r="X11" s="26">
        <v>7.3353413914819102E-2</v>
      </c>
      <c r="Y11" s="26">
        <v>2.76493241483712E-2</v>
      </c>
      <c r="Z11" s="97">
        <v>6.6866215445581398E-2</v>
      </c>
      <c r="AA11" s="26">
        <v>860.38061741690694</v>
      </c>
      <c r="AB11" s="97">
        <v>0.15271495698736201</v>
      </c>
      <c r="AC11" s="26">
        <v>4029.7766061596399</v>
      </c>
      <c r="AD11" s="26">
        <v>17.526930601677599</v>
      </c>
      <c r="AE11" s="26">
        <v>36756.837857266502</v>
      </c>
      <c r="AF11" s="26">
        <v>734.88022030812294</v>
      </c>
      <c r="AG11" s="26">
        <v>239.284641155619</v>
      </c>
      <c r="AH11" s="26">
        <v>0.793935486221506</v>
      </c>
      <c r="AI11" s="26">
        <v>693.76461965033297</v>
      </c>
      <c r="AJ11" s="97">
        <v>0</v>
      </c>
      <c r="AK11" s="26">
        <v>750.21177992920002</v>
      </c>
      <c r="AL11" s="26">
        <v>750.21177992920002</v>
      </c>
      <c r="AM11" s="26">
        <v>578.35805464769305</v>
      </c>
      <c r="AN11" s="26">
        <v>0</v>
      </c>
      <c r="AO11" s="26">
        <v>5.3019354609487097</v>
      </c>
      <c r="AP11" s="26">
        <v>3.4548549549430499E-2</v>
      </c>
      <c r="AQ11" s="97">
        <v>1.6768553271744999</v>
      </c>
      <c r="AR11" s="26">
        <v>8.0380283624618496E-3</v>
      </c>
      <c r="AS11" s="26">
        <v>1.8724331844364801</v>
      </c>
      <c r="AT11" s="26">
        <v>4.5179705156415402E-2</v>
      </c>
      <c r="AU11" s="26">
        <v>1962.4192040415101</v>
      </c>
      <c r="AV11" s="26">
        <v>0</v>
      </c>
      <c r="AW11" s="26">
        <v>56998.674499732602</v>
      </c>
      <c r="AX11" s="26">
        <v>6333.1869508459604</v>
      </c>
      <c r="AY11" s="26">
        <v>63331.861450578603</v>
      </c>
      <c r="AZ11" s="26">
        <v>1.2510110710604799E-5</v>
      </c>
      <c r="BA11" s="26">
        <v>77.497728461559205</v>
      </c>
      <c r="BB11" s="26">
        <v>307.27723608778803</v>
      </c>
      <c r="BC11" s="26">
        <v>352.93934055536897</v>
      </c>
      <c r="BD11" s="26">
        <v>207.798401231182</v>
      </c>
      <c r="BE11" s="26">
        <v>149.08581371891</v>
      </c>
      <c r="BF11" s="26">
        <v>503.065191628609</v>
      </c>
      <c r="BG11" s="26">
        <v>201.589862844458</v>
      </c>
      <c r="BH11" s="26">
        <v>7.1820337637857598E-2</v>
      </c>
      <c r="BI11" s="26">
        <v>89.979454370484405</v>
      </c>
      <c r="BJ11" s="26">
        <v>10145.4944575725</v>
      </c>
      <c r="BK11" s="26">
        <v>9417.7887229749194</v>
      </c>
      <c r="BL11" s="26">
        <v>727.70573459759498</v>
      </c>
      <c r="BM11" s="26">
        <v>1.0328474494177</v>
      </c>
      <c r="BN11" s="26">
        <v>1.4095377301424701</v>
      </c>
      <c r="BO11" s="26">
        <v>2968.4526464973501</v>
      </c>
      <c r="BP11" s="26">
        <v>30.878483728015901</v>
      </c>
      <c r="BQ11" s="26">
        <v>876.23240024008305</v>
      </c>
      <c r="BR11" s="26">
        <v>215.59152055501301</v>
      </c>
      <c r="BS11" s="26">
        <v>103.69782275258</v>
      </c>
      <c r="BT11" s="26">
        <v>2190.3110892893901</v>
      </c>
      <c r="BU11" s="26">
        <v>93.447957440989597</v>
      </c>
      <c r="BV11" s="26">
        <v>594.97922767814703</v>
      </c>
      <c r="BW11" s="26">
        <v>956.24025482828802</v>
      </c>
      <c r="BX11" s="26">
        <v>20.095112007419001</v>
      </c>
      <c r="BY11" s="26">
        <v>37271.733254094601</v>
      </c>
      <c r="BZ11" s="26">
        <v>222.185717811475</v>
      </c>
      <c r="CA11" s="26">
        <v>681.584346669257</v>
      </c>
      <c r="CB11" s="26">
        <v>3.9204354402244399</v>
      </c>
      <c r="CC11" s="26">
        <v>66.558977066962299</v>
      </c>
      <c r="CD11" s="97">
        <v>1.61507904231219E-2</v>
      </c>
      <c r="CE11" s="26">
        <v>10.913119175437499</v>
      </c>
      <c r="CF11" s="26">
        <v>3808.6737118691299</v>
      </c>
      <c r="CG11" s="26">
        <v>155.97341342480399</v>
      </c>
      <c r="CH11" s="49"/>
      <c r="CI11" s="23">
        <f t="shared" si="0"/>
        <v>1.1832388406600763E-4</v>
      </c>
      <c r="CJ11" s="23">
        <f t="shared" si="1"/>
        <v>-6.3002883476510365E-5</v>
      </c>
      <c r="CK11" s="23">
        <f t="shared" si="2"/>
        <v>1.3258435938984911E-3</v>
      </c>
      <c r="CL11" s="23">
        <f t="shared" si="3"/>
        <v>5.3841614581045961E-3</v>
      </c>
      <c r="CM11" s="23">
        <f t="shared" si="4"/>
        <v>7.2102066811881814E-5</v>
      </c>
      <c r="CN11" s="23">
        <f t="shared" si="5"/>
        <v>6.3049827395817151E-3</v>
      </c>
      <c r="CO11" s="23">
        <f t="shared" si="6"/>
        <v>-2.0347911049184207E-5</v>
      </c>
      <c r="CP11" s="70">
        <f t="shared" si="7"/>
        <v>-0.99770026142189105</v>
      </c>
      <c r="CQ11" s="70">
        <f t="shared" si="8"/>
        <v>27.127755825897331</v>
      </c>
      <c r="CR11" s="23">
        <f t="shared" si="9"/>
        <v>-1.4491005968118121E-6</v>
      </c>
      <c r="CS11" s="70">
        <f t="shared" si="10"/>
        <v>1.0322306418375242</v>
      </c>
      <c r="CT11" s="23">
        <f t="shared" si="11"/>
        <v>3.0422335811573232E-5</v>
      </c>
      <c r="CU11" s="70">
        <f t="shared" si="12"/>
        <v>-0.76023933840899516</v>
      </c>
      <c r="CV11" s="83">
        <f t="shared" si="14"/>
        <v>-2.0465047352351313E-5</v>
      </c>
      <c r="CW11" s="83">
        <f t="shared" si="15"/>
        <v>-7.7117556698212092E-5</v>
      </c>
      <c r="CX11" s="70">
        <f t="shared" si="13"/>
        <v>-0.98295790555227114</v>
      </c>
    </row>
    <row r="12" spans="1:102" x14ac:dyDescent="0.25">
      <c r="A12" s="28" t="s">
        <v>10</v>
      </c>
      <c r="B12" s="79">
        <v>10090.183800000001</v>
      </c>
      <c r="C12" s="79">
        <v>935.75511919999997</v>
      </c>
      <c r="D12" s="79">
        <v>28195.981</v>
      </c>
      <c r="E12" s="79">
        <v>3119.4921433999998</v>
      </c>
      <c r="F12" s="79">
        <v>2774.0857114999999</v>
      </c>
      <c r="G12" s="79">
        <v>15598.217000000001</v>
      </c>
      <c r="H12" s="79">
        <v>1242.0105000000001</v>
      </c>
      <c r="I12" s="80">
        <v>7.1171410442000003</v>
      </c>
      <c r="J12" s="80">
        <v>6.5928084470000003</v>
      </c>
      <c r="K12" s="79"/>
      <c r="L12" s="80">
        <v>115.11355272999999</v>
      </c>
      <c r="M12" s="79">
        <v>26.974354139999999</v>
      </c>
      <c r="N12" s="80"/>
      <c r="O12" s="79">
        <v>5.4285056141999997</v>
      </c>
      <c r="P12" s="79">
        <v>2.2436580899999999E-2</v>
      </c>
      <c r="Q12" s="80">
        <v>0.37288811519999998</v>
      </c>
      <c r="R12" s="26"/>
      <c r="S12" s="26" t="s">
        <v>10</v>
      </c>
      <c r="T12" s="97">
        <v>0</v>
      </c>
      <c r="U12" s="26">
        <v>1.81482709366822</v>
      </c>
      <c r="V12" s="97">
        <v>5.42843584004265</v>
      </c>
      <c r="W12" s="26">
        <v>0.34031676925808901</v>
      </c>
      <c r="X12" s="26">
        <v>0.34031676925808901</v>
      </c>
      <c r="Y12" s="26">
        <v>0.16400899824732501</v>
      </c>
      <c r="Z12" s="97">
        <v>1.21166033192127</v>
      </c>
      <c r="AA12" s="26">
        <v>45.666779679561998</v>
      </c>
      <c r="AB12" s="97">
        <v>2.2439535268352E-2</v>
      </c>
      <c r="AC12" s="26">
        <v>2321.2523675966399</v>
      </c>
      <c r="AD12" s="26">
        <v>0</v>
      </c>
      <c r="AE12" s="26">
        <v>10089.205247187399</v>
      </c>
      <c r="AF12" s="26">
        <v>38.461144621240798</v>
      </c>
      <c r="AG12" s="26">
        <v>30.077580944195301</v>
      </c>
      <c r="AH12" s="26">
        <v>7.0690922851775098E-2</v>
      </c>
      <c r="AI12" s="26">
        <v>43.003333341901701</v>
      </c>
      <c r="AJ12" s="97">
        <v>0</v>
      </c>
      <c r="AK12" s="26">
        <v>477.29434887579498</v>
      </c>
      <c r="AL12" s="26">
        <v>477.29434887579498</v>
      </c>
      <c r="AM12" s="26">
        <v>26.960837209107801</v>
      </c>
      <c r="AN12" s="26">
        <v>0</v>
      </c>
      <c r="AO12" s="26">
        <v>7.9556223466073197</v>
      </c>
      <c r="AP12" s="26">
        <v>0</v>
      </c>
      <c r="AQ12" s="97">
        <v>34.816994080047898</v>
      </c>
      <c r="AR12" s="26">
        <v>0.35757770772444297</v>
      </c>
      <c r="AS12" s="26">
        <v>35.652266305549702</v>
      </c>
      <c r="AT12" s="26">
        <v>0.21066791912233901</v>
      </c>
      <c r="AU12" s="26">
        <v>935.71540595041699</v>
      </c>
      <c r="AV12" s="26">
        <v>0</v>
      </c>
      <c r="AW12" s="26">
        <v>25337.920366064202</v>
      </c>
      <c r="AX12" s="26">
        <v>2815.32491793597</v>
      </c>
      <c r="AY12" s="26">
        <v>28153.245284000099</v>
      </c>
      <c r="AZ12" s="26">
        <v>0</v>
      </c>
      <c r="BA12" s="26">
        <v>18.321816533454999</v>
      </c>
      <c r="BB12" s="26">
        <v>55.980771202071701</v>
      </c>
      <c r="BC12" s="26">
        <v>167.704064655742</v>
      </c>
      <c r="BD12" s="26">
        <v>47.037064664125701</v>
      </c>
      <c r="BE12" s="26">
        <v>55.337344690424104</v>
      </c>
      <c r="BF12" s="26">
        <v>151.95135323861001</v>
      </c>
      <c r="BG12" s="26">
        <v>46.601147501114397</v>
      </c>
      <c r="BH12" s="26">
        <v>0.104362891802664</v>
      </c>
      <c r="BI12" s="26">
        <v>40.809609161123802</v>
      </c>
      <c r="BJ12" s="26">
        <v>3119.10076025854</v>
      </c>
      <c r="BK12" s="26">
        <v>2773.7710812168998</v>
      </c>
      <c r="BL12" s="26">
        <v>345.329679041639</v>
      </c>
      <c r="BM12" s="26">
        <v>0.55486970243114797</v>
      </c>
      <c r="BN12" s="26">
        <v>0.26722961586913702</v>
      </c>
      <c r="BO12" s="26">
        <v>539.11526900092201</v>
      </c>
      <c r="BP12" s="26">
        <v>46.1565783428956</v>
      </c>
      <c r="BQ12" s="26">
        <v>337.967769683798</v>
      </c>
      <c r="BR12" s="26">
        <v>77.077250933815407</v>
      </c>
      <c r="BS12" s="26">
        <v>39.052606107589099</v>
      </c>
      <c r="BT12" s="26">
        <v>844.78140902788402</v>
      </c>
      <c r="BU12" s="26">
        <v>13.198629352750601</v>
      </c>
      <c r="BV12" s="26">
        <v>147.549727135312</v>
      </c>
      <c r="BW12" s="26">
        <v>340.226747085677</v>
      </c>
      <c r="BX12" s="26">
        <v>3.1999712314370199</v>
      </c>
      <c r="BY12" s="26">
        <v>15425.0843175563</v>
      </c>
      <c r="BZ12" s="26">
        <v>113.054494632161</v>
      </c>
      <c r="CA12" s="26">
        <v>329.45815690287799</v>
      </c>
      <c r="CB12" s="26">
        <v>2.6559355053114801</v>
      </c>
      <c r="CC12" s="26">
        <v>107.541246985359</v>
      </c>
      <c r="CD12" s="97">
        <v>0</v>
      </c>
      <c r="CE12" s="26">
        <v>2.5263658629633601</v>
      </c>
      <c r="CF12" s="26">
        <v>1241.8917970595801</v>
      </c>
      <c r="CG12" s="26">
        <v>247.473931472728</v>
      </c>
      <c r="CH12" s="49"/>
      <c r="CI12" s="23">
        <f t="shared" si="0"/>
        <v>-9.6980672701052777E-5</v>
      </c>
      <c r="CJ12" s="23">
        <f t="shared" si="1"/>
        <v>-4.2439788752559074E-5</v>
      </c>
      <c r="CK12" s="23">
        <f t="shared" si="2"/>
        <v>-1.5156669313935557E-3</v>
      </c>
      <c r="CL12" s="23">
        <f t="shared" si="3"/>
        <v>-1.2546373687390621E-4</v>
      </c>
      <c r="CM12" s="23">
        <f t="shared" si="4"/>
        <v>-1.1341765028952916E-4</v>
      </c>
      <c r="CN12" s="23">
        <f t="shared" si="5"/>
        <v>-1.1099517492524953E-2</v>
      </c>
      <c r="CO12" s="23">
        <f t="shared" si="6"/>
        <v>-9.5573218116922122E-5</v>
      </c>
      <c r="CP12" s="70">
        <f t="shared" si="7"/>
        <v>-0.95218350077023917</v>
      </c>
      <c r="CQ12" s="70">
        <f t="shared" si="8"/>
        <v>5.9267566389468307</v>
      </c>
      <c r="CR12" s="23" t="str">
        <f t="shared" si="9"/>
        <v/>
      </c>
      <c r="CS12" s="70">
        <f t="shared" si="10"/>
        <v>3.1462915317651063</v>
      </c>
      <c r="CT12" s="23">
        <f t="shared" si="11"/>
        <v>-5.0110304113468857E-4</v>
      </c>
      <c r="CU12" s="70" t="str">
        <f t="shared" si="12"/>
        <v/>
      </c>
      <c r="CV12" s="83">
        <f t="shared" si="14"/>
        <v>-1.2853290078053717E-5</v>
      </c>
      <c r="CW12" s="83">
        <f t="shared" si="15"/>
        <v>1.3167640672029203E-4</v>
      </c>
      <c r="CX12" s="70">
        <f t="shared" si="13"/>
        <v>-0.43503718532475499</v>
      </c>
    </row>
    <row r="13" spans="1:102" x14ac:dyDescent="0.25">
      <c r="A13" s="28" t="s">
        <v>12</v>
      </c>
      <c r="B13" s="79">
        <v>2757.8436740000002</v>
      </c>
      <c r="C13" s="79"/>
      <c r="D13" s="79">
        <v>1287.5530209999999</v>
      </c>
      <c r="E13" s="79">
        <v>137.865397</v>
      </c>
      <c r="F13" s="79">
        <v>121.379938</v>
      </c>
      <c r="G13" s="79">
        <v>55.114311909999998</v>
      </c>
      <c r="H13" s="79">
        <v>65.429197599999995</v>
      </c>
      <c r="I13" s="80">
        <v>0.38262274889999998</v>
      </c>
      <c r="J13" s="80">
        <v>2.8400220308000002</v>
      </c>
      <c r="K13" s="79"/>
      <c r="L13" s="80">
        <v>4.9645776978000002</v>
      </c>
      <c r="M13" s="79">
        <v>0.25642739599999997</v>
      </c>
      <c r="N13" s="80"/>
      <c r="O13" s="79">
        <v>2.6679781568999998</v>
      </c>
      <c r="P13" s="79"/>
      <c r="Q13" s="80">
        <v>5.5095215199999999E-2</v>
      </c>
      <c r="R13" s="26"/>
      <c r="S13" s="26" t="s">
        <v>12</v>
      </c>
      <c r="T13" s="97">
        <v>0</v>
      </c>
      <c r="U13" s="26">
        <v>0.50334582751698898</v>
      </c>
      <c r="V13" s="97">
        <v>2.66799754136572</v>
      </c>
      <c r="W13" s="26">
        <v>0.10069001027649201</v>
      </c>
      <c r="X13" s="26">
        <v>0.10069001027649201</v>
      </c>
      <c r="Y13" s="26">
        <v>4.8525138940789303E-2</v>
      </c>
      <c r="Z13" s="97">
        <v>0.35849814501011301</v>
      </c>
      <c r="AA13" s="26">
        <v>4.5002250484079802</v>
      </c>
      <c r="AB13" s="97">
        <v>0</v>
      </c>
      <c r="AC13" s="26">
        <v>44.9557357359026</v>
      </c>
      <c r="AD13" s="26">
        <v>0</v>
      </c>
      <c r="AE13" s="26">
        <v>2757.85766428236</v>
      </c>
      <c r="AF13" s="26">
        <v>3.2709898190942202</v>
      </c>
      <c r="AG13" s="26">
        <v>1.0404216723325399</v>
      </c>
      <c r="AH13" s="26">
        <v>0</v>
      </c>
      <c r="AI13" s="26">
        <v>4.6071515457530703</v>
      </c>
      <c r="AJ13" s="97">
        <v>0</v>
      </c>
      <c r="AK13" s="26">
        <v>14.850617081098299</v>
      </c>
      <c r="AL13" s="26">
        <v>14.850617081098299</v>
      </c>
      <c r="AM13" s="26">
        <v>0.25642188969173602</v>
      </c>
      <c r="AN13" s="26">
        <v>0</v>
      </c>
      <c r="AO13" s="26">
        <v>8.9647288755876297E-5</v>
      </c>
      <c r="AP13" s="26">
        <v>0</v>
      </c>
      <c r="AQ13" s="97">
        <v>10.301168112070799</v>
      </c>
      <c r="AR13" s="26">
        <v>9.23527930929193E-2</v>
      </c>
      <c r="AS13" s="26">
        <v>10.548543151992099</v>
      </c>
      <c r="AT13" s="26">
        <v>6.2331353510309301E-2</v>
      </c>
      <c r="AU13" s="26">
        <v>0</v>
      </c>
      <c r="AV13" s="26">
        <v>0</v>
      </c>
      <c r="AW13" s="26">
        <v>1162.95320782729</v>
      </c>
      <c r="AX13" s="26">
        <v>129.21714830381799</v>
      </c>
      <c r="AY13" s="26">
        <v>1292.1703561311001</v>
      </c>
      <c r="AZ13" s="26">
        <v>0</v>
      </c>
      <c r="BA13" s="26">
        <v>0.34757795069362901</v>
      </c>
      <c r="BB13" s="26">
        <v>0.388442634413046</v>
      </c>
      <c r="BC13" s="26">
        <v>6.9480690583508302</v>
      </c>
      <c r="BD13" s="26">
        <v>0.949195435771093</v>
      </c>
      <c r="BE13" s="26">
        <v>3.0728129776175699</v>
      </c>
      <c r="BF13" s="26">
        <v>4.5513763320601601</v>
      </c>
      <c r="BG13" s="26">
        <v>0.708722928399389</v>
      </c>
      <c r="BH13" s="26">
        <v>0</v>
      </c>
      <c r="BI13" s="26">
        <v>3.51573443673561</v>
      </c>
      <c r="BJ13" s="26">
        <v>137.86785725303</v>
      </c>
      <c r="BK13" s="26">
        <v>121.381327162695</v>
      </c>
      <c r="BL13" s="26">
        <v>16.486530090334298</v>
      </c>
      <c r="BM13" s="26">
        <v>4.1146340603074302E-2</v>
      </c>
      <c r="BN13" s="26">
        <v>1.7374857388514999E-3</v>
      </c>
      <c r="BO13" s="26">
        <v>6.2492192854820097</v>
      </c>
      <c r="BP13" s="26">
        <v>14.992278487849701</v>
      </c>
      <c r="BQ13" s="26">
        <v>11.934567435197801</v>
      </c>
      <c r="BR13" s="26">
        <v>2.5273659180872698</v>
      </c>
      <c r="BS13" s="26">
        <v>1.2290984095856901</v>
      </c>
      <c r="BT13" s="26">
        <v>29.835216257984801</v>
      </c>
      <c r="BU13" s="26">
        <v>0.84410943655373405</v>
      </c>
      <c r="BV13" s="26">
        <v>4.14900196718422</v>
      </c>
      <c r="BW13" s="26">
        <v>37.2330941828844</v>
      </c>
      <c r="BX13" s="26">
        <v>2.3166471006465001E-3</v>
      </c>
      <c r="BY13" s="26">
        <v>55.129055078115201</v>
      </c>
      <c r="BZ13" s="26">
        <v>5.9172679903503598</v>
      </c>
      <c r="CA13" s="26">
        <v>0</v>
      </c>
      <c r="CB13" s="26">
        <v>0.78579860101963706</v>
      </c>
      <c r="CC13" s="26">
        <v>7.3412787663370702</v>
      </c>
      <c r="CD13" s="97">
        <v>0</v>
      </c>
      <c r="CE13" s="26">
        <v>0.45952526949850298</v>
      </c>
      <c r="CF13" s="26">
        <v>65.431097649542295</v>
      </c>
      <c r="CG13" s="26">
        <v>0.35773106488009598</v>
      </c>
      <c r="CI13" s="23">
        <f t="shared" si="0"/>
        <v>5.0729062316777598E-6</v>
      </c>
      <c r="CJ13" s="23" t="str">
        <f t="shared" si="1"/>
        <v/>
      </c>
      <c r="CK13" s="23">
        <f t="shared" si="2"/>
        <v>3.5861320316844356E-3</v>
      </c>
      <c r="CL13" s="23">
        <f t="shared" si="3"/>
        <v>1.7845326554236224E-5</v>
      </c>
      <c r="CM13" s="23">
        <f t="shared" si="4"/>
        <v>1.1444747113032406E-5</v>
      </c>
      <c r="CN13" s="23">
        <f t="shared" si="5"/>
        <v>2.6750162715045718E-4</v>
      </c>
      <c r="CO13" s="23">
        <f t="shared" si="6"/>
        <v>2.9039780587192361E-5</v>
      </c>
      <c r="CP13" s="70">
        <f t="shared" si="7"/>
        <v>-0.7368425934789159</v>
      </c>
      <c r="CQ13" s="70">
        <f t="shared" si="8"/>
        <v>0.58457399259692389</v>
      </c>
      <c r="CR13" s="23" t="str">
        <f t="shared" si="9"/>
        <v/>
      </c>
      <c r="CS13" s="70">
        <f t="shared" si="10"/>
        <v>1.991315270920061</v>
      </c>
      <c r="CT13" s="23">
        <f t="shared" si="11"/>
        <v>-2.1473166868482224E-5</v>
      </c>
      <c r="CU13" s="70" t="str">
        <f t="shared" si="12"/>
        <v/>
      </c>
      <c r="CV13" s="83">
        <f t="shared" si="14"/>
        <v>7.2656013580949494E-6</v>
      </c>
      <c r="CW13" s="83" t="str">
        <f t="shared" si="15"/>
        <v/>
      </c>
      <c r="CX13" s="70">
        <f t="shared" si="13"/>
        <v>0.13133877931216978</v>
      </c>
    </row>
    <row r="14" spans="1:102" x14ac:dyDescent="0.25">
      <c r="A14" s="28" t="s">
        <v>13</v>
      </c>
      <c r="B14" s="79">
        <v>13779.318534</v>
      </c>
      <c r="C14" s="79">
        <v>345.84055000000001</v>
      </c>
      <c r="D14" s="79">
        <v>31391.937957999999</v>
      </c>
      <c r="E14" s="79">
        <v>3491.9842330000001</v>
      </c>
      <c r="F14" s="79">
        <v>2948.8458989999999</v>
      </c>
      <c r="G14" s="79">
        <v>64287.656701</v>
      </c>
      <c r="H14" s="79">
        <v>1021.2610403</v>
      </c>
      <c r="I14" s="80">
        <v>12.756026803999999</v>
      </c>
      <c r="J14" s="80">
        <v>25.130217159000001</v>
      </c>
      <c r="K14" s="79"/>
      <c r="L14" s="80">
        <v>20.622506056999999</v>
      </c>
      <c r="M14" s="79">
        <v>585.22007855000004</v>
      </c>
      <c r="N14" s="80"/>
      <c r="O14" s="79">
        <v>5.8460539488999999</v>
      </c>
      <c r="P14" s="79">
        <v>2.2613498700000002E-2</v>
      </c>
      <c r="Q14" s="80">
        <v>0.10354861</v>
      </c>
      <c r="R14" s="26"/>
      <c r="S14" s="26" t="s">
        <v>13</v>
      </c>
      <c r="T14" s="97">
        <v>0</v>
      </c>
      <c r="U14" s="26">
        <v>0</v>
      </c>
      <c r="V14" s="97">
        <v>5.8449034800210997</v>
      </c>
      <c r="W14" s="26">
        <v>4.5137063882472496E-3</v>
      </c>
      <c r="X14" s="26">
        <v>4.5137063882472496E-3</v>
      </c>
      <c r="Y14" s="26">
        <v>1.8192144891877599E-3</v>
      </c>
      <c r="Z14" s="97">
        <v>0</v>
      </c>
      <c r="AA14" s="26">
        <v>1.70989530389811</v>
      </c>
      <c r="AB14" s="97">
        <v>2.2598101624415799E-2</v>
      </c>
      <c r="AC14" s="26">
        <v>139.185435256289</v>
      </c>
      <c r="AD14" s="26">
        <v>0</v>
      </c>
      <c r="AE14" s="26">
        <v>13776.911966378</v>
      </c>
      <c r="AF14" s="26">
        <v>0.30289181799442</v>
      </c>
      <c r="AG14" s="26">
        <v>27.4800355571425</v>
      </c>
      <c r="AH14" s="26">
        <v>4.76676938425428</v>
      </c>
      <c r="AI14" s="26">
        <v>0</v>
      </c>
      <c r="AJ14" s="97">
        <v>0</v>
      </c>
      <c r="AK14" s="26">
        <v>52.7908600527022</v>
      </c>
      <c r="AL14" s="26">
        <v>52.7908600527022</v>
      </c>
      <c r="AM14" s="26">
        <v>585.20310608649197</v>
      </c>
      <c r="AN14" s="26">
        <v>0</v>
      </c>
      <c r="AO14" s="26">
        <v>14.8380963299713</v>
      </c>
      <c r="AP14" s="26">
        <v>0</v>
      </c>
      <c r="AQ14" s="97">
        <v>0</v>
      </c>
      <c r="AR14" s="26">
        <v>0</v>
      </c>
      <c r="AS14" s="26">
        <v>0</v>
      </c>
      <c r="AT14" s="26">
        <v>0</v>
      </c>
      <c r="AU14" s="26">
        <v>345.57975101433499</v>
      </c>
      <c r="AV14" s="26">
        <v>0</v>
      </c>
      <c r="AW14" s="26">
        <v>27403.7628131479</v>
      </c>
      <c r="AX14" s="26">
        <v>3044.8627449044202</v>
      </c>
      <c r="AY14" s="26">
        <v>30448.625558052299</v>
      </c>
      <c r="AZ14" s="26">
        <v>0</v>
      </c>
      <c r="BA14" s="26">
        <v>28.153684471293701</v>
      </c>
      <c r="BB14" s="26">
        <v>159.91977343842001</v>
      </c>
      <c r="BC14" s="26">
        <v>287.67590502163301</v>
      </c>
      <c r="BD14" s="26">
        <v>94.329333342269294</v>
      </c>
      <c r="BE14" s="26">
        <v>10.4264307024633</v>
      </c>
      <c r="BF14" s="26">
        <v>134.89337463525399</v>
      </c>
      <c r="BG14" s="26">
        <v>81.962890228077995</v>
      </c>
      <c r="BH14" s="26">
        <v>0</v>
      </c>
      <c r="BI14" s="26">
        <v>13.4154654728779</v>
      </c>
      <c r="BJ14" s="26">
        <v>3491.2403713251902</v>
      </c>
      <c r="BK14" s="26">
        <v>2948.13564865236</v>
      </c>
      <c r="BL14" s="26">
        <v>543.10472267282898</v>
      </c>
      <c r="BM14" s="26">
        <v>0</v>
      </c>
      <c r="BN14" s="26">
        <v>0.74764193664759604</v>
      </c>
      <c r="BO14" s="26">
        <v>1548.8244958392099</v>
      </c>
      <c r="BP14" s="26">
        <v>0</v>
      </c>
      <c r="BQ14" s="26">
        <v>90.450330915020402</v>
      </c>
      <c r="BR14" s="26">
        <v>23.324835305347399</v>
      </c>
      <c r="BS14" s="26">
        <v>9.0959124749468501</v>
      </c>
      <c r="BT14" s="26">
        <v>225.75477104667399</v>
      </c>
      <c r="BU14" s="26">
        <v>19.535321887476599</v>
      </c>
      <c r="BV14" s="26">
        <v>245.35530893595899</v>
      </c>
      <c r="BW14" s="26">
        <v>298.25562927077698</v>
      </c>
      <c r="BX14" s="26">
        <v>11.379455108407599</v>
      </c>
      <c r="BY14" s="26">
        <v>62791.724169998801</v>
      </c>
      <c r="BZ14" s="26">
        <v>188.11354931050801</v>
      </c>
      <c r="CA14" s="26">
        <v>1441.46227355932</v>
      </c>
      <c r="CB14" s="26">
        <v>0</v>
      </c>
      <c r="CC14" s="26">
        <v>151.444250336474</v>
      </c>
      <c r="CD14" s="97">
        <v>0</v>
      </c>
      <c r="CE14" s="26">
        <v>8.7683945043307097E-3</v>
      </c>
      <c r="CF14" s="26">
        <v>1020.8953232832999</v>
      </c>
      <c r="CG14" s="26">
        <v>462.64081718112101</v>
      </c>
      <c r="CH14" s="49"/>
      <c r="CI14" s="23">
        <f t="shared" si="0"/>
        <v>-1.7465069960184606E-4</v>
      </c>
      <c r="CJ14" s="23">
        <f t="shared" si="1"/>
        <v>-7.5410181271403612E-4</v>
      </c>
      <c r="CK14" s="23">
        <f t="shared" si="2"/>
        <v>-3.0049511476793144E-2</v>
      </c>
      <c r="CL14" s="23">
        <f t="shared" si="3"/>
        <v>-2.1301976904143069E-4</v>
      </c>
      <c r="CM14" s="23">
        <f t="shared" si="4"/>
        <v>-2.4085705796994758E-4</v>
      </c>
      <c r="CN14" s="23">
        <f t="shared" si="5"/>
        <v>-2.3269358501566442E-2</v>
      </c>
      <c r="CO14" s="55">
        <f t="shared" si="6"/>
        <v>-3.5810336659138086E-4</v>
      </c>
      <c r="CP14" s="70">
        <f t="shared" si="7"/>
        <v>-0.99964615107371591</v>
      </c>
      <c r="CQ14" s="70">
        <f t="shared" si="8"/>
        <v>-0.93195859418645177</v>
      </c>
      <c r="CR14" s="23" t="str">
        <f t="shared" si="9"/>
        <v/>
      </c>
      <c r="CS14" s="70">
        <f t="shared" si="10"/>
        <v>1.5598663861118442</v>
      </c>
      <c r="CT14" s="23">
        <f t="shared" si="11"/>
        <v>-2.9001847561555023E-5</v>
      </c>
      <c r="CU14" s="70" t="str">
        <f t="shared" si="12"/>
        <v/>
      </c>
      <c r="CV14" s="83">
        <f t="shared" si="14"/>
        <v>-1.9679409204162551E-4</v>
      </c>
      <c r="CW14" s="83">
        <f t="shared" si="15"/>
        <v>-6.8087984917620983E-4</v>
      </c>
      <c r="CX14" s="70">
        <f t="shared" si="13"/>
        <v>-1</v>
      </c>
    </row>
    <row r="15" spans="1:102" x14ac:dyDescent="0.25">
      <c r="A15" s="28" t="s">
        <v>14</v>
      </c>
      <c r="B15" s="79">
        <v>9723.0496270999993</v>
      </c>
      <c r="C15" s="79">
        <v>134.33682291</v>
      </c>
      <c r="D15" s="79">
        <v>62441.370182999999</v>
      </c>
      <c r="E15" s="79">
        <v>7770.6697015999998</v>
      </c>
      <c r="F15" s="79">
        <v>7052.6992466000002</v>
      </c>
      <c r="G15" s="79">
        <v>64864.665741999997</v>
      </c>
      <c r="H15" s="79">
        <v>1167.4470945</v>
      </c>
      <c r="I15" s="80">
        <v>3.4664641550000002</v>
      </c>
      <c r="J15" s="80">
        <v>20.176319458999998</v>
      </c>
      <c r="K15" s="79">
        <v>0</v>
      </c>
      <c r="L15" s="80">
        <v>28.201938849000001</v>
      </c>
      <c r="M15" s="79">
        <v>207.15630354999999</v>
      </c>
      <c r="N15" s="80"/>
      <c r="O15" s="79">
        <v>0.82408870359999997</v>
      </c>
      <c r="P15" s="79">
        <v>1.0254534000000001E-3</v>
      </c>
      <c r="Q15" s="80">
        <v>0.1237719209</v>
      </c>
      <c r="R15" s="26"/>
      <c r="S15" s="26" t="s">
        <v>14</v>
      </c>
      <c r="T15" s="97">
        <v>0</v>
      </c>
      <c r="U15" s="26">
        <v>0</v>
      </c>
      <c r="V15" s="97">
        <v>0.82363901886053104</v>
      </c>
      <c r="W15" s="26">
        <v>0</v>
      </c>
      <c r="X15" s="26">
        <v>0</v>
      </c>
      <c r="Y15" s="26">
        <v>0</v>
      </c>
      <c r="Z15" s="97">
        <v>0</v>
      </c>
      <c r="AA15" s="26">
        <v>2.8122340340180498</v>
      </c>
      <c r="AB15" s="97">
        <v>1.02386743819095E-3</v>
      </c>
      <c r="AC15" s="26">
        <v>327.94223430282699</v>
      </c>
      <c r="AD15" s="26">
        <v>0</v>
      </c>
      <c r="AE15" s="26">
        <v>9720.2814843904998</v>
      </c>
      <c r="AF15" s="26">
        <v>5.9617814179579703E-2</v>
      </c>
      <c r="AG15" s="26">
        <v>29.9301696237317</v>
      </c>
      <c r="AH15" s="26">
        <v>2.3473550704737101E-2</v>
      </c>
      <c r="AI15" s="26">
        <v>0</v>
      </c>
      <c r="AJ15" s="97">
        <v>0</v>
      </c>
      <c r="AK15" s="26">
        <v>131.61546613205499</v>
      </c>
      <c r="AL15" s="26">
        <v>131.61546613205499</v>
      </c>
      <c r="AM15" s="26">
        <v>207.095398882995</v>
      </c>
      <c r="AN15" s="26">
        <v>0</v>
      </c>
      <c r="AO15" s="26">
        <v>15.4666336557263</v>
      </c>
      <c r="AP15" s="26">
        <v>0</v>
      </c>
      <c r="AQ15" s="97">
        <v>0</v>
      </c>
      <c r="AR15" s="26">
        <v>0</v>
      </c>
      <c r="AS15" s="26">
        <v>0</v>
      </c>
      <c r="AT15" s="26">
        <v>0</v>
      </c>
      <c r="AU15" s="26">
        <v>134.27302201992299</v>
      </c>
      <c r="AV15" s="26">
        <v>0</v>
      </c>
      <c r="AW15" s="26">
        <v>56017.044888830998</v>
      </c>
      <c r="AX15" s="26">
        <v>6224.1164151633602</v>
      </c>
      <c r="AY15" s="26">
        <v>62241.161303994399</v>
      </c>
      <c r="AZ15" s="26">
        <v>0</v>
      </c>
      <c r="BA15" s="26">
        <v>33.049926247900203</v>
      </c>
      <c r="BB15" s="26">
        <v>388.53369964505299</v>
      </c>
      <c r="BC15" s="26">
        <v>322.07520982342697</v>
      </c>
      <c r="BD15" s="26">
        <v>228.365134054035</v>
      </c>
      <c r="BE15" s="26">
        <v>21.617997302195199</v>
      </c>
      <c r="BF15" s="26">
        <v>318.03375166545902</v>
      </c>
      <c r="BG15" s="26">
        <v>197.54612434677099</v>
      </c>
      <c r="BH15" s="26">
        <v>9.2838858667195704E-4</v>
      </c>
      <c r="BI15" s="26">
        <v>32.181438061491903</v>
      </c>
      <c r="BJ15" s="26">
        <v>7768.1657180790698</v>
      </c>
      <c r="BK15" s="26">
        <v>7050.5550420658601</v>
      </c>
      <c r="BL15" s="26">
        <v>717.61067601321599</v>
      </c>
      <c r="BM15" s="26">
        <v>0</v>
      </c>
      <c r="BN15" s="26">
        <v>1.8214384032981099</v>
      </c>
      <c r="BO15" s="26">
        <v>3770.84366797553</v>
      </c>
      <c r="BP15" s="26">
        <v>0</v>
      </c>
      <c r="BQ15" s="26">
        <v>196.12369718436699</v>
      </c>
      <c r="BR15" s="26">
        <v>50.716317333664001</v>
      </c>
      <c r="BS15" s="26">
        <v>18.882304334275801</v>
      </c>
      <c r="BT15" s="26">
        <v>489.26452136763697</v>
      </c>
      <c r="BU15" s="26">
        <v>28.762885267315301</v>
      </c>
      <c r="BV15" s="26">
        <v>594.43786995319499</v>
      </c>
      <c r="BW15" s="26">
        <v>714.46303115627995</v>
      </c>
      <c r="BX15" s="26">
        <v>27.723120894008701</v>
      </c>
      <c r="BY15" s="26">
        <v>64466.472089091301</v>
      </c>
      <c r="BZ15" s="26">
        <v>204.915271347784</v>
      </c>
      <c r="CA15" s="26">
        <v>1368.5734826288699</v>
      </c>
      <c r="CB15" s="26">
        <v>0</v>
      </c>
      <c r="CC15" s="26">
        <v>155.70527928687801</v>
      </c>
      <c r="CD15" s="97">
        <v>0</v>
      </c>
      <c r="CE15" s="26">
        <v>4.5031708425337498E-2</v>
      </c>
      <c r="CF15" s="26">
        <v>1167.09730582064</v>
      </c>
      <c r="CG15" s="26">
        <v>480.48385268639601</v>
      </c>
      <c r="CH15" s="49"/>
      <c r="CI15" s="23">
        <f t="shared" si="0"/>
        <v>-2.8469902095162614E-4</v>
      </c>
      <c r="CJ15" s="55">
        <f t="shared" si="1"/>
        <v>-4.7493225382997577E-4</v>
      </c>
      <c r="CK15" s="23">
        <f t="shared" si="2"/>
        <v>-3.2063498673850117E-3</v>
      </c>
      <c r="CL15" s="23">
        <f t="shared" si="3"/>
        <v>-3.2223522773261123E-4</v>
      </c>
      <c r="CM15" s="23">
        <f t="shared" si="4"/>
        <v>-3.0402608408032332E-4</v>
      </c>
      <c r="CN15" s="23">
        <f t="shared" si="5"/>
        <v>-6.1388376607460866E-3</v>
      </c>
      <c r="CO15" s="55">
        <f t="shared" si="6"/>
        <v>-2.9961844181883594E-4</v>
      </c>
      <c r="CP15" s="70">
        <f t="shared" si="7"/>
        <v>-1</v>
      </c>
      <c r="CQ15" s="70">
        <f t="shared" si="8"/>
        <v>-0.86061709422609267</v>
      </c>
      <c r="CR15" s="23" t="str">
        <f t="shared" si="9"/>
        <v/>
      </c>
      <c r="CS15" s="70">
        <f t="shared" si="10"/>
        <v>3.6668942457026099</v>
      </c>
      <c r="CT15" s="23">
        <f t="shared" si="11"/>
        <v>-2.940034455205003E-4</v>
      </c>
      <c r="CU15" s="70" t="str">
        <f t="shared" si="12"/>
        <v/>
      </c>
      <c r="CV15" s="83">
        <f t="shared" si="14"/>
        <v>-5.4567516519096271E-4</v>
      </c>
      <c r="CW15" s="83">
        <f t="shared" si="15"/>
        <v>-1.5465956903064212E-3</v>
      </c>
      <c r="CX15" s="70">
        <f t="shared" si="13"/>
        <v>-1</v>
      </c>
    </row>
    <row r="16" spans="1:102" x14ac:dyDescent="0.25">
      <c r="A16" s="28" t="s">
        <v>15</v>
      </c>
      <c r="B16" s="79">
        <v>18408.945315000001</v>
      </c>
      <c r="C16" s="79">
        <v>199.30718021000001</v>
      </c>
      <c r="D16" s="79">
        <v>24052.706972</v>
      </c>
      <c r="E16" s="79">
        <v>1406.6778274000001</v>
      </c>
      <c r="F16" s="79">
        <v>1056.9289578</v>
      </c>
      <c r="G16" s="79">
        <v>33596.952553000003</v>
      </c>
      <c r="H16" s="79">
        <v>344.73867041</v>
      </c>
      <c r="I16" s="80">
        <v>5.3383406310000003</v>
      </c>
      <c r="J16" s="80">
        <v>10.820172266</v>
      </c>
      <c r="K16" s="79">
        <v>0.37487999999999999</v>
      </c>
      <c r="L16" s="80">
        <v>11.507587631</v>
      </c>
      <c r="M16" s="79">
        <v>170.15013648999999</v>
      </c>
      <c r="N16" s="80"/>
      <c r="O16" s="79">
        <v>2.6718069585999999</v>
      </c>
      <c r="P16" s="79">
        <v>6.2984102E-3</v>
      </c>
      <c r="Q16" s="80">
        <v>3.5746269999999997E-2</v>
      </c>
      <c r="R16" s="26"/>
      <c r="S16" s="26" t="s">
        <v>15</v>
      </c>
      <c r="T16" s="97">
        <v>0</v>
      </c>
      <c r="U16" s="26">
        <v>0</v>
      </c>
      <c r="V16" s="97">
        <v>2.67144860884971</v>
      </c>
      <c r="W16" s="26">
        <v>0</v>
      </c>
      <c r="X16" s="26">
        <v>0</v>
      </c>
      <c r="Y16" s="26">
        <v>0</v>
      </c>
      <c r="Z16" s="97">
        <v>0</v>
      </c>
      <c r="AA16" s="26">
        <v>11.2552934008806</v>
      </c>
      <c r="AB16" s="97">
        <v>6.2958501219694298E-3</v>
      </c>
      <c r="AC16" s="26">
        <v>122.996641267876</v>
      </c>
      <c r="AD16" s="26">
        <v>0.37488107420206401</v>
      </c>
      <c r="AE16" s="26">
        <v>18403.213382801201</v>
      </c>
      <c r="AF16" s="26">
        <v>9.8372633720724298</v>
      </c>
      <c r="AG16" s="26">
        <v>14.9761030297066</v>
      </c>
      <c r="AH16" s="26">
        <v>5.2228912653440203</v>
      </c>
      <c r="AI16" s="26">
        <v>0.33817694810870802</v>
      </c>
      <c r="AJ16" s="97">
        <v>0</v>
      </c>
      <c r="AK16" s="26">
        <v>10.242548109723799</v>
      </c>
      <c r="AL16" s="26">
        <v>10.242548109723799</v>
      </c>
      <c r="AM16" s="26">
        <v>170.164482811093</v>
      </c>
      <c r="AN16" s="26">
        <v>0</v>
      </c>
      <c r="AO16" s="26">
        <v>4.3438553790981702</v>
      </c>
      <c r="AP16" s="26">
        <v>0</v>
      </c>
      <c r="AQ16" s="97">
        <v>0</v>
      </c>
      <c r="AR16" s="26">
        <v>0</v>
      </c>
      <c r="AS16" s="26">
        <v>0</v>
      </c>
      <c r="AT16" s="26">
        <v>0</v>
      </c>
      <c r="AU16" s="26">
        <v>199.262095387892</v>
      </c>
      <c r="AV16" s="26">
        <v>0</v>
      </c>
      <c r="AW16" s="26">
        <v>21685.625031748401</v>
      </c>
      <c r="AX16" s="26">
        <v>2409.5141110785798</v>
      </c>
      <c r="AY16" s="26">
        <v>24095.139142826902</v>
      </c>
      <c r="AZ16" s="26">
        <v>0</v>
      </c>
      <c r="BA16" s="26">
        <v>9.4741442177099398</v>
      </c>
      <c r="BB16" s="26">
        <v>57.655421584724998</v>
      </c>
      <c r="BC16" s="26">
        <v>98.430135091048101</v>
      </c>
      <c r="BD16" s="26">
        <v>33.964724886860097</v>
      </c>
      <c r="BE16" s="26">
        <v>3.8317279562782098</v>
      </c>
      <c r="BF16" s="26">
        <v>48.029979336128299</v>
      </c>
      <c r="BG16" s="26">
        <v>29.427956401619799</v>
      </c>
      <c r="BH16" s="26">
        <v>0</v>
      </c>
      <c r="BI16" s="26">
        <v>4.9801776121585801</v>
      </c>
      <c r="BJ16" s="26">
        <v>1406.4818659899499</v>
      </c>
      <c r="BK16" s="26">
        <v>1056.7940772934901</v>
      </c>
      <c r="BL16" s="26">
        <v>349.68778869646002</v>
      </c>
      <c r="BM16" s="26">
        <v>1.9147527792016E-3</v>
      </c>
      <c r="BN16" s="26">
        <v>0.27179403153821902</v>
      </c>
      <c r="BO16" s="26">
        <v>560.926750130968</v>
      </c>
      <c r="BP16" s="26">
        <v>2.9367669218516499E-2</v>
      </c>
      <c r="BQ16" s="26">
        <v>30.5752314105575</v>
      </c>
      <c r="BR16" s="26">
        <v>8.0399925663071699</v>
      </c>
      <c r="BS16" s="26">
        <v>2.9793756003470202</v>
      </c>
      <c r="BT16" s="26">
        <v>76.304090532990102</v>
      </c>
      <c r="BU16" s="26">
        <v>7.99355208033161</v>
      </c>
      <c r="BV16" s="26">
        <v>88.607991603815705</v>
      </c>
      <c r="BW16" s="26">
        <v>107.053501665265</v>
      </c>
      <c r="BX16" s="26">
        <v>4.1140795519370998</v>
      </c>
      <c r="BY16" s="26">
        <v>33714.026496449202</v>
      </c>
      <c r="BZ16" s="26">
        <v>64.714334067077402</v>
      </c>
      <c r="CA16" s="26">
        <v>820.39541245022701</v>
      </c>
      <c r="CB16" s="26">
        <v>0</v>
      </c>
      <c r="CC16" s="26">
        <v>48.468429257874803</v>
      </c>
      <c r="CD16" s="97">
        <v>0</v>
      </c>
      <c r="CE16" s="26">
        <v>2.4137069476556298E-2</v>
      </c>
      <c r="CF16" s="26">
        <v>344.63757042057199</v>
      </c>
      <c r="CG16" s="26">
        <v>139.915563247112</v>
      </c>
      <c r="CH16" s="49"/>
      <c r="CI16" s="23">
        <f t="shared" si="0"/>
        <v>-3.1136668074782469E-4</v>
      </c>
      <c r="CJ16" s="55">
        <f t="shared" si="1"/>
        <v>-2.2620771645309379E-4</v>
      </c>
      <c r="CK16" s="23">
        <f t="shared" si="2"/>
        <v>1.764132863560739E-3</v>
      </c>
      <c r="CL16" s="23">
        <f t="shared" si="3"/>
        <v>-1.3930795398426937E-4</v>
      </c>
      <c r="CM16" s="23">
        <f t="shared" si="4"/>
        <v>-1.2761548968314595E-4</v>
      </c>
      <c r="CN16" s="23">
        <f t="shared" si="5"/>
        <v>3.4846596060911146E-3</v>
      </c>
      <c r="CO16" s="55">
        <f t="shared" si="6"/>
        <v>-2.9326558957766091E-4</v>
      </c>
      <c r="CP16" s="70">
        <f t="shared" si="7"/>
        <v>-1</v>
      </c>
      <c r="CQ16" s="70">
        <f t="shared" si="8"/>
        <v>4.0213882384097677E-2</v>
      </c>
      <c r="CR16" s="23">
        <f t="shared" si="9"/>
        <v>2.8654557832425802E-6</v>
      </c>
      <c r="CS16" s="70">
        <f t="shared" si="10"/>
        <v>-0.10993090488125788</v>
      </c>
      <c r="CT16" s="23">
        <f t="shared" si="11"/>
        <v>8.4315660210146123E-5</v>
      </c>
      <c r="CU16" s="70" t="str">
        <f t="shared" si="12"/>
        <v/>
      </c>
      <c r="CV16" s="83">
        <f t="shared" si="14"/>
        <v>-1.3412262032497027E-4</v>
      </c>
      <c r="CW16" s="83">
        <f t="shared" si="15"/>
        <v>-4.0646416306296817E-4</v>
      </c>
      <c r="CX16" s="70">
        <f t="shared" si="13"/>
        <v>-1</v>
      </c>
    </row>
    <row r="17" spans="1:102" x14ac:dyDescent="0.25">
      <c r="A17" s="28" t="s">
        <v>16</v>
      </c>
      <c r="B17" s="79">
        <v>13691.698633</v>
      </c>
      <c r="C17" s="79">
        <v>147.304214</v>
      </c>
      <c r="D17" s="79">
        <v>13162.314791999999</v>
      </c>
      <c r="E17" s="79">
        <v>1660.5251049000001</v>
      </c>
      <c r="F17" s="79">
        <v>1455.2237508999999</v>
      </c>
      <c r="G17" s="79">
        <v>5556.5940748000003</v>
      </c>
      <c r="H17" s="79">
        <v>439.21484396</v>
      </c>
      <c r="I17" s="80">
        <v>1.4105755907999999</v>
      </c>
      <c r="J17" s="80">
        <v>0.86143874369999995</v>
      </c>
      <c r="K17" s="79">
        <v>4.1100000000000003</v>
      </c>
      <c r="L17" s="80">
        <v>5.0069496418000004</v>
      </c>
      <c r="M17" s="79">
        <v>17.336464299999999</v>
      </c>
      <c r="N17" s="80">
        <v>8.30647261E-2</v>
      </c>
      <c r="O17" s="79">
        <v>0.66473508839999995</v>
      </c>
      <c r="P17" s="79">
        <v>1.0491296299999999E-2</v>
      </c>
      <c r="Q17" s="80">
        <v>3.3325481099999998E-2</v>
      </c>
      <c r="R17" s="26"/>
      <c r="S17" s="26" t="s">
        <v>16</v>
      </c>
      <c r="T17" s="97">
        <v>0</v>
      </c>
      <c r="U17" s="26">
        <v>0</v>
      </c>
      <c r="V17" s="97">
        <v>0.66449804705728799</v>
      </c>
      <c r="W17" s="26">
        <v>2.3625217302243699E-2</v>
      </c>
      <c r="X17" s="26">
        <v>2.3625217302243699E-2</v>
      </c>
      <c r="Y17" s="26">
        <v>9.5218939565799698E-3</v>
      </c>
      <c r="Z17" s="97">
        <v>0</v>
      </c>
      <c r="AA17" s="26">
        <v>2.0879602057770899</v>
      </c>
      <c r="AB17" s="97">
        <v>1.04923017432491E-2</v>
      </c>
      <c r="AC17" s="26">
        <v>96.532646000935799</v>
      </c>
      <c r="AD17" s="26">
        <v>4.10500134453281</v>
      </c>
      <c r="AE17" s="26">
        <v>13691.4558112336</v>
      </c>
      <c r="AF17" s="26">
        <v>2.9332618760145799</v>
      </c>
      <c r="AG17" s="26">
        <v>19.851450222320899</v>
      </c>
      <c r="AH17" s="26">
        <v>1.2115659559280501</v>
      </c>
      <c r="AI17" s="26">
        <v>0</v>
      </c>
      <c r="AJ17" s="97">
        <v>0</v>
      </c>
      <c r="AK17" s="26">
        <v>10.5936924751476</v>
      </c>
      <c r="AL17" s="26">
        <v>10.5936924751476</v>
      </c>
      <c r="AM17" s="26">
        <v>17.329794509901799</v>
      </c>
      <c r="AN17" s="26">
        <v>0</v>
      </c>
      <c r="AO17" s="26">
        <v>7.1910375516205498</v>
      </c>
      <c r="AP17" s="26">
        <v>0</v>
      </c>
      <c r="AQ17" s="97">
        <v>0</v>
      </c>
      <c r="AR17" s="26">
        <v>0</v>
      </c>
      <c r="AS17" s="26">
        <v>0</v>
      </c>
      <c r="AT17" s="26">
        <v>0</v>
      </c>
      <c r="AU17" s="26">
        <v>147.248193970568</v>
      </c>
      <c r="AV17" s="26">
        <v>0</v>
      </c>
      <c r="AW17" s="26">
        <v>11809.961315840899</v>
      </c>
      <c r="AX17" s="26">
        <v>1312.21797585381</v>
      </c>
      <c r="AY17" s="26">
        <v>13122.1792916947</v>
      </c>
      <c r="AZ17" s="26">
        <v>0</v>
      </c>
      <c r="BA17" s="26">
        <v>13.975363855820801</v>
      </c>
      <c r="BB17" s="26">
        <v>83.277303140609604</v>
      </c>
      <c r="BC17" s="26">
        <v>130.60784879064701</v>
      </c>
      <c r="BD17" s="26">
        <v>48.511468843911402</v>
      </c>
      <c r="BE17" s="26">
        <v>2.6418222221073502</v>
      </c>
      <c r="BF17" s="26">
        <v>64.416308288959698</v>
      </c>
      <c r="BG17" s="26">
        <v>41.488655092739997</v>
      </c>
      <c r="BH17" s="26">
        <v>0</v>
      </c>
      <c r="BI17" s="26">
        <v>6.67602028198396</v>
      </c>
      <c r="BJ17" s="26">
        <v>1660.1503255991199</v>
      </c>
      <c r="BK17" s="26">
        <v>1454.9018424021599</v>
      </c>
      <c r="BL17" s="26">
        <v>205.24848319695599</v>
      </c>
      <c r="BM17" s="26">
        <v>0</v>
      </c>
      <c r="BN17" s="26">
        <v>0.39316945759225003</v>
      </c>
      <c r="BO17" s="26">
        <v>813.60487256838405</v>
      </c>
      <c r="BP17" s="26">
        <v>0</v>
      </c>
      <c r="BQ17" s="26">
        <v>29.426148553850599</v>
      </c>
      <c r="BR17" s="26">
        <v>7.6669980925610499</v>
      </c>
      <c r="BS17" s="26">
        <v>2.31813653283564</v>
      </c>
      <c r="BT17" s="26">
        <v>73.386572244845297</v>
      </c>
      <c r="BU17" s="26">
        <v>10.9419876224372</v>
      </c>
      <c r="BV17" s="26">
        <v>126.515078598551</v>
      </c>
      <c r="BW17" s="26">
        <v>148.59490476691201</v>
      </c>
      <c r="BX17" s="26">
        <v>5.9843837163208198</v>
      </c>
      <c r="BY17" s="26">
        <v>5528.0461746229303</v>
      </c>
      <c r="BZ17" s="26">
        <v>85.4699693798282</v>
      </c>
      <c r="CA17" s="26">
        <v>135.21188145555499</v>
      </c>
      <c r="CB17" s="26">
        <v>0</v>
      </c>
      <c r="CC17" s="26">
        <v>63.9096239785584</v>
      </c>
      <c r="CD17" s="97">
        <v>0</v>
      </c>
      <c r="CE17" s="26">
        <v>3.1109267958800299E-2</v>
      </c>
      <c r="CF17" s="26">
        <v>439.098139520274</v>
      </c>
      <c r="CG17" s="26">
        <v>196.874711727132</v>
      </c>
      <c r="CH17" s="49"/>
      <c r="CI17" s="23">
        <f t="shared" si="0"/>
        <v>-1.7734962834693881E-5</v>
      </c>
      <c r="CJ17" s="55">
        <f t="shared" si="1"/>
        <v>-3.8030160788207632E-4</v>
      </c>
      <c r="CK17" s="23">
        <f t="shared" si="2"/>
        <v>-3.0492736983994406E-3</v>
      </c>
      <c r="CL17" s="23">
        <f t="shared" si="3"/>
        <v>-2.2569926812562917E-4</v>
      </c>
      <c r="CM17" s="23">
        <f t="shared" si="4"/>
        <v>-2.2120893617969421E-4</v>
      </c>
      <c r="CN17" s="23">
        <f t="shared" si="5"/>
        <v>-5.1376616309870603E-3</v>
      </c>
      <c r="CO17" s="55">
        <f t="shared" si="6"/>
        <v>-2.657115107353278E-4</v>
      </c>
      <c r="CP17" s="70">
        <f t="shared" si="7"/>
        <v>-0.9832513638713648</v>
      </c>
      <c r="CQ17" s="70">
        <f t="shared" si="8"/>
        <v>1.4238057796297954</v>
      </c>
      <c r="CR17" s="23">
        <f t="shared" si="9"/>
        <v>-1.216217875228798E-3</v>
      </c>
      <c r="CS17" s="70">
        <f t="shared" si="10"/>
        <v>1.1157976878191975</v>
      </c>
      <c r="CT17" s="23">
        <f t="shared" si="11"/>
        <v>-3.8472608847933768E-4</v>
      </c>
      <c r="CU17" s="70">
        <f t="shared" si="12"/>
        <v>-1</v>
      </c>
      <c r="CV17" s="83">
        <f t="shared" si="14"/>
        <v>-3.5659520137941816E-4</v>
      </c>
      <c r="CW17" s="83">
        <f t="shared" si="15"/>
        <v>9.5835940607331911E-5</v>
      </c>
      <c r="CX17" s="70">
        <f t="shared" si="13"/>
        <v>-1</v>
      </c>
    </row>
    <row r="18" spans="1:102" x14ac:dyDescent="0.25">
      <c r="A18" s="28" t="s">
        <v>17</v>
      </c>
      <c r="B18" s="79">
        <v>9733.6240108000002</v>
      </c>
      <c r="C18" s="79">
        <v>50.932107307999999</v>
      </c>
      <c r="D18" s="79">
        <v>46216.142611000003</v>
      </c>
      <c r="E18" s="79">
        <v>3185.1325225999999</v>
      </c>
      <c r="F18" s="79">
        <v>2203.8877191000001</v>
      </c>
      <c r="G18" s="79">
        <v>57252.579642999997</v>
      </c>
      <c r="H18" s="79">
        <v>906.90901775999998</v>
      </c>
      <c r="I18" s="80">
        <v>1.2461105259</v>
      </c>
      <c r="J18" s="80">
        <v>0.44251607440000001</v>
      </c>
      <c r="K18" s="79"/>
      <c r="L18" s="80">
        <v>8.4084722401000001</v>
      </c>
      <c r="M18" s="79">
        <v>140.27399997000001</v>
      </c>
      <c r="N18" s="80"/>
      <c r="O18" s="79">
        <v>0.26776060839999999</v>
      </c>
      <c r="P18" s="79">
        <v>1.21326431E-2</v>
      </c>
      <c r="Q18" s="80">
        <v>7.2919492599999997E-2</v>
      </c>
      <c r="R18" s="26"/>
      <c r="S18" s="26" t="s">
        <v>17</v>
      </c>
      <c r="T18" s="97">
        <v>0</v>
      </c>
      <c r="U18" s="26">
        <v>2.8539031915437402E-3</v>
      </c>
      <c r="V18" s="97">
        <v>0.26748591123348198</v>
      </c>
      <c r="W18" s="26">
        <v>0</v>
      </c>
      <c r="X18" s="26">
        <v>0</v>
      </c>
      <c r="Y18" s="26">
        <v>0</v>
      </c>
      <c r="Z18" s="97">
        <v>0</v>
      </c>
      <c r="AA18" s="26">
        <v>1.5451158152850499</v>
      </c>
      <c r="AB18" s="97">
        <v>1.2130356408636399E-2</v>
      </c>
      <c r="AC18" s="26">
        <v>173.192285308778</v>
      </c>
      <c r="AD18" s="26">
        <v>0</v>
      </c>
      <c r="AE18" s="26">
        <v>9730.4846123090592</v>
      </c>
      <c r="AF18" s="26">
        <v>7.7754285355620097E-3</v>
      </c>
      <c r="AG18" s="26">
        <v>17.604892591475501</v>
      </c>
      <c r="AH18" s="26">
        <v>2.62749120695432E-3</v>
      </c>
      <c r="AI18" s="26">
        <v>0</v>
      </c>
      <c r="AJ18" s="97">
        <v>0</v>
      </c>
      <c r="AK18" s="26">
        <v>68.098204991316706</v>
      </c>
      <c r="AL18" s="26">
        <v>68.098204991316706</v>
      </c>
      <c r="AM18" s="26">
        <v>140.27214448238601</v>
      </c>
      <c r="AN18" s="26">
        <v>0</v>
      </c>
      <c r="AO18" s="26">
        <v>12.9734907998539</v>
      </c>
      <c r="AP18" s="26">
        <v>0</v>
      </c>
      <c r="AQ18" s="97">
        <v>0</v>
      </c>
      <c r="AR18" s="26">
        <v>0</v>
      </c>
      <c r="AS18" s="26">
        <v>0</v>
      </c>
      <c r="AT18" s="26">
        <v>0</v>
      </c>
      <c r="AU18" s="26">
        <v>50.903889718524802</v>
      </c>
      <c r="AV18" s="26">
        <v>0</v>
      </c>
      <c r="AW18" s="26">
        <v>40761.780151698396</v>
      </c>
      <c r="AX18" s="26">
        <v>4529.0869318138102</v>
      </c>
      <c r="AY18" s="26">
        <v>45290.867083512298</v>
      </c>
      <c r="AZ18" s="26">
        <v>0</v>
      </c>
      <c r="BA18" s="26">
        <v>23.5812436056931</v>
      </c>
      <c r="BB18" s="26">
        <v>122.16682675003401</v>
      </c>
      <c r="BC18" s="26">
        <v>252.86901367892699</v>
      </c>
      <c r="BD18" s="26">
        <v>71.714505530437506</v>
      </c>
      <c r="BE18" s="26">
        <v>6.3850577847227399</v>
      </c>
      <c r="BF18" s="26">
        <v>99.018708952749407</v>
      </c>
      <c r="BG18" s="26">
        <v>61.937138674294602</v>
      </c>
      <c r="BH18" s="26">
        <v>6.4295055584031905E-5</v>
      </c>
      <c r="BI18" s="26">
        <v>10.072645447438999</v>
      </c>
      <c r="BJ18" s="26">
        <v>3184.75618109993</v>
      </c>
      <c r="BK18" s="26">
        <v>2203.5893187828701</v>
      </c>
      <c r="BL18" s="26">
        <v>981.16686231705705</v>
      </c>
      <c r="BM18" s="26">
        <v>0</v>
      </c>
      <c r="BN18" s="26">
        <v>0.57327474422813396</v>
      </c>
      <c r="BO18" s="26">
        <v>1186.1470849058301</v>
      </c>
      <c r="BP18" s="26">
        <v>3.9189839999558999E-5</v>
      </c>
      <c r="BQ18" s="26">
        <v>58.939339379375703</v>
      </c>
      <c r="BR18" s="26">
        <v>15.285099072959699</v>
      </c>
      <c r="BS18" s="26">
        <v>5.5797375502465298</v>
      </c>
      <c r="BT18" s="26">
        <v>147.021817598615</v>
      </c>
      <c r="BU18" s="26">
        <v>16.536189503360099</v>
      </c>
      <c r="BV18" s="26">
        <v>186.71533890487601</v>
      </c>
      <c r="BW18" s="26">
        <v>223.307172522396</v>
      </c>
      <c r="BX18" s="26">
        <v>8.7254674797666407</v>
      </c>
      <c r="BY18" s="26">
        <v>57027.347898543201</v>
      </c>
      <c r="BZ18" s="26">
        <v>167.52169731407099</v>
      </c>
      <c r="CA18" s="26">
        <v>1327.14438121525</v>
      </c>
      <c r="CB18" s="26">
        <v>0</v>
      </c>
      <c r="CC18" s="26">
        <v>130.31443996497401</v>
      </c>
      <c r="CD18" s="97">
        <v>0</v>
      </c>
      <c r="CE18" s="26">
        <v>2.2178045711834699E-2</v>
      </c>
      <c r="CF18" s="26">
        <v>906.73713838632602</v>
      </c>
      <c r="CG18" s="26">
        <v>403.373324487518</v>
      </c>
      <c r="CH18" s="49"/>
      <c r="CI18" s="23">
        <f t="shared" si="0"/>
        <v>-3.2253130873532922E-4</v>
      </c>
      <c r="CJ18" s="55">
        <f t="shared" si="1"/>
        <v>-5.5402360056610244E-4</v>
      </c>
      <c r="CK18" s="23">
        <f t="shared" si="2"/>
        <v>-2.0020613474294555E-2</v>
      </c>
      <c r="CL18" s="23">
        <f t="shared" si="3"/>
        <v>-1.1815568030515712E-4</v>
      </c>
      <c r="CM18" s="23">
        <f t="shared" si="4"/>
        <v>-1.3539724122237719E-4</v>
      </c>
      <c r="CN18" s="23">
        <f t="shared" si="5"/>
        <v>-3.9340016792472014E-3</v>
      </c>
      <c r="CO18" s="55">
        <f t="shared" si="6"/>
        <v>-1.8952217952192114E-4</v>
      </c>
      <c r="CP18" s="70">
        <f t="shared" si="7"/>
        <v>-1</v>
      </c>
      <c r="CQ18" s="70">
        <f t="shared" si="8"/>
        <v>2.4916603139898275</v>
      </c>
      <c r="CR18" s="23" t="str">
        <f t="shared" si="9"/>
        <v/>
      </c>
      <c r="CS18" s="70">
        <f t="shared" si="10"/>
        <v>7.0987607554385921</v>
      </c>
      <c r="CT18" s="23">
        <f t="shared" si="11"/>
        <v>-1.3227594667517025E-5</v>
      </c>
      <c r="CU18" s="70" t="str">
        <f t="shared" si="12"/>
        <v/>
      </c>
      <c r="CV18" s="83">
        <f t="shared" si="14"/>
        <v>-1.025905819976513E-3</v>
      </c>
      <c r="CW18" s="83">
        <f t="shared" si="15"/>
        <v>-1.8847429572874344E-4</v>
      </c>
      <c r="CX18" s="70">
        <f t="shared" si="13"/>
        <v>-1</v>
      </c>
    </row>
    <row r="19" spans="1:102" x14ac:dyDescent="0.25">
      <c r="A19" s="28" t="s">
        <v>18</v>
      </c>
      <c r="B19" s="79">
        <v>25067.380121999999</v>
      </c>
      <c r="C19" s="79">
        <v>2118.3687426000001</v>
      </c>
      <c r="D19" s="79">
        <v>37401.593718999997</v>
      </c>
      <c r="E19" s="79">
        <v>3637.0720740000002</v>
      </c>
      <c r="F19" s="79">
        <v>2887.8195540000002</v>
      </c>
      <c r="G19" s="79">
        <v>49076.969702000002</v>
      </c>
      <c r="H19" s="79">
        <v>1142.1100100000001</v>
      </c>
      <c r="I19" s="80">
        <v>6.5626955446000004</v>
      </c>
      <c r="J19" s="80">
        <v>2.4114902004999998</v>
      </c>
      <c r="K19" s="79">
        <v>18.6373079</v>
      </c>
      <c r="L19" s="80">
        <v>108.52866483</v>
      </c>
      <c r="M19" s="79">
        <v>142.28259850000001</v>
      </c>
      <c r="N19" s="80"/>
      <c r="O19" s="79">
        <v>1.1551044806999999</v>
      </c>
      <c r="P19" s="79">
        <v>6.51593221E-2</v>
      </c>
      <c r="Q19" s="80">
        <v>0.2396127821</v>
      </c>
      <c r="R19" s="26"/>
      <c r="S19" s="26" t="s">
        <v>18</v>
      </c>
      <c r="T19" s="97">
        <v>0.12382146693563</v>
      </c>
      <c r="U19" s="26">
        <v>0.63404142340426695</v>
      </c>
      <c r="V19" s="97">
        <v>1.1547533270010699</v>
      </c>
      <c r="W19" s="26">
        <v>6.3454541446452406E-2</v>
      </c>
      <c r="X19" s="26">
        <v>6.3025443963689795E-2</v>
      </c>
      <c r="Y19" s="26">
        <v>0.85335909985284097</v>
      </c>
      <c r="Z19" s="97">
        <v>2.5904500484906501E-3</v>
      </c>
      <c r="AA19" s="26">
        <v>43.869726341584403</v>
      </c>
      <c r="AB19" s="97">
        <v>6.5141482952594199E-2</v>
      </c>
      <c r="AC19" s="26">
        <v>1483.55647351573</v>
      </c>
      <c r="AD19" s="26">
        <v>18.637447309618601</v>
      </c>
      <c r="AE19" s="26">
        <v>25060.154037464501</v>
      </c>
      <c r="AF19" s="26">
        <v>33.142358190431999</v>
      </c>
      <c r="AG19" s="26">
        <v>43.277653650498998</v>
      </c>
      <c r="AH19" s="26">
        <v>2.13962318036045</v>
      </c>
      <c r="AI19" s="26">
        <v>0.14150115601884899</v>
      </c>
      <c r="AJ19" s="97">
        <v>0.19204894115312701</v>
      </c>
      <c r="AK19" s="26">
        <v>403.88932227013998</v>
      </c>
      <c r="AL19" s="26">
        <v>403.88932227013998</v>
      </c>
      <c r="AM19" s="26">
        <v>142.28651969607901</v>
      </c>
      <c r="AN19" s="26">
        <v>0</v>
      </c>
      <c r="AO19" s="26">
        <v>3.2001714972881801</v>
      </c>
      <c r="AP19" s="26">
        <v>3.8229150918280101E-3</v>
      </c>
      <c r="AQ19" s="97">
        <v>14.781538692938</v>
      </c>
      <c r="AR19" s="26">
        <v>0.69953834514459501</v>
      </c>
      <c r="AS19" s="26">
        <v>1.0574534263551501</v>
      </c>
      <c r="AT19" s="26">
        <v>3.8090184143587001E-3</v>
      </c>
      <c r="AU19" s="26">
        <v>2117.875434131</v>
      </c>
      <c r="AV19" s="26">
        <v>0</v>
      </c>
      <c r="AW19" s="26">
        <v>33838.760837012502</v>
      </c>
      <c r="AX19" s="26">
        <v>3759.8627719031902</v>
      </c>
      <c r="AY19" s="26">
        <v>37598.623608915703</v>
      </c>
      <c r="AZ19" s="26">
        <v>1.9783409714446299E-2</v>
      </c>
      <c r="BA19" s="26">
        <v>28.950918675472401</v>
      </c>
      <c r="BB19" s="26">
        <v>59.963822981892697</v>
      </c>
      <c r="BC19" s="26">
        <v>376.26393183221899</v>
      </c>
      <c r="BD19" s="26">
        <v>53.308121180738198</v>
      </c>
      <c r="BE19" s="26">
        <v>54.517330099877199</v>
      </c>
      <c r="BF19" s="26">
        <v>164.53834306447999</v>
      </c>
      <c r="BG19" s="26">
        <v>52.505905373034402</v>
      </c>
      <c r="BH19" s="26">
        <v>4.1542677623637898</v>
      </c>
      <c r="BI19" s="26">
        <v>10.6897629153782</v>
      </c>
      <c r="BJ19" s="26">
        <v>3636.8179912219298</v>
      </c>
      <c r="BK19" s="26">
        <v>2887.3697682617799</v>
      </c>
      <c r="BL19" s="26">
        <v>749.44822296014604</v>
      </c>
      <c r="BM19" s="26">
        <v>0.10010441684992499</v>
      </c>
      <c r="BN19" s="26">
        <v>0.21298126585205801</v>
      </c>
      <c r="BO19" s="26">
        <v>678.74965467075504</v>
      </c>
      <c r="BP19" s="26">
        <v>1.9709413956359501E-2</v>
      </c>
      <c r="BQ19" s="26">
        <v>363.98155965898701</v>
      </c>
      <c r="BR19" s="26">
        <v>89.888016138277195</v>
      </c>
      <c r="BS19" s="26">
        <v>47.932327633347803</v>
      </c>
      <c r="BT19" s="26">
        <v>909.58114315987302</v>
      </c>
      <c r="BU19" s="26">
        <v>72.500861211075403</v>
      </c>
      <c r="BV19" s="26">
        <v>115.218306376828</v>
      </c>
      <c r="BW19" s="26">
        <v>278.73644222067799</v>
      </c>
      <c r="BX19" s="26">
        <v>3.2719699286132302</v>
      </c>
      <c r="BY19" s="26">
        <v>49354.813299750698</v>
      </c>
      <c r="BZ19" s="26">
        <v>264.56388811506201</v>
      </c>
      <c r="CA19" s="26">
        <v>981.99598951790404</v>
      </c>
      <c r="CB19" s="26">
        <v>2.2635070698479299E-2</v>
      </c>
      <c r="CC19" s="26">
        <v>49.258401979853097</v>
      </c>
      <c r="CD19" s="97">
        <v>0</v>
      </c>
      <c r="CE19" s="26">
        <v>13.621324930473699</v>
      </c>
      <c r="CF19" s="26">
        <v>1141.7976267781501</v>
      </c>
      <c r="CG19" s="26">
        <v>92.040573726064096</v>
      </c>
      <c r="CH19" s="49"/>
      <c r="CI19" s="23">
        <f t="shared" si="0"/>
        <v>-2.8826644429250851E-4</v>
      </c>
      <c r="CJ19" s="55">
        <f t="shared" si="1"/>
        <v>-2.3287185987961922E-4</v>
      </c>
      <c r="CK19" s="23">
        <f t="shared" si="2"/>
        <v>5.2679543924251254E-3</v>
      </c>
      <c r="CL19" s="23">
        <f t="shared" si="3"/>
        <v>-6.9859153984521609E-5</v>
      </c>
      <c r="CM19" s="23">
        <f t="shared" si="4"/>
        <v>-1.5575271578075582E-4</v>
      </c>
      <c r="CN19" s="23">
        <f t="shared" si="5"/>
        <v>5.6613845442737938E-3</v>
      </c>
      <c r="CO19" s="55">
        <f t="shared" si="6"/>
        <v>-2.7351412658579278E-4</v>
      </c>
      <c r="CP19" s="70">
        <f t="shared" si="7"/>
        <v>-0.99039640898539794</v>
      </c>
      <c r="CQ19" s="70">
        <f t="shared" si="8"/>
        <v>17.191957127791117</v>
      </c>
      <c r="CR19" s="23">
        <f t="shared" si="9"/>
        <v>7.4801371179337298E-6</v>
      </c>
      <c r="CS19" s="70">
        <f t="shared" si="10"/>
        <v>2.721499042698027</v>
      </c>
      <c r="CT19" s="23">
        <f t="shared" si="11"/>
        <v>2.7559210475099245E-5</v>
      </c>
      <c r="CU19" s="70" t="str">
        <f t="shared" si="12"/>
        <v/>
      </c>
      <c r="CV19" s="83">
        <f t="shared" si="14"/>
        <v>-3.0400167672903211E-4</v>
      </c>
      <c r="CW19" s="83">
        <f t="shared" si="15"/>
        <v>-2.7377736340509752E-4</v>
      </c>
      <c r="CX19" s="70">
        <f t="shared" si="13"/>
        <v>-0.98410344230814428</v>
      </c>
    </row>
    <row r="20" spans="1:102" x14ac:dyDescent="0.25">
      <c r="A20" s="28" t="s">
        <v>19</v>
      </c>
      <c r="B20" s="79">
        <v>6660.1732000000002</v>
      </c>
      <c r="C20" s="79">
        <v>121.72655</v>
      </c>
      <c r="D20" s="79">
        <v>5047.6489600000004</v>
      </c>
      <c r="E20" s="79">
        <v>562.48141814999997</v>
      </c>
      <c r="F20" s="79">
        <v>518.52154895000001</v>
      </c>
      <c r="G20" s="79">
        <v>1936.7921051000001</v>
      </c>
      <c r="H20" s="79">
        <v>205.87521699999999</v>
      </c>
      <c r="I20" s="80">
        <v>10.23363305</v>
      </c>
      <c r="J20" s="80">
        <v>12.192384037</v>
      </c>
      <c r="K20" s="79"/>
      <c r="L20" s="80">
        <v>17.584683683000002</v>
      </c>
      <c r="M20" s="79">
        <v>103.280232</v>
      </c>
      <c r="N20" s="80">
        <v>11.013812</v>
      </c>
      <c r="O20" s="79">
        <v>0.97629493700000003</v>
      </c>
      <c r="P20" s="79">
        <v>3.4725781000000001E-3</v>
      </c>
      <c r="Q20" s="80">
        <v>0.498626338</v>
      </c>
      <c r="R20" s="26"/>
      <c r="S20" s="26" t="s">
        <v>19</v>
      </c>
      <c r="T20" s="97">
        <v>8.5339877109519703E-4</v>
      </c>
      <c r="U20" s="26">
        <v>2.2053391032578702</v>
      </c>
      <c r="V20" s="97">
        <v>0.97491310034399004</v>
      </c>
      <c r="W20" s="26">
        <v>9.8244128993012395E-2</v>
      </c>
      <c r="X20" s="26">
        <v>9.8176494751211499E-2</v>
      </c>
      <c r="Y20" s="26">
        <v>4.9156648274554397E-2</v>
      </c>
      <c r="Z20" s="97">
        <v>0.34496278282276699</v>
      </c>
      <c r="AA20" s="26">
        <v>49.609904470657803</v>
      </c>
      <c r="AB20" s="97">
        <v>3.4733280633161201E-3</v>
      </c>
      <c r="AC20" s="26">
        <v>204.978088616538</v>
      </c>
      <c r="AD20" s="26">
        <v>0</v>
      </c>
      <c r="AE20" s="26">
        <v>6659.3982816294301</v>
      </c>
      <c r="AF20" s="26">
        <v>44.125948126999297</v>
      </c>
      <c r="AG20" s="26">
        <v>14.698504529813199</v>
      </c>
      <c r="AH20" s="26">
        <v>0.627819004364357</v>
      </c>
      <c r="AI20" s="26">
        <v>38.370226368478797</v>
      </c>
      <c r="AJ20" s="97">
        <v>4.9088686111432595E-4</v>
      </c>
      <c r="AK20" s="26">
        <v>24.332736892837399</v>
      </c>
      <c r="AL20" s="26">
        <v>24.332736892837399</v>
      </c>
      <c r="AM20" s="26">
        <v>103.24568778590501</v>
      </c>
      <c r="AN20" s="26">
        <v>0</v>
      </c>
      <c r="AO20" s="26">
        <v>4.4244901907295603E-3</v>
      </c>
      <c r="AP20" s="26">
        <v>4.6745883961044098E-4</v>
      </c>
      <c r="AQ20" s="97">
        <v>9.9143270427316903</v>
      </c>
      <c r="AR20" s="26">
        <v>8.9881323498955501E-2</v>
      </c>
      <c r="AS20" s="26">
        <v>10.1401141536977</v>
      </c>
      <c r="AT20" s="26">
        <v>6.0171011381539997E-2</v>
      </c>
      <c r="AU20" s="26">
        <v>121.60357404344199</v>
      </c>
      <c r="AV20" s="26">
        <v>0</v>
      </c>
      <c r="AW20" s="26">
        <v>4565.9235157988696</v>
      </c>
      <c r="AX20" s="26">
        <v>507.32488280339697</v>
      </c>
      <c r="AY20" s="26">
        <v>5073.2483986022698</v>
      </c>
      <c r="AZ20" s="26">
        <v>3.4884714112887699E-6</v>
      </c>
      <c r="BA20" s="26">
        <v>4.0019724740378102</v>
      </c>
      <c r="BB20" s="26">
        <v>0.72668118917310098</v>
      </c>
      <c r="BC20" s="26">
        <v>10.5387828774768</v>
      </c>
      <c r="BD20" s="26">
        <v>3.4970581614554899</v>
      </c>
      <c r="BE20" s="26">
        <v>12.580217981999199</v>
      </c>
      <c r="BF20" s="26">
        <v>13.2438982875598</v>
      </c>
      <c r="BG20" s="26">
        <v>0.81829775632864299</v>
      </c>
      <c r="BH20" s="26">
        <v>0</v>
      </c>
      <c r="BI20" s="26">
        <v>22.731146925930201</v>
      </c>
      <c r="BJ20" s="26">
        <v>562.381996553921</v>
      </c>
      <c r="BK20" s="26">
        <v>518.43652074099396</v>
      </c>
      <c r="BL20" s="26">
        <v>43.945475812926801</v>
      </c>
      <c r="BM20" s="26">
        <v>0.29009413912267001</v>
      </c>
      <c r="BN20" s="26">
        <v>1.6069074418970802E-2</v>
      </c>
      <c r="BO20" s="26">
        <v>42.738689385296297</v>
      </c>
      <c r="BP20" s="26">
        <v>82.263582178276494</v>
      </c>
      <c r="BQ20" s="26">
        <v>33.904517361949303</v>
      </c>
      <c r="BR20" s="26">
        <v>5.1385107647282497</v>
      </c>
      <c r="BS20" s="26">
        <v>1.76213474354183</v>
      </c>
      <c r="BT20" s="26">
        <v>84.839762286633899</v>
      </c>
      <c r="BU20" s="26">
        <v>3.6193236384181802</v>
      </c>
      <c r="BV20" s="26">
        <v>24.479804063118301</v>
      </c>
      <c r="BW20" s="26">
        <v>189.36155978107999</v>
      </c>
      <c r="BX20" s="26">
        <v>4.4496660381388303E-2</v>
      </c>
      <c r="BY20" s="26">
        <v>1921.3121213071099</v>
      </c>
      <c r="BZ20" s="26">
        <v>5.4278175807843398</v>
      </c>
      <c r="CA20" s="26">
        <v>15.2679193902015</v>
      </c>
      <c r="CB20" s="26">
        <v>0.75559653458459097</v>
      </c>
      <c r="CC20" s="26">
        <v>7.5791758852824804</v>
      </c>
      <c r="CD20" s="97">
        <v>0</v>
      </c>
      <c r="CE20" s="26">
        <v>0.904850191663222</v>
      </c>
      <c r="CF20" s="26">
        <v>205.76068988376099</v>
      </c>
      <c r="CG20" s="26">
        <v>1.00988311990749</v>
      </c>
      <c r="CH20" s="49"/>
      <c r="CI20" s="23">
        <f t="shared" si="0"/>
        <v>-1.1635108386821665E-4</v>
      </c>
      <c r="CJ20" s="55">
        <f t="shared" si="1"/>
        <v>-1.0102640431196661E-3</v>
      </c>
      <c r="CK20" s="23">
        <f t="shared" si="2"/>
        <v>5.0715568386652228E-3</v>
      </c>
      <c r="CL20" s="23">
        <f t="shared" si="3"/>
        <v>-1.7675534314709671E-4</v>
      </c>
      <c r="CM20" s="23">
        <f t="shared" si="4"/>
        <v>-1.6398201613459593E-4</v>
      </c>
      <c r="CN20" s="23">
        <f t="shared" si="5"/>
        <v>-7.9925892676492982E-3</v>
      </c>
      <c r="CO20" s="23">
        <f t="shared" si="6"/>
        <v>-5.5629384589308357E-4</v>
      </c>
      <c r="CP20" s="70">
        <f t="shared" si="7"/>
        <v>-0.99040648670207976</v>
      </c>
      <c r="CQ20" s="70">
        <f t="shared" si="8"/>
        <v>3.0689256768903892</v>
      </c>
      <c r="CR20" s="23" t="str">
        <f t="shared" si="9"/>
        <v/>
      </c>
      <c r="CS20" s="70">
        <f t="shared" si="10"/>
        <v>0.38374606740075057</v>
      </c>
      <c r="CT20" s="23">
        <f t="shared" si="11"/>
        <v>-3.3447072519156187E-4</v>
      </c>
      <c r="CU20" s="70">
        <f t="shared" si="12"/>
        <v>-7.9327470480002688E-2</v>
      </c>
      <c r="CV20" s="83">
        <f t="shared" si="14"/>
        <v>-1.4153885302899954E-3</v>
      </c>
      <c r="CW20" s="83">
        <f t="shared" si="15"/>
        <v>2.1596729994927705E-4</v>
      </c>
      <c r="CX20" s="70">
        <f t="shared" si="13"/>
        <v>-0.87932644789104575</v>
      </c>
    </row>
    <row r="21" spans="1:102" x14ac:dyDescent="0.25">
      <c r="A21" s="28" t="s">
        <v>20</v>
      </c>
      <c r="B21" s="79">
        <v>2439.1315540000001</v>
      </c>
      <c r="C21" s="79">
        <v>31.388109</v>
      </c>
      <c r="D21" s="79">
        <v>6647.3754399999998</v>
      </c>
      <c r="E21" s="79">
        <v>724.60562300000004</v>
      </c>
      <c r="F21" s="79">
        <v>594.34299199999998</v>
      </c>
      <c r="G21" s="79">
        <v>8463.2775774999991</v>
      </c>
      <c r="H21" s="79">
        <v>155.93553299999999</v>
      </c>
      <c r="I21" s="80">
        <v>1.9023407393</v>
      </c>
      <c r="J21" s="80">
        <v>2.7455739231999998</v>
      </c>
      <c r="K21" s="79">
        <v>0</v>
      </c>
      <c r="L21" s="80">
        <v>114.57845841</v>
      </c>
      <c r="M21" s="79">
        <v>160.22688535</v>
      </c>
      <c r="N21" s="80"/>
      <c r="O21" s="79">
        <v>0.64839167590000002</v>
      </c>
      <c r="P21" s="79">
        <v>5.8956694000000002E-3</v>
      </c>
      <c r="Q21" s="80">
        <v>7.9047516100000007E-2</v>
      </c>
      <c r="R21" s="26"/>
      <c r="S21" s="26" t="s">
        <v>20</v>
      </c>
      <c r="T21" s="97">
        <v>4.4940450734965902E-3</v>
      </c>
      <c r="U21" s="26">
        <v>0.275937917073584</v>
      </c>
      <c r="V21" s="97">
        <v>0.64730052420279305</v>
      </c>
      <c r="W21" s="26">
        <v>5.8192957581951997E-2</v>
      </c>
      <c r="X21" s="26">
        <v>5.7835995482049603E-2</v>
      </c>
      <c r="Y21" s="26">
        <v>3.1452806379900403E-2</v>
      </c>
      <c r="Z21" s="97">
        <v>2.15524189795907E-3</v>
      </c>
      <c r="AA21" s="26">
        <v>4.8179860124613896</v>
      </c>
      <c r="AB21" s="97">
        <v>5.8956506468996897E-3</v>
      </c>
      <c r="AC21" s="26">
        <v>205.83584709505899</v>
      </c>
      <c r="AD21" s="26">
        <v>0</v>
      </c>
      <c r="AE21" s="26">
        <v>2436.81324794893</v>
      </c>
      <c r="AF21" s="26">
        <v>5.3216127695089197</v>
      </c>
      <c r="AG21" s="26">
        <v>27.5667951585446</v>
      </c>
      <c r="AH21" s="26">
        <v>1.2813748059719701</v>
      </c>
      <c r="AI21" s="26">
        <v>8.3742584354900007E-3</v>
      </c>
      <c r="AJ21" s="97">
        <v>2.5850932830679698E-3</v>
      </c>
      <c r="AK21" s="26">
        <v>14.9335480080226</v>
      </c>
      <c r="AL21" s="26">
        <v>14.9335480080226</v>
      </c>
      <c r="AM21" s="26">
        <v>160.178829796927</v>
      </c>
      <c r="AN21" s="26">
        <v>0</v>
      </c>
      <c r="AO21" s="26">
        <v>2.53610514978195</v>
      </c>
      <c r="AP21" s="26">
        <v>2.4627420771948499E-3</v>
      </c>
      <c r="AQ21" s="97">
        <v>6.82201293986891E-2</v>
      </c>
      <c r="AR21" s="26">
        <v>5.9044489933144798E-3</v>
      </c>
      <c r="AS21" s="26">
        <v>9.2357506043419402E-3</v>
      </c>
      <c r="AT21" s="26">
        <v>1.1082085532994901E-3</v>
      </c>
      <c r="AU21" s="26">
        <v>31.385123563929302</v>
      </c>
      <c r="AV21" s="26">
        <v>0</v>
      </c>
      <c r="AW21" s="26">
        <v>5950.2231487204599</v>
      </c>
      <c r="AX21" s="26">
        <v>661.13598583610099</v>
      </c>
      <c r="AY21" s="26">
        <v>6611.3591345565601</v>
      </c>
      <c r="AZ21" s="26">
        <v>1.83768657495438E-5</v>
      </c>
      <c r="BA21" s="26">
        <v>6.1274715596037401</v>
      </c>
      <c r="BB21" s="26">
        <v>26.602286240320701</v>
      </c>
      <c r="BC21" s="26">
        <v>47.9777456168217</v>
      </c>
      <c r="BD21" s="26">
        <v>16.683459148106301</v>
      </c>
      <c r="BE21" s="26">
        <v>11.1484108704894</v>
      </c>
      <c r="BF21" s="26">
        <v>28.853759736592401</v>
      </c>
      <c r="BG21" s="26">
        <v>15.235693308417099</v>
      </c>
      <c r="BH21" s="26">
        <v>0</v>
      </c>
      <c r="BI21" s="26">
        <v>3.5330678566632399</v>
      </c>
      <c r="BJ21" s="26">
        <v>723.27241105199403</v>
      </c>
      <c r="BK21" s="26">
        <v>593.34472051895898</v>
      </c>
      <c r="BL21" s="26">
        <v>129.92769053303499</v>
      </c>
      <c r="BM21" s="26">
        <v>0</v>
      </c>
      <c r="BN21" s="26">
        <v>0.14906329749949501</v>
      </c>
      <c r="BO21" s="26">
        <v>267.15044415718802</v>
      </c>
      <c r="BP21" s="26">
        <v>0.43651052431422599</v>
      </c>
      <c r="BQ21" s="26">
        <v>29.674610961226499</v>
      </c>
      <c r="BR21" s="26">
        <v>11.3913633388746</v>
      </c>
      <c r="BS21" s="26">
        <v>3.9661572163084799</v>
      </c>
      <c r="BT21" s="26">
        <v>74.267966075133799</v>
      </c>
      <c r="BU21" s="26">
        <v>8.8898457084556703</v>
      </c>
      <c r="BV21" s="26">
        <v>43.822109271136199</v>
      </c>
      <c r="BW21" s="26">
        <v>58.524123438497703</v>
      </c>
      <c r="BX21" s="26">
        <v>1.90569507819047</v>
      </c>
      <c r="BY21" s="26">
        <v>8449.3495468783694</v>
      </c>
      <c r="BZ21" s="26">
        <v>30.985554032326199</v>
      </c>
      <c r="CA21" s="26">
        <v>179.96180045701999</v>
      </c>
      <c r="CB21" s="26">
        <v>1.9118727721467901E-3</v>
      </c>
      <c r="CC21" s="26">
        <v>16.320332423055</v>
      </c>
      <c r="CD21" s="97">
        <v>0</v>
      </c>
      <c r="CE21" s="26">
        <v>0.11517375130364101</v>
      </c>
      <c r="CF21" s="26">
        <v>155.722717830997</v>
      </c>
      <c r="CG21" s="26">
        <v>47.508107781905501</v>
      </c>
      <c r="CH21" s="49"/>
      <c r="CI21" s="23">
        <f t="shared" si="0"/>
        <v>-9.5046372028118455E-4</v>
      </c>
      <c r="CJ21" s="55">
        <f t="shared" si="1"/>
        <v>-9.511360084478027E-5</v>
      </c>
      <c r="CK21" s="23">
        <f t="shared" si="2"/>
        <v>-5.4181241556953046E-3</v>
      </c>
      <c r="CL21" s="23">
        <f t="shared" si="3"/>
        <v>-1.8399138865170109E-3</v>
      </c>
      <c r="CM21" s="23">
        <f t="shared" si="4"/>
        <v>-1.6796218588895242E-3</v>
      </c>
      <c r="CN21" s="23">
        <f t="shared" si="5"/>
        <v>-1.6457017383735529E-3</v>
      </c>
      <c r="CO21" s="23">
        <f t="shared" si="6"/>
        <v>-1.364763789937434E-3</v>
      </c>
      <c r="CP21" s="70">
        <f t="shared" si="7"/>
        <v>-0.9695974573391456</v>
      </c>
      <c r="CQ21" s="70">
        <f t="shared" si="8"/>
        <v>0.75481926447129433</v>
      </c>
      <c r="CR21" s="23" t="str">
        <f t="shared" si="9"/>
        <v/>
      </c>
      <c r="CS21" s="70">
        <f t="shared" si="10"/>
        <v>-0.86966530868668723</v>
      </c>
      <c r="CT21" s="23">
        <f t="shared" si="11"/>
        <v>-2.9992190741289155E-4</v>
      </c>
      <c r="CU21" s="70" t="str">
        <f t="shared" si="12"/>
        <v/>
      </c>
      <c r="CV21" s="83">
        <f t="shared" si="14"/>
        <v>-1.6828588918764236E-3</v>
      </c>
      <c r="CW21" s="83">
        <f t="shared" si="15"/>
        <v>-3.1808263045547463E-6</v>
      </c>
      <c r="CX21" s="70">
        <f t="shared" si="13"/>
        <v>-0.98598047594692872</v>
      </c>
    </row>
    <row r="22" spans="1:102" x14ac:dyDescent="0.25">
      <c r="A22" s="28" t="s">
        <v>129</v>
      </c>
      <c r="B22" s="79">
        <v>2093.9684000000002</v>
      </c>
      <c r="C22" s="79">
        <v>168.11282299999999</v>
      </c>
      <c r="D22" s="79">
        <v>7591.8476000000001</v>
      </c>
      <c r="E22" s="79">
        <v>340.39328051000001</v>
      </c>
      <c r="F22" s="79">
        <v>334.04307753000001</v>
      </c>
      <c r="G22" s="79">
        <v>1780.6303</v>
      </c>
      <c r="H22" s="79">
        <v>297.77640000000002</v>
      </c>
      <c r="I22" s="80">
        <v>2.4811419891000002</v>
      </c>
      <c r="J22" s="80">
        <v>1.5712014353999999</v>
      </c>
      <c r="K22" s="79"/>
      <c r="L22" s="80">
        <v>44.699477657000003</v>
      </c>
      <c r="M22" s="79">
        <v>0.483165175</v>
      </c>
      <c r="N22" s="80"/>
      <c r="O22" s="79">
        <v>0.39482596619999999</v>
      </c>
      <c r="P22" s="79">
        <v>2.2268160200000001E-2</v>
      </c>
      <c r="Q22" s="80">
        <v>0.59696141930000002</v>
      </c>
      <c r="R22" s="26"/>
      <c r="S22" s="26" t="s">
        <v>129</v>
      </c>
      <c r="T22" s="97">
        <v>1.35408477448369E-3</v>
      </c>
      <c r="U22" s="26">
        <v>2.2334504372841</v>
      </c>
      <c r="V22" s="97">
        <v>0.39481532245386902</v>
      </c>
      <c r="W22" s="26">
        <v>0.172944387771056</v>
      </c>
      <c r="X22" s="26">
        <v>0.172836826169945</v>
      </c>
      <c r="Y22" s="26">
        <v>7.2947578121000597E-2</v>
      </c>
      <c r="Z22" s="97">
        <v>6.4926388111686596E-4</v>
      </c>
      <c r="AA22" s="26">
        <v>24.0996853748251</v>
      </c>
      <c r="AB22" s="97">
        <v>2.2190091357590602E-2</v>
      </c>
      <c r="AC22" s="26">
        <v>881.28388220597799</v>
      </c>
      <c r="AD22" s="26">
        <v>0</v>
      </c>
      <c r="AE22" s="26">
        <v>2091.6577990636902</v>
      </c>
      <c r="AF22" s="26">
        <v>43.330293264580199</v>
      </c>
      <c r="AG22" s="26">
        <v>87.774943742642094</v>
      </c>
      <c r="AH22" s="26">
        <v>10.0799872011698</v>
      </c>
      <c r="AI22" s="26">
        <v>1.7236362988731</v>
      </c>
      <c r="AJ22" s="97">
        <v>7.7902786049702905E-4</v>
      </c>
      <c r="AK22" s="26">
        <v>123.18495704854099</v>
      </c>
      <c r="AL22" s="26">
        <v>123.18495704854099</v>
      </c>
      <c r="AM22" s="26">
        <v>0.47853057421363898</v>
      </c>
      <c r="AN22" s="26">
        <v>0</v>
      </c>
      <c r="AO22" s="26">
        <v>7.3497013552268804</v>
      </c>
      <c r="AP22" s="26">
        <v>7.4194695653037005E-4</v>
      </c>
      <c r="AQ22" s="97">
        <v>2.2638385688896898E-2</v>
      </c>
      <c r="AR22" s="26">
        <v>1.77890658564679E-3</v>
      </c>
      <c r="AS22" s="26">
        <v>3.1455966430221E-3</v>
      </c>
      <c r="AT22" s="26">
        <v>4.4300848313960102E-4</v>
      </c>
      <c r="AU22" s="26">
        <v>167.98499735610599</v>
      </c>
      <c r="AV22" s="26">
        <v>0</v>
      </c>
      <c r="AW22" s="26">
        <v>6404.8103500408397</v>
      </c>
      <c r="AX22" s="26">
        <v>711.64640238094705</v>
      </c>
      <c r="AY22" s="26">
        <v>7116.45675242179</v>
      </c>
      <c r="AZ22" s="26">
        <v>5.5348286856044001E-6</v>
      </c>
      <c r="BA22" s="26">
        <v>21.264579304774099</v>
      </c>
      <c r="BB22" s="26">
        <v>3.23113005340696</v>
      </c>
      <c r="BC22" s="26">
        <v>36.412788450214698</v>
      </c>
      <c r="BD22" s="26">
        <v>3.8085870636749899</v>
      </c>
      <c r="BE22" s="26">
        <v>11.029818082640199</v>
      </c>
      <c r="BF22" s="26">
        <v>35.166167561522698</v>
      </c>
      <c r="BG22" s="26">
        <v>5.1310188096253704</v>
      </c>
      <c r="BH22" s="26">
        <v>0</v>
      </c>
      <c r="BI22" s="26">
        <v>2.0831676396558501</v>
      </c>
      <c r="BJ22" s="26">
        <v>340.12489249724302</v>
      </c>
      <c r="BK22" s="26">
        <v>333.79657620343301</v>
      </c>
      <c r="BL22" s="26">
        <v>6.3283162938099702</v>
      </c>
      <c r="BM22" s="26">
        <v>7.9113390322811707E-3</v>
      </c>
      <c r="BN22" s="26">
        <v>1.8410477306172401E-2</v>
      </c>
      <c r="BO22" s="26">
        <v>29.194887724664699</v>
      </c>
      <c r="BP22" s="26">
        <v>0.213501198763206</v>
      </c>
      <c r="BQ22" s="26">
        <v>51.221909800426602</v>
      </c>
      <c r="BR22" s="26">
        <v>14.1665577576789</v>
      </c>
      <c r="BS22" s="26">
        <v>6.8476879789679002</v>
      </c>
      <c r="BT22" s="26">
        <v>129.37702229644401</v>
      </c>
      <c r="BU22" s="26">
        <v>17.611765470115799</v>
      </c>
      <c r="BV22" s="26">
        <v>10.023893688784501</v>
      </c>
      <c r="BW22" s="26">
        <v>32.164722128121603</v>
      </c>
      <c r="BX22" s="26">
        <v>0.110182602716573</v>
      </c>
      <c r="BY22" s="26">
        <v>1787.4883382983601</v>
      </c>
      <c r="BZ22" s="26">
        <v>10.8223501785775</v>
      </c>
      <c r="CA22" s="26">
        <v>19.401080004559098</v>
      </c>
      <c r="CB22" s="26">
        <v>5.7603937319509904E-4</v>
      </c>
      <c r="CC22" s="26">
        <v>3.2931883933086299</v>
      </c>
      <c r="CD22" s="97">
        <v>0</v>
      </c>
      <c r="CE22" s="26">
        <v>0.11797679983317499</v>
      </c>
      <c r="CF22" s="26">
        <v>297.28488384508103</v>
      </c>
      <c r="CG22" s="26">
        <v>8.8400931443516608</v>
      </c>
      <c r="CH22" s="49"/>
      <c r="CI22" s="23">
        <f t="shared" si="0"/>
        <v>-1.1034554945098685E-3</v>
      </c>
      <c r="CJ22" s="55">
        <f t="shared" si="1"/>
        <v>-7.6035629890052522E-4</v>
      </c>
      <c r="CK22" s="23">
        <f t="shared" si="2"/>
        <v>-6.2618597293524439E-2</v>
      </c>
      <c r="CL22" s="23">
        <f t="shared" si="3"/>
        <v>-7.884644854177777E-4</v>
      </c>
      <c r="CM22" s="23">
        <f t="shared" si="4"/>
        <v>-7.3793274924208402E-4</v>
      </c>
      <c r="CN22" s="23">
        <f t="shared" si="5"/>
        <v>3.8514666960121047E-3</v>
      </c>
      <c r="CO22" s="23">
        <f t="shared" si="6"/>
        <v>-1.6506215902905583E-3</v>
      </c>
      <c r="CP22" s="70">
        <f t="shared" si="7"/>
        <v>-0.93033980847156628</v>
      </c>
      <c r="CQ22" s="70">
        <f t="shared" si="8"/>
        <v>14.338380446864695</v>
      </c>
      <c r="CR22" s="23" t="str">
        <f t="shared" si="9"/>
        <v/>
      </c>
      <c r="CS22" s="70">
        <f t="shared" si="10"/>
        <v>1.7558477974574285</v>
      </c>
      <c r="CT22" s="23">
        <f t="shared" si="11"/>
        <v>-9.592166460177973E-3</v>
      </c>
      <c r="CU22" s="70" t="str">
        <f t="shared" si="12"/>
        <v/>
      </c>
      <c r="CV22" s="83">
        <f t="shared" si="14"/>
        <v>-2.6958070243980807E-5</v>
      </c>
      <c r="CW22" s="83">
        <f t="shared" si="15"/>
        <v>-3.5058505825460947E-3</v>
      </c>
      <c r="CX22" s="70">
        <f t="shared" si="13"/>
        <v>-0.99925789428124334</v>
      </c>
    </row>
    <row r="23" spans="1:102" x14ac:dyDescent="0.25">
      <c r="A23" s="28" t="s">
        <v>22</v>
      </c>
      <c r="B23" s="79">
        <v>11853.528770000001</v>
      </c>
      <c r="C23" s="79">
        <v>145.32077150000001</v>
      </c>
      <c r="D23" s="79">
        <v>41101.458955000002</v>
      </c>
      <c r="E23" s="79">
        <v>1202.9339345000001</v>
      </c>
      <c r="F23" s="79">
        <v>992.55850997000005</v>
      </c>
      <c r="G23" s="79">
        <v>66445.455627999996</v>
      </c>
      <c r="H23" s="79">
        <v>1102.00596</v>
      </c>
      <c r="I23" s="80">
        <v>11.346749704</v>
      </c>
      <c r="J23" s="80">
        <v>18.164752812</v>
      </c>
      <c r="K23" s="79">
        <v>4.6075739999999996</v>
      </c>
      <c r="L23" s="80">
        <v>112.66963235999999</v>
      </c>
      <c r="M23" s="79">
        <v>265.6160514</v>
      </c>
      <c r="N23" s="80">
        <v>0.25850000000000001</v>
      </c>
      <c r="O23" s="79">
        <v>25.14162644</v>
      </c>
      <c r="P23" s="79">
        <v>7.1701898299999997E-2</v>
      </c>
      <c r="Q23" s="80">
        <v>0.65994021179999995</v>
      </c>
      <c r="R23" s="26"/>
      <c r="S23" s="26" t="s">
        <v>22</v>
      </c>
      <c r="T23" s="97">
        <v>0</v>
      </c>
      <c r="U23" s="26">
        <v>0.27185803481884002</v>
      </c>
      <c r="V23" s="97">
        <v>25.1344857744614</v>
      </c>
      <c r="W23" s="26">
        <v>0.32751930034533899</v>
      </c>
      <c r="X23" s="26">
        <v>0.32751930034533899</v>
      </c>
      <c r="Y23" s="26">
        <v>0.13200317321435601</v>
      </c>
      <c r="Z23" s="97">
        <v>0</v>
      </c>
      <c r="AA23" s="26">
        <v>27.918784217082699</v>
      </c>
      <c r="AB23" s="97">
        <v>7.1676920987783305E-2</v>
      </c>
      <c r="AC23" s="26">
        <v>1458.9061330366801</v>
      </c>
      <c r="AD23" s="26">
        <v>4.6061856487933497</v>
      </c>
      <c r="AE23" s="26">
        <v>11852.1839548689</v>
      </c>
      <c r="AF23" s="26">
        <v>31.676568668897001</v>
      </c>
      <c r="AG23" s="26">
        <v>176.59524044320901</v>
      </c>
      <c r="AH23" s="26">
        <v>3.69516606549697</v>
      </c>
      <c r="AI23" s="26">
        <v>6.3970476889076302</v>
      </c>
      <c r="AJ23" s="97">
        <v>0</v>
      </c>
      <c r="AK23" s="26">
        <v>182.71590920967</v>
      </c>
      <c r="AL23" s="26">
        <v>182.71590920967</v>
      </c>
      <c r="AM23" s="26">
        <v>265.57643674611501</v>
      </c>
      <c r="AN23" s="26">
        <v>0</v>
      </c>
      <c r="AO23" s="26">
        <v>14.9758561517533</v>
      </c>
      <c r="AP23" s="26">
        <v>0</v>
      </c>
      <c r="AQ23" s="97">
        <v>0</v>
      </c>
      <c r="AR23" s="26">
        <v>0</v>
      </c>
      <c r="AS23" s="26">
        <v>0</v>
      </c>
      <c r="AT23" s="26">
        <v>0</v>
      </c>
      <c r="AU23" s="26">
        <v>145.270429688044</v>
      </c>
      <c r="AV23" s="26">
        <v>0</v>
      </c>
      <c r="AW23" s="26">
        <v>33021.979002277898</v>
      </c>
      <c r="AX23" s="26">
        <v>3669.1097929603102</v>
      </c>
      <c r="AY23" s="26">
        <v>36691.088795238204</v>
      </c>
      <c r="AZ23" s="26">
        <v>0</v>
      </c>
      <c r="BA23" s="26">
        <v>35.804989103820901</v>
      </c>
      <c r="BB23" s="26">
        <v>15.564249497562599</v>
      </c>
      <c r="BC23" s="26">
        <v>274.40523552284401</v>
      </c>
      <c r="BD23" s="26">
        <v>14.4400004743677</v>
      </c>
      <c r="BE23" s="26">
        <v>27.901515075232499</v>
      </c>
      <c r="BF23" s="26">
        <v>57.867699979992899</v>
      </c>
      <c r="BG23" s="26">
        <v>16.358796579359499</v>
      </c>
      <c r="BH23" s="26">
        <v>0</v>
      </c>
      <c r="BI23" s="26">
        <v>15.303803344356099</v>
      </c>
      <c r="BJ23" s="26">
        <v>1202.74166864364</v>
      </c>
      <c r="BK23" s="26">
        <v>992.35954937512395</v>
      </c>
      <c r="BL23" s="26">
        <v>210.38211926851801</v>
      </c>
      <c r="BM23" s="26">
        <v>0.172852513577715</v>
      </c>
      <c r="BN23" s="26">
        <v>8.1300849616891699E-2</v>
      </c>
      <c r="BO23" s="26">
        <v>155.52135034595</v>
      </c>
      <c r="BP23" s="26">
        <v>0.69516780689716096</v>
      </c>
      <c r="BQ23" s="26">
        <v>140.68796703001499</v>
      </c>
      <c r="BR23" s="26">
        <v>35.433034433305501</v>
      </c>
      <c r="BS23" s="26">
        <v>16.909803785591901</v>
      </c>
      <c r="BT23" s="26">
        <v>351.72898212227602</v>
      </c>
      <c r="BU23" s="26">
        <v>50.171058193850499</v>
      </c>
      <c r="BV23" s="26">
        <v>50.808370381072301</v>
      </c>
      <c r="BW23" s="26">
        <v>92.073204974252505</v>
      </c>
      <c r="BX23" s="26">
        <v>0.81145018169675798</v>
      </c>
      <c r="BY23" s="26">
        <v>65310.284511894301</v>
      </c>
      <c r="BZ23" s="26">
        <v>170.08932333458799</v>
      </c>
      <c r="CA23" s="26">
        <v>1535.74567274432</v>
      </c>
      <c r="CB23" s="26">
        <v>0</v>
      </c>
      <c r="CC23" s="26">
        <v>117.35962880636301</v>
      </c>
      <c r="CD23" s="97">
        <v>0</v>
      </c>
      <c r="CE23" s="26">
        <v>0.277015564407116</v>
      </c>
      <c r="CF23" s="26">
        <v>1101.8744361223301</v>
      </c>
      <c r="CG23" s="26">
        <v>358.31244496173701</v>
      </c>
      <c r="CH23" s="49"/>
      <c r="CI23" s="23">
        <f t="shared" si="0"/>
        <v>-1.1345272426418584E-4</v>
      </c>
      <c r="CJ23" s="55">
        <f t="shared" si="1"/>
        <v>-3.4641855693700609E-4</v>
      </c>
      <c r="CK23" s="23">
        <f t="shared" si="2"/>
        <v>-0.10730446733266814</v>
      </c>
      <c r="CL23" s="23">
        <f t="shared" si="3"/>
        <v>-1.5983076945952509E-4</v>
      </c>
      <c r="CM23" s="23">
        <f t="shared" si="4"/>
        <v>-2.0045225835816141E-4</v>
      </c>
      <c r="CN23" s="23">
        <f t="shared" si="5"/>
        <v>-1.7084255128914136E-2</v>
      </c>
      <c r="CO23" s="23">
        <f t="shared" si="6"/>
        <v>-1.1934951574119086E-4</v>
      </c>
      <c r="CP23" s="70">
        <f t="shared" si="7"/>
        <v>-0.97113540803408394</v>
      </c>
      <c r="CQ23" s="70">
        <f t="shared" si="8"/>
        <v>0.53697573019760503</v>
      </c>
      <c r="CR23" s="23">
        <f t="shared" si="9"/>
        <v>-3.0131935084491956E-4</v>
      </c>
      <c r="CS23" s="70">
        <f t="shared" si="10"/>
        <v>0.62169615168228642</v>
      </c>
      <c r="CT23" s="23">
        <f t="shared" si="11"/>
        <v>-1.4914254494860767E-4</v>
      </c>
      <c r="CU23" s="70">
        <f t="shared" si="12"/>
        <v>-1</v>
      </c>
      <c r="CV23" s="83">
        <f t="shared" si="14"/>
        <v>-2.8401764522438484E-4</v>
      </c>
      <c r="CW23" s="83">
        <f t="shared" si="15"/>
        <v>-3.4834938556560388E-4</v>
      </c>
      <c r="CX23" s="70">
        <f t="shared" si="13"/>
        <v>-1</v>
      </c>
    </row>
    <row r="24" spans="1:102" x14ac:dyDescent="0.25">
      <c r="A24" s="28" t="s">
        <v>23</v>
      </c>
      <c r="B24" s="79">
        <v>9222.2547771999998</v>
      </c>
      <c r="C24" s="79">
        <v>533.26750013000003</v>
      </c>
      <c r="D24" s="79">
        <v>21241.934507000002</v>
      </c>
      <c r="E24" s="79">
        <v>2523.7917157000002</v>
      </c>
      <c r="F24" s="79">
        <v>1873.8730343</v>
      </c>
      <c r="G24" s="79">
        <v>14651.166450000001</v>
      </c>
      <c r="H24" s="79">
        <v>548.85137328999997</v>
      </c>
      <c r="I24" s="80">
        <v>9.0117088635000009</v>
      </c>
      <c r="J24" s="80">
        <v>35.768481539</v>
      </c>
      <c r="K24" s="79">
        <v>6.2630148759999997</v>
      </c>
      <c r="L24" s="80">
        <v>48.411467086999998</v>
      </c>
      <c r="M24" s="79">
        <v>410.32979080000001</v>
      </c>
      <c r="N24" s="80">
        <v>2.4445000000000001E-5</v>
      </c>
      <c r="O24" s="79">
        <v>31.732080422999999</v>
      </c>
      <c r="P24" s="79">
        <v>1.1518057199999999E-2</v>
      </c>
      <c r="Q24" s="80">
        <v>0.90771718749999997</v>
      </c>
      <c r="R24" s="26"/>
      <c r="S24" s="26" t="s">
        <v>23</v>
      </c>
      <c r="T24" s="97">
        <v>0.433858507249127</v>
      </c>
      <c r="U24" s="26">
        <v>0.87406448400878001</v>
      </c>
      <c r="V24" s="97">
        <v>31.738765588375699</v>
      </c>
      <c r="W24" s="26">
        <v>0.54302543567036399</v>
      </c>
      <c r="X24" s="26">
        <v>0.50856625401881606</v>
      </c>
      <c r="Y24" s="26">
        <v>0.990949908563304</v>
      </c>
      <c r="Z24" s="97">
        <v>0.20801129207564001</v>
      </c>
      <c r="AA24" s="26">
        <v>30.800710043681999</v>
      </c>
      <c r="AB24" s="97">
        <v>1.1509707756558201E-2</v>
      </c>
      <c r="AC24" s="26">
        <v>166.658074282093</v>
      </c>
      <c r="AD24" s="26">
        <v>6.2643942544982396</v>
      </c>
      <c r="AE24" s="26">
        <v>9220.6082096710106</v>
      </c>
      <c r="AF24" s="26">
        <v>27.497009756710099</v>
      </c>
      <c r="AG24" s="26">
        <v>21.5371530062049</v>
      </c>
      <c r="AH24" s="26">
        <v>0.66823834129165105</v>
      </c>
      <c r="AI24" s="26">
        <v>22.256908519660101</v>
      </c>
      <c r="AJ24" s="97">
        <v>0.24960919316622299</v>
      </c>
      <c r="AK24" s="26">
        <v>19.686904945333598</v>
      </c>
      <c r="AL24" s="26">
        <v>19.686904945333598</v>
      </c>
      <c r="AM24" s="26">
        <v>410.30469334244901</v>
      </c>
      <c r="AN24" s="26">
        <v>0</v>
      </c>
      <c r="AO24" s="26">
        <v>6.9745630716858598</v>
      </c>
      <c r="AP24" s="26">
        <v>0.237722266795967</v>
      </c>
      <c r="AQ24" s="97">
        <v>6.5852303061182296</v>
      </c>
      <c r="AR24" s="26">
        <v>0.56997507327832797</v>
      </c>
      <c r="AS24" s="26">
        <v>0.89150507973301996</v>
      </c>
      <c r="AT24" s="26">
        <v>0.106950169383786</v>
      </c>
      <c r="AU24" s="26">
        <v>533.07919468029104</v>
      </c>
      <c r="AV24" s="26">
        <v>0</v>
      </c>
      <c r="AW24" s="26">
        <v>19090.4429817985</v>
      </c>
      <c r="AX24" s="26">
        <v>2121.1599643110599</v>
      </c>
      <c r="AY24" s="26">
        <v>21211.6029461096</v>
      </c>
      <c r="AZ24" s="26">
        <v>1.77365405859554E-3</v>
      </c>
      <c r="BA24" s="26">
        <v>16.208682998957201</v>
      </c>
      <c r="BB24" s="26">
        <v>90.122584941688501</v>
      </c>
      <c r="BC24" s="26">
        <v>138.52321383619301</v>
      </c>
      <c r="BD24" s="26">
        <v>53.239621188623097</v>
      </c>
      <c r="BE24" s="26">
        <v>9.9971508726510994</v>
      </c>
      <c r="BF24" s="26">
        <v>79.484096124608499</v>
      </c>
      <c r="BG24" s="26">
        <v>45.151304461016203</v>
      </c>
      <c r="BH24" s="26">
        <v>3.1596213451501001</v>
      </c>
      <c r="BI24" s="26">
        <v>14.1460445515965</v>
      </c>
      <c r="BJ24" s="26">
        <v>2523.2399562354599</v>
      </c>
      <c r="BK24" s="26">
        <v>1873.4910376553801</v>
      </c>
      <c r="BL24" s="26">
        <v>649.74891858007902</v>
      </c>
      <c r="BM24" s="26">
        <v>9.4467129306590999E-2</v>
      </c>
      <c r="BN24" s="26">
        <v>0.45694993016859797</v>
      </c>
      <c r="BO24" s="26">
        <v>1086.3567585830699</v>
      </c>
      <c r="BP24" s="26">
        <v>0.57605372774020502</v>
      </c>
      <c r="BQ24" s="26">
        <v>42.395074864454301</v>
      </c>
      <c r="BR24" s="26">
        <v>10.924002808023699</v>
      </c>
      <c r="BS24" s="26">
        <v>2.56911667475873</v>
      </c>
      <c r="BT24" s="26">
        <v>105.800693141266</v>
      </c>
      <c r="BU24" s="26">
        <v>11.942010824744401</v>
      </c>
      <c r="BV24" s="26">
        <v>147.55560470491201</v>
      </c>
      <c r="BW24" s="26">
        <v>174.903034355389</v>
      </c>
      <c r="BX24" s="26">
        <v>6.5588582509529196</v>
      </c>
      <c r="BY24" s="26">
        <v>14629.0194380169</v>
      </c>
      <c r="BZ24" s="26">
        <v>94.202542554870405</v>
      </c>
      <c r="CA24" s="26">
        <v>348.52610551894003</v>
      </c>
      <c r="CB24" s="26">
        <v>0.184527219636964</v>
      </c>
      <c r="CC24" s="26">
        <v>64.281213404405307</v>
      </c>
      <c r="CD24" s="97">
        <v>0</v>
      </c>
      <c r="CE24" s="26">
        <v>6.1389461464267097</v>
      </c>
      <c r="CF24" s="26">
        <v>548.75119889335997</v>
      </c>
      <c r="CG24" s="26">
        <v>191.69074474186601</v>
      </c>
      <c r="CH24" s="49"/>
      <c r="CI24" s="23">
        <f t="shared" si="0"/>
        <v>-1.7854283673228777E-4</v>
      </c>
      <c r="CJ24" s="55">
        <f t="shared" si="1"/>
        <v>-3.531163059122981E-4</v>
      </c>
      <c r="CK24" s="23">
        <f t="shared" si="2"/>
        <v>-1.427909538107555E-3</v>
      </c>
      <c r="CL24" s="23">
        <f t="shared" si="3"/>
        <v>-2.1862321724407677E-4</v>
      </c>
      <c r="CM24" s="23">
        <f t="shared" si="4"/>
        <v>-2.038540699544252E-4</v>
      </c>
      <c r="CN24" s="23">
        <f t="shared" si="5"/>
        <v>-1.5116210752694737E-3</v>
      </c>
      <c r="CO24" s="23">
        <f t="shared" si="6"/>
        <v>-1.8251643617018005E-4</v>
      </c>
      <c r="CP24" s="70">
        <f t="shared" si="7"/>
        <v>-0.94356605814479255</v>
      </c>
      <c r="CQ24" s="70">
        <f t="shared" si="8"/>
        <v>-0.13888684343229427</v>
      </c>
      <c r="CR24" s="23">
        <f t="shared" si="9"/>
        <v>2.2024193228818392E-4</v>
      </c>
      <c r="CS24" s="70">
        <f t="shared" si="10"/>
        <v>-0.59334211231495293</v>
      </c>
      <c r="CT24" s="23">
        <f t="shared" si="11"/>
        <v>-6.1164112656961314E-5</v>
      </c>
      <c r="CU24" s="70">
        <f t="shared" si="12"/>
        <v>36468.833492862344</v>
      </c>
      <c r="CV24" s="83">
        <f t="shared" si="14"/>
        <v>2.1067529410565596E-4</v>
      </c>
      <c r="CW24" s="83">
        <f t="shared" si="15"/>
        <v>-7.2490032796489461E-4</v>
      </c>
      <c r="CX24" s="70">
        <f t="shared" si="13"/>
        <v>-0.88217677173399778</v>
      </c>
    </row>
    <row r="25" spans="1:102" x14ac:dyDescent="0.25">
      <c r="A25" s="28" t="s">
        <v>24</v>
      </c>
      <c r="B25" s="79">
        <v>4523.3900000000003</v>
      </c>
      <c r="C25" s="79">
        <v>687.22776145</v>
      </c>
      <c r="D25" s="79">
        <v>15853.12</v>
      </c>
      <c r="E25" s="79">
        <v>1940.0573730000001</v>
      </c>
      <c r="F25" s="79">
        <v>1730.927373</v>
      </c>
      <c r="G25" s="79">
        <v>2748.89</v>
      </c>
      <c r="H25" s="79">
        <v>538.04</v>
      </c>
      <c r="I25" s="80">
        <v>9.0857492299999993</v>
      </c>
      <c r="J25" s="80">
        <v>5.2187285719999998</v>
      </c>
      <c r="K25" s="79"/>
      <c r="L25" s="80">
        <v>41.120391079000001</v>
      </c>
      <c r="M25" s="79">
        <v>48.900880395000001</v>
      </c>
      <c r="N25" s="80">
        <v>35.159799999999997</v>
      </c>
      <c r="O25" s="79">
        <v>1.5466486294999999</v>
      </c>
      <c r="P25" s="79">
        <v>0.1286358145</v>
      </c>
      <c r="Q25" s="80">
        <v>0.85701370379999997</v>
      </c>
      <c r="R25" s="26"/>
      <c r="S25" s="26" t="s">
        <v>24</v>
      </c>
      <c r="T25" s="97">
        <v>0.32570877173427698</v>
      </c>
      <c r="U25" s="26">
        <v>3.5102306057157699</v>
      </c>
      <c r="V25" s="97">
        <v>1.5461257559321</v>
      </c>
      <c r="W25" s="26">
        <v>3.5428858814895099</v>
      </c>
      <c r="X25" s="26">
        <v>3.5170162039203499</v>
      </c>
      <c r="Y25" s="26">
        <v>0.92506724397509699</v>
      </c>
      <c r="Z25" s="97">
        <v>0.15818763954896001</v>
      </c>
      <c r="AA25" s="26">
        <v>15.9784249706548</v>
      </c>
      <c r="AB25" s="97">
        <v>0.12861679693745801</v>
      </c>
      <c r="AC25" s="26">
        <v>998.56511237917005</v>
      </c>
      <c r="AD25" s="26">
        <v>0</v>
      </c>
      <c r="AE25" s="26">
        <v>4521.93794292243</v>
      </c>
      <c r="AF25" s="26">
        <v>9.2916690266171997</v>
      </c>
      <c r="AG25" s="26">
        <v>64.0750866044323</v>
      </c>
      <c r="AH25" s="26">
        <v>1.7918933722042001</v>
      </c>
      <c r="AI25" s="26">
        <v>5.8974665160836901</v>
      </c>
      <c r="AJ25" s="97">
        <v>0.18738764263463301</v>
      </c>
      <c r="AK25" s="26">
        <v>252.11244137158999</v>
      </c>
      <c r="AL25" s="26">
        <v>252.11244137158999</v>
      </c>
      <c r="AM25" s="26">
        <v>48.891420962428001</v>
      </c>
      <c r="AN25" s="26">
        <v>0</v>
      </c>
      <c r="AO25" s="26">
        <v>2.6066812349105102</v>
      </c>
      <c r="AP25" s="26">
        <v>0.17846399443042599</v>
      </c>
      <c r="AQ25" s="97">
        <v>17.841830076943999</v>
      </c>
      <c r="AR25" s="26">
        <v>0.95498190105678704</v>
      </c>
      <c r="AS25" s="26">
        <v>30.779576143716898</v>
      </c>
      <c r="AT25" s="26">
        <v>0.71411427475085398</v>
      </c>
      <c r="AU25" s="26">
        <v>687.15481331073499</v>
      </c>
      <c r="AV25" s="26">
        <v>0</v>
      </c>
      <c r="AW25" s="26">
        <v>14228.8510013792</v>
      </c>
      <c r="AX25" s="26">
        <v>1580.9832227700599</v>
      </c>
      <c r="AY25" s="26">
        <v>15809.834224149299</v>
      </c>
      <c r="AZ25" s="26">
        <v>1.3315270006161899E-3</v>
      </c>
      <c r="BA25" s="26">
        <v>8.8507839195625895</v>
      </c>
      <c r="BB25" s="26">
        <v>10.9525748096758</v>
      </c>
      <c r="BC25" s="26">
        <v>89.843752033331</v>
      </c>
      <c r="BD25" s="26">
        <v>15.7865665208562</v>
      </c>
      <c r="BE25" s="26">
        <v>44.663050537436398</v>
      </c>
      <c r="BF25" s="26">
        <v>90.391928076273103</v>
      </c>
      <c r="BG25" s="26">
        <v>18.7511844776906</v>
      </c>
      <c r="BH25" s="26">
        <v>1.7828470950247099</v>
      </c>
      <c r="BI25" s="26">
        <v>17.741502533667902</v>
      </c>
      <c r="BJ25" s="26">
        <v>1939.3316125352101</v>
      </c>
      <c r="BK25" s="26">
        <v>1730.36990472809</v>
      </c>
      <c r="BL25" s="26">
        <v>208.96170780711699</v>
      </c>
      <c r="BM25" s="26">
        <v>0.120208513147814</v>
      </c>
      <c r="BN25" s="26">
        <v>2.1360590948924299E-2</v>
      </c>
      <c r="BO25" s="26">
        <v>168.28610306425699</v>
      </c>
      <c r="BP25" s="26">
        <v>112.701467065703</v>
      </c>
      <c r="BQ25" s="26">
        <v>220.49687555720499</v>
      </c>
      <c r="BR25" s="26">
        <v>55.013190514660799</v>
      </c>
      <c r="BS25" s="26">
        <v>28.7292184738643</v>
      </c>
      <c r="BT25" s="26">
        <v>551.10427496884597</v>
      </c>
      <c r="BU25" s="26">
        <v>22.613668420120099</v>
      </c>
      <c r="BV25" s="26">
        <v>35.434610315333003</v>
      </c>
      <c r="BW25" s="26">
        <v>358.24952946032602</v>
      </c>
      <c r="BX25" s="26">
        <v>0.143412153174758</v>
      </c>
      <c r="BY25" s="26">
        <v>2725.8446304148501</v>
      </c>
      <c r="BZ25" s="26">
        <v>63.462716762908002</v>
      </c>
      <c r="CA25" s="26">
        <v>68.466900987560294</v>
      </c>
      <c r="CB25" s="26">
        <v>9.3757032457263794</v>
      </c>
      <c r="CC25" s="26">
        <v>13.311728644972399</v>
      </c>
      <c r="CD25" s="97">
        <v>0.39855359620694802</v>
      </c>
      <c r="CE25" s="26">
        <v>12.3790060991197</v>
      </c>
      <c r="CF25" s="26">
        <v>537.82413564782905</v>
      </c>
      <c r="CG25" s="26">
        <v>23.144058484807999</v>
      </c>
      <c r="CH25" s="49"/>
      <c r="CI25" s="23">
        <f t="shared" si="0"/>
        <v>-3.2101080772834449E-4</v>
      </c>
      <c r="CJ25" s="55">
        <f t="shared" si="1"/>
        <v>-1.0614841739090029E-4</v>
      </c>
      <c r="CK25" s="23">
        <f t="shared" si="2"/>
        <v>-2.7304263041408637E-3</v>
      </c>
      <c r="CL25" s="23">
        <f t="shared" si="3"/>
        <v>-3.7409226906921371E-4</v>
      </c>
      <c r="CM25" s="23">
        <f t="shared" si="4"/>
        <v>-3.2206335205377278E-4</v>
      </c>
      <c r="CN25" s="23">
        <f t="shared" si="5"/>
        <v>-8.3835182874359218E-3</v>
      </c>
      <c r="CO25" s="23">
        <f t="shared" si="6"/>
        <v>-4.012050259663054E-4</v>
      </c>
      <c r="CP25" s="70">
        <f t="shared" si="7"/>
        <v>-0.61290851036174265</v>
      </c>
      <c r="CQ25" s="70">
        <f t="shared" si="8"/>
        <v>2.0617466975354319</v>
      </c>
      <c r="CR25" s="23" t="str">
        <f t="shared" si="9"/>
        <v/>
      </c>
      <c r="CS25" s="70">
        <f t="shared" si="10"/>
        <v>5.1310808276904423</v>
      </c>
      <c r="CT25" s="23">
        <f t="shared" si="11"/>
        <v>-1.9344094616685463E-4</v>
      </c>
      <c r="CU25" s="70">
        <f t="shared" si="12"/>
        <v>-0.1245804542768474</v>
      </c>
      <c r="CV25" s="83">
        <f t="shared" si="14"/>
        <v>-3.3806874937649089E-4</v>
      </c>
      <c r="CW25" s="83">
        <f t="shared" si="15"/>
        <v>-1.478403399233366E-4</v>
      </c>
      <c r="CX25" s="70">
        <f t="shared" si="13"/>
        <v>-0.16674112492662571</v>
      </c>
    </row>
    <row r="26" spans="1:102" x14ac:dyDescent="0.25">
      <c r="A26" s="28" t="s">
        <v>25</v>
      </c>
      <c r="B26" s="79">
        <v>19266.481500000002</v>
      </c>
      <c r="C26" s="79">
        <v>264.9397012</v>
      </c>
      <c r="D26" s="79">
        <v>50490.231299999999</v>
      </c>
      <c r="E26" s="79">
        <v>6599.0666000000001</v>
      </c>
      <c r="F26" s="79">
        <v>4707.49028</v>
      </c>
      <c r="G26" s="79">
        <v>106575.6461</v>
      </c>
      <c r="H26" s="79">
        <v>1322.4919</v>
      </c>
      <c r="I26" s="80">
        <v>3.6629247199999999</v>
      </c>
      <c r="J26" s="80">
        <v>1.5516211137</v>
      </c>
      <c r="K26" s="79"/>
      <c r="L26" s="80">
        <v>21.839905233</v>
      </c>
      <c r="M26" s="79">
        <v>186.40677400000001</v>
      </c>
      <c r="N26" s="80"/>
      <c r="O26" s="79">
        <v>1.4191015622000001</v>
      </c>
      <c r="P26" s="79">
        <v>7.4079543000000001E-3</v>
      </c>
      <c r="Q26" s="80">
        <v>6.1428644999999997E-2</v>
      </c>
      <c r="R26" s="26"/>
      <c r="S26" s="26" t="s">
        <v>25</v>
      </c>
      <c r="T26" s="97">
        <v>0</v>
      </c>
      <c r="U26" s="26">
        <v>0</v>
      </c>
      <c r="V26" s="97">
        <v>1.4186440368606701</v>
      </c>
      <c r="W26" s="26">
        <v>2.1006697077259801E-2</v>
      </c>
      <c r="X26" s="26">
        <v>2.1006697077259801E-2</v>
      </c>
      <c r="Y26" s="26">
        <v>8.4664935552836492E-3</v>
      </c>
      <c r="Z26" s="97">
        <v>0</v>
      </c>
      <c r="AA26" s="26">
        <v>1.5674198184230801</v>
      </c>
      <c r="AB26" s="97">
        <v>7.3952340309325097E-3</v>
      </c>
      <c r="AC26" s="26">
        <v>294.87497913730101</v>
      </c>
      <c r="AD26" s="26">
        <v>0</v>
      </c>
      <c r="AE26" s="26">
        <v>19258.602927363601</v>
      </c>
      <c r="AF26" s="26">
        <v>0.69575202418505699</v>
      </c>
      <c r="AG26" s="26">
        <v>35.529751369896204</v>
      </c>
      <c r="AH26" s="26">
        <v>0.32654930553914302</v>
      </c>
      <c r="AI26" s="26">
        <v>0</v>
      </c>
      <c r="AJ26" s="97">
        <v>0</v>
      </c>
      <c r="AK26" s="26">
        <v>98.418893203811706</v>
      </c>
      <c r="AL26" s="26">
        <v>98.418893203811706</v>
      </c>
      <c r="AM26" s="26">
        <v>186.34578673007701</v>
      </c>
      <c r="AN26" s="26">
        <v>0</v>
      </c>
      <c r="AO26" s="26">
        <v>19.219929838237501</v>
      </c>
      <c r="AP26" s="26">
        <v>0</v>
      </c>
      <c r="AQ26" s="97">
        <v>0</v>
      </c>
      <c r="AR26" s="26">
        <v>0</v>
      </c>
      <c r="AS26" s="26">
        <v>0</v>
      </c>
      <c r="AT26" s="26">
        <v>0</v>
      </c>
      <c r="AU26" s="26">
        <v>264.74608739233503</v>
      </c>
      <c r="AV26" s="26">
        <v>0</v>
      </c>
      <c r="AW26" s="26">
        <v>45609.0501521314</v>
      </c>
      <c r="AX26" s="26">
        <v>5067.6726661049297</v>
      </c>
      <c r="AY26" s="26">
        <v>50676.722818236398</v>
      </c>
      <c r="AZ26" s="26">
        <v>0</v>
      </c>
      <c r="BA26" s="26">
        <v>35.420915232542697</v>
      </c>
      <c r="BB26" s="26">
        <v>273.68800011366397</v>
      </c>
      <c r="BC26" s="26">
        <v>365.98579191831499</v>
      </c>
      <c r="BD26" s="26">
        <v>159.00230949975699</v>
      </c>
      <c r="BE26" s="26">
        <v>6.7201411189114602</v>
      </c>
      <c r="BF26" s="26">
        <v>206.434061286869</v>
      </c>
      <c r="BG26" s="26">
        <v>135.509580854077</v>
      </c>
      <c r="BH26" s="26">
        <v>0</v>
      </c>
      <c r="BI26" s="26">
        <v>21.720592200251801</v>
      </c>
      <c r="BJ26" s="26">
        <v>6597.15016855876</v>
      </c>
      <c r="BK26" s="26">
        <v>4706.3020958052603</v>
      </c>
      <c r="BL26" s="26">
        <v>1890.84807275349</v>
      </c>
      <c r="BM26" s="26">
        <v>0</v>
      </c>
      <c r="BN26" s="26">
        <v>1.29450697623514</v>
      </c>
      <c r="BO26" s="26">
        <v>2670.54613441839</v>
      </c>
      <c r="BP26" s="26">
        <v>0</v>
      </c>
      <c r="BQ26" s="26">
        <v>83.263452480621893</v>
      </c>
      <c r="BR26" s="26">
        <v>22.085138785403199</v>
      </c>
      <c r="BS26" s="26">
        <v>5.9381101600406696</v>
      </c>
      <c r="BT26" s="26">
        <v>207.580488633453</v>
      </c>
      <c r="BU26" s="26">
        <v>25.350774466308899</v>
      </c>
      <c r="BV26" s="26">
        <v>414.826871614303</v>
      </c>
      <c r="BW26" s="26">
        <v>477.98970510863398</v>
      </c>
      <c r="BX26" s="26">
        <v>19.703002554649402</v>
      </c>
      <c r="BY26" s="26">
        <v>106461.233856486</v>
      </c>
      <c r="BZ26" s="26">
        <v>240.70025710646701</v>
      </c>
      <c r="CA26" s="26">
        <v>2607.2404467056599</v>
      </c>
      <c r="CB26" s="26">
        <v>0</v>
      </c>
      <c r="CC26" s="26">
        <v>189.86480294537901</v>
      </c>
      <c r="CD26" s="97">
        <v>0</v>
      </c>
      <c r="CE26" s="26">
        <v>3.1351152515344601E-2</v>
      </c>
      <c r="CF26" s="26">
        <v>1322.0698428482799</v>
      </c>
      <c r="CG26" s="26">
        <v>588.93927642343397</v>
      </c>
      <c r="CH26" s="49"/>
      <c r="CI26" s="23">
        <f t="shared" si="0"/>
        <v>-4.0892638525619472E-4</v>
      </c>
      <c r="CJ26" s="55">
        <f t="shared" si="1"/>
        <v>-7.3078442675081432E-4</v>
      </c>
      <c r="CK26" s="23">
        <f t="shared" si="2"/>
        <v>3.6936158428016235E-3</v>
      </c>
      <c r="CL26" s="23">
        <f t="shared" si="3"/>
        <v>-2.9040947112733982E-4</v>
      </c>
      <c r="CM26" s="23">
        <f t="shared" si="4"/>
        <v>-2.524028992237735E-4</v>
      </c>
      <c r="CN26" s="23">
        <f t="shared" si="5"/>
        <v>-1.0735308459368712E-3</v>
      </c>
      <c r="CO26" s="23">
        <f t="shared" si="6"/>
        <v>-3.1913779715405624E-4</v>
      </c>
      <c r="CP26" s="70">
        <f t="shared" si="7"/>
        <v>-0.99426504810143634</v>
      </c>
      <c r="CQ26" s="70">
        <f t="shared" si="8"/>
        <v>1.0182063509954733E-2</v>
      </c>
      <c r="CR26" s="23" t="str">
        <f t="shared" si="9"/>
        <v/>
      </c>
      <c r="CS26" s="70">
        <f t="shared" si="10"/>
        <v>3.5063791327766936</v>
      </c>
      <c r="CT26" s="23">
        <f t="shared" si="11"/>
        <v>-3.2717303461838703E-4</v>
      </c>
      <c r="CU26" s="70" t="str">
        <f t="shared" si="12"/>
        <v/>
      </c>
      <c r="CV26" s="83">
        <f t="shared" si="14"/>
        <v>-3.2240492965188221E-4</v>
      </c>
      <c r="CW26" s="83">
        <f t="shared" si="15"/>
        <v>-1.7171095490546464E-3</v>
      </c>
      <c r="CX26" s="70">
        <f t="shared" si="13"/>
        <v>-1</v>
      </c>
    </row>
    <row r="27" spans="1:102" x14ac:dyDescent="0.25">
      <c r="A27" s="28" t="s">
        <v>26</v>
      </c>
      <c r="B27" s="79">
        <v>2308.9267</v>
      </c>
      <c r="C27" s="79">
        <v>0.40121325000000002</v>
      </c>
      <c r="D27" s="79">
        <v>14036.8622</v>
      </c>
      <c r="E27" s="79">
        <v>2029.4409000000001</v>
      </c>
      <c r="F27" s="79">
        <v>1654.0580399999999</v>
      </c>
      <c r="G27" s="79">
        <v>11260.0293</v>
      </c>
      <c r="H27" s="79">
        <v>325.32139999999998</v>
      </c>
      <c r="I27" s="80">
        <v>0.1023948963</v>
      </c>
      <c r="J27" s="80">
        <v>3.1205956199999999E-2</v>
      </c>
      <c r="K27" s="79"/>
      <c r="L27" s="80">
        <v>1.8553292191999999</v>
      </c>
      <c r="M27" s="79">
        <v>56.339080150000001</v>
      </c>
      <c r="N27" s="80"/>
      <c r="O27" s="79">
        <v>1.63830978E-2</v>
      </c>
      <c r="P27" s="79">
        <v>5.0857549999999999E-6</v>
      </c>
      <c r="Q27" s="80">
        <v>1.19481656E-2</v>
      </c>
      <c r="R27" s="26"/>
      <c r="S27" s="26" t="s">
        <v>26</v>
      </c>
      <c r="T27" s="97">
        <v>0</v>
      </c>
      <c r="U27" s="26">
        <v>0</v>
      </c>
      <c r="V27" s="97">
        <v>1.6380931136563501E-2</v>
      </c>
      <c r="W27" s="26">
        <v>0</v>
      </c>
      <c r="X27" s="26">
        <v>0</v>
      </c>
      <c r="Y27" s="26">
        <v>0</v>
      </c>
      <c r="Z27" s="97">
        <v>0</v>
      </c>
      <c r="AA27" s="26">
        <v>1.27872115015359</v>
      </c>
      <c r="AB27" s="97">
        <v>5.0856704127867997E-6</v>
      </c>
      <c r="AC27" s="26">
        <v>70.112073641620597</v>
      </c>
      <c r="AD27" s="26">
        <v>0</v>
      </c>
      <c r="AE27" s="26">
        <v>2309.29716472164</v>
      </c>
      <c r="AF27" s="26">
        <v>7.7390142500095198</v>
      </c>
      <c r="AG27" s="26">
        <v>9.1143826873026104</v>
      </c>
      <c r="AH27" s="26">
        <v>0.53034975691737596</v>
      </c>
      <c r="AI27" s="26">
        <v>0</v>
      </c>
      <c r="AJ27" s="97">
        <v>0</v>
      </c>
      <c r="AK27" s="26">
        <v>6.7526869614655398</v>
      </c>
      <c r="AL27" s="26">
        <v>6.7526869614655398</v>
      </c>
      <c r="AM27" s="26">
        <v>56.342222539182004</v>
      </c>
      <c r="AN27" s="26">
        <v>0</v>
      </c>
      <c r="AO27" s="26">
        <v>4.8106352164751396</v>
      </c>
      <c r="AP27" s="26">
        <v>0</v>
      </c>
      <c r="AQ27" s="97">
        <v>0</v>
      </c>
      <c r="AR27" s="26">
        <v>0</v>
      </c>
      <c r="AS27" s="26">
        <v>0</v>
      </c>
      <c r="AT27" s="26">
        <v>0</v>
      </c>
      <c r="AU27" s="26">
        <v>0.401347628102316</v>
      </c>
      <c r="AV27" s="26">
        <v>0</v>
      </c>
      <c r="AW27" s="26">
        <v>13249.1252039927</v>
      </c>
      <c r="AX27" s="26">
        <v>1472.1244655489199</v>
      </c>
      <c r="AY27" s="26">
        <v>14721.249669541699</v>
      </c>
      <c r="AZ27" s="26">
        <v>0</v>
      </c>
      <c r="BA27" s="26">
        <v>9.3885212054222595</v>
      </c>
      <c r="BB27" s="26">
        <v>96.803916511626596</v>
      </c>
      <c r="BC27" s="26">
        <v>91.790349709607696</v>
      </c>
      <c r="BD27" s="26">
        <v>61.093086602953001</v>
      </c>
      <c r="BE27" s="26">
        <v>1.6199243037528099</v>
      </c>
      <c r="BF27" s="26">
        <v>70.197042607957599</v>
      </c>
      <c r="BG27" s="26">
        <v>47.969617903404497</v>
      </c>
      <c r="BH27" s="26">
        <v>0</v>
      </c>
      <c r="BI27" s="26">
        <v>7.6493934394307699</v>
      </c>
      <c r="BJ27" s="26">
        <v>2029.78517846261</v>
      </c>
      <c r="BK27" s="26">
        <v>1654.33302782189</v>
      </c>
      <c r="BL27" s="26">
        <v>375.452150640718</v>
      </c>
      <c r="BM27" s="26">
        <v>0.403418680864432</v>
      </c>
      <c r="BN27" s="26">
        <v>0.46242759095443597</v>
      </c>
      <c r="BO27" s="26">
        <v>938.94315756598701</v>
      </c>
      <c r="BP27" s="26">
        <v>7.9428547650148507E-2</v>
      </c>
      <c r="BQ27" s="26">
        <v>28.646875487138701</v>
      </c>
      <c r="BR27" s="26">
        <v>6.6413338298142</v>
      </c>
      <c r="BS27" s="26">
        <v>1.57027394103738</v>
      </c>
      <c r="BT27" s="26">
        <v>71.375206519067206</v>
      </c>
      <c r="BU27" s="26">
        <v>6.4266325769519703</v>
      </c>
      <c r="BV27" s="26">
        <v>146.63684956497301</v>
      </c>
      <c r="BW27" s="26">
        <v>167.08844603603399</v>
      </c>
      <c r="BX27" s="26">
        <v>7.1526286892457103</v>
      </c>
      <c r="BY27" s="26">
        <v>11895.282777452599</v>
      </c>
      <c r="BZ27" s="26">
        <v>59.214052999429398</v>
      </c>
      <c r="CA27" s="26">
        <v>243.89733937327</v>
      </c>
      <c r="CB27" s="26">
        <v>0</v>
      </c>
      <c r="CC27" s="26">
        <v>48.0430902775744</v>
      </c>
      <c r="CD27" s="97">
        <v>0</v>
      </c>
      <c r="CE27" s="26">
        <v>1.18407044113824E-3</v>
      </c>
      <c r="CF27" s="26">
        <v>325.37388975016103</v>
      </c>
      <c r="CG27" s="26">
        <v>149.56395028697699</v>
      </c>
      <c r="CH27" s="49"/>
      <c r="CI27" s="23">
        <f t="shared" si="0"/>
        <v>1.6044888806561897E-4</v>
      </c>
      <c r="CJ27" s="55">
        <f t="shared" si="1"/>
        <v>3.3492937313505864E-4</v>
      </c>
      <c r="CK27" s="23">
        <f t="shared" si="2"/>
        <v>4.875644284245377E-2</v>
      </c>
      <c r="CL27" s="23">
        <f t="shared" si="3"/>
        <v>1.6964202436738302E-4</v>
      </c>
      <c r="CM27" s="23">
        <f t="shared" si="4"/>
        <v>1.6625040672099743E-4</v>
      </c>
      <c r="CN27" s="23">
        <f t="shared" si="5"/>
        <v>5.6416680678850396E-2</v>
      </c>
      <c r="CO27" s="23">
        <f t="shared" si="6"/>
        <v>1.6134736344133513E-4</v>
      </c>
      <c r="CP27" s="70">
        <f t="shared" si="7"/>
        <v>-1</v>
      </c>
      <c r="CQ27" s="70">
        <f t="shared" si="8"/>
        <v>39.976829614135973</v>
      </c>
      <c r="CR27" s="23" t="str">
        <f t="shared" si="9"/>
        <v/>
      </c>
      <c r="CS27" s="70">
        <f t="shared" si="10"/>
        <v>2.6396165659360626</v>
      </c>
      <c r="CT27" s="23">
        <f t="shared" si="11"/>
        <v>5.5776366487279309E-5</v>
      </c>
      <c r="CU27" s="70" t="str">
        <f t="shared" si="12"/>
        <v/>
      </c>
      <c r="CV27" s="83">
        <f t="shared" si="14"/>
        <v>-1.3224992385128001E-4</v>
      </c>
      <c r="CW27" s="83">
        <f t="shared" si="15"/>
        <v>-1.6632184051375983E-5</v>
      </c>
      <c r="CX27" s="70">
        <f t="shared" si="13"/>
        <v>-1</v>
      </c>
    </row>
    <row r="28" spans="1:102" x14ac:dyDescent="0.25">
      <c r="A28" s="28" t="s">
        <v>27</v>
      </c>
      <c r="B28" s="79">
        <v>12192.214018000001</v>
      </c>
      <c r="C28" s="79">
        <v>421.01202189999998</v>
      </c>
      <c r="D28" s="79">
        <v>20459.958965000002</v>
      </c>
      <c r="E28" s="79">
        <v>799.17230685000004</v>
      </c>
      <c r="F28" s="79">
        <v>378.05585707</v>
      </c>
      <c r="G28" s="79">
        <v>50935.888594999997</v>
      </c>
      <c r="H28" s="79">
        <v>397.5634392</v>
      </c>
      <c r="I28" s="80">
        <v>4.1010411699999999E-2</v>
      </c>
      <c r="J28" s="80">
        <v>0.35222871049999999</v>
      </c>
      <c r="K28" s="79"/>
      <c r="L28" s="80">
        <v>0.2494720543</v>
      </c>
      <c r="M28" s="79">
        <v>58.422420649999999</v>
      </c>
      <c r="N28" s="80"/>
      <c r="O28" s="79">
        <v>8.2092637999999999E-3</v>
      </c>
      <c r="P28" s="79">
        <v>1.5E-5</v>
      </c>
      <c r="Q28" s="80">
        <v>2.89938816E-2</v>
      </c>
      <c r="R28" s="26"/>
      <c r="S28" s="26" t="s">
        <v>27</v>
      </c>
      <c r="T28" s="97">
        <v>0</v>
      </c>
      <c r="U28" s="26">
        <v>3.4853395136828703E-2</v>
      </c>
      <c r="V28" s="97">
        <v>8.2092410789053206E-3</v>
      </c>
      <c r="W28" s="26">
        <v>3.2223520677395201E-5</v>
      </c>
      <c r="X28" s="26">
        <v>3.2223520677395201E-5</v>
      </c>
      <c r="Y28" s="26">
        <v>1.2987364747263999E-5</v>
      </c>
      <c r="Z28" s="97">
        <v>0</v>
      </c>
      <c r="AA28" s="26">
        <v>0.43185057769945101</v>
      </c>
      <c r="AB28" s="97">
        <v>1.4993524679394201E-5</v>
      </c>
      <c r="AC28" s="26">
        <v>10.505045957747001</v>
      </c>
      <c r="AD28" s="26">
        <v>0</v>
      </c>
      <c r="AE28" s="26">
        <v>12190.756004344001</v>
      </c>
      <c r="AF28" s="26">
        <v>0.71713862483911595</v>
      </c>
      <c r="AG28" s="26">
        <v>8.4036505385539204</v>
      </c>
      <c r="AH28" s="26">
        <v>0.28243503319491697</v>
      </c>
      <c r="AI28" s="26">
        <v>0</v>
      </c>
      <c r="AJ28" s="97">
        <v>0</v>
      </c>
      <c r="AK28" s="26">
        <v>3.4616965051390198</v>
      </c>
      <c r="AL28" s="26">
        <v>3.4616965051390198</v>
      </c>
      <c r="AM28" s="26">
        <v>58.413971238736899</v>
      </c>
      <c r="AN28" s="26">
        <v>0</v>
      </c>
      <c r="AO28" s="26">
        <v>6.3114292451621496</v>
      </c>
      <c r="AP28" s="26">
        <v>0</v>
      </c>
      <c r="AQ28" s="97">
        <v>1.2592151529975701E-3</v>
      </c>
      <c r="AR28" s="26">
        <v>3.0433035157150803E-4</v>
      </c>
      <c r="AS28" s="26">
        <v>3.6286750660703298E-3</v>
      </c>
      <c r="AT28" s="26">
        <v>0</v>
      </c>
      <c r="AU28" s="26">
        <v>420.97627768574102</v>
      </c>
      <c r="AV28" s="26">
        <v>0</v>
      </c>
      <c r="AW28" s="26">
        <v>18612.254001586902</v>
      </c>
      <c r="AX28" s="26">
        <v>2068.0286062283799</v>
      </c>
      <c r="AY28" s="26">
        <v>20680.282607815301</v>
      </c>
      <c r="AZ28" s="26">
        <v>0</v>
      </c>
      <c r="BA28" s="26">
        <v>11.5912565857593</v>
      </c>
      <c r="BB28" s="26">
        <v>20.1070988385767</v>
      </c>
      <c r="BC28" s="26">
        <v>116.635648712579</v>
      </c>
      <c r="BD28" s="26">
        <v>11.661912570403899</v>
      </c>
      <c r="BE28" s="26">
        <v>0.40534444320412</v>
      </c>
      <c r="BF28" s="26">
        <v>15.5958332298509</v>
      </c>
      <c r="BG28" s="26">
        <v>9.9165531506877809</v>
      </c>
      <c r="BH28" s="26">
        <v>0.85965984214025104</v>
      </c>
      <c r="BI28" s="26">
        <v>1.5855445547071101</v>
      </c>
      <c r="BJ28" s="26">
        <v>799.05088444790704</v>
      </c>
      <c r="BK28" s="26">
        <v>378.002778083544</v>
      </c>
      <c r="BL28" s="26">
        <v>421.04810636436298</v>
      </c>
      <c r="BM28" s="26">
        <v>0</v>
      </c>
      <c r="BN28" s="26">
        <v>9.5277612710748194E-2</v>
      </c>
      <c r="BO28" s="26">
        <v>222.25424008419799</v>
      </c>
      <c r="BP28" s="26">
        <v>0</v>
      </c>
      <c r="BQ28" s="26">
        <v>6.4782002609385296</v>
      </c>
      <c r="BR28" s="26">
        <v>1.4741060503160801</v>
      </c>
      <c r="BS28" s="26">
        <v>0.45315518511036001</v>
      </c>
      <c r="BT28" s="26">
        <v>16.178167451043301</v>
      </c>
      <c r="BU28" s="26">
        <v>7.3229614498794202</v>
      </c>
      <c r="BV28" s="26">
        <v>30.4357108407008</v>
      </c>
      <c r="BW28" s="26">
        <v>39.051698157461502</v>
      </c>
      <c r="BX28" s="26">
        <v>1.45027581149368</v>
      </c>
      <c r="BY28" s="26">
        <v>50921.213231167399</v>
      </c>
      <c r="BZ28" s="26">
        <v>76.538283878533306</v>
      </c>
      <c r="CA28" s="26">
        <v>1235.0535109947</v>
      </c>
      <c r="CB28" s="26">
        <v>0</v>
      </c>
      <c r="CC28" s="26">
        <v>61.347608753497099</v>
      </c>
      <c r="CD28" s="97">
        <v>0</v>
      </c>
      <c r="CE28" s="26">
        <v>6.6686193790332403E-3</v>
      </c>
      <c r="CF28" s="26">
        <v>397.504088952617</v>
      </c>
      <c r="CG28" s="26">
        <v>190.61884232506199</v>
      </c>
      <c r="CH28" s="49"/>
      <c r="CI28" s="23">
        <f t="shared" si="0"/>
        <v>-1.1958563504932569E-4</v>
      </c>
      <c r="CJ28" s="55">
        <f t="shared" si="1"/>
        <v>-8.4900697366415987E-5</v>
      </c>
      <c r="CK28" s="23">
        <f t="shared" si="2"/>
        <v>1.076852808904446E-2</v>
      </c>
      <c r="CL28" s="23">
        <f t="shared" si="3"/>
        <v>-1.5193519726878314E-4</v>
      </c>
      <c r="CM28" s="23">
        <f t="shared" si="4"/>
        <v>-1.4039985220007484E-4</v>
      </c>
      <c r="CN28" s="23">
        <f t="shared" si="5"/>
        <v>-2.8811441671870209E-4</v>
      </c>
      <c r="CO28" s="23">
        <f t="shared" si="6"/>
        <v>-1.492849732420982E-4</v>
      </c>
      <c r="CP28" s="70">
        <f t="shared" si="7"/>
        <v>-0.99921426000516367</v>
      </c>
      <c r="CQ28" s="70">
        <f t="shared" si="8"/>
        <v>0.22605161029157794</v>
      </c>
      <c r="CR28" s="23" t="str">
        <f t="shared" si="9"/>
        <v/>
      </c>
      <c r="CS28" s="70">
        <f t="shared" si="10"/>
        <v>12.87608930728647</v>
      </c>
      <c r="CT28" s="23">
        <f t="shared" si="11"/>
        <v>-1.446261755177824E-4</v>
      </c>
      <c r="CU28" s="70" t="str">
        <f t="shared" si="12"/>
        <v/>
      </c>
      <c r="CV28" s="83">
        <f t="shared" si="14"/>
        <v>-2.7677384029641322E-6</v>
      </c>
      <c r="CW28" s="83">
        <f t="shared" si="15"/>
        <v>-4.3168804038665133E-4</v>
      </c>
      <c r="CX28" s="70">
        <f t="shared" si="13"/>
        <v>-1</v>
      </c>
    </row>
    <row r="29" spans="1:102" x14ac:dyDescent="0.25">
      <c r="A29" s="28" t="s">
        <v>28</v>
      </c>
      <c r="B29" s="79">
        <v>2013.6165639999999</v>
      </c>
      <c r="C29" s="79">
        <v>424.523483</v>
      </c>
      <c r="D29" s="79">
        <v>3162.2761909999999</v>
      </c>
      <c r="E29" s="79">
        <v>907.20755899999995</v>
      </c>
      <c r="F29" s="79">
        <v>859.72756500000003</v>
      </c>
      <c r="G29" s="79">
        <v>1837.7307347000001</v>
      </c>
      <c r="H29" s="79">
        <v>453.70724150000001</v>
      </c>
      <c r="I29" s="80">
        <v>4.8940884675999996</v>
      </c>
      <c r="J29" s="80">
        <v>1.4333389958</v>
      </c>
      <c r="K29" s="79"/>
      <c r="L29" s="80">
        <v>75.046990417999993</v>
      </c>
      <c r="M29" s="79">
        <v>2.7547799999999998</v>
      </c>
      <c r="N29" s="80"/>
      <c r="O29" s="79">
        <v>0.85157330060000003</v>
      </c>
      <c r="P29" s="79">
        <v>1.8295301E-2</v>
      </c>
      <c r="Q29" s="80">
        <v>0.1611954629</v>
      </c>
      <c r="R29" s="26"/>
      <c r="S29" s="26" t="s">
        <v>28</v>
      </c>
      <c r="T29" s="97">
        <v>0</v>
      </c>
      <c r="U29" s="26">
        <v>0</v>
      </c>
      <c r="V29" s="97">
        <v>0.851601345928367</v>
      </c>
      <c r="W29" s="26">
        <v>0</v>
      </c>
      <c r="X29" s="26">
        <v>0</v>
      </c>
      <c r="Y29" s="26">
        <v>0</v>
      </c>
      <c r="Z29" s="97">
        <v>0</v>
      </c>
      <c r="AA29" s="26">
        <v>9.9621041153993097</v>
      </c>
      <c r="AB29" s="97">
        <v>1.8297356490890801E-2</v>
      </c>
      <c r="AC29" s="26">
        <v>917.65991581547701</v>
      </c>
      <c r="AD29" s="26">
        <v>0</v>
      </c>
      <c r="AE29" s="26">
        <v>2014.90391087343</v>
      </c>
      <c r="AF29" s="26">
        <v>0</v>
      </c>
      <c r="AG29" s="26">
        <v>0.229517790519353</v>
      </c>
      <c r="AH29" s="26">
        <v>0</v>
      </c>
      <c r="AI29" s="26">
        <v>0</v>
      </c>
      <c r="AJ29" s="97">
        <v>0</v>
      </c>
      <c r="AK29" s="26">
        <v>353.434056266428</v>
      </c>
      <c r="AL29" s="26">
        <v>353.434056266428</v>
      </c>
      <c r="AM29" s="26">
        <v>2.7548151791442699</v>
      </c>
      <c r="AN29" s="26">
        <v>0</v>
      </c>
      <c r="AO29" s="26">
        <v>0.16912505201452799</v>
      </c>
      <c r="AP29" s="26">
        <v>0</v>
      </c>
      <c r="AQ29" s="97">
        <v>0</v>
      </c>
      <c r="AR29" s="26">
        <v>0</v>
      </c>
      <c r="AS29" s="26">
        <v>0</v>
      </c>
      <c r="AT29" s="26">
        <v>0</v>
      </c>
      <c r="AU29" s="26">
        <v>424.56323847690999</v>
      </c>
      <c r="AV29" s="26">
        <v>0</v>
      </c>
      <c r="AW29" s="26">
        <v>2887.55772968468</v>
      </c>
      <c r="AX29" s="26">
        <v>320.83972784051701</v>
      </c>
      <c r="AY29" s="26">
        <v>3208.3974575252</v>
      </c>
      <c r="AZ29" s="26">
        <v>0</v>
      </c>
      <c r="BA29" s="26">
        <v>0.30739472567888498</v>
      </c>
      <c r="BB29" s="26">
        <v>8.8210067334864402</v>
      </c>
      <c r="BC29" s="26">
        <v>67.773311711599604</v>
      </c>
      <c r="BD29" s="26">
        <v>10.1744009583424</v>
      </c>
      <c r="BE29" s="26">
        <v>23.294053587272899</v>
      </c>
      <c r="BF29" s="26">
        <v>57.848893857219799</v>
      </c>
      <c r="BG29" s="26">
        <v>14.251493396204101</v>
      </c>
      <c r="BH29" s="26">
        <v>0</v>
      </c>
      <c r="BI29" s="26">
        <v>3.27169873785666</v>
      </c>
      <c r="BJ29" s="26">
        <v>907.32038190800495</v>
      </c>
      <c r="BK29" s="26">
        <v>859.83892895188296</v>
      </c>
      <c r="BL29" s="26">
        <v>47.481452956122403</v>
      </c>
      <c r="BM29" s="26">
        <v>0</v>
      </c>
      <c r="BN29" s="26">
        <v>1.06316545136879E-2</v>
      </c>
      <c r="BO29" s="26">
        <v>46.397219136131</v>
      </c>
      <c r="BP29" s="26">
        <v>0</v>
      </c>
      <c r="BQ29" s="26">
        <v>151.528717908695</v>
      </c>
      <c r="BR29" s="26">
        <v>37.708486861713901</v>
      </c>
      <c r="BS29" s="26">
        <v>20.1672072794047</v>
      </c>
      <c r="BT29" s="26">
        <v>378.69257913048602</v>
      </c>
      <c r="BU29" s="26">
        <v>10.1576019006961</v>
      </c>
      <c r="BV29" s="26">
        <v>23.935824278598499</v>
      </c>
      <c r="BW29" s="26">
        <v>83.574896876204903</v>
      </c>
      <c r="BX29" s="26">
        <v>0.161818555752134</v>
      </c>
      <c r="BY29" s="26">
        <v>1811.5074677151799</v>
      </c>
      <c r="BZ29" s="26">
        <v>55.152625262981999</v>
      </c>
      <c r="CA29" s="26">
        <v>39.503082272083397</v>
      </c>
      <c r="CB29" s="26">
        <v>0</v>
      </c>
      <c r="CC29" s="26">
        <v>6.6700311079719601</v>
      </c>
      <c r="CD29" s="97">
        <v>0</v>
      </c>
      <c r="CE29" s="26">
        <v>0.139007524287419</v>
      </c>
      <c r="CF29" s="26">
        <v>453.84577835204402</v>
      </c>
      <c r="CG29" s="26">
        <v>5.2591410412583901</v>
      </c>
      <c r="CH29" s="49"/>
      <c r="CI29" s="23">
        <f t="shared" si="0"/>
        <v>6.3932076068784472E-4</v>
      </c>
      <c r="CJ29" s="23">
        <f t="shared" si="1"/>
        <v>9.3647297504125047E-5</v>
      </c>
      <c r="CK29" s="23">
        <f t="shared" si="2"/>
        <v>1.4584831855124984E-2</v>
      </c>
      <c r="CL29" s="23">
        <f t="shared" si="3"/>
        <v>1.2436283944697654E-4</v>
      </c>
      <c r="CM29" s="23">
        <f t="shared" si="4"/>
        <v>1.2953400171941202E-4</v>
      </c>
      <c r="CN29" s="23">
        <f t="shared" si="5"/>
        <v>-1.4269373902102676E-2</v>
      </c>
      <c r="CO29" s="23">
        <f t="shared" si="6"/>
        <v>3.0534415008673041E-4</v>
      </c>
      <c r="CP29" s="70">
        <f t="shared" si="7"/>
        <v>-1</v>
      </c>
      <c r="CQ29" s="70">
        <f t="shared" si="8"/>
        <v>5.950277739313921</v>
      </c>
      <c r="CR29" s="23" t="str">
        <f t="shared" si="9"/>
        <v/>
      </c>
      <c r="CS29" s="70">
        <f t="shared" si="10"/>
        <v>3.7095033964434232</v>
      </c>
      <c r="CT29" s="23">
        <f t="shared" si="11"/>
        <v>1.277021913549981E-5</v>
      </c>
      <c r="CU29" s="70" t="str">
        <f t="shared" si="12"/>
        <v/>
      </c>
      <c r="CV29" s="83">
        <f t="shared" si="14"/>
        <v>3.2933545881742286E-5</v>
      </c>
      <c r="CW29" s="83">
        <f t="shared" si="15"/>
        <v>1.1235075557385129E-4</v>
      </c>
      <c r="CX29" s="70">
        <f t="shared" si="13"/>
        <v>-1</v>
      </c>
    </row>
    <row r="30" spans="1:102" x14ac:dyDescent="0.25">
      <c r="A30" s="28" t="s">
        <v>29</v>
      </c>
      <c r="B30" s="79">
        <v>1697.9949939999999</v>
      </c>
      <c r="C30" s="79">
        <v>84.94342322</v>
      </c>
      <c r="D30" s="79">
        <v>1709.4627869999999</v>
      </c>
      <c r="E30" s="79">
        <v>230.578012</v>
      </c>
      <c r="F30" s="79">
        <v>222.19465199999999</v>
      </c>
      <c r="G30" s="79">
        <v>570.46879999999999</v>
      </c>
      <c r="H30" s="79">
        <v>51.786104000000002</v>
      </c>
      <c r="I30" s="80">
        <v>1.3018252850000001</v>
      </c>
      <c r="J30" s="80">
        <v>8.4364404150999999</v>
      </c>
      <c r="K30" s="79">
        <v>1.9010629999999999</v>
      </c>
      <c r="L30" s="80">
        <v>15.317866601</v>
      </c>
      <c r="M30" s="79">
        <v>33.422369074000002</v>
      </c>
      <c r="N30" s="80"/>
      <c r="O30" s="79">
        <v>0.67576930499999999</v>
      </c>
      <c r="P30" s="79">
        <v>3.0467749999999998E-3</v>
      </c>
      <c r="Q30" s="80">
        <v>0.37335588959999999</v>
      </c>
      <c r="R30" s="26"/>
      <c r="S30" s="26" t="s">
        <v>29</v>
      </c>
      <c r="T30" s="97">
        <v>1.4190068127228699E-4</v>
      </c>
      <c r="U30" s="26">
        <v>0.346981693331884</v>
      </c>
      <c r="V30" s="97">
        <v>0.67551325395933204</v>
      </c>
      <c r="W30" s="26">
        <v>5.9285781584550001E-4</v>
      </c>
      <c r="X30" s="26">
        <v>5.8158488377585502E-4</v>
      </c>
      <c r="Y30" s="26">
        <v>6.8753808181352299E-4</v>
      </c>
      <c r="Z30" s="97">
        <v>6.8022766921851295E-5</v>
      </c>
      <c r="AA30" s="26">
        <v>12.282650474231</v>
      </c>
      <c r="AB30" s="97">
        <v>3.0431928145495299E-3</v>
      </c>
      <c r="AC30" s="26">
        <v>48.767859775226398</v>
      </c>
      <c r="AD30" s="26">
        <v>1.8998966016454499</v>
      </c>
      <c r="AE30" s="26">
        <v>1697.2618409695899</v>
      </c>
      <c r="AF30" s="26">
        <v>10.7125332585754</v>
      </c>
      <c r="AG30" s="26">
        <v>3.6418778139291299</v>
      </c>
      <c r="AH30" s="26">
        <v>3.0662271706211998E-3</v>
      </c>
      <c r="AI30" s="26">
        <v>10.0952752247647</v>
      </c>
      <c r="AJ30" s="97">
        <v>8.1645245594890394E-5</v>
      </c>
      <c r="AK30" s="26">
        <v>8.0099559616882896</v>
      </c>
      <c r="AL30" s="26">
        <v>8.0099559616882896</v>
      </c>
      <c r="AM30" s="26">
        <v>33.409712926197102</v>
      </c>
      <c r="AN30" s="26">
        <v>0</v>
      </c>
      <c r="AO30" s="26">
        <v>0.106915243705944</v>
      </c>
      <c r="AP30" s="26">
        <v>7.7752050667724394E-5</v>
      </c>
      <c r="AQ30" s="97">
        <v>2.6434271945314299E-3</v>
      </c>
      <c r="AR30" s="26">
        <v>1.8645628399940301E-4</v>
      </c>
      <c r="AS30" s="26">
        <v>3.7694581993749703E-4</v>
      </c>
      <c r="AT30" s="26">
        <v>6.0622568922436102E-5</v>
      </c>
      <c r="AU30" s="26">
        <v>84.941540234681995</v>
      </c>
      <c r="AV30" s="26">
        <v>0</v>
      </c>
      <c r="AW30" s="26">
        <v>1563.6788910112</v>
      </c>
      <c r="AX30" s="26">
        <v>173.74228916792001</v>
      </c>
      <c r="AY30" s="26">
        <v>1737.42118017912</v>
      </c>
      <c r="AZ30" s="26">
        <v>5.8023736393348704E-7</v>
      </c>
      <c r="BA30" s="26">
        <v>1.18894952148128</v>
      </c>
      <c r="BB30" s="26">
        <v>2.5279704209174598</v>
      </c>
      <c r="BC30" s="26">
        <v>3.7411081698506798</v>
      </c>
      <c r="BD30" s="26">
        <v>2.6957961569029498</v>
      </c>
      <c r="BE30" s="26">
        <v>4.1920615732182398</v>
      </c>
      <c r="BF30" s="26">
        <v>12.9806332269603</v>
      </c>
      <c r="BG30" s="26">
        <v>1.9033550616396899</v>
      </c>
      <c r="BH30" s="26">
        <v>0</v>
      </c>
      <c r="BI30" s="26">
        <v>12.291422019764401</v>
      </c>
      <c r="BJ30" s="26">
        <v>230.24005358427101</v>
      </c>
      <c r="BK30" s="26">
        <v>221.87096969399499</v>
      </c>
      <c r="BL30" s="26">
        <v>8.3690838902759594</v>
      </c>
      <c r="BM30" s="26">
        <v>0.18640287712825901</v>
      </c>
      <c r="BN30" s="26">
        <v>1.9922263372289001E-2</v>
      </c>
      <c r="BO30" s="26">
        <v>49.5374187624355</v>
      </c>
      <c r="BP30" s="26">
        <v>0.34381330237636198</v>
      </c>
      <c r="BQ30" s="26">
        <v>25.898574770305899</v>
      </c>
      <c r="BR30" s="26">
        <v>3.1500166322194398</v>
      </c>
      <c r="BS30" s="26">
        <v>1.1131372833545501</v>
      </c>
      <c r="BT30" s="26">
        <v>65.104841537282894</v>
      </c>
      <c r="BU30" s="26">
        <v>1.0822074306367899</v>
      </c>
      <c r="BV30" s="26">
        <v>22.7127167611898</v>
      </c>
      <c r="BW30" s="26">
        <v>17.031377965905399</v>
      </c>
      <c r="BX30" s="26">
        <v>0.18150907902157001</v>
      </c>
      <c r="BY30" s="26">
        <v>565.276818917421</v>
      </c>
      <c r="BZ30" s="26">
        <v>1.89176609857552</v>
      </c>
      <c r="CA30" s="26">
        <v>9.6596100254779298</v>
      </c>
      <c r="CB30" s="26">
        <v>6.0348965657501199E-5</v>
      </c>
      <c r="CC30" s="26">
        <v>1.1152917721028499</v>
      </c>
      <c r="CD30" s="97">
        <v>0</v>
      </c>
      <c r="CE30" s="26">
        <v>0.13873315698625899</v>
      </c>
      <c r="CF30" s="26">
        <v>51.699591152852001</v>
      </c>
      <c r="CG30" s="26">
        <v>3.2498824809872402</v>
      </c>
      <c r="CH30" s="49"/>
      <c r="CI30" s="23">
        <f t="shared" si="0"/>
        <v>-4.3177573137768288E-4</v>
      </c>
      <c r="CJ30" s="23">
        <f t="shared" si="1"/>
        <v>-2.2167523354083232E-5</v>
      </c>
      <c r="CK30" s="23">
        <f t="shared" si="2"/>
        <v>1.635507563647251E-2</v>
      </c>
      <c r="CL30" s="23">
        <f t="shared" si="3"/>
        <v>-1.4657009694792199E-3</v>
      </c>
      <c r="CM30" s="23">
        <f t="shared" si="4"/>
        <v>-1.4567511103057383E-3</v>
      </c>
      <c r="CN30" s="23">
        <f t="shared" si="5"/>
        <v>-9.1012533596561123E-3</v>
      </c>
      <c r="CO30" s="23">
        <f t="shared" si="6"/>
        <v>-1.6705803384630086E-3</v>
      </c>
      <c r="CP30" s="70">
        <f t="shared" si="7"/>
        <v>-0.99955325427269159</v>
      </c>
      <c r="CQ30" s="70">
        <f t="shared" si="8"/>
        <v>0.45590437078733392</v>
      </c>
      <c r="CR30" s="23">
        <f t="shared" si="9"/>
        <v>-6.1355060539814484E-4</v>
      </c>
      <c r="CS30" s="70">
        <f t="shared" si="10"/>
        <v>-0.4770841024842602</v>
      </c>
      <c r="CT30" s="23">
        <f t="shared" si="11"/>
        <v>-3.7867297123308531E-4</v>
      </c>
      <c r="CU30" s="70" t="str">
        <f t="shared" si="12"/>
        <v/>
      </c>
      <c r="CV30" s="83">
        <f t="shared" si="14"/>
        <v>-3.7890303506453048E-4</v>
      </c>
      <c r="CW30" s="83">
        <f t="shared" si="15"/>
        <v>-1.1757302230948753E-3</v>
      </c>
      <c r="CX30" s="70">
        <f t="shared" si="13"/>
        <v>-0.99983762792924635</v>
      </c>
    </row>
    <row r="31" spans="1:102" x14ac:dyDescent="0.25">
      <c r="A31" s="28" t="s">
        <v>30</v>
      </c>
      <c r="B31" s="79">
        <v>1661.5038999999999</v>
      </c>
      <c r="C31" s="79">
        <v>521.27800000000002</v>
      </c>
      <c r="D31" s="79">
        <v>5625.0124999999998</v>
      </c>
      <c r="E31" s="79">
        <v>748.9982</v>
      </c>
      <c r="F31" s="79">
        <v>705.1857</v>
      </c>
      <c r="G31" s="79">
        <v>1486.6079</v>
      </c>
      <c r="H31" s="79">
        <v>184.45509999999999</v>
      </c>
      <c r="I31" s="80">
        <v>2.7805969488</v>
      </c>
      <c r="J31" s="80">
        <v>2.460312429</v>
      </c>
      <c r="K31" s="79"/>
      <c r="L31" s="80">
        <v>10.796343646</v>
      </c>
      <c r="M31" s="79">
        <v>72.622565379999998</v>
      </c>
      <c r="N31" s="80"/>
      <c r="O31" s="79">
        <v>0.99781540000000002</v>
      </c>
      <c r="P31" s="79">
        <v>1.86299155E-2</v>
      </c>
      <c r="Q31" s="80">
        <v>0.1394895692</v>
      </c>
      <c r="R31" s="26"/>
      <c r="S31" s="26" t="s">
        <v>30</v>
      </c>
      <c r="T31" s="97">
        <v>0.12670108599214899</v>
      </c>
      <c r="U31" s="26">
        <v>0.255141850144953</v>
      </c>
      <c r="V31" s="97">
        <v>0.99780795130743605</v>
      </c>
      <c r="W31" s="26">
        <v>0.183890638295263</v>
      </c>
      <c r="X31" s="26">
        <v>0.173827454424163</v>
      </c>
      <c r="Y31" s="26">
        <v>0.29959098356603098</v>
      </c>
      <c r="Z31" s="97">
        <v>6.0746211317953797E-2</v>
      </c>
      <c r="AA31" s="26">
        <v>4.9810541598734597</v>
      </c>
      <c r="AB31" s="97">
        <v>1.8631488595099499E-2</v>
      </c>
      <c r="AC31" s="26">
        <v>401.53234403060998</v>
      </c>
      <c r="AD31" s="26">
        <v>0</v>
      </c>
      <c r="AE31" s="26">
        <v>1660.54110691645</v>
      </c>
      <c r="AF31" s="26">
        <v>7.4751353227737898</v>
      </c>
      <c r="AG31" s="26">
        <v>17.973588417497499</v>
      </c>
      <c r="AH31" s="26">
        <v>1.35618314646676</v>
      </c>
      <c r="AI31" s="26">
        <v>0.23605147176841301</v>
      </c>
      <c r="AJ31" s="97">
        <v>7.2894093285713502E-2</v>
      </c>
      <c r="AK31" s="26">
        <v>125.350944518806</v>
      </c>
      <c r="AL31" s="26">
        <v>125.350944518806</v>
      </c>
      <c r="AM31" s="26">
        <v>72.617039225319999</v>
      </c>
      <c r="AN31" s="26">
        <v>0</v>
      </c>
      <c r="AO31" s="26">
        <v>1.2746634333907301</v>
      </c>
      <c r="AP31" s="26">
        <v>6.9422684220144706E-2</v>
      </c>
      <c r="AQ31" s="97">
        <v>1.9231049143576999</v>
      </c>
      <c r="AR31" s="26">
        <v>0.166451511852378</v>
      </c>
      <c r="AS31" s="26">
        <v>0.26034920217743801</v>
      </c>
      <c r="AT31" s="26">
        <v>3.1233083091656601E-2</v>
      </c>
      <c r="AU31" s="26">
        <v>521.42066186588204</v>
      </c>
      <c r="AV31" s="26">
        <v>0</v>
      </c>
      <c r="AW31" s="26">
        <v>4781.2126910795396</v>
      </c>
      <c r="AX31" s="26">
        <v>531.24538567304296</v>
      </c>
      <c r="AY31" s="26">
        <v>5312.4580767525904</v>
      </c>
      <c r="AZ31" s="26">
        <v>5.1796578358383302E-4</v>
      </c>
      <c r="BA31" s="26">
        <v>5.3711873305002804</v>
      </c>
      <c r="BB31" s="26">
        <v>9.8819156937118606</v>
      </c>
      <c r="BC31" s="26">
        <v>17.5221032124437</v>
      </c>
      <c r="BD31" s="26">
        <v>9.7425008493306198</v>
      </c>
      <c r="BE31" s="26">
        <v>25.9644522658553</v>
      </c>
      <c r="BF31" s="26">
        <v>66.297601544227504</v>
      </c>
      <c r="BG31" s="26">
        <v>12.1719086772819</v>
      </c>
      <c r="BH31" s="26">
        <v>0.17637060478292699</v>
      </c>
      <c r="BI31" s="26">
        <v>4.0385295340310901</v>
      </c>
      <c r="BJ31" s="26">
        <v>749.016475758311</v>
      </c>
      <c r="BK31" s="26">
        <v>705.19098428058601</v>
      </c>
      <c r="BL31" s="26">
        <v>43.825491477725301</v>
      </c>
      <c r="BM31" s="26">
        <v>0</v>
      </c>
      <c r="BN31" s="26">
        <v>6.9530458947182697E-2</v>
      </c>
      <c r="BO31" s="26">
        <v>94.658968903476094</v>
      </c>
      <c r="BP31" s="26">
        <v>0.67189263953879097</v>
      </c>
      <c r="BQ31" s="26">
        <v>99.109305420504</v>
      </c>
      <c r="BR31" s="26">
        <v>30.366448874926199</v>
      </c>
      <c r="BS31" s="26">
        <v>13.771358855139701</v>
      </c>
      <c r="BT31" s="26">
        <v>250.00939580239901</v>
      </c>
      <c r="BU31" s="26">
        <v>6.11818022285689</v>
      </c>
      <c r="BV31" s="26">
        <v>24.713349195478301</v>
      </c>
      <c r="BW31" s="26">
        <v>63.0481601676615</v>
      </c>
      <c r="BX31" s="26">
        <v>0.49929479329304699</v>
      </c>
      <c r="BY31" s="26">
        <v>1797.7702036600599</v>
      </c>
      <c r="BZ31" s="26">
        <v>7.9898999518370397</v>
      </c>
      <c r="CA31" s="26">
        <v>23.507712407325901</v>
      </c>
      <c r="CB31" s="26">
        <v>5.3888194701329703E-2</v>
      </c>
      <c r="CC31" s="26">
        <v>2.8006992155316901</v>
      </c>
      <c r="CD31" s="97">
        <v>0</v>
      </c>
      <c r="CE31" s="26">
        <v>1.71782049665494</v>
      </c>
      <c r="CF31" s="26">
        <v>184.45405604843501</v>
      </c>
      <c r="CG31" s="26">
        <v>6.3611509560245798</v>
      </c>
      <c r="CH31" s="49"/>
      <c r="CI31" s="23">
        <f t="shared" si="0"/>
        <v>-5.7947085381500959E-4</v>
      </c>
      <c r="CJ31" s="23">
        <f t="shared" si="1"/>
        <v>2.7367712790875293E-4</v>
      </c>
      <c r="CK31" s="23">
        <f t="shared" si="2"/>
        <v>-5.5565107321523186E-2</v>
      </c>
      <c r="CL31" s="23">
        <f t="shared" si="3"/>
        <v>2.4400270001992034E-5</v>
      </c>
      <c r="CM31" s="23">
        <f t="shared" si="4"/>
        <v>7.4934596461767968E-6</v>
      </c>
      <c r="CN31" s="23">
        <f t="shared" si="5"/>
        <v>0.20931027183432829</v>
      </c>
      <c r="CO31" s="23">
        <f t="shared" si="6"/>
        <v>-5.6596514001549233E-6</v>
      </c>
      <c r="CP31" s="70">
        <f t="shared" si="7"/>
        <v>-0.93748556240803604</v>
      </c>
      <c r="CQ31" s="70">
        <f t="shared" si="8"/>
        <v>1.0245616374413153</v>
      </c>
      <c r="CR31" s="23" t="str">
        <f t="shared" si="9"/>
        <v/>
      </c>
      <c r="CS31" s="70">
        <f t="shared" si="10"/>
        <v>10.610499686646044</v>
      </c>
      <c r="CT31" s="23">
        <f t="shared" si="11"/>
        <v>-7.6094181623611015E-5</v>
      </c>
      <c r="CU31" s="70" t="str">
        <f t="shared" si="12"/>
        <v/>
      </c>
      <c r="CV31" s="83">
        <f t="shared" si="14"/>
        <v>-7.4650006042917619E-6</v>
      </c>
      <c r="CW31" s="83">
        <f t="shared" si="15"/>
        <v>8.4439196704835359E-5</v>
      </c>
      <c r="CX31" s="70">
        <f t="shared" si="13"/>
        <v>-0.77609018888806924</v>
      </c>
    </row>
    <row r="32" spans="1:102" x14ac:dyDescent="0.25">
      <c r="A32" s="28" t="s">
        <v>31</v>
      </c>
      <c r="B32" s="79">
        <v>6990.0234499999997</v>
      </c>
      <c r="C32" s="79">
        <v>295.82907069999999</v>
      </c>
      <c r="D32" s="79">
        <v>20541.388999999999</v>
      </c>
      <c r="E32" s="79">
        <v>2458.9810000000002</v>
      </c>
      <c r="F32" s="79">
        <v>1970.4494999999999</v>
      </c>
      <c r="G32" s="79">
        <v>5272.0479999999998</v>
      </c>
      <c r="H32" s="79">
        <v>293.29048999999998</v>
      </c>
      <c r="I32" s="80">
        <v>1.6458668367</v>
      </c>
      <c r="J32" s="80">
        <v>0.30036121059999998</v>
      </c>
      <c r="K32" s="79"/>
      <c r="L32" s="80">
        <v>12.487753493</v>
      </c>
      <c r="M32" s="79">
        <v>18.081178000000001</v>
      </c>
      <c r="N32" s="80">
        <v>0.48399999999999999</v>
      </c>
      <c r="O32" s="79">
        <v>0.89918921979999999</v>
      </c>
      <c r="P32" s="79">
        <v>5.4601891999999999E-3</v>
      </c>
      <c r="Q32" s="80">
        <v>6.7923562199999996E-2</v>
      </c>
      <c r="R32" s="26"/>
      <c r="S32" s="26" t="s">
        <v>31</v>
      </c>
      <c r="T32" s="97">
        <v>0</v>
      </c>
      <c r="U32" s="26">
        <v>0</v>
      </c>
      <c r="V32" s="97">
        <v>0.89914140336646098</v>
      </c>
      <c r="W32" s="26">
        <v>2.9944679886016599E-2</v>
      </c>
      <c r="X32" s="26">
        <v>2.9944679886016599E-2</v>
      </c>
      <c r="Y32" s="26">
        <v>1.20689006268291E-2</v>
      </c>
      <c r="Z32" s="97">
        <v>0</v>
      </c>
      <c r="AA32" s="26">
        <v>3.7966959053690199</v>
      </c>
      <c r="AB32" s="97">
        <v>5.4579344875702301E-3</v>
      </c>
      <c r="AC32" s="26">
        <v>199.00904239474701</v>
      </c>
      <c r="AD32" s="26">
        <v>0</v>
      </c>
      <c r="AE32" s="26">
        <v>6990.0893990755903</v>
      </c>
      <c r="AF32" s="26">
        <v>0.74618218780922296</v>
      </c>
      <c r="AG32" s="26">
        <v>18.5317589502991</v>
      </c>
      <c r="AH32" s="26">
        <v>0.36560574293457199</v>
      </c>
      <c r="AI32" s="26">
        <v>0</v>
      </c>
      <c r="AJ32" s="97">
        <v>0</v>
      </c>
      <c r="AK32" s="26">
        <v>38.652453456212498</v>
      </c>
      <c r="AL32" s="26">
        <v>38.652453456212498</v>
      </c>
      <c r="AM32" s="26">
        <v>18.086610761796099</v>
      </c>
      <c r="AN32" s="26">
        <v>0</v>
      </c>
      <c r="AO32" s="26">
        <v>3.6910721182906401</v>
      </c>
      <c r="AP32" s="26">
        <v>0</v>
      </c>
      <c r="AQ32" s="97">
        <v>0</v>
      </c>
      <c r="AR32" s="26">
        <v>0</v>
      </c>
      <c r="AS32" s="26">
        <v>0</v>
      </c>
      <c r="AT32" s="26">
        <v>0</v>
      </c>
      <c r="AU32" s="26">
        <v>295.742020747477</v>
      </c>
      <c r="AV32" s="26">
        <v>0</v>
      </c>
      <c r="AW32" s="26">
        <v>18490.546510134001</v>
      </c>
      <c r="AX32" s="26">
        <v>2054.50532860062</v>
      </c>
      <c r="AY32" s="26">
        <v>20545.0518387347</v>
      </c>
      <c r="AZ32" s="26">
        <v>0</v>
      </c>
      <c r="BA32" s="26">
        <v>7.3622038350430099</v>
      </c>
      <c r="BB32" s="26">
        <v>108.255116652865</v>
      </c>
      <c r="BC32" s="26">
        <v>89.258082455651603</v>
      </c>
      <c r="BD32" s="26">
        <v>63.683981898917999</v>
      </c>
      <c r="BE32" s="26">
        <v>6.2768225789227001</v>
      </c>
      <c r="BF32" s="26">
        <v>89.856701655891598</v>
      </c>
      <c r="BG32" s="26">
        <v>55.148943198425897</v>
      </c>
      <c r="BH32" s="26">
        <v>0</v>
      </c>
      <c r="BI32" s="26">
        <v>8.9943375384397797</v>
      </c>
      <c r="BJ32" s="26">
        <v>2461.0864231836899</v>
      </c>
      <c r="BK32" s="26">
        <v>1972.0752147877199</v>
      </c>
      <c r="BL32" s="26">
        <v>489.01120839597201</v>
      </c>
      <c r="BM32" s="26">
        <v>0</v>
      </c>
      <c r="BN32" s="26">
        <v>0.50715657280488402</v>
      </c>
      <c r="BO32" s="26">
        <v>1049.79557376907</v>
      </c>
      <c r="BP32" s="26">
        <v>0</v>
      </c>
      <c r="BQ32" s="26">
        <v>56.205453170301503</v>
      </c>
      <c r="BR32" s="26">
        <v>14.5369084041292</v>
      </c>
      <c r="BS32" s="26">
        <v>5.4814877592552698</v>
      </c>
      <c r="BT32" s="26">
        <v>140.289779672393</v>
      </c>
      <c r="BU32" s="26">
        <v>10.430995017563101</v>
      </c>
      <c r="BV32" s="26">
        <v>165.731618789111</v>
      </c>
      <c r="BW32" s="26">
        <v>199.592174037776</v>
      </c>
      <c r="BX32" s="26">
        <v>7.71915908941439</v>
      </c>
      <c r="BY32" s="26">
        <v>4475.5490550163404</v>
      </c>
      <c r="BZ32" s="26">
        <v>61.257159584610299</v>
      </c>
      <c r="CA32" s="26">
        <v>107.792547804251</v>
      </c>
      <c r="CB32" s="26">
        <v>0</v>
      </c>
      <c r="CC32" s="26">
        <v>35.335576555837001</v>
      </c>
      <c r="CD32" s="97">
        <v>0</v>
      </c>
      <c r="CE32" s="26">
        <v>6.2863645154119602E-2</v>
      </c>
      <c r="CF32" s="26">
        <v>293.344158985984</v>
      </c>
      <c r="CG32" s="26">
        <v>104.26702397060799</v>
      </c>
      <c r="CH32" s="49"/>
      <c r="CI32" s="23">
        <f t="shared" si="0"/>
        <v>9.4347431110051253E-6</v>
      </c>
      <c r="CJ32" s="23">
        <f t="shared" si="1"/>
        <v>-2.9425760056984442E-4</v>
      </c>
      <c r="CK32" s="23">
        <f t="shared" si="2"/>
        <v>1.7831504649957832E-4</v>
      </c>
      <c r="CL32" s="23">
        <f t="shared" si="3"/>
        <v>8.5621775186132335E-4</v>
      </c>
      <c r="CM32" s="23">
        <f t="shared" si="4"/>
        <v>8.2504767958781558E-4</v>
      </c>
      <c r="CN32" s="23">
        <f t="shared" si="5"/>
        <v>-0.15107960795949874</v>
      </c>
      <c r="CO32" s="23">
        <f t="shared" si="6"/>
        <v>1.8298917903549494E-4</v>
      </c>
      <c r="CP32" s="70">
        <f t="shared" si="7"/>
        <v>-0.98180613448287446</v>
      </c>
      <c r="CQ32" s="70">
        <f t="shared" si="8"/>
        <v>11.640433489346911</v>
      </c>
      <c r="CR32" s="23" t="str">
        <f t="shared" si="9"/>
        <v/>
      </c>
      <c r="CS32" s="70">
        <f t="shared" si="10"/>
        <v>2.0952287357272947</v>
      </c>
      <c r="CT32" s="23">
        <f t="shared" si="11"/>
        <v>3.0046503585646887E-4</v>
      </c>
      <c r="CU32" s="70">
        <f t="shared" si="12"/>
        <v>-1</v>
      </c>
      <c r="CV32" s="83">
        <f t="shared" si="14"/>
        <v>-5.3177276246318629E-5</v>
      </c>
      <c r="CW32" s="83">
        <f t="shared" si="15"/>
        <v>-4.1293668537526807E-4</v>
      </c>
      <c r="CX32" s="70">
        <f t="shared" si="13"/>
        <v>-1</v>
      </c>
    </row>
    <row r="33" spans="1:102" x14ac:dyDescent="0.25">
      <c r="A33" s="28" t="s">
        <v>32</v>
      </c>
      <c r="B33" s="79">
        <v>7040.2347485999999</v>
      </c>
      <c r="C33" s="79">
        <v>480.81289550000002</v>
      </c>
      <c r="D33" s="79">
        <v>15250.023512</v>
      </c>
      <c r="E33" s="79">
        <v>1554.0422916</v>
      </c>
      <c r="F33" s="79">
        <v>1254.5114128</v>
      </c>
      <c r="G33" s="79">
        <v>11330.203728</v>
      </c>
      <c r="H33" s="79">
        <v>790.01309794999997</v>
      </c>
      <c r="I33" s="80">
        <v>5.9352820902000003</v>
      </c>
      <c r="J33" s="80">
        <v>6.0755333490999996</v>
      </c>
      <c r="K33" s="79">
        <v>4.1348761500000002</v>
      </c>
      <c r="L33" s="80">
        <v>137.55851440000001</v>
      </c>
      <c r="M33" s="79">
        <v>286.01728845000002</v>
      </c>
      <c r="N33" s="80"/>
      <c r="O33" s="79">
        <v>0.81082691520000005</v>
      </c>
      <c r="P33" s="79">
        <v>5.9618150000000002E-2</v>
      </c>
      <c r="Q33" s="80">
        <v>1.0347084058</v>
      </c>
      <c r="R33" s="26"/>
      <c r="S33" s="26" t="s">
        <v>32</v>
      </c>
      <c r="T33" s="97">
        <v>4.2446352365305903E-3</v>
      </c>
      <c r="U33" s="26">
        <v>5.3315016896112999</v>
      </c>
      <c r="V33" s="97">
        <v>0.81097826668599704</v>
      </c>
      <c r="W33" s="26">
        <v>0.32112170892358899</v>
      </c>
      <c r="X33" s="26">
        <v>0.32078390166927601</v>
      </c>
      <c r="Y33" s="26">
        <v>0.14785027716893401</v>
      </c>
      <c r="Z33" s="97">
        <v>2.0353387532035801E-3</v>
      </c>
      <c r="AA33" s="26">
        <v>74.344009093043994</v>
      </c>
      <c r="AB33" s="97">
        <v>5.9616452914311301E-2</v>
      </c>
      <c r="AC33" s="26">
        <v>2098.55739134135</v>
      </c>
      <c r="AD33" s="26">
        <v>4.1349336698202102</v>
      </c>
      <c r="AE33" s="26">
        <v>7035.8807147457201</v>
      </c>
      <c r="AF33" s="26">
        <v>60.812975201685298</v>
      </c>
      <c r="AG33" s="26">
        <v>161.30050591856599</v>
      </c>
      <c r="AH33" s="26">
        <v>6.9452929969641399</v>
      </c>
      <c r="AI33" s="26">
        <v>4.4085812783433704</v>
      </c>
      <c r="AJ33" s="97">
        <v>2.4420631827163199E-3</v>
      </c>
      <c r="AK33" s="26">
        <v>289.26989134331399</v>
      </c>
      <c r="AL33" s="26">
        <v>289.26989134331399</v>
      </c>
      <c r="AM33" s="26">
        <v>286.003827685342</v>
      </c>
      <c r="AN33" s="26">
        <v>0</v>
      </c>
      <c r="AO33" s="26">
        <v>4.9654303078578801</v>
      </c>
      <c r="AP33" s="26">
        <v>2.3256715427536902E-3</v>
      </c>
      <c r="AQ33" s="97">
        <v>9.1566962929967702E-2</v>
      </c>
      <c r="AR33" s="26">
        <v>5.5765155251685204E-3</v>
      </c>
      <c r="AS33" s="26">
        <v>1.34547358455144E-2</v>
      </c>
      <c r="AT33" s="26">
        <v>2.4686731271100701E-3</v>
      </c>
      <c r="AU33" s="26">
        <v>480.644231802386</v>
      </c>
      <c r="AV33" s="26">
        <v>0</v>
      </c>
      <c r="AW33" s="26">
        <v>12018.376107374301</v>
      </c>
      <c r="AX33" s="26">
        <v>1335.3760107427499</v>
      </c>
      <c r="AY33" s="26">
        <v>13353.7521181171</v>
      </c>
      <c r="AZ33" s="26">
        <v>1.7351109100348802E-5</v>
      </c>
      <c r="BA33" s="26">
        <v>18.770283977766599</v>
      </c>
      <c r="BB33" s="26">
        <v>22.449250256874301</v>
      </c>
      <c r="BC33" s="26">
        <v>224.33277358883399</v>
      </c>
      <c r="BD33" s="26">
        <v>18.8744159255418</v>
      </c>
      <c r="BE33" s="26">
        <v>28.734207964120898</v>
      </c>
      <c r="BF33" s="26">
        <v>87.275505153654393</v>
      </c>
      <c r="BG33" s="26">
        <v>22.156239672640002</v>
      </c>
      <c r="BH33" s="26">
        <v>6.7368184659137895E-2</v>
      </c>
      <c r="BI33" s="26">
        <v>6.4791640439448397</v>
      </c>
      <c r="BJ33" s="26">
        <v>1553.4724858117099</v>
      </c>
      <c r="BK33" s="26">
        <v>1254.07317920791</v>
      </c>
      <c r="BL33" s="26">
        <v>299.39930660380003</v>
      </c>
      <c r="BM33" s="26">
        <v>2.3824869512061898E-2</v>
      </c>
      <c r="BN33" s="26">
        <v>8.4800499481180194E-2</v>
      </c>
      <c r="BO33" s="26">
        <v>210.89144301416999</v>
      </c>
      <c r="BP33" s="26">
        <v>0.194609479491063</v>
      </c>
      <c r="BQ33" s="26">
        <v>172.40741495607799</v>
      </c>
      <c r="BR33" s="26">
        <v>43.663235351985499</v>
      </c>
      <c r="BS33" s="26">
        <v>22.490079874581198</v>
      </c>
      <c r="BT33" s="26">
        <v>432.019474092032</v>
      </c>
      <c r="BU33" s="26">
        <v>58.006611473447997</v>
      </c>
      <c r="BV33" s="26">
        <v>48.573969194692303</v>
      </c>
      <c r="BW33" s="26">
        <v>136.53451085079399</v>
      </c>
      <c r="BX33" s="26">
        <v>1.1536658236586601</v>
      </c>
      <c r="BY33" s="26">
        <v>10879.3880701897</v>
      </c>
      <c r="BZ33" s="26">
        <v>159.88082710964301</v>
      </c>
      <c r="CA33" s="26">
        <v>224.01204530791699</v>
      </c>
      <c r="CB33" s="26">
        <v>1.8052288597187899E-3</v>
      </c>
      <c r="CC33" s="26">
        <v>22.4566807212871</v>
      </c>
      <c r="CD33" s="97">
        <v>0</v>
      </c>
      <c r="CE33" s="26">
        <v>0.61278635877786602</v>
      </c>
      <c r="CF33" s="26">
        <v>789.68105346907203</v>
      </c>
      <c r="CG33" s="26">
        <v>24.308068815879299</v>
      </c>
      <c r="CH33" s="49"/>
      <c r="CI33" s="23">
        <f t="shared" si="0"/>
        <v>-6.1845009573659963E-4</v>
      </c>
      <c r="CJ33" s="23">
        <f t="shared" si="1"/>
        <v>-3.5078863148757229E-4</v>
      </c>
      <c r="CK33" s="23">
        <f t="shared" si="2"/>
        <v>-0.12434547346046743</v>
      </c>
      <c r="CL33" s="23">
        <f t="shared" si="3"/>
        <v>-3.6666041289224621E-4</v>
      </c>
      <c r="CM33" s="23">
        <f t="shared" si="4"/>
        <v>-3.4932611024389752E-4</v>
      </c>
      <c r="CN33" s="23">
        <f t="shared" si="5"/>
        <v>-3.9788839515410762E-2</v>
      </c>
      <c r="CO33" s="23">
        <f t="shared" si="6"/>
        <v>-4.2030250104658779E-4</v>
      </c>
      <c r="CP33" s="70">
        <f t="shared" si="7"/>
        <v>-0.9459530487693355</v>
      </c>
      <c r="CQ33" s="70">
        <f t="shared" si="8"/>
        <v>11.236622666890135</v>
      </c>
      <c r="CR33" s="23">
        <f t="shared" si="9"/>
        <v>1.3910893125532038E-5</v>
      </c>
      <c r="CS33" s="70">
        <f t="shared" si="10"/>
        <v>1.1028861252612798</v>
      </c>
      <c r="CT33" s="23">
        <f t="shared" si="11"/>
        <v>-4.7062765789326907E-5</v>
      </c>
      <c r="CU33" s="70" t="str">
        <f t="shared" si="12"/>
        <v/>
      </c>
      <c r="CV33" s="83">
        <f t="shared" si="14"/>
        <v>1.8666312521169087E-4</v>
      </c>
      <c r="CW33" s="83">
        <f t="shared" si="15"/>
        <v>-2.8465923358928166E-5</v>
      </c>
      <c r="CX33" s="70">
        <f t="shared" si="13"/>
        <v>-0.99761413639507324</v>
      </c>
    </row>
    <row r="34" spans="1:102" x14ac:dyDescent="0.25">
      <c r="A34" s="28" t="s">
        <v>33</v>
      </c>
      <c r="B34" s="79">
        <v>20968.067003</v>
      </c>
      <c r="C34" s="79">
        <v>323.26581040999997</v>
      </c>
      <c r="D34" s="79">
        <v>35315.928200000002</v>
      </c>
      <c r="E34" s="79">
        <v>3515.1053698999999</v>
      </c>
      <c r="F34" s="79">
        <v>3298.9056399000001</v>
      </c>
      <c r="G34" s="79">
        <v>22976.871899999998</v>
      </c>
      <c r="H34" s="79">
        <v>747.81684670000004</v>
      </c>
      <c r="I34" s="80">
        <v>11.075600815</v>
      </c>
      <c r="J34" s="80">
        <v>17.072566692999999</v>
      </c>
      <c r="K34" s="79">
        <v>5.1459900000000003</v>
      </c>
      <c r="L34" s="80">
        <v>73.940664304999999</v>
      </c>
      <c r="M34" s="79">
        <v>138.72604426000001</v>
      </c>
      <c r="N34" s="80">
        <v>16.993205</v>
      </c>
      <c r="O34" s="79">
        <v>15.040579908</v>
      </c>
      <c r="P34" s="79">
        <v>0.1192417249</v>
      </c>
      <c r="Q34" s="80">
        <v>0.95433147510000005</v>
      </c>
      <c r="R34" s="26"/>
      <c r="S34" s="26" t="s">
        <v>33</v>
      </c>
      <c r="T34" s="97">
        <v>0</v>
      </c>
      <c r="U34" s="26">
        <v>0.75896128350236802</v>
      </c>
      <c r="V34" s="97">
        <v>15.040345177783999</v>
      </c>
      <c r="W34" s="26">
        <v>0.16042242025706499</v>
      </c>
      <c r="X34" s="26">
        <v>0.16042242025706499</v>
      </c>
      <c r="Y34" s="26">
        <v>7.6271356217034306E-2</v>
      </c>
      <c r="Z34" s="97">
        <v>0.52423573337412099</v>
      </c>
      <c r="AA34" s="26">
        <v>39.4909831224996</v>
      </c>
      <c r="AB34" s="97">
        <v>0.11922300175400299</v>
      </c>
      <c r="AC34" s="26">
        <v>580.523278086647</v>
      </c>
      <c r="AD34" s="26">
        <v>5.1443398723131901</v>
      </c>
      <c r="AE34" s="26">
        <v>20964.109328865899</v>
      </c>
      <c r="AF34" s="26">
        <v>34.865905638315503</v>
      </c>
      <c r="AG34" s="26">
        <v>25.006479896621901</v>
      </c>
      <c r="AH34" s="26">
        <v>0.57974758856738196</v>
      </c>
      <c r="AI34" s="26">
        <v>35.854752412632102</v>
      </c>
      <c r="AJ34" s="97">
        <v>0</v>
      </c>
      <c r="AK34" s="26">
        <v>202.876890808246</v>
      </c>
      <c r="AL34" s="26">
        <v>202.876890808246</v>
      </c>
      <c r="AM34" s="26">
        <v>138.67438716497099</v>
      </c>
      <c r="AN34" s="26">
        <v>0</v>
      </c>
      <c r="AO34" s="26">
        <v>6.18778177104726</v>
      </c>
      <c r="AP34" s="26">
        <v>0</v>
      </c>
      <c r="AQ34" s="97">
        <v>15.0633572505002</v>
      </c>
      <c r="AR34" s="26">
        <v>0.13505325495902101</v>
      </c>
      <c r="AS34" s="26">
        <v>15.4251474010262</v>
      </c>
      <c r="AT34" s="26">
        <v>9.1147446158997503E-2</v>
      </c>
      <c r="AU34" s="26">
        <v>323.24176048405002</v>
      </c>
      <c r="AV34" s="26">
        <v>0</v>
      </c>
      <c r="AW34" s="26">
        <v>25867.649438593398</v>
      </c>
      <c r="AX34" s="26">
        <v>2874.18303687344</v>
      </c>
      <c r="AY34" s="26">
        <v>28741.832475466799</v>
      </c>
      <c r="AZ34" s="26">
        <v>0</v>
      </c>
      <c r="BA34" s="26">
        <v>14.9804156264619</v>
      </c>
      <c r="BB34" s="26">
        <v>127.45737085854</v>
      </c>
      <c r="BC34" s="26">
        <v>118.848181943932</v>
      </c>
      <c r="BD34" s="26">
        <v>81.471834242409201</v>
      </c>
      <c r="BE34" s="26">
        <v>30.657162793663801</v>
      </c>
      <c r="BF34" s="26">
        <v>163.50210365041301</v>
      </c>
      <c r="BG34" s="26">
        <v>72.893248017148593</v>
      </c>
      <c r="BH34" s="26">
        <v>0</v>
      </c>
      <c r="BI34" s="26">
        <v>40.948878122596803</v>
      </c>
      <c r="BJ34" s="26">
        <v>3513.2249642105098</v>
      </c>
      <c r="BK34" s="26">
        <v>3297.1597438326598</v>
      </c>
      <c r="BL34" s="26">
        <v>216.06522037785601</v>
      </c>
      <c r="BM34" s="26">
        <v>0.43083330467324499</v>
      </c>
      <c r="BN34" s="26">
        <v>0.57486735672437295</v>
      </c>
      <c r="BO34" s="26">
        <v>1257.8086882037201</v>
      </c>
      <c r="BP34" s="26">
        <v>27.469914558346801</v>
      </c>
      <c r="BQ34" s="26">
        <v>229.59350705688399</v>
      </c>
      <c r="BR34" s="26">
        <v>47.897684306063198</v>
      </c>
      <c r="BS34" s="26">
        <v>22.8496734470631</v>
      </c>
      <c r="BT34" s="26">
        <v>573.95394711420499</v>
      </c>
      <c r="BU34" s="26">
        <v>10.8993704835485</v>
      </c>
      <c r="BV34" s="26">
        <v>243.10559127895601</v>
      </c>
      <c r="BW34" s="26">
        <v>367.838245878073</v>
      </c>
      <c r="BX34" s="26">
        <v>8.7061936431714599</v>
      </c>
      <c r="BY34" s="26">
        <v>15752.8124078037</v>
      </c>
      <c r="BZ34" s="26">
        <v>76.6671135260585</v>
      </c>
      <c r="CA34" s="26">
        <v>332.28643482639097</v>
      </c>
      <c r="CB34" s="26">
        <v>1.1490969264703399</v>
      </c>
      <c r="CC34" s="26">
        <v>68.789245508489401</v>
      </c>
      <c r="CD34" s="97">
        <v>0</v>
      </c>
      <c r="CE34" s="26">
        <v>1.0634382298123399</v>
      </c>
      <c r="CF34" s="26">
        <v>747.45155632224998</v>
      </c>
      <c r="CG34" s="26">
        <v>182.184731527634</v>
      </c>
      <c r="CH34" s="49"/>
      <c r="CI34" s="23">
        <f t="shared" si="0"/>
        <v>-1.8874768635251059E-4</v>
      </c>
      <c r="CJ34" s="23">
        <f t="shared" si="1"/>
        <v>-7.4396750833161904E-5</v>
      </c>
      <c r="CK34" s="23">
        <f t="shared" si="2"/>
        <v>-0.18615101059507769</v>
      </c>
      <c r="CL34" s="23">
        <f t="shared" si="3"/>
        <v>-5.3495002044379246E-4</v>
      </c>
      <c r="CM34" s="23">
        <f t="shared" si="4"/>
        <v>-5.2923492149147314E-4</v>
      </c>
      <c r="CN34" s="23">
        <f t="shared" si="5"/>
        <v>-0.31440569994196205</v>
      </c>
      <c r="CO34" s="23">
        <f t="shared" si="6"/>
        <v>-4.8847572686016205E-4</v>
      </c>
      <c r="CP34" s="70">
        <f t="shared" si="7"/>
        <v>-0.98551569138896733</v>
      </c>
      <c r="CQ34" s="70">
        <f t="shared" si="8"/>
        <v>1.3131251341774801</v>
      </c>
      <c r="CR34" s="23">
        <f t="shared" si="9"/>
        <v>-3.2066282422044454E-4</v>
      </c>
      <c r="CS34" s="70">
        <f t="shared" si="10"/>
        <v>1.7437796605585423</v>
      </c>
      <c r="CT34" s="23">
        <f t="shared" si="11"/>
        <v>-3.7236767835893095E-4</v>
      </c>
      <c r="CU34" s="70">
        <f t="shared" si="12"/>
        <v>-9.2275565378855839E-2</v>
      </c>
      <c r="CV34" s="83">
        <f t="shared" si="14"/>
        <v>-1.5606460484648526E-5</v>
      </c>
      <c r="CW34" s="83">
        <f t="shared" si="15"/>
        <v>-1.570184095601289E-4</v>
      </c>
      <c r="CX34" s="70">
        <f t="shared" si="13"/>
        <v>-0.90449078906315383</v>
      </c>
    </row>
    <row r="35" spans="1:102" x14ac:dyDescent="0.25">
      <c r="A35" s="28" t="s">
        <v>34</v>
      </c>
      <c r="B35" s="79">
        <v>5770.3</v>
      </c>
      <c r="C35" s="79">
        <v>148.91999999999999</v>
      </c>
      <c r="D35" s="79">
        <v>33649.800000000003</v>
      </c>
      <c r="E35" s="79">
        <v>3451.982</v>
      </c>
      <c r="F35" s="79">
        <v>2837.6819999999998</v>
      </c>
      <c r="G35" s="79">
        <v>40605.599999999999</v>
      </c>
      <c r="H35" s="79">
        <v>595.20000000000005</v>
      </c>
      <c r="I35" s="80">
        <v>9.3333239999999998E-2</v>
      </c>
      <c r="J35" s="80">
        <v>2.8000069999999998E-2</v>
      </c>
      <c r="K35" s="79"/>
      <c r="L35" s="80">
        <v>1.4638010918</v>
      </c>
      <c r="M35" s="79">
        <v>43.932739750000003</v>
      </c>
      <c r="N35" s="80"/>
      <c r="O35" s="79">
        <v>1.493324E-2</v>
      </c>
      <c r="P35" s="79"/>
      <c r="Q35" s="80">
        <v>1.7833871300000002E-2</v>
      </c>
      <c r="R35" s="26"/>
      <c r="S35" s="26" t="s">
        <v>34</v>
      </c>
      <c r="T35" s="97">
        <v>0.16208745380745901</v>
      </c>
      <c r="U35" s="26">
        <v>0.32639972259550099</v>
      </c>
      <c r="V35" s="97">
        <v>1.49371836225903E-2</v>
      </c>
      <c r="W35" s="26">
        <v>0.19938597131149599</v>
      </c>
      <c r="X35" s="26">
        <v>0.18651267777516101</v>
      </c>
      <c r="Y35" s="26">
        <v>0.36880987021941503</v>
      </c>
      <c r="Z35" s="97">
        <v>7.7711957684132804E-2</v>
      </c>
      <c r="AA35" s="26">
        <v>0.62615243234870499</v>
      </c>
      <c r="AB35" s="97">
        <v>0</v>
      </c>
      <c r="AC35" s="26">
        <v>13.07058841463</v>
      </c>
      <c r="AD35" s="26">
        <v>0</v>
      </c>
      <c r="AE35" s="26">
        <v>5770.1611967927101</v>
      </c>
      <c r="AF35" s="26">
        <v>0.63503640590188304</v>
      </c>
      <c r="AG35" s="26">
        <v>12.505136283327399</v>
      </c>
      <c r="AH35" s="26">
        <v>0.19095485889184599</v>
      </c>
      <c r="AI35" s="26">
        <v>0.30197776404543702</v>
      </c>
      <c r="AJ35" s="97">
        <v>9.3252633551866401E-2</v>
      </c>
      <c r="AK35" s="26">
        <v>5.2454586143362096</v>
      </c>
      <c r="AL35" s="26">
        <v>5.2454586143362096</v>
      </c>
      <c r="AM35" s="26">
        <v>43.930098398607903</v>
      </c>
      <c r="AN35" s="26">
        <v>0</v>
      </c>
      <c r="AO35" s="26">
        <v>9.2636349668898799</v>
      </c>
      <c r="AP35" s="26">
        <v>8.8811816875433297E-2</v>
      </c>
      <c r="AQ35" s="97">
        <v>2.4602117439235101</v>
      </c>
      <c r="AR35" s="26">
        <v>0.21294016390262099</v>
      </c>
      <c r="AS35" s="26">
        <v>0.33306203187640798</v>
      </c>
      <c r="AT35" s="26">
        <v>3.9956251454852099E-2</v>
      </c>
      <c r="AU35" s="26">
        <v>148.90945116255199</v>
      </c>
      <c r="AV35" s="26">
        <v>0</v>
      </c>
      <c r="AW35" s="26">
        <v>30268.450985818301</v>
      </c>
      <c r="AX35" s="26">
        <v>3363.1614782660599</v>
      </c>
      <c r="AY35" s="26">
        <v>33631.612464084399</v>
      </c>
      <c r="AZ35" s="26">
        <v>6.6262872145482997E-4</v>
      </c>
      <c r="BA35" s="26">
        <v>17.250132693017399</v>
      </c>
      <c r="BB35" s="26">
        <v>105.56830164475799</v>
      </c>
      <c r="BC35" s="26">
        <v>174.35374527349899</v>
      </c>
      <c r="BD35" s="26">
        <v>404.29176471237901</v>
      </c>
      <c r="BE35" s="26">
        <v>2.7362160328929601</v>
      </c>
      <c r="BF35" s="26">
        <v>42.369079504400901</v>
      </c>
      <c r="BG35" s="26">
        <v>77.235735215529303</v>
      </c>
      <c r="BH35" s="26">
        <v>0.60720425602275097</v>
      </c>
      <c r="BI35" s="26">
        <v>11.9058313491735</v>
      </c>
      <c r="BJ35" s="26">
        <v>3451.8512788450998</v>
      </c>
      <c r="BK35" s="26">
        <v>2837.5830700122901</v>
      </c>
      <c r="BL35" s="26">
        <v>614.268208832818</v>
      </c>
      <c r="BM35" s="26">
        <v>27.559619343353301</v>
      </c>
      <c r="BN35" s="26">
        <v>0.74090821574430799</v>
      </c>
      <c r="BO35" s="26">
        <v>607.13175355610997</v>
      </c>
      <c r="BP35" s="26">
        <v>5.4261843108076002</v>
      </c>
      <c r="BQ35" s="26">
        <v>319.56178693551999</v>
      </c>
      <c r="BR35" s="26">
        <v>11.694779305543999</v>
      </c>
      <c r="BS35" s="26">
        <v>11.085278821409</v>
      </c>
      <c r="BT35" s="26">
        <v>798.76185589047395</v>
      </c>
      <c r="BU35" s="26">
        <v>10.920347692606001</v>
      </c>
      <c r="BV35" s="26">
        <v>178.07931130695499</v>
      </c>
      <c r="BW35" s="26">
        <v>213.74450913915001</v>
      </c>
      <c r="BX35" s="26">
        <v>19.082950472064599</v>
      </c>
      <c r="BY35" s="26">
        <v>40608.313366006703</v>
      </c>
      <c r="BZ35" s="26">
        <v>115.92314567188301</v>
      </c>
      <c r="CA35" s="26">
        <v>1161.34647788962</v>
      </c>
      <c r="CB35" s="26">
        <v>6.8938347522919802E-2</v>
      </c>
      <c r="CC35" s="26">
        <v>90.834310762721799</v>
      </c>
      <c r="CD35" s="97">
        <v>0</v>
      </c>
      <c r="CE35" s="26">
        <v>2.1803463552770301</v>
      </c>
      <c r="CF35" s="26">
        <v>595.16948058224</v>
      </c>
      <c r="CG35" s="26">
        <v>280.18551832722801</v>
      </c>
      <c r="CH35" s="49"/>
      <c r="CI35" s="23">
        <f t="shared" ref="CI35:CI61" si="16">+IF(B35=0,"",(AE35-B35)/B35)</f>
        <v>-2.405476444726248E-5</v>
      </c>
      <c r="CJ35" s="23">
        <f t="shared" ref="CJ35:CJ61" si="17">IF(C35=0,"",(AU35-C35)/C35)</f>
        <v>-7.0835599301631415E-5</v>
      </c>
      <c r="CK35" s="23">
        <f t="shared" ref="CK35:CK61" si="18">IF(D35=0,"",(AY35-D35)/D35)</f>
        <v>-5.4049462153129592E-4</v>
      </c>
      <c r="CL35" s="23">
        <f t="shared" ref="CL35:CL61" si="19">IF(E35=0,"",(BJ35-E35)/E35)</f>
        <v>-3.7868434684807013E-5</v>
      </c>
      <c r="CM35" s="23">
        <f t="shared" ref="CM35:CM61" si="20">IF(F35=0,"",(BK35-F35)/F35)</f>
        <v>-3.4862957762586782E-5</v>
      </c>
      <c r="CN35" s="23">
        <f t="shared" ref="CN35:CN61" si="21">IF(G35=0,"",(BY35-G35)/G35)</f>
        <v>6.6822458151209345E-5</v>
      </c>
      <c r="CO35" s="23">
        <f t="shared" ref="CO35:CO61" si="22">IF(H35=0,"",(CF35-H35)/H35)</f>
        <v>-5.1275903494702555E-5</v>
      </c>
      <c r="CP35" s="70">
        <f t="shared" ref="CP35:CP54" si="23">IF(I35=0,"",(X35-I35)/I35)</f>
        <v>0.9983521173716996</v>
      </c>
      <c r="CQ35" s="70">
        <f t="shared" ref="CQ35:CQ54" si="24">IF(J35=0,"",(AA35-J35)/J35)</f>
        <v>21.362530963269197</v>
      </c>
      <c r="CR35" s="23" t="str">
        <f t="shared" ref="CR35:CR54" si="25">IF(K35=0,"",(AD35-K35)/K35)</f>
        <v/>
      </c>
      <c r="CS35" s="70">
        <f t="shared" ref="CS35:CS54" si="26">IF(L35=0,"",(AL35-L35)/L35)</f>
        <v>2.5834504043756379</v>
      </c>
      <c r="CT35" s="23">
        <f t="shared" ref="CT35:CT54" si="27">IF(M35=0,"",(AM35-M35)/M35)</f>
        <v>-6.0122619420747087E-5</v>
      </c>
      <c r="CU35" s="70" t="str">
        <f t="shared" ref="CU35:CU54" si="28">IF(N35=0,"",(AS35-N35)/N35)</f>
        <v/>
      </c>
      <c r="CV35" s="83">
        <f t="shared" si="14"/>
        <v>2.6408352040815008E-4</v>
      </c>
      <c r="CW35" s="83" t="str">
        <f t="shared" si="15"/>
        <v/>
      </c>
      <c r="CX35" s="70">
        <f t="shared" ref="CX35:CX61" si="29">IF(Q35=0,"",(AT35-Q35)/Q35)</f>
        <v>1.2404698779480423</v>
      </c>
    </row>
    <row r="36" spans="1:102" x14ac:dyDescent="0.25">
      <c r="A36" s="28" t="s">
        <v>35</v>
      </c>
      <c r="B36" s="79">
        <v>13044.991123</v>
      </c>
      <c r="C36" s="79">
        <v>1603.9103551000001</v>
      </c>
      <c r="D36" s="79">
        <v>57591.036891000003</v>
      </c>
      <c r="E36" s="79">
        <v>8527.4708649999993</v>
      </c>
      <c r="F36" s="79">
        <v>7228.9210523000002</v>
      </c>
      <c r="G36" s="79">
        <v>93060.445145999998</v>
      </c>
      <c r="H36" s="79">
        <v>944.28818147000004</v>
      </c>
      <c r="I36" s="80">
        <v>6.6797005824999998</v>
      </c>
      <c r="J36" s="80">
        <v>7.8994109325000004</v>
      </c>
      <c r="K36" s="79">
        <v>0.35670000000000002</v>
      </c>
      <c r="L36" s="80">
        <v>26.933138973999998</v>
      </c>
      <c r="M36" s="79">
        <v>207.2154256</v>
      </c>
      <c r="N36" s="80"/>
      <c r="O36" s="79">
        <v>2.568177843</v>
      </c>
      <c r="P36" s="79">
        <v>2.47168002E-2</v>
      </c>
      <c r="Q36" s="80">
        <v>0.2280063071</v>
      </c>
      <c r="R36" s="26"/>
      <c r="S36" s="26" t="s">
        <v>35</v>
      </c>
      <c r="T36" s="97">
        <v>0</v>
      </c>
      <c r="U36" s="26">
        <v>0</v>
      </c>
      <c r="V36" s="97">
        <v>2.5673908568637702</v>
      </c>
      <c r="W36" s="26">
        <v>0</v>
      </c>
      <c r="X36" s="26">
        <v>0</v>
      </c>
      <c r="Y36" s="26">
        <v>0</v>
      </c>
      <c r="Z36" s="97">
        <v>0</v>
      </c>
      <c r="AA36" s="26">
        <v>7.5718548006196604</v>
      </c>
      <c r="AB36" s="97">
        <v>2.4695757061785301E-2</v>
      </c>
      <c r="AC36" s="26">
        <v>218.07789471586599</v>
      </c>
      <c r="AD36" s="26">
        <v>0.356712822026379</v>
      </c>
      <c r="AE36" s="26">
        <v>13040.9465968816</v>
      </c>
      <c r="AF36" s="26">
        <v>6.8551280190374397</v>
      </c>
      <c r="AG36" s="26">
        <v>19.914033336507998</v>
      </c>
      <c r="AH36" s="26">
        <v>5.3557404639595102E-2</v>
      </c>
      <c r="AI36" s="26">
        <v>6.29311249229211</v>
      </c>
      <c r="AJ36" s="97">
        <v>0</v>
      </c>
      <c r="AK36" s="26">
        <v>85.0386878127198</v>
      </c>
      <c r="AL36" s="26">
        <v>85.0386878127198</v>
      </c>
      <c r="AM36" s="26">
        <v>207.202108937248</v>
      </c>
      <c r="AN36" s="26">
        <v>0</v>
      </c>
      <c r="AO36" s="26">
        <v>13.1267215566146</v>
      </c>
      <c r="AP36" s="26">
        <v>0</v>
      </c>
      <c r="AQ36" s="97">
        <v>0</v>
      </c>
      <c r="AR36" s="26">
        <v>0</v>
      </c>
      <c r="AS36" s="26">
        <v>0</v>
      </c>
      <c r="AT36" s="26">
        <v>0</v>
      </c>
      <c r="AU36" s="26">
        <v>1603.33670537441</v>
      </c>
      <c r="AV36" s="26">
        <v>0</v>
      </c>
      <c r="AW36" s="26">
        <v>50720.692316006804</v>
      </c>
      <c r="AX36" s="26">
        <v>5635.6327525907</v>
      </c>
      <c r="AY36" s="26">
        <v>56356.3250685975</v>
      </c>
      <c r="AZ36" s="26">
        <v>0</v>
      </c>
      <c r="BA36" s="26">
        <v>24.475719841903501</v>
      </c>
      <c r="BB36" s="26">
        <v>398.39855936714901</v>
      </c>
      <c r="BC36" s="26">
        <v>248.232927311287</v>
      </c>
      <c r="BD36" s="26">
        <v>234.09548162952601</v>
      </c>
      <c r="BE36" s="26">
        <v>21.663739957845898</v>
      </c>
      <c r="BF36" s="26">
        <v>328.01721267790401</v>
      </c>
      <c r="BG36" s="26">
        <v>202.332530102096</v>
      </c>
      <c r="BH36" s="26">
        <v>0</v>
      </c>
      <c r="BI36" s="26">
        <v>33.620859234261701</v>
      </c>
      <c r="BJ36" s="26">
        <v>8525.7008624887294</v>
      </c>
      <c r="BK36" s="26">
        <v>7227.3119935354198</v>
      </c>
      <c r="BL36" s="26">
        <v>1298.3888689533101</v>
      </c>
      <c r="BM36" s="26">
        <v>1.0927649817842999E-2</v>
      </c>
      <c r="BN36" s="26">
        <v>1.8684179206991101</v>
      </c>
      <c r="BO36" s="26">
        <v>3870.0574457528201</v>
      </c>
      <c r="BP36" s="26">
        <v>1.1570594751897201E-2</v>
      </c>
      <c r="BQ36" s="26">
        <v>199.16865387485601</v>
      </c>
      <c r="BR36" s="26">
        <v>51.130412597096203</v>
      </c>
      <c r="BS36" s="26">
        <v>18.893568856907301</v>
      </c>
      <c r="BT36" s="26">
        <v>497.06485412284002</v>
      </c>
      <c r="BU36" s="26">
        <v>15.9422763559771</v>
      </c>
      <c r="BV36" s="26">
        <v>610.35118540952794</v>
      </c>
      <c r="BW36" s="26">
        <v>732.18838198472304</v>
      </c>
      <c r="BX36" s="26">
        <v>28.438191802586498</v>
      </c>
      <c r="BY36" s="26">
        <v>91757.137124639397</v>
      </c>
      <c r="BZ36" s="26">
        <v>162.76238188166101</v>
      </c>
      <c r="CA36" s="26">
        <v>1913.9553097958101</v>
      </c>
      <c r="CB36" s="26">
        <v>0</v>
      </c>
      <c r="CC36" s="26">
        <v>131.12940510921601</v>
      </c>
      <c r="CD36" s="97">
        <v>0</v>
      </c>
      <c r="CE36" s="26">
        <v>9.5835582630575206E-2</v>
      </c>
      <c r="CF36" s="26">
        <v>944.077664906054</v>
      </c>
      <c r="CG36" s="26">
        <v>407.89167394197699</v>
      </c>
      <c r="CH36" s="49"/>
      <c r="CI36" s="23">
        <f t="shared" si="16"/>
        <v>-3.1004437490712405E-4</v>
      </c>
      <c r="CJ36" s="23">
        <f t="shared" si="17"/>
        <v>-3.5765697488390156E-4</v>
      </c>
      <c r="CK36" s="23">
        <f t="shared" si="18"/>
        <v>-2.143930529918028E-2</v>
      </c>
      <c r="CL36" s="23">
        <f t="shared" si="19"/>
        <v>-2.0756476794716347E-4</v>
      </c>
      <c r="CM36" s="23">
        <f t="shared" si="20"/>
        <v>-2.2258629648036057E-4</v>
      </c>
      <c r="CN36" s="23">
        <f t="shared" si="21"/>
        <v>-1.4004962251318231E-2</v>
      </c>
      <c r="CO36" s="23">
        <f t="shared" si="22"/>
        <v>-2.229367772223165E-4</v>
      </c>
      <c r="CP36" s="70">
        <f t="shared" si="23"/>
        <v>-1</v>
      </c>
      <c r="CQ36" s="70">
        <f t="shared" si="24"/>
        <v>-4.1465893429179432E-2</v>
      </c>
      <c r="CR36" s="23">
        <f t="shared" si="25"/>
        <v>3.5946247207675924E-5</v>
      </c>
      <c r="CS36" s="70">
        <f t="shared" si="26"/>
        <v>2.1573998075312422</v>
      </c>
      <c r="CT36" s="23">
        <f t="shared" si="27"/>
        <v>-6.4264823496827783E-5</v>
      </c>
      <c r="CU36" s="70" t="str">
        <f t="shared" si="28"/>
        <v/>
      </c>
      <c r="CV36" s="83">
        <f t="shared" si="14"/>
        <v>-3.0643755391582484E-4</v>
      </c>
      <c r="CW36" s="83">
        <f t="shared" si="15"/>
        <v>-8.5136983931676034E-4</v>
      </c>
      <c r="CX36" s="70">
        <f t="shared" si="29"/>
        <v>-1</v>
      </c>
    </row>
    <row r="37" spans="1:102" x14ac:dyDescent="0.25">
      <c r="A37" s="28" t="s">
        <v>36</v>
      </c>
      <c r="B37" s="79">
        <v>15619.48</v>
      </c>
      <c r="C37" s="79">
        <v>413.84378700000002</v>
      </c>
      <c r="D37" s="79">
        <v>21988.948</v>
      </c>
      <c r="E37" s="79">
        <v>3027.6480000000001</v>
      </c>
      <c r="F37" s="79">
        <v>2589.6155394000002</v>
      </c>
      <c r="G37" s="79">
        <v>44039.718000000001</v>
      </c>
      <c r="H37" s="79">
        <v>493.62700000000001</v>
      </c>
      <c r="I37" s="80">
        <v>4.3348177971000004</v>
      </c>
      <c r="J37" s="80">
        <v>4.0937058459999998</v>
      </c>
      <c r="K37" s="79"/>
      <c r="L37" s="80">
        <v>23.098884901000002</v>
      </c>
      <c r="M37" s="79">
        <v>97.4223085</v>
      </c>
      <c r="N37" s="80"/>
      <c r="O37" s="79">
        <v>1.3653680318999999</v>
      </c>
      <c r="P37" s="79">
        <v>3.6616412100000002E-2</v>
      </c>
      <c r="Q37" s="80">
        <v>0.12779902360000001</v>
      </c>
      <c r="R37" s="26"/>
      <c r="S37" s="26" t="s">
        <v>36</v>
      </c>
      <c r="T37" s="97">
        <v>0</v>
      </c>
      <c r="U37" s="26">
        <v>0</v>
      </c>
      <c r="V37" s="97">
        <v>1.3645414192174501</v>
      </c>
      <c r="W37" s="26">
        <v>0</v>
      </c>
      <c r="X37" s="26">
        <v>0</v>
      </c>
      <c r="Y37" s="26">
        <v>0</v>
      </c>
      <c r="Z37" s="97">
        <v>0</v>
      </c>
      <c r="AA37" s="26">
        <v>9.4846920080409909</v>
      </c>
      <c r="AB37" s="97">
        <v>3.6597818592426098E-2</v>
      </c>
      <c r="AC37" s="26">
        <v>341.698688020639</v>
      </c>
      <c r="AD37" s="26">
        <v>0</v>
      </c>
      <c r="AE37" s="26">
        <v>15615.1341082196</v>
      </c>
      <c r="AF37" s="26">
        <v>0</v>
      </c>
      <c r="AG37" s="26">
        <v>6.39141617524984</v>
      </c>
      <c r="AH37" s="26">
        <v>0</v>
      </c>
      <c r="AI37" s="26">
        <v>0</v>
      </c>
      <c r="AJ37" s="97">
        <v>0</v>
      </c>
      <c r="AK37" s="26">
        <v>108.559332551531</v>
      </c>
      <c r="AL37" s="26">
        <v>108.559332551531</v>
      </c>
      <c r="AM37" s="26">
        <v>97.397782881128904</v>
      </c>
      <c r="AN37" s="26">
        <v>0</v>
      </c>
      <c r="AO37" s="26">
        <v>4.7096564894531499</v>
      </c>
      <c r="AP37" s="26">
        <v>0</v>
      </c>
      <c r="AQ37" s="97">
        <v>0</v>
      </c>
      <c r="AR37" s="26">
        <v>0</v>
      </c>
      <c r="AS37" s="26">
        <v>0</v>
      </c>
      <c r="AT37" s="26">
        <v>0</v>
      </c>
      <c r="AU37" s="26">
        <v>413.41909719195098</v>
      </c>
      <c r="AV37" s="26">
        <v>0</v>
      </c>
      <c r="AW37" s="26">
        <v>19405.4559510459</v>
      </c>
      <c r="AX37" s="26">
        <v>2156.1619400310601</v>
      </c>
      <c r="AY37" s="26">
        <v>21561.617891076901</v>
      </c>
      <c r="AZ37" s="26">
        <v>0</v>
      </c>
      <c r="BA37" s="26">
        <v>8.5600661065069392</v>
      </c>
      <c r="BB37" s="26">
        <v>124.798432522742</v>
      </c>
      <c r="BC37" s="26">
        <v>149.727621561403</v>
      </c>
      <c r="BD37" s="26">
        <v>75.668903245853897</v>
      </c>
      <c r="BE37" s="26">
        <v>17.5340758723082</v>
      </c>
      <c r="BF37" s="26">
        <v>125.55425057820599</v>
      </c>
      <c r="BG37" s="26">
        <v>67.9877169836913</v>
      </c>
      <c r="BH37" s="26">
        <v>0</v>
      </c>
      <c r="BI37" s="26">
        <v>11.51665118232</v>
      </c>
      <c r="BJ37" s="26">
        <v>3026.9744614036199</v>
      </c>
      <c r="BK37" s="26">
        <v>2588.90391764694</v>
      </c>
      <c r="BL37" s="26">
        <v>438.07054375667502</v>
      </c>
      <c r="BM37" s="26">
        <v>0</v>
      </c>
      <c r="BN37" s="26">
        <v>0.57078510648875302</v>
      </c>
      <c r="BO37" s="26">
        <v>1192.7501709179601</v>
      </c>
      <c r="BP37" s="26">
        <v>0</v>
      </c>
      <c r="BQ37" s="26">
        <v>131.23023658305601</v>
      </c>
      <c r="BR37" s="26">
        <v>33.268121979463899</v>
      </c>
      <c r="BS37" s="26">
        <v>15.231945017730601</v>
      </c>
      <c r="BT37" s="26">
        <v>327.687390730115</v>
      </c>
      <c r="BU37" s="26">
        <v>14.9295042582504</v>
      </c>
      <c r="BV37" s="26">
        <v>195.778834849264</v>
      </c>
      <c r="BW37" s="26">
        <v>260.63879156886401</v>
      </c>
      <c r="BX37" s="26">
        <v>8.6876105088818694</v>
      </c>
      <c r="BY37" s="26">
        <v>43960.424779661698</v>
      </c>
      <c r="BZ37" s="26">
        <v>108.40081590933499</v>
      </c>
      <c r="CA37" s="26">
        <v>875.67207679002399</v>
      </c>
      <c r="CB37" s="26">
        <v>0</v>
      </c>
      <c r="CC37" s="26">
        <v>51.775431771261601</v>
      </c>
      <c r="CD37" s="97">
        <v>0</v>
      </c>
      <c r="CE37" s="26">
        <v>0.13318408345205601</v>
      </c>
      <c r="CF37" s="26">
        <v>493.39882688800998</v>
      </c>
      <c r="CG37" s="26">
        <v>146.45215048629899</v>
      </c>
      <c r="CH37" s="49"/>
      <c r="CI37" s="23">
        <f t="shared" si="16"/>
        <v>-2.7823536893674129E-4</v>
      </c>
      <c r="CJ37" s="23">
        <f t="shared" si="17"/>
        <v>-1.0262080074408323E-3</v>
      </c>
      <c r="CK37" s="23">
        <f t="shared" si="18"/>
        <v>-1.943385872407807E-2</v>
      </c>
      <c r="CL37" s="23">
        <f t="shared" si="19"/>
        <v>-2.2246264968062338E-4</v>
      </c>
      <c r="CM37" s="23">
        <f t="shared" si="20"/>
        <v>-2.7479822476855022E-4</v>
      </c>
      <c r="CN37" s="23">
        <f t="shared" si="21"/>
        <v>-1.8004933714221897E-3</v>
      </c>
      <c r="CO37" s="23">
        <f t="shared" si="22"/>
        <v>-4.6223790836001963E-4</v>
      </c>
      <c r="CP37" s="70">
        <f t="shared" si="23"/>
        <v>-1</v>
      </c>
      <c r="CQ37" s="70">
        <f t="shared" si="24"/>
        <v>1.3168963195801127</v>
      </c>
      <c r="CR37" s="23" t="str">
        <f t="shared" si="25"/>
        <v/>
      </c>
      <c r="CS37" s="70">
        <f t="shared" si="26"/>
        <v>3.6997650759682874</v>
      </c>
      <c r="CT37" s="23">
        <f t="shared" si="27"/>
        <v>-2.5174540871298885E-4</v>
      </c>
      <c r="CU37" s="70" t="str">
        <f t="shared" si="28"/>
        <v/>
      </c>
      <c r="CV37" s="83">
        <f t="shared" si="14"/>
        <v>-6.0541382487146168E-4</v>
      </c>
      <c r="CW37" s="83">
        <f t="shared" si="15"/>
        <v>-5.0779162969666878E-4</v>
      </c>
      <c r="CX37" s="70">
        <f t="shared" si="29"/>
        <v>-1</v>
      </c>
    </row>
    <row r="38" spans="1:102" x14ac:dyDescent="0.25">
      <c r="A38" s="28" t="s">
        <v>37</v>
      </c>
      <c r="B38" s="79">
        <v>4666.598</v>
      </c>
      <c r="C38" s="79">
        <v>43.558160000000001</v>
      </c>
      <c r="D38" s="79">
        <v>4476.55</v>
      </c>
      <c r="E38" s="79">
        <v>918.726</v>
      </c>
      <c r="F38" s="79">
        <v>839.07831999999996</v>
      </c>
      <c r="G38" s="79">
        <v>3525.0569999999998</v>
      </c>
      <c r="H38" s="79">
        <v>251.252555</v>
      </c>
      <c r="I38" s="80">
        <v>2.8599258139999999</v>
      </c>
      <c r="J38" s="80">
        <v>5.3826537139999999</v>
      </c>
      <c r="K38" s="79">
        <v>1.48997848</v>
      </c>
      <c r="L38" s="80">
        <v>27.881103942999999</v>
      </c>
      <c r="M38" s="79">
        <v>21.886309749999999</v>
      </c>
      <c r="N38" s="80">
        <v>2.29176395</v>
      </c>
      <c r="O38" s="79">
        <v>2.4795141009999999</v>
      </c>
      <c r="P38" s="79">
        <v>1.9074095700000002E-2</v>
      </c>
      <c r="Q38" s="80">
        <v>0.38452566999999999</v>
      </c>
      <c r="R38" s="26"/>
      <c r="S38" s="26" t="s">
        <v>37</v>
      </c>
      <c r="T38" s="97">
        <v>0</v>
      </c>
      <c r="U38" s="26">
        <v>0.76488165004457698</v>
      </c>
      <c r="V38" s="97">
        <v>2.4803046805462601</v>
      </c>
      <c r="W38" s="26">
        <v>4.4346488047713697E-2</v>
      </c>
      <c r="X38" s="26">
        <v>4.4346488047713697E-2</v>
      </c>
      <c r="Y38" s="26">
        <v>1.7873459390912502E-2</v>
      </c>
      <c r="Z38" s="97">
        <v>0</v>
      </c>
      <c r="AA38" s="26">
        <v>19.936926573375999</v>
      </c>
      <c r="AB38" s="97">
        <v>1.9076425910709401E-2</v>
      </c>
      <c r="AC38" s="26">
        <v>7940.9506356634301</v>
      </c>
      <c r="AD38" s="26">
        <v>1.4902129165146001</v>
      </c>
      <c r="AE38" s="26">
        <v>4667.9330237964496</v>
      </c>
      <c r="AF38" s="26">
        <v>16.675459498096799</v>
      </c>
      <c r="AG38" s="26">
        <v>74.607406812502603</v>
      </c>
      <c r="AH38" s="26">
        <v>0.47309230488355403</v>
      </c>
      <c r="AI38" s="26">
        <v>18.127344585718699</v>
      </c>
      <c r="AJ38" s="97">
        <v>0</v>
      </c>
      <c r="AK38" s="26">
        <v>103.928805849754</v>
      </c>
      <c r="AL38" s="26">
        <v>103.928805849754</v>
      </c>
      <c r="AM38" s="26">
        <v>21.891273625455799</v>
      </c>
      <c r="AN38" s="26">
        <v>0</v>
      </c>
      <c r="AO38" s="26">
        <v>0.94919195707800497</v>
      </c>
      <c r="AP38" s="26">
        <v>0</v>
      </c>
      <c r="AQ38" s="97">
        <v>0</v>
      </c>
      <c r="AR38" s="26">
        <v>0.30673108161929502</v>
      </c>
      <c r="AS38" s="26">
        <v>0</v>
      </c>
      <c r="AT38" s="26">
        <v>0</v>
      </c>
      <c r="AU38" s="26">
        <v>43.538675284754497</v>
      </c>
      <c r="AV38" s="26">
        <v>0</v>
      </c>
      <c r="AW38" s="26">
        <v>4095.1027094167598</v>
      </c>
      <c r="AX38" s="26">
        <v>455.010445666495</v>
      </c>
      <c r="AY38" s="26">
        <v>4550.1131550832597</v>
      </c>
      <c r="AZ38" s="26">
        <v>0</v>
      </c>
      <c r="BA38" s="26">
        <v>4.57454515100188</v>
      </c>
      <c r="BB38" s="26">
        <v>18.083984951801401</v>
      </c>
      <c r="BC38" s="26">
        <v>22.662313212047302</v>
      </c>
      <c r="BD38" s="26">
        <v>14.100338610107</v>
      </c>
      <c r="BE38" s="26">
        <v>10.6708188403026</v>
      </c>
      <c r="BF38" s="26">
        <v>40.8977455210348</v>
      </c>
      <c r="BG38" s="26">
        <v>12.232322236114999</v>
      </c>
      <c r="BH38" s="26">
        <v>0</v>
      </c>
      <c r="BI38" s="26">
        <v>28.796739864873299</v>
      </c>
      <c r="BJ38" s="26">
        <v>919.51794013047095</v>
      </c>
      <c r="BK38" s="26">
        <v>839.66986962606995</v>
      </c>
      <c r="BL38" s="26">
        <v>79.848070504401207</v>
      </c>
      <c r="BM38" s="26">
        <v>0.42261427941379298</v>
      </c>
      <c r="BN38" s="26">
        <v>8.0345801903691005E-2</v>
      </c>
      <c r="BO38" s="26">
        <v>215.37886206043899</v>
      </c>
      <c r="BP38" s="26">
        <v>0.52288499879296602</v>
      </c>
      <c r="BQ38" s="26">
        <v>94.883405236969097</v>
      </c>
      <c r="BR38" s="26">
        <v>13.995805302997701</v>
      </c>
      <c r="BS38" s="26">
        <v>6.88392704957643</v>
      </c>
      <c r="BT38" s="26">
        <v>237.15995905212301</v>
      </c>
      <c r="BU38" s="26">
        <v>7.0153355342150201</v>
      </c>
      <c r="BV38" s="26">
        <v>71.396067000303205</v>
      </c>
      <c r="BW38" s="26">
        <v>73.003897512194101</v>
      </c>
      <c r="BX38" s="26">
        <v>1.16015130712145</v>
      </c>
      <c r="BY38" s="26">
        <v>3532.3542063988798</v>
      </c>
      <c r="BZ38" s="26">
        <v>20.9155716203596</v>
      </c>
      <c r="CA38" s="26">
        <v>80.519665618368904</v>
      </c>
      <c r="CB38" s="26">
        <v>0</v>
      </c>
      <c r="CC38" s="26">
        <v>33.7594609297254</v>
      </c>
      <c r="CD38" s="97">
        <v>0</v>
      </c>
      <c r="CE38" s="26">
        <v>4.4356252966977401</v>
      </c>
      <c r="CF38" s="26">
        <v>251.29848341385701</v>
      </c>
      <c r="CG38" s="26">
        <v>17.0635549346514</v>
      </c>
      <c r="CH38" s="49"/>
      <c r="CI38" s="23">
        <f t="shared" si="16"/>
        <v>2.8608073728433528E-4</v>
      </c>
      <c r="CJ38" s="23">
        <f t="shared" si="17"/>
        <v>-4.4732640785340774E-4</v>
      </c>
      <c r="CK38" s="23">
        <f t="shared" si="18"/>
        <v>1.6433001995567909E-2</v>
      </c>
      <c r="CL38" s="23">
        <f t="shared" si="19"/>
        <v>8.6199816971648576E-4</v>
      </c>
      <c r="CM38" s="23">
        <f t="shared" si="20"/>
        <v>7.0499929740764971E-4</v>
      </c>
      <c r="CN38" s="23">
        <f t="shared" si="21"/>
        <v>2.0700960009667952E-3</v>
      </c>
      <c r="CO38" s="23">
        <f t="shared" si="22"/>
        <v>1.8279779824333578E-4</v>
      </c>
      <c r="CP38" s="70">
        <f t="shared" si="23"/>
        <v>-0.98449383273138502</v>
      </c>
      <c r="CQ38" s="70">
        <f t="shared" si="24"/>
        <v>2.7039214544902079</v>
      </c>
      <c r="CR38" s="23">
        <f t="shared" si="25"/>
        <v>1.5734221517084548E-4</v>
      </c>
      <c r="CS38" s="70">
        <f t="shared" si="26"/>
        <v>2.7275714068648633</v>
      </c>
      <c r="CT38" s="23">
        <f t="shared" si="27"/>
        <v>2.2680275992166055E-4</v>
      </c>
      <c r="CU38" s="70">
        <f t="shared" si="28"/>
        <v>-1</v>
      </c>
      <c r="CV38" s="83">
        <f t="shared" si="14"/>
        <v>3.1884454536528634E-4</v>
      </c>
      <c r="CW38" s="83">
        <f t="shared" si="15"/>
        <v>1.2216624819595621E-4</v>
      </c>
      <c r="CX38" s="70">
        <f t="shared" si="29"/>
        <v>-1</v>
      </c>
    </row>
    <row r="39" spans="1:102" x14ac:dyDescent="0.25">
      <c r="A39" s="28" t="s">
        <v>130</v>
      </c>
      <c r="B39" s="79">
        <v>19403.344300000001</v>
      </c>
      <c r="C39" s="79">
        <v>671.48560423000004</v>
      </c>
      <c r="D39" s="79">
        <v>40874.339899999999</v>
      </c>
      <c r="E39" s="79">
        <v>6720.1779628000004</v>
      </c>
      <c r="F39" s="79">
        <v>5303.1128605000004</v>
      </c>
      <c r="G39" s="79">
        <v>72115.9136</v>
      </c>
      <c r="H39" s="79">
        <v>702.5643</v>
      </c>
      <c r="I39" s="80">
        <v>10.524052183</v>
      </c>
      <c r="J39" s="80">
        <v>11.948658333999999</v>
      </c>
      <c r="K39" s="79">
        <v>2.0097</v>
      </c>
      <c r="L39" s="80">
        <v>70.184448175</v>
      </c>
      <c r="M39" s="79">
        <v>321.44772310000002</v>
      </c>
      <c r="N39" s="80">
        <v>0.43990000000000001</v>
      </c>
      <c r="O39" s="79">
        <v>3.6544017373000002</v>
      </c>
      <c r="P39" s="79">
        <v>3.7732665999999998E-2</v>
      </c>
      <c r="Q39" s="80">
        <v>0.30139939329999998</v>
      </c>
      <c r="R39" s="26"/>
      <c r="S39" s="26" t="s">
        <v>130</v>
      </c>
      <c r="T39" s="97">
        <v>7.7824296675981699E-3</v>
      </c>
      <c r="U39" s="26">
        <v>0.51306986148183098</v>
      </c>
      <c r="V39" s="97">
        <v>3.6533680744889798</v>
      </c>
      <c r="W39" s="26">
        <v>0.142355262005772</v>
      </c>
      <c r="X39" s="26">
        <v>0.141736684708859</v>
      </c>
      <c r="Y39" s="26">
        <v>7.1369539688492606E-2</v>
      </c>
      <c r="Z39" s="97">
        <v>1.02269845707324E-2</v>
      </c>
      <c r="AA39" s="26">
        <v>18.574903283376699</v>
      </c>
      <c r="AB39" s="97">
        <v>3.7740452066913101E-2</v>
      </c>
      <c r="AC39" s="26">
        <v>1105.2197561238499</v>
      </c>
      <c r="AD39" s="26">
        <v>2.0088305519667902</v>
      </c>
      <c r="AE39" s="26">
        <v>19394.9154021264</v>
      </c>
      <c r="AF39" s="26">
        <v>15.5520790527026</v>
      </c>
      <c r="AG39" s="26">
        <v>72.825329634808995</v>
      </c>
      <c r="AH39" s="26">
        <v>1.7828864707658401</v>
      </c>
      <c r="AI39" s="26">
        <v>0.97617559607198001</v>
      </c>
      <c r="AJ39" s="97">
        <v>4.4776185948841498E-3</v>
      </c>
      <c r="AK39" s="26">
        <v>266.07398607142397</v>
      </c>
      <c r="AL39" s="26">
        <v>266.07398607142397</v>
      </c>
      <c r="AM39" s="26">
        <v>321.47256585948497</v>
      </c>
      <c r="AN39" s="26">
        <v>0</v>
      </c>
      <c r="AO39" s="26">
        <v>5.9984927209075103</v>
      </c>
      <c r="AP39" s="26">
        <v>4.2644409883320303E-3</v>
      </c>
      <c r="AQ39" s="97">
        <v>0.30472299647326601</v>
      </c>
      <c r="AR39" s="26">
        <v>1.18993431990166E-2</v>
      </c>
      <c r="AS39" s="26">
        <v>0.207051502172103</v>
      </c>
      <c r="AT39" s="26">
        <v>3.0477024429967402E-3</v>
      </c>
      <c r="AU39" s="26">
        <v>671.29604382570301</v>
      </c>
      <c r="AV39" s="26">
        <v>0</v>
      </c>
      <c r="AW39" s="26">
        <v>36735.166147604701</v>
      </c>
      <c r="AX39" s="26">
        <v>4081.6875154662898</v>
      </c>
      <c r="AY39" s="26">
        <v>40816.853663071</v>
      </c>
      <c r="AZ39" s="26">
        <v>3.1820506754410702E-5</v>
      </c>
      <c r="BA39" s="26">
        <v>15.2422321323051</v>
      </c>
      <c r="BB39" s="26">
        <v>160.818743319102</v>
      </c>
      <c r="BC39" s="26">
        <v>159.88323026793401</v>
      </c>
      <c r="BD39" s="26">
        <v>104.675792159791</v>
      </c>
      <c r="BE39" s="26">
        <v>72.936399368834103</v>
      </c>
      <c r="BF39" s="26">
        <v>452.525435642221</v>
      </c>
      <c r="BG39" s="26">
        <v>100.306561928536</v>
      </c>
      <c r="BH39" s="26">
        <v>0</v>
      </c>
      <c r="BI39" s="26">
        <v>22.8512598202337</v>
      </c>
      <c r="BJ39" s="26">
        <v>6718.3147987934999</v>
      </c>
      <c r="BK39" s="26">
        <v>5301.4337845639802</v>
      </c>
      <c r="BL39" s="26">
        <v>1416.8810142295099</v>
      </c>
      <c r="BM39" s="26">
        <v>3.0481878117473198E-2</v>
      </c>
      <c r="BN39" s="26">
        <v>0.82102863821553695</v>
      </c>
      <c r="BO39" s="26">
        <v>1901.2520753036499</v>
      </c>
      <c r="BP39" s="26">
        <v>4.7949138715366697</v>
      </c>
      <c r="BQ39" s="26">
        <v>408.02390498080501</v>
      </c>
      <c r="BR39" s="26">
        <v>93.782518345985906</v>
      </c>
      <c r="BS39" s="26">
        <v>40.766257874064799</v>
      </c>
      <c r="BT39" s="26">
        <v>1032.5425950034701</v>
      </c>
      <c r="BU39" s="26">
        <v>27.736855969997599</v>
      </c>
      <c r="BV39" s="26">
        <v>278.20389449384402</v>
      </c>
      <c r="BW39" s="26">
        <v>616.08400028896301</v>
      </c>
      <c r="BX39" s="26">
        <v>11.017921646611001</v>
      </c>
      <c r="BY39" s="26">
        <v>71949.316224441704</v>
      </c>
      <c r="BZ39" s="26">
        <v>106.623399633521</v>
      </c>
      <c r="CA39" s="26">
        <v>1405.5456182673199</v>
      </c>
      <c r="CB39" s="26">
        <v>1.7545598462276098E-2</v>
      </c>
      <c r="CC39" s="26">
        <v>49.485005218217999</v>
      </c>
      <c r="CD39" s="97">
        <v>0</v>
      </c>
      <c r="CE39" s="26">
        <v>0.40126435950619399</v>
      </c>
      <c r="CF39" s="26">
        <v>702.34974847885201</v>
      </c>
      <c r="CG39" s="26">
        <v>140.76910506544601</v>
      </c>
      <c r="CH39" s="49"/>
      <c r="CI39" s="23">
        <f t="shared" si="16"/>
        <v>-4.3440438634077951E-4</v>
      </c>
      <c r="CJ39" s="23">
        <f t="shared" si="17"/>
        <v>-2.8230002713818008E-4</v>
      </c>
      <c r="CK39" s="23">
        <f t="shared" si="18"/>
        <v>-1.4064138300371317E-3</v>
      </c>
      <c r="CL39" s="23">
        <f t="shared" si="19"/>
        <v>-2.7724920631777214E-4</v>
      </c>
      <c r="CM39" s="23">
        <f t="shared" si="20"/>
        <v>-3.1662081878864934E-4</v>
      </c>
      <c r="CN39" s="23">
        <f t="shared" si="21"/>
        <v>-2.3101333289951738E-3</v>
      </c>
      <c r="CO39" s="23">
        <f t="shared" si="22"/>
        <v>-3.0538346617953123E-4</v>
      </c>
      <c r="CP39" s="70">
        <f t="shared" si="23"/>
        <v>-0.98653211878426328</v>
      </c>
      <c r="CQ39" s="70">
        <f t="shared" si="24"/>
        <v>0.55455974755941162</v>
      </c>
      <c r="CR39" s="23">
        <f t="shared" si="25"/>
        <v>-4.3262578156434998E-4</v>
      </c>
      <c r="CS39" s="70">
        <f t="shared" si="26"/>
        <v>2.7910675796436717</v>
      </c>
      <c r="CT39" s="23">
        <f t="shared" si="27"/>
        <v>7.7283980254624839E-5</v>
      </c>
      <c r="CU39" s="70">
        <f t="shared" si="28"/>
        <v>-0.52932143175243695</v>
      </c>
      <c r="CV39" s="83">
        <f t="shared" si="14"/>
        <v>-2.8285418115635503E-4</v>
      </c>
      <c r="CW39" s="83">
        <f t="shared" si="15"/>
        <v>2.063481788724587E-4</v>
      </c>
      <c r="CX39" s="70">
        <f t="shared" si="29"/>
        <v>-0.9898881599938617</v>
      </c>
    </row>
    <row r="40" spans="1:102" x14ac:dyDescent="0.25">
      <c r="A40" s="28" t="s">
        <v>39</v>
      </c>
      <c r="B40" s="79">
        <v>856.38239999999996</v>
      </c>
      <c r="C40" s="79">
        <v>54.882489999999997</v>
      </c>
      <c r="D40" s="79">
        <v>565.16110000000003</v>
      </c>
      <c r="E40" s="79">
        <v>76.823740000000001</v>
      </c>
      <c r="F40" s="79">
        <v>76.752756000000005</v>
      </c>
      <c r="G40" s="79">
        <v>36.497005000000001</v>
      </c>
      <c r="H40" s="79">
        <v>45.829644999999999</v>
      </c>
      <c r="I40" s="80">
        <v>0.89886473600000005</v>
      </c>
      <c r="J40" s="80">
        <v>0.270191448</v>
      </c>
      <c r="K40" s="79"/>
      <c r="L40" s="80">
        <v>13.727769472</v>
      </c>
      <c r="M40" s="79">
        <v>0.72699999999999998</v>
      </c>
      <c r="N40" s="80"/>
      <c r="O40" s="79">
        <v>0.143814736</v>
      </c>
      <c r="P40" s="79">
        <v>9.4149999999999998E-3</v>
      </c>
      <c r="Q40" s="80">
        <v>2.9466840000000001E-2</v>
      </c>
      <c r="R40" s="26"/>
      <c r="S40" s="26" t="s">
        <v>39</v>
      </c>
      <c r="T40" s="97">
        <v>0</v>
      </c>
      <c r="U40" s="26">
        <v>0</v>
      </c>
      <c r="V40" s="97">
        <v>0.14384816048224</v>
      </c>
      <c r="W40" s="26">
        <v>0</v>
      </c>
      <c r="X40" s="26">
        <v>0</v>
      </c>
      <c r="Y40" s="26">
        <v>0</v>
      </c>
      <c r="Z40" s="97">
        <v>0</v>
      </c>
      <c r="AA40" s="26">
        <v>3.11476985807304E-3</v>
      </c>
      <c r="AB40" s="97">
        <v>9.4169729734860999E-3</v>
      </c>
      <c r="AC40" s="26">
        <v>106.891436818461</v>
      </c>
      <c r="AD40" s="26">
        <v>0</v>
      </c>
      <c r="AE40" s="26">
        <v>856.77799654976695</v>
      </c>
      <c r="AF40" s="26">
        <v>1.13156825324492E-2</v>
      </c>
      <c r="AG40" s="26">
        <v>1.1039704986193499E-3</v>
      </c>
      <c r="AH40" s="26">
        <v>4.4553051459184098E-3</v>
      </c>
      <c r="AI40" s="26">
        <v>0</v>
      </c>
      <c r="AJ40" s="97">
        <v>0</v>
      </c>
      <c r="AK40" s="26">
        <v>45.808664778669197</v>
      </c>
      <c r="AL40" s="26">
        <v>45.808664778669197</v>
      </c>
      <c r="AM40" s="26">
        <v>0.72698093504632399</v>
      </c>
      <c r="AN40" s="26">
        <v>0</v>
      </c>
      <c r="AO40" s="26">
        <v>2.8630025678334598E-3</v>
      </c>
      <c r="AP40" s="26">
        <v>0</v>
      </c>
      <c r="AQ40" s="97">
        <v>0</v>
      </c>
      <c r="AR40" s="26">
        <v>0</v>
      </c>
      <c r="AS40" s="26">
        <v>0</v>
      </c>
      <c r="AT40" s="26">
        <v>0</v>
      </c>
      <c r="AU40" s="26">
        <v>54.886127415246001</v>
      </c>
      <c r="AV40" s="26">
        <v>0</v>
      </c>
      <c r="AW40" s="26">
        <v>244.422525879506</v>
      </c>
      <c r="AX40" s="26">
        <v>27.158071930201601</v>
      </c>
      <c r="AY40" s="26">
        <v>271.580597809707</v>
      </c>
      <c r="AZ40" s="26">
        <v>0</v>
      </c>
      <c r="BA40" s="26">
        <v>7.0843628918026598E-3</v>
      </c>
      <c r="BB40" s="26">
        <v>0.61400706691578899</v>
      </c>
      <c r="BC40" s="26">
        <v>5.0580165445857196E-3</v>
      </c>
      <c r="BD40" s="26">
        <v>0.82847163588463202</v>
      </c>
      <c r="BE40" s="26">
        <v>2.1707652794082701</v>
      </c>
      <c r="BF40" s="26">
        <v>5.3263086360554901</v>
      </c>
      <c r="BG40" s="26">
        <v>1.22730332181418</v>
      </c>
      <c r="BH40" s="26">
        <v>0</v>
      </c>
      <c r="BI40" s="26">
        <v>0.28895077850714002</v>
      </c>
      <c r="BJ40" s="26">
        <v>76.884601829859093</v>
      </c>
      <c r="BK40" s="26">
        <v>76.813619717059595</v>
      </c>
      <c r="BL40" s="26">
        <v>7.0982112799484007E-2</v>
      </c>
      <c r="BM40" s="26">
        <v>0</v>
      </c>
      <c r="BN40" s="26">
        <v>0</v>
      </c>
      <c r="BO40" s="26">
        <v>2.2862243313105899</v>
      </c>
      <c r="BP40" s="26">
        <v>0</v>
      </c>
      <c r="BQ40" s="26">
        <v>14.0952013977303</v>
      </c>
      <c r="BR40" s="26">
        <v>3.5054084999200699</v>
      </c>
      <c r="BS40" s="26">
        <v>1.87938488952088</v>
      </c>
      <c r="BT40" s="26">
        <v>35.2333078699493</v>
      </c>
      <c r="BU40" s="26">
        <v>0</v>
      </c>
      <c r="BV40" s="26">
        <v>1.91761876464006</v>
      </c>
      <c r="BW40" s="26">
        <v>7.44066683201331</v>
      </c>
      <c r="BX40" s="26">
        <v>4.13389440962978E-7</v>
      </c>
      <c r="BY40" s="26">
        <v>31.826686771055499</v>
      </c>
      <c r="BZ40" s="26">
        <v>0</v>
      </c>
      <c r="CA40" s="26">
        <v>0</v>
      </c>
      <c r="CB40" s="26">
        <v>0</v>
      </c>
      <c r="CC40" s="26">
        <v>0</v>
      </c>
      <c r="CD40" s="97">
        <v>0</v>
      </c>
      <c r="CE40" s="26">
        <v>0</v>
      </c>
      <c r="CF40" s="26">
        <v>45.842400260145403</v>
      </c>
      <c r="CG40" s="26">
        <v>0</v>
      </c>
      <c r="CH40" s="49"/>
      <c r="CI40" s="23">
        <f t="shared" si="16"/>
        <v>4.6193914046691319E-4</v>
      </c>
      <c r="CJ40" s="23">
        <f t="shared" si="17"/>
        <v>6.6276425249731547E-5</v>
      </c>
      <c r="CK40" s="23">
        <f t="shared" si="18"/>
        <v>-0.5194633922792864</v>
      </c>
      <c r="CL40" s="23">
        <f t="shared" si="19"/>
        <v>7.922268540830296E-4</v>
      </c>
      <c r="CM40" s="23">
        <f t="shared" si="20"/>
        <v>7.9298412502073297E-4</v>
      </c>
      <c r="CN40" s="23">
        <f t="shared" si="21"/>
        <v>-0.12796442417520293</v>
      </c>
      <c r="CO40" s="23">
        <f t="shared" si="22"/>
        <v>2.7831898207817621E-4</v>
      </c>
      <c r="CP40" s="70">
        <f t="shared" si="23"/>
        <v>-1</v>
      </c>
      <c r="CQ40" s="70">
        <f t="shared" si="24"/>
        <v>-0.98847198946847115</v>
      </c>
      <c r="CR40" s="23" t="str">
        <f t="shared" si="25"/>
        <v/>
      </c>
      <c r="CS40" s="70">
        <f t="shared" si="26"/>
        <v>2.3369342974547584</v>
      </c>
      <c r="CT40" s="23">
        <f t="shared" si="27"/>
        <v>-2.6224145358988441E-5</v>
      </c>
      <c r="CU40" s="70" t="str">
        <f t="shared" si="28"/>
        <v/>
      </c>
      <c r="CV40" s="83">
        <f t="shared" si="14"/>
        <v>2.3241347284468853E-4</v>
      </c>
      <c r="CW40" s="83">
        <f t="shared" si="15"/>
        <v>2.0955639788636742E-4</v>
      </c>
      <c r="CX40" s="70">
        <f t="shared" si="29"/>
        <v>-1</v>
      </c>
    </row>
    <row r="41" spans="1:102" x14ac:dyDescent="0.25">
      <c r="A41" s="28" t="s">
        <v>40</v>
      </c>
      <c r="B41" s="79">
        <v>8541.2381282000006</v>
      </c>
      <c r="C41" s="79">
        <v>1010.4931326</v>
      </c>
      <c r="D41" s="79">
        <v>13677.711179</v>
      </c>
      <c r="E41" s="79">
        <v>2004.8534536</v>
      </c>
      <c r="F41" s="79">
        <v>1758.8073316</v>
      </c>
      <c r="G41" s="79">
        <v>8455.3152226999991</v>
      </c>
      <c r="H41" s="79">
        <v>499.45240190999999</v>
      </c>
      <c r="I41" s="80">
        <v>16.805154290000001</v>
      </c>
      <c r="J41" s="80">
        <v>33.470167527999998</v>
      </c>
      <c r="K41" s="79">
        <v>110.406728</v>
      </c>
      <c r="L41" s="80">
        <v>65.779487524000004</v>
      </c>
      <c r="M41" s="79">
        <v>65.364302199999997</v>
      </c>
      <c r="N41" s="80">
        <v>15.9892</v>
      </c>
      <c r="O41" s="79">
        <v>30.543350298</v>
      </c>
      <c r="P41" s="79">
        <v>2.2281990299999999E-2</v>
      </c>
      <c r="Q41" s="80">
        <v>0.96400287110000005</v>
      </c>
      <c r="R41" s="26"/>
      <c r="S41" s="26" t="s">
        <v>40</v>
      </c>
      <c r="T41" s="97">
        <v>1.1566125681090399E-2</v>
      </c>
      <c r="U41" s="26">
        <v>2.9963376953832999</v>
      </c>
      <c r="V41" s="97">
        <v>30.5542230522918</v>
      </c>
      <c r="W41" s="26">
        <v>1.6712075273087901</v>
      </c>
      <c r="X41" s="26">
        <v>1.6702876372884501</v>
      </c>
      <c r="Y41" s="26">
        <v>0.35385181391887799</v>
      </c>
      <c r="Z41" s="97">
        <v>0.308305928368525</v>
      </c>
      <c r="AA41" s="26">
        <v>52.575653288959302</v>
      </c>
      <c r="AB41" s="97">
        <v>2.2281195506536799E-2</v>
      </c>
      <c r="AC41" s="26">
        <v>540.165010657724</v>
      </c>
      <c r="AD41" s="26">
        <v>110.415198398162</v>
      </c>
      <c r="AE41" s="26">
        <v>8538.4429560093904</v>
      </c>
      <c r="AF41" s="26">
        <v>44.513536996362497</v>
      </c>
      <c r="AG41" s="26">
        <v>35.439345410558197</v>
      </c>
      <c r="AH41" s="26">
        <v>0.90981481930892105</v>
      </c>
      <c r="AI41" s="26">
        <v>45.755649197096503</v>
      </c>
      <c r="AJ41" s="97">
        <v>6.6553189536863499E-3</v>
      </c>
      <c r="AK41" s="26">
        <v>139.64863985761201</v>
      </c>
      <c r="AL41" s="26">
        <v>139.64863985761201</v>
      </c>
      <c r="AM41" s="26">
        <v>65.363570215695404</v>
      </c>
      <c r="AN41" s="26">
        <v>0</v>
      </c>
      <c r="AO41" s="26">
        <v>2.1826781521184602</v>
      </c>
      <c r="AP41" s="26">
        <v>2.1434571317316801E-2</v>
      </c>
      <c r="AQ41" s="97">
        <v>14.098287926845</v>
      </c>
      <c r="AR41" s="26">
        <v>0.42054124875301302</v>
      </c>
      <c r="AS41" s="26">
        <v>20.4122928679244</v>
      </c>
      <c r="AT41" s="26">
        <v>0.20724840729501201</v>
      </c>
      <c r="AU41" s="26">
        <v>1010.09596482139</v>
      </c>
      <c r="AV41" s="26">
        <v>0</v>
      </c>
      <c r="AW41" s="26">
        <v>10908.5449649699</v>
      </c>
      <c r="AX41" s="26">
        <v>1212.0601870211001</v>
      </c>
      <c r="AY41" s="26">
        <v>12120.605151991</v>
      </c>
      <c r="AZ41" s="26">
        <v>4.7280090334385901E-5</v>
      </c>
      <c r="BA41" s="26">
        <v>9.1509799645228291</v>
      </c>
      <c r="BB41" s="26">
        <v>56.619167543802199</v>
      </c>
      <c r="BC41" s="26">
        <v>63.103244533958801</v>
      </c>
      <c r="BD41" s="26">
        <v>38.116934370579003</v>
      </c>
      <c r="BE41" s="26">
        <v>18.829731385268701</v>
      </c>
      <c r="BF41" s="26">
        <v>85.417619787550393</v>
      </c>
      <c r="BG41" s="26">
        <v>33.578439580432303</v>
      </c>
      <c r="BH41" s="26">
        <v>1.6152096871090201E-2</v>
      </c>
      <c r="BI41" s="26">
        <v>34.447978966881003</v>
      </c>
      <c r="BJ41" s="26">
        <v>2004.1522258170901</v>
      </c>
      <c r="BK41" s="26">
        <v>1758.2020890961701</v>
      </c>
      <c r="BL41" s="26">
        <v>245.95013672091201</v>
      </c>
      <c r="BM41" s="26">
        <v>0.43710225477713899</v>
      </c>
      <c r="BN41" s="26">
        <v>0.253788406796849</v>
      </c>
      <c r="BO41" s="26">
        <v>583.05363576110199</v>
      </c>
      <c r="BP41" s="26">
        <v>23.755615601007499</v>
      </c>
      <c r="BQ41" s="26">
        <v>143.703579087284</v>
      </c>
      <c r="BR41" s="26">
        <v>26.248532405092899</v>
      </c>
      <c r="BS41" s="26">
        <v>12.6850190121783</v>
      </c>
      <c r="BT41" s="26">
        <v>359.26622040636198</v>
      </c>
      <c r="BU41" s="26">
        <v>11.594404707360299</v>
      </c>
      <c r="BV41" s="26">
        <v>132.016485328762</v>
      </c>
      <c r="BW41" s="26">
        <v>205.94348196271</v>
      </c>
      <c r="BX41" s="26">
        <v>3.81260513871907</v>
      </c>
      <c r="BY41" s="26">
        <v>8363.8286424980197</v>
      </c>
      <c r="BZ41" s="26">
        <v>44.947497288760701</v>
      </c>
      <c r="CA41" s="26">
        <v>154.11183477852401</v>
      </c>
      <c r="CB41" s="26">
        <v>3.7512692319951602</v>
      </c>
      <c r="CC41" s="26">
        <v>25.036967896844001</v>
      </c>
      <c r="CD41" s="97">
        <v>0</v>
      </c>
      <c r="CE41" s="26">
        <v>1.8017193638707401</v>
      </c>
      <c r="CF41" s="26">
        <v>499.44465382085099</v>
      </c>
      <c r="CG41" s="26">
        <v>53.223436276516097</v>
      </c>
      <c r="CH41" s="49"/>
      <c r="CI41" s="23">
        <f t="shared" si="16"/>
        <v>-3.2725608965069735E-4</v>
      </c>
      <c r="CJ41" s="23">
        <f t="shared" si="17"/>
        <v>-3.9304352082834631E-4</v>
      </c>
      <c r="CK41" s="23">
        <f t="shared" si="18"/>
        <v>-0.11384258715739623</v>
      </c>
      <c r="CL41" s="23">
        <f t="shared" si="19"/>
        <v>-3.4976510709584666E-4</v>
      </c>
      <c r="CM41" s="23">
        <f t="shared" si="20"/>
        <v>-3.4412098070987676E-4</v>
      </c>
      <c r="CN41" s="23">
        <f t="shared" si="21"/>
        <v>-1.0820008218778794E-2</v>
      </c>
      <c r="CO41" s="23">
        <f t="shared" si="22"/>
        <v>-1.5513168260626825E-5</v>
      </c>
      <c r="CP41" s="70">
        <f t="shared" si="23"/>
        <v>-0.90060861040220475</v>
      </c>
      <c r="CQ41" s="70">
        <f t="shared" si="24"/>
        <v>0.57082133649245426</v>
      </c>
      <c r="CR41" s="23">
        <f t="shared" si="25"/>
        <v>7.6719945563496719E-5</v>
      </c>
      <c r="CS41" s="70">
        <f t="shared" si="26"/>
        <v>1.1229815724341186</v>
      </c>
      <c r="CT41" s="23">
        <f t="shared" si="27"/>
        <v>-1.1198533143576111E-5</v>
      </c>
      <c r="CU41" s="70">
        <f t="shared" si="28"/>
        <v>0.27663002951519772</v>
      </c>
      <c r="CV41" s="83">
        <f t="shared" si="14"/>
        <v>3.5597778847828738E-4</v>
      </c>
      <c r="CW41" s="83">
        <f t="shared" si="15"/>
        <v>-3.5669769733263009E-5</v>
      </c>
      <c r="CX41" s="70">
        <f t="shared" si="29"/>
        <v>-0.78501266592855068</v>
      </c>
    </row>
    <row r="42" spans="1:102" x14ac:dyDescent="0.25">
      <c r="A42" s="28" t="s">
        <v>41</v>
      </c>
      <c r="B42" s="79">
        <v>371.73</v>
      </c>
      <c r="C42" s="79"/>
      <c r="D42" s="79">
        <v>1077.5730000000001</v>
      </c>
      <c r="E42" s="79">
        <v>20.898108910000001</v>
      </c>
      <c r="F42" s="79">
        <v>14.338108910000001</v>
      </c>
      <c r="G42" s="79">
        <v>855.846</v>
      </c>
      <c r="H42" s="79">
        <v>82.5</v>
      </c>
      <c r="I42" s="80">
        <v>0.101213424</v>
      </c>
      <c r="J42" s="80">
        <v>3.2993895000000002E-2</v>
      </c>
      <c r="K42" s="79"/>
      <c r="L42" s="80">
        <v>1.785749276</v>
      </c>
      <c r="M42" s="79">
        <v>3.6522399999999999</v>
      </c>
      <c r="N42" s="80"/>
      <c r="O42" s="79">
        <v>1.5969423999999999E-2</v>
      </c>
      <c r="P42" s="79"/>
      <c r="Q42" s="80">
        <v>5.4591370000000002E-3</v>
      </c>
      <c r="R42" s="26"/>
      <c r="S42" s="26" t="s">
        <v>41</v>
      </c>
      <c r="T42" s="97">
        <v>0</v>
      </c>
      <c r="U42" s="26">
        <v>0</v>
      </c>
      <c r="V42" s="97">
        <v>1.5969416663772398E-2</v>
      </c>
      <c r="W42" s="26">
        <v>0</v>
      </c>
      <c r="X42" s="26">
        <v>0</v>
      </c>
      <c r="Y42" s="26">
        <v>0</v>
      </c>
      <c r="Z42" s="97">
        <v>0</v>
      </c>
      <c r="AA42" s="26">
        <v>6.0938259516676703E-2</v>
      </c>
      <c r="AB42" s="97">
        <v>0</v>
      </c>
      <c r="AC42" s="26">
        <v>12.3161361404507</v>
      </c>
      <c r="AD42" s="26">
        <v>0</v>
      </c>
      <c r="AE42" s="26">
        <v>371.49726446270603</v>
      </c>
      <c r="AF42" s="26">
        <v>0.22138355309532201</v>
      </c>
      <c r="AG42" s="26">
        <v>1.6556166529630501</v>
      </c>
      <c r="AH42" s="26">
        <v>8.7164976310521003E-2</v>
      </c>
      <c r="AI42" s="26">
        <v>0</v>
      </c>
      <c r="AJ42" s="97">
        <v>0</v>
      </c>
      <c r="AK42" s="26">
        <v>5.2399969462171399</v>
      </c>
      <c r="AL42" s="26">
        <v>5.2399969462171399</v>
      </c>
      <c r="AM42" s="26">
        <v>3.64979729221051</v>
      </c>
      <c r="AN42" s="26">
        <v>0</v>
      </c>
      <c r="AO42" s="26">
        <v>1.26007362776221</v>
      </c>
      <c r="AP42" s="26">
        <v>0</v>
      </c>
      <c r="AQ42" s="97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973.711874187955</v>
      </c>
      <c r="AX42" s="26">
        <v>108.190194277462</v>
      </c>
      <c r="AY42" s="26">
        <v>1081.9020684654099</v>
      </c>
      <c r="AZ42" s="26">
        <v>0</v>
      </c>
      <c r="BA42" s="26">
        <v>2.32705310399587</v>
      </c>
      <c r="BB42" s="26">
        <v>0.30218888098899299</v>
      </c>
      <c r="BC42" s="26">
        <v>22.6375681082332</v>
      </c>
      <c r="BD42" s="26">
        <v>0.22504600151788201</v>
      </c>
      <c r="BE42" s="26">
        <v>0.22767444556182001</v>
      </c>
      <c r="BF42" s="26">
        <v>2.5652117317856802</v>
      </c>
      <c r="BG42" s="26">
        <v>0.24437159208540701</v>
      </c>
      <c r="BH42" s="26">
        <v>0</v>
      </c>
      <c r="BI42" s="26">
        <v>4.8562237584395603E-2</v>
      </c>
      <c r="BJ42" s="26">
        <v>20.8926227644865</v>
      </c>
      <c r="BK42" s="26">
        <v>14.3370087397837</v>
      </c>
      <c r="BL42" s="26">
        <v>6.5556140247027903</v>
      </c>
      <c r="BM42" s="26">
        <v>0</v>
      </c>
      <c r="BN42" s="26">
        <v>1.1332414226425699E-3</v>
      </c>
      <c r="BO42" s="26">
        <v>2.5800327070002198</v>
      </c>
      <c r="BP42" s="26">
        <v>0</v>
      </c>
      <c r="BQ42" s="26">
        <v>1.6144959730374699</v>
      </c>
      <c r="BR42" s="26">
        <v>0.37669776197798599</v>
      </c>
      <c r="BS42" s="26">
        <v>0.19951999841267201</v>
      </c>
      <c r="BT42" s="26">
        <v>4.1925138982677099</v>
      </c>
      <c r="BU42" s="26">
        <v>1.39164903862034</v>
      </c>
      <c r="BV42" s="26">
        <v>0.558629073672955</v>
      </c>
      <c r="BW42" s="26">
        <v>1.18367314955604</v>
      </c>
      <c r="BX42" s="26">
        <v>1.7258046911853599E-2</v>
      </c>
      <c r="BY42" s="26">
        <v>848.472409238865</v>
      </c>
      <c r="BZ42" s="26">
        <v>14.7837777014908</v>
      </c>
      <c r="CA42" s="26">
        <v>20.704112581446999</v>
      </c>
      <c r="CB42" s="26">
        <v>0</v>
      </c>
      <c r="CC42" s="26">
        <v>12.024394438151999</v>
      </c>
      <c r="CD42" s="97">
        <v>0</v>
      </c>
      <c r="CE42" s="26">
        <v>0</v>
      </c>
      <c r="CF42" s="26">
        <v>82.448994920550803</v>
      </c>
      <c r="CG42" s="26">
        <v>37.441706878411203</v>
      </c>
      <c r="CH42" s="49"/>
      <c r="CI42" s="23">
        <f t="shared" si="16"/>
        <v>-6.260875831759356E-4</v>
      </c>
      <c r="CJ42" s="23" t="str">
        <f t="shared" si="17"/>
        <v/>
      </c>
      <c r="CK42" s="23">
        <f t="shared" si="18"/>
        <v>4.017424773458335E-3</v>
      </c>
      <c r="CL42" s="23">
        <f t="shared" si="19"/>
        <v>-2.625187540713763E-4</v>
      </c>
      <c r="CM42" s="23">
        <f t="shared" si="20"/>
        <v>-7.6730496553377835E-5</v>
      </c>
      <c r="CN42" s="23">
        <f t="shared" si="21"/>
        <v>-8.6155578937507516E-3</v>
      </c>
      <c r="CO42" s="23">
        <f t="shared" si="22"/>
        <v>-6.1824338726299889E-4</v>
      </c>
      <c r="CP42" s="70">
        <f t="shared" si="23"/>
        <v>-1</v>
      </c>
      <c r="CQ42" s="70">
        <f t="shared" si="24"/>
        <v>0.84695561153591292</v>
      </c>
      <c r="CR42" s="23" t="str">
        <f t="shared" si="25"/>
        <v/>
      </c>
      <c r="CS42" s="70">
        <f t="shared" si="26"/>
        <v>1.9343407927648741</v>
      </c>
      <c r="CT42" s="23">
        <f t="shared" si="27"/>
        <v>-6.688245541065105E-4</v>
      </c>
      <c r="CU42" s="70" t="str">
        <f t="shared" si="28"/>
        <v/>
      </c>
      <c r="CV42" s="83">
        <f t="shared" si="14"/>
        <v>-4.5939212341668109E-7</v>
      </c>
      <c r="CW42" s="83" t="str">
        <f t="shared" si="15"/>
        <v/>
      </c>
      <c r="CX42" s="70">
        <f t="shared" si="29"/>
        <v>-1</v>
      </c>
    </row>
    <row r="43" spans="1:102" x14ac:dyDescent="0.25">
      <c r="A43" s="28" t="s">
        <v>42</v>
      </c>
      <c r="B43" s="79">
        <v>4041.6023534000001</v>
      </c>
      <c r="C43" s="79">
        <v>98.907541346000002</v>
      </c>
      <c r="D43" s="79">
        <v>15725.454197999999</v>
      </c>
      <c r="E43" s="79">
        <v>3065.4969446999999</v>
      </c>
      <c r="F43" s="79">
        <v>2625.3835342000002</v>
      </c>
      <c r="G43" s="79">
        <v>24291.766790999998</v>
      </c>
      <c r="H43" s="79">
        <v>607.77749031999997</v>
      </c>
      <c r="I43" s="80">
        <v>1.9137792332000001</v>
      </c>
      <c r="J43" s="80">
        <v>0.74555097059999997</v>
      </c>
      <c r="K43" s="79"/>
      <c r="L43" s="80">
        <v>5.2512224171000002</v>
      </c>
      <c r="M43" s="79">
        <v>131.54102796000001</v>
      </c>
      <c r="N43" s="80"/>
      <c r="O43" s="79">
        <v>0.7684783194</v>
      </c>
      <c r="P43" s="79">
        <v>1.6306883099999999E-2</v>
      </c>
      <c r="Q43" s="80">
        <v>6.44538744E-2</v>
      </c>
      <c r="R43" s="26"/>
      <c r="S43" s="26" t="s">
        <v>42</v>
      </c>
      <c r="T43" s="97">
        <v>0</v>
      </c>
      <c r="U43" s="26">
        <v>5.5576482590800102E-3</v>
      </c>
      <c r="V43" s="97">
        <v>0.767923465563775</v>
      </c>
      <c r="W43" s="26">
        <v>0</v>
      </c>
      <c r="X43" s="26">
        <v>0</v>
      </c>
      <c r="Y43" s="26">
        <v>0</v>
      </c>
      <c r="Z43" s="97">
        <v>0</v>
      </c>
      <c r="AA43" s="26">
        <v>0.47390340941348102</v>
      </c>
      <c r="AB43" s="97">
        <v>1.6277096101522399E-2</v>
      </c>
      <c r="AC43" s="26">
        <v>253.43781405688199</v>
      </c>
      <c r="AD43" s="26">
        <v>0</v>
      </c>
      <c r="AE43" s="26">
        <v>4037.8578140362501</v>
      </c>
      <c r="AF43" s="26">
        <v>7.13500051391351E-2</v>
      </c>
      <c r="AG43" s="26">
        <v>10.5851380509128</v>
      </c>
      <c r="AH43" s="26">
        <v>2.8092382082475501E-2</v>
      </c>
      <c r="AI43" s="26">
        <v>0</v>
      </c>
      <c r="AJ43" s="97">
        <v>0</v>
      </c>
      <c r="AK43" s="26">
        <v>107.201253475238</v>
      </c>
      <c r="AL43" s="26">
        <v>107.201253475238</v>
      </c>
      <c r="AM43" s="26">
        <v>131.54476351517101</v>
      </c>
      <c r="AN43" s="26">
        <v>0</v>
      </c>
      <c r="AO43" s="26">
        <v>7.8128089880329696</v>
      </c>
      <c r="AP43" s="26">
        <v>0</v>
      </c>
      <c r="AQ43" s="97">
        <v>0</v>
      </c>
      <c r="AR43" s="26">
        <v>0</v>
      </c>
      <c r="AS43" s="26">
        <v>0</v>
      </c>
      <c r="AT43" s="26">
        <v>0</v>
      </c>
      <c r="AU43" s="26">
        <v>98.934893925619406</v>
      </c>
      <c r="AV43" s="26">
        <v>0</v>
      </c>
      <c r="AW43" s="26">
        <v>13896.5493332639</v>
      </c>
      <c r="AX43" s="26">
        <v>1544.0611388847699</v>
      </c>
      <c r="AY43" s="26">
        <v>15440.610472148601</v>
      </c>
      <c r="AZ43" s="26">
        <v>0</v>
      </c>
      <c r="BA43" s="26">
        <v>14.2121025401472</v>
      </c>
      <c r="BB43" s="26">
        <v>146.15546199448801</v>
      </c>
      <c r="BC43" s="26">
        <v>149.30642958175</v>
      </c>
      <c r="BD43" s="26">
        <v>85.792981262146</v>
      </c>
      <c r="BE43" s="26">
        <v>9.3058016726235504</v>
      </c>
      <c r="BF43" s="26">
        <v>117.389131735004</v>
      </c>
      <c r="BG43" s="26">
        <v>73.975582268156899</v>
      </c>
      <c r="BH43" s="26">
        <v>0</v>
      </c>
      <c r="BI43" s="26">
        <v>12.3238635661028</v>
      </c>
      <c r="BJ43" s="26">
        <v>3063.8568312879102</v>
      </c>
      <c r="BK43" s="26">
        <v>2623.75680287254</v>
      </c>
      <c r="BL43" s="26">
        <v>440.10002841537198</v>
      </c>
      <c r="BM43" s="26">
        <v>0</v>
      </c>
      <c r="BN43" s="26">
        <v>0.69647228785749304</v>
      </c>
      <c r="BO43" s="26">
        <v>1425.04427784006</v>
      </c>
      <c r="BP43" s="26">
        <v>0.150677044373529</v>
      </c>
      <c r="BQ43" s="26">
        <v>65.455065741210404</v>
      </c>
      <c r="BR43" s="26">
        <v>18.345587985835198</v>
      </c>
      <c r="BS43" s="26">
        <v>6.1544929011800198</v>
      </c>
      <c r="BT43" s="26">
        <v>163.316376252363</v>
      </c>
      <c r="BU43" s="26">
        <v>9.4734579882833092</v>
      </c>
      <c r="BV43" s="26">
        <v>223.69957488604899</v>
      </c>
      <c r="BW43" s="26">
        <v>265.47620817113301</v>
      </c>
      <c r="BX43" s="26">
        <v>10.4752472639529</v>
      </c>
      <c r="BY43" s="26">
        <v>24278.160442560398</v>
      </c>
      <c r="BZ43" s="26">
        <v>98.432958532069094</v>
      </c>
      <c r="CA43" s="26">
        <v>553.31772077986295</v>
      </c>
      <c r="CB43" s="26">
        <v>0</v>
      </c>
      <c r="CC43" s="26">
        <v>78.069732343649093</v>
      </c>
      <c r="CD43" s="97">
        <v>0</v>
      </c>
      <c r="CE43" s="26">
        <v>1.2439194166967E-2</v>
      </c>
      <c r="CF43" s="26">
        <v>607.48996936926801</v>
      </c>
      <c r="CG43" s="26">
        <v>242.38720697213401</v>
      </c>
      <c r="CH43" s="49"/>
      <c r="CI43" s="23">
        <f t="shared" si="16"/>
        <v>-9.2649870925570917E-4</v>
      </c>
      <c r="CJ43" s="23">
        <f t="shared" si="17"/>
        <v>2.7654695736211235E-4</v>
      </c>
      <c r="CK43" s="23">
        <f t="shared" si="18"/>
        <v>-1.8113545228323244E-2</v>
      </c>
      <c r="CL43" s="23">
        <f t="shared" si="19"/>
        <v>-5.3502366555129976E-4</v>
      </c>
      <c r="CM43" s="23">
        <f t="shared" si="20"/>
        <v>-6.1961664125234693E-4</v>
      </c>
      <c r="CN43" s="23">
        <f t="shared" si="21"/>
        <v>-5.6012181232700895E-4</v>
      </c>
      <c r="CO43" s="23">
        <f t="shared" si="22"/>
        <v>-4.7306942970292863E-4</v>
      </c>
      <c r="CP43" s="70">
        <f t="shared" si="23"/>
        <v>-1</v>
      </c>
      <c r="CQ43" s="70">
        <f t="shared" si="24"/>
        <v>-0.36435813498828135</v>
      </c>
      <c r="CR43" s="23" t="str">
        <f t="shared" si="25"/>
        <v/>
      </c>
      <c r="CS43" s="70">
        <f t="shared" si="26"/>
        <v>19.41453302875717</v>
      </c>
      <c r="CT43" s="23">
        <f t="shared" si="27"/>
        <v>2.8398403364621152E-5</v>
      </c>
      <c r="CU43" s="70" t="str">
        <f t="shared" si="28"/>
        <v/>
      </c>
      <c r="CV43" s="83">
        <f t="shared" si="14"/>
        <v>-7.2201625240151171E-4</v>
      </c>
      <c r="CW43" s="83">
        <f t="shared" si="15"/>
        <v>-1.826651868105905E-3</v>
      </c>
      <c r="CX43" s="70">
        <f t="shared" si="29"/>
        <v>-1</v>
      </c>
    </row>
    <row r="44" spans="1:102" x14ac:dyDescent="0.25">
      <c r="A44" s="28" t="s">
        <v>43</v>
      </c>
      <c r="B44" s="79">
        <v>174390.87288000001</v>
      </c>
      <c r="C44" s="79">
        <v>3220.1518399000001</v>
      </c>
      <c r="D44" s="79">
        <v>113286.81540000001</v>
      </c>
      <c r="E44" s="79">
        <v>18103.771778999999</v>
      </c>
      <c r="F44" s="79">
        <v>14063.909014999999</v>
      </c>
      <c r="G44" s="79">
        <v>277698.45159999997</v>
      </c>
      <c r="H44" s="79">
        <v>2777.1187755000001</v>
      </c>
      <c r="I44" s="80">
        <v>33.064965041999997</v>
      </c>
      <c r="J44" s="80">
        <v>26.828921646000001</v>
      </c>
      <c r="K44" s="79">
        <v>0.74809999999999999</v>
      </c>
      <c r="L44" s="80">
        <v>289.98980397999998</v>
      </c>
      <c r="M44" s="79">
        <v>612.30796499999997</v>
      </c>
      <c r="N44" s="80">
        <v>0.33</v>
      </c>
      <c r="O44" s="79">
        <v>11.235064569</v>
      </c>
      <c r="P44" s="79">
        <v>1.1465368391999999</v>
      </c>
      <c r="Q44" s="80">
        <v>1.9751775255999999</v>
      </c>
      <c r="R44" s="26"/>
      <c r="S44" s="26" t="s">
        <v>43</v>
      </c>
      <c r="T44" s="97">
        <v>1.93938737784685E-2</v>
      </c>
      <c r="U44" s="26">
        <v>3.9155979076793503E-2</v>
      </c>
      <c r="V44" s="97">
        <v>11.234111413154499</v>
      </c>
      <c r="W44" s="26">
        <v>0.35196744904275401</v>
      </c>
      <c r="X44" s="26">
        <v>0.35042707362201397</v>
      </c>
      <c r="Y44" s="26">
        <v>0.177513036977793</v>
      </c>
      <c r="Z44" s="97">
        <v>9.2983427244129908E-3</v>
      </c>
      <c r="AA44" s="26">
        <v>46.725703760865699</v>
      </c>
      <c r="AB44" s="97">
        <v>1.1464063420167001</v>
      </c>
      <c r="AC44" s="26">
        <v>3640.8383218076501</v>
      </c>
      <c r="AD44" s="26">
        <v>0.74811056372735596</v>
      </c>
      <c r="AE44" s="26">
        <v>174392.33624939801</v>
      </c>
      <c r="AF44" s="26">
        <v>16.810482590213802</v>
      </c>
      <c r="AG44" s="26">
        <v>185.66558286545899</v>
      </c>
      <c r="AH44" s="26">
        <v>5.7373719615957901</v>
      </c>
      <c r="AI44" s="26">
        <v>3.2167247761133999</v>
      </c>
      <c r="AJ44" s="97">
        <v>1.11577313398865E-2</v>
      </c>
      <c r="AK44" s="26">
        <v>1043.9913690779899</v>
      </c>
      <c r="AL44" s="26">
        <v>1043.9913690779899</v>
      </c>
      <c r="AM44" s="26">
        <v>612.30383741586104</v>
      </c>
      <c r="AN44" s="26">
        <v>0</v>
      </c>
      <c r="AO44" s="26">
        <v>24.197146121376999</v>
      </c>
      <c r="AP44" s="26">
        <v>1.0626359110347299E-2</v>
      </c>
      <c r="AQ44" s="97">
        <v>0.29722009416631001</v>
      </c>
      <c r="AR44" s="26">
        <v>2.54784862840986E-2</v>
      </c>
      <c r="AS44" s="26">
        <v>4.0348665125915797E-2</v>
      </c>
      <c r="AT44" s="26">
        <v>4.9303614229083796E-3</v>
      </c>
      <c r="AU44" s="26">
        <v>3218.4754762781499</v>
      </c>
      <c r="AV44" s="26">
        <v>0</v>
      </c>
      <c r="AW44" s="26">
        <v>102339.747126128</v>
      </c>
      <c r="AX44" s="26">
        <v>11371.0841044723</v>
      </c>
      <c r="AY44" s="26">
        <v>113710.8312306</v>
      </c>
      <c r="AZ44" s="26">
        <v>7.9283965787871205E-5</v>
      </c>
      <c r="BA44" s="26">
        <v>54.935690860153898</v>
      </c>
      <c r="BB44" s="26">
        <v>457.44444795047798</v>
      </c>
      <c r="BC44" s="26">
        <v>664.85682889163104</v>
      </c>
      <c r="BD44" s="26">
        <v>1043.99460765866</v>
      </c>
      <c r="BE44" s="26">
        <v>125.16898350731</v>
      </c>
      <c r="BF44" s="26">
        <v>583.59347330604601</v>
      </c>
      <c r="BG44" s="26">
        <v>330.45968387339502</v>
      </c>
      <c r="BH44" s="26">
        <v>7.9974257180178299</v>
      </c>
      <c r="BI44" s="26">
        <v>58.377516949352596</v>
      </c>
      <c r="BJ44" s="26">
        <v>18103.169913855199</v>
      </c>
      <c r="BK44" s="26">
        <v>14062.5630704903</v>
      </c>
      <c r="BL44" s="26">
        <v>4040.6068433649002</v>
      </c>
      <c r="BM44" s="26">
        <v>60.2027253127807</v>
      </c>
      <c r="BN44" s="26">
        <v>2.55605786532074</v>
      </c>
      <c r="BO44" s="26">
        <v>3593.7694496620002</v>
      </c>
      <c r="BP44" s="26">
        <v>11.923246394004799</v>
      </c>
      <c r="BQ44" s="26">
        <v>1524.92528119484</v>
      </c>
      <c r="BR44" s="26">
        <v>233.480985977248</v>
      </c>
      <c r="BS44" s="26">
        <v>130.255811622794</v>
      </c>
      <c r="BT44" s="26">
        <v>3814.3246148211801</v>
      </c>
      <c r="BU44" s="26">
        <v>99.047071160092599</v>
      </c>
      <c r="BV44" s="26">
        <v>786.91232660194999</v>
      </c>
      <c r="BW44" s="26">
        <v>1241.65223499017</v>
      </c>
      <c r="BX44" s="26">
        <v>55.524197084816301</v>
      </c>
      <c r="BY44" s="26">
        <v>277656.23060415097</v>
      </c>
      <c r="BZ44" s="26">
        <v>459.28631647555102</v>
      </c>
      <c r="CA44" s="26">
        <v>7094.0752585095597</v>
      </c>
      <c r="CB44" s="26">
        <v>8.2485784549186699E-3</v>
      </c>
      <c r="CC44" s="26">
        <v>214.47976854921899</v>
      </c>
      <c r="CD44" s="97">
        <v>0</v>
      </c>
      <c r="CE44" s="26">
        <v>1.10469496554671</v>
      </c>
      <c r="CF44" s="26">
        <v>2776.3459062993402</v>
      </c>
      <c r="CG44" s="26">
        <v>604.053734008383</v>
      </c>
      <c r="CH44" s="49"/>
      <c r="CI44" s="23">
        <f t="shared" si="16"/>
        <v>8.3913187303468807E-6</v>
      </c>
      <c r="CJ44" s="23">
        <f t="shared" si="17"/>
        <v>-5.2058527212253214E-4</v>
      </c>
      <c r="CK44" s="23">
        <f t="shared" si="18"/>
        <v>3.7428524149333083E-3</v>
      </c>
      <c r="CL44" s="23">
        <f t="shared" si="19"/>
        <v>-3.3245290105652308E-5</v>
      </c>
      <c r="CM44" s="23">
        <f t="shared" si="20"/>
        <v>-9.5702020559439784E-5</v>
      </c>
      <c r="CN44" s="23">
        <f t="shared" si="21"/>
        <v>-1.5203900347926329E-4</v>
      </c>
      <c r="CO44" s="23">
        <f t="shared" si="22"/>
        <v>-2.7829893610536988E-4</v>
      </c>
      <c r="CP44" s="70">
        <f t="shared" si="23"/>
        <v>-0.98940186166303534</v>
      </c>
      <c r="CQ44" s="70">
        <f t="shared" si="24"/>
        <v>0.74161691540935126</v>
      </c>
      <c r="CR44" s="23">
        <f t="shared" si="25"/>
        <v>1.4120742355262959E-5</v>
      </c>
      <c r="CS44" s="70">
        <f t="shared" si="26"/>
        <v>2.6000968128865383</v>
      </c>
      <c r="CT44" s="23">
        <f t="shared" si="27"/>
        <v>-6.7410263704929707E-6</v>
      </c>
      <c r="CU44" s="70">
        <f t="shared" si="28"/>
        <v>-0.87773131780025526</v>
      </c>
      <c r="CV44" s="83">
        <f t="shared" si="14"/>
        <v>-8.4837593913869949E-5</v>
      </c>
      <c r="CW44" s="83">
        <f t="shared" si="15"/>
        <v>-1.1381856983407687E-4</v>
      </c>
      <c r="CX44" s="70">
        <f t="shared" si="29"/>
        <v>-0.99750383884030336</v>
      </c>
    </row>
    <row r="45" spans="1:102" x14ac:dyDescent="0.25">
      <c r="A45" s="28" t="s">
        <v>44</v>
      </c>
      <c r="B45" s="79">
        <v>10538.943781</v>
      </c>
      <c r="C45" s="79">
        <v>159.25359028</v>
      </c>
      <c r="D45" s="79">
        <v>26295.476737000001</v>
      </c>
      <c r="E45" s="79">
        <v>1627.4770828999999</v>
      </c>
      <c r="F45" s="79">
        <v>1463.5558798</v>
      </c>
      <c r="G45" s="79">
        <v>9800.5808355000008</v>
      </c>
      <c r="H45" s="79">
        <v>257.72869553999999</v>
      </c>
      <c r="I45" s="80">
        <v>0.92459425429999997</v>
      </c>
      <c r="J45" s="80">
        <v>0.91987332180000003</v>
      </c>
      <c r="K45" s="79"/>
      <c r="L45" s="80">
        <v>11.090787188</v>
      </c>
      <c r="M45" s="79">
        <v>33.184735500000002</v>
      </c>
      <c r="N45" s="80"/>
      <c r="O45" s="79">
        <v>0.33000330989999999</v>
      </c>
      <c r="P45" s="79">
        <v>3.059618E-4</v>
      </c>
      <c r="Q45" s="80">
        <v>3.49120713E-2</v>
      </c>
      <c r="R45" s="26"/>
      <c r="S45" s="26" t="s">
        <v>44</v>
      </c>
      <c r="T45" s="97">
        <v>0</v>
      </c>
      <c r="U45" s="26">
        <v>0</v>
      </c>
      <c r="V45" s="97">
        <v>0.32996929274962</v>
      </c>
      <c r="W45" s="26">
        <v>6.2768951811372504E-3</v>
      </c>
      <c r="X45" s="26">
        <v>6.2768951811372504E-3</v>
      </c>
      <c r="Y45" s="26">
        <v>2.5298109707501699E-3</v>
      </c>
      <c r="Z45" s="97">
        <v>0</v>
      </c>
      <c r="AA45" s="26">
        <v>0.40963644432539098</v>
      </c>
      <c r="AB45" s="97">
        <v>3.0583711346409797E-4</v>
      </c>
      <c r="AC45" s="26">
        <v>106.786105566317</v>
      </c>
      <c r="AD45" s="26">
        <v>0</v>
      </c>
      <c r="AE45" s="26">
        <v>10538.272942028099</v>
      </c>
      <c r="AF45" s="26">
        <v>0.344858914575633</v>
      </c>
      <c r="AG45" s="26">
        <v>8.1706495937920298</v>
      </c>
      <c r="AH45" s="26">
        <v>0.75135611098766797</v>
      </c>
      <c r="AI45" s="26">
        <v>0</v>
      </c>
      <c r="AJ45" s="97">
        <v>0</v>
      </c>
      <c r="AK45" s="26">
        <v>38.344629093925903</v>
      </c>
      <c r="AL45" s="26">
        <v>38.344629093925903</v>
      </c>
      <c r="AM45" s="26">
        <v>33.187356396386598</v>
      </c>
      <c r="AN45" s="26">
        <v>0</v>
      </c>
      <c r="AO45" s="26">
        <v>3.4553659954298102</v>
      </c>
      <c r="AP45" s="26">
        <v>0</v>
      </c>
      <c r="AQ45" s="97">
        <v>0</v>
      </c>
      <c r="AR45" s="26">
        <v>0</v>
      </c>
      <c r="AS45" s="26">
        <v>0</v>
      </c>
      <c r="AT45" s="26">
        <v>0</v>
      </c>
      <c r="AU45" s="26">
        <v>159.19504347374499</v>
      </c>
      <c r="AV45" s="26">
        <v>0</v>
      </c>
      <c r="AW45" s="26">
        <v>23804.711525274201</v>
      </c>
      <c r="AX45" s="26">
        <v>2644.9680271758102</v>
      </c>
      <c r="AY45" s="26">
        <v>26449.679552450001</v>
      </c>
      <c r="AZ45" s="26">
        <v>0</v>
      </c>
      <c r="BA45" s="26">
        <v>6.5851934610999603</v>
      </c>
      <c r="BB45" s="26">
        <v>82.682751783043102</v>
      </c>
      <c r="BC45" s="26">
        <v>65.391942131888499</v>
      </c>
      <c r="BD45" s="26">
        <v>48.334659275697902</v>
      </c>
      <c r="BE45" s="26">
        <v>3.3988717318069002</v>
      </c>
      <c r="BF45" s="26">
        <v>64.975967252589001</v>
      </c>
      <c r="BG45" s="26">
        <v>41.524126678350399</v>
      </c>
      <c r="BH45" s="26">
        <v>0</v>
      </c>
      <c r="BI45" s="26">
        <v>6.7143671449368503</v>
      </c>
      <c r="BJ45" s="26">
        <v>1627.54208135103</v>
      </c>
      <c r="BK45" s="26">
        <v>1463.60952598981</v>
      </c>
      <c r="BL45" s="26">
        <v>163.93255536121899</v>
      </c>
      <c r="BM45" s="26">
        <v>0</v>
      </c>
      <c r="BN45" s="26">
        <v>0.38924614625381798</v>
      </c>
      <c r="BO45" s="26">
        <v>804.62716171399302</v>
      </c>
      <c r="BP45" s="26">
        <v>0</v>
      </c>
      <c r="BQ45" s="26">
        <v>33.963839314831397</v>
      </c>
      <c r="BR45" s="26">
        <v>8.8649543749069792</v>
      </c>
      <c r="BS45" s="26">
        <v>2.9773198726828598</v>
      </c>
      <c r="BT45" s="26">
        <v>84.691076971337594</v>
      </c>
      <c r="BU45" s="26">
        <v>4.8491922168723596</v>
      </c>
      <c r="BV45" s="26">
        <v>125.94875891731</v>
      </c>
      <c r="BW45" s="26">
        <v>148.591895005932</v>
      </c>
      <c r="BX45" s="26">
        <v>5.9245298061457898</v>
      </c>
      <c r="BY45" s="26">
        <v>9804.7046792183501</v>
      </c>
      <c r="BZ45" s="26">
        <v>42.666717033399898</v>
      </c>
      <c r="CA45" s="26">
        <v>192.90923167997701</v>
      </c>
      <c r="CB45" s="26">
        <v>0</v>
      </c>
      <c r="CC45" s="26">
        <v>33.936641540387299</v>
      </c>
      <c r="CD45" s="97">
        <v>0</v>
      </c>
      <c r="CE45" s="26">
        <v>5.71491626058697E-3</v>
      </c>
      <c r="CF45" s="26">
        <v>257.73200268585703</v>
      </c>
      <c r="CG45" s="26">
        <v>104.321529751119</v>
      </c>
      <c r="CH45" s="49"/>
      <c r="CI45" s="23">
        <f t="shared" si="16"/>
        <v>-6.3653340015913844E-5</v>
      </c>
      <c r="CJ45" s="23">
        <f t="shared" si="17"/>
        <v>-3.676325673541932E-4</v>
      </c>
      <c r="CK45" s="23">
        <f t="shared" si="18"/>
        <v>5.8642334950719374E-3</v>
      </c>
      <c r="CL45" s="23">
        <f t="shared" si="19"/>
        <v>3.993816669556883E-5</v>
      </c>
      <c r="CM45" s="23">
        <f t="shared" si="20"/>
        <v>3.665469187097603E-5</v>
      </c>
      <c r="CN45" s="23">
        <f t="shared" si="21"/>
        <v>4.2077544051386288E-4</v>
      </c>
      <c r="CO45" s="23">
        <f t="shared" si="22"/>
        <v>1.2831888393750474E-5</v>
      </c>
      <c r="CP45" s="70">
        <f t="shared" si="23"/>
        <v>-0.99321118950075082</v>
      </c>
      <c r="CQ45" s="70">
        <f t="shared" si="24"/>
        <v>-0.55468167777295907</v>
      </c>
      <c r="CR45" s="23" t="str">
        <f t="shared" si="25"/>
        <v/>
      </c>
      <c r="CS45" s="70">
        <f t="shared" si="26"/>
        <v>2.457340623703788</v>
      </c>
      <c r="CT45" s="23">
        <f t="shared" si="27"/>
        <v>7.8978974733592846E-5</v>
      </c>
      <c r="CU45" s="70" t="str">
        <f t="shared" si="28"/>
        <v/>
      </c>
      <c r="CV45" s="83">
        <f t="shared" si="14"/>
        <v>-1.0308123997390107E-4</v>
      </c>
      <c r="CW45" s="83">
        <f t="shared" si="15"/>
        <v>-4.0752321336200186E-4</v>
      </c>
      <c r="CX45" s="70">
        <f t="shared" si="29"/>
        <v>-1</v>
      </c>
    </row>
    <row r="46" spans="1:102" x14ac:dyDescent="0.25">
      <c r="A46" s="28" t="s">
        <v>45</v>
      </c>
      <c r="B46" s="79">
        <v>834.19124999999997</v>
      </c>
      <c r="C46" s="79">
        <v>14.25874</v>
      </c>
      <c r="D46" s="79">
        <v>222.40549999999999</v>
      </c>
      <c r="E46" s="79">
        <v>2.7594500000000002</v>
      </c>
      <c r="F46" s="79">
        <v>1.76945</v>
      </c>
      <c r="G46" s="79">
        <v>2.0217516249999998</v>
      </c>
      <c r="H46" s="79">
        <v>23.653500000000001</v>
      </c>
      <c r="I46" s="80">
        <v>1.880282024</v>
      </c>
      <c r="J46" s="80">
        <v>9.514680706</v>
      </c>
      <c r="K46" s="79">
        <v>1.5710465</v>
      </c>
      <c r="L46" s="80">
        <v>9.967762316</v>
      </c>
      <c r="M46" s="79">
        <v>37.832225000000001</v>
      </c>
      <c r="N46" s="80"/>
      <c r="O46" s="79">
        <v>9.0615990960000001</v>
      </c>
      <c r="P46" s="79"/>
      <c r="Q46" s="80">
        <v>0.21974374399999999</v>
      </c>
      <c r="R46" s="26"/>
      <c r="S46" s="26" t="s">
        <v>45</v>
      </c>
      <c r="T46" s="97">
        <v>0</v>
      </c>
      <c r="U46" s="26">
        <v>0</v>
      </c>
      <c r="V46" s="97">
        <v>9.0599056761611507</v>
      </c>
      <c r="W46" s="26">
        <v>0</v>
      </c>
      <c r="X46" s="26">
        <v>0</v>
      </c>
      <c r="Y46" s="26">
        <v>0</v>
      </c>
      <c r="Z46" s="97">
        <v>0</v>
      </c>
      <c r="AA46" s="26">
        <v>7.92595416057737</v>
      </c>
      <c r="AB46" s="97">
        <v>0</v>
      </c>
      <c r="AC46" s="26">
        <v>16.105553700779801</v>
      </c>
      <c r="AD46" s="26">
        <v>1.5707186996974101</v>
      </c>
      <c r="AE46" s="26">
        <v>834.06263361938295</v>
      </c>
      <c r="AF46" s="26">
        <v>6.86447994552291</v>
      </c>
      <c r="AG46" s="26">
        <v>2.1833894085738801</v>
      </c>
      <c r="AH46" s="26">
        <v>0</v>
      </c>
      <c r="AI46" s="26">
        <v>6.9022534518820198</v>
      </c>
      <c r="AJ46" s="97">
        <v>0</v>
      </c>
      <c r="AK46" s="26">
        <v>2.4544724631690301E-3</v>
      </c>
      <c r="AL46" s="26">
        <v>2.4544724631690301E-3</v>
      </c>
      <c r="AM46" s="26">
        <v>37.824294577161197</v>
      </c>
      <c r="AN46" s="26">
        <v>0</v>
      </c>
      <c r="AO46" s="26">
        <v>1.8811542317388399E-4</v>
      </c>
      <c r="AP46" s="26">
        <v>0</v>
      </c>
      <c r="AQ46" s="97">
        <v>0</v>
      </c>
      <c r="AR46" s="26">
        <v>0</v>
      </c>
      <c r="AS46" s="26">
        <v>0</v>
      </c>
      <c r="AT46" s="26">
        <v>0</v>
      </c>
      <c r="AU46" s="26">
        <v>14.2557694648831</v>
      </c>
      <c r="AV46" s="26">
        <v>0</v>
      </c>
      <c r="AW46" s="26">
        <v>205.169435191058</v>
      </c>
      <c r="AX46" s="26">
        <v>22.796616323021201</v>
      </c>
      <c r="AY46" s="26">
        <v>227.966051514079</v>
      </c>
      <c r="AZ46" s="26">
        <v>0</v>
      </c>
      <c r="BA46" s="26">
        <v>0.65975928992983801</v>
      </c>
      <c r="BB46" s="26">
        <v>7.5643567739766394E-5</v>
      </c>
      <c r="BC46" s="26">
        <v>0.59925591981348802</v>
      </c>
      <c r="BD46" s="26">
        <v>1.1291825823839601E-2</v>
      </c>
      <c r="BE46" s="26">
        <v>9.6903449792489996E-3</v>
      </c>
      <c r="BF46" s="26">
        <v>6.5935429818614694E-2</v>
      </c>
      <c r="BG46" s="26">
        <v>1.51195621620727E-4</v>
      </c>
      <c r="BH46" s="26">
        <v>0</v>
      </c>
      <c r="BI46" s="26">
        <v>0.156130957412214</v>
      </c>
      <c r="BJ46" s="26">
        <v>2.7590557660565298</v>
      </c>
      <c r="BK46" s="26">
        <v>1.7691603644570799</v>
      </c>
      <c r="BL46" s="26">
        <v>0.989895401599453</v>
      </c>
      <c r="BM46" s="26">
        <v>2.50298300787601E-3</v>
      </c>
      <c r="BN46" s="26">
        <v>0</v>
      </c>
      <c r="BO46" s="26">
        <v>0.29452233645838499</v>
      </c>
      <c r="BP46" s="26">
        <v>2.6502786752426398E-3</v>
      </c>
      <c r="BQ46" s="26">
        <v>0.24881387247364101</v>
      </c>
      <c r="BR46" s="26">
        <v>4.3185303989814599E-4</v>
      </c>
      <c r="BS46" s="26">
        <v>2.31518488511163E-4</v>
      </c>
      <c r="BT46" s="26">
        <v>0.62220876282125404</v>
      </c>
      <c r="BU46" s="26">
        <v>0.575362445938149</v>
      </c>
      <c r="BV46" s="26">
        <v>0.23869099048154399</v>
      </c>
      <c r="BW46" s="26">
        <v>0.115832371787452</v>
      </c>
      <c r="BX46" s="26">
        <v>0</v>
      </c>
      <c r="BY46" s="26">
        <v>1.99556974332688</v>
      </c>
      <c r="BZ46" s="26">
        <v>6.5385319361232798E-3</v>
      </c>
      <c r="CA46" s="26">
        <v>0</v>
      </c>
      <c r="CB46" s="26">
        <v>0</v>
      </c>
      <c r="CC46" s="26">
        <v>1.96499007569415E-2</v>
      </c>
      <c r="CD46" s="97">
        <v>0</v>
      </c>
      <c r="CE46" s="26">
        <v>9.2483728418128602E-2</v>
      </c>
      <c r="CF46" s="26">
        <v>23.6494300280538</v>
      </c>
      <c r="CG46" s="26">
        <v>1.6550914080457599E-2</v>
      </c>
      <c r="CH46" s="49"/>
      <c r="CI46" s="23">
        <f t="shared" si="16"/>
        <v>-1.5418092747558545E-4</v>
      </c>
      <c r="CJ46" s="23">
        <f t="shared" si="17"/>
        <v>-2.0833082845325728E-4</v>
      </c>
      <c r="CK46" s="23">
        <f t="shared" si="18"/>
        <v>2.5001861528060273E-2</v>
      </c>
      <c r="CL46" s="23">
        <f t="shared" si="19"/>
        <v>-1.4286685515968E-4</v>
      </c>
      <c r="CM46" s="23">
        <f t="shared" si="20"/>
        <v>-1.6368676307330107E-4</v>
      </c>
      <c r="CN46" s="23">
        <f t="shared" si="21"/>
        <v>-1.295009799886762E-2</v>
      </c>
      <c r="CO46" s="23">
        <f t="shared" si="22"/>
        <v>-1.7206637268062563E-4</v>
      </c>
      <c r="CP46" s="70">
        <f t="shared" si="23"/>
        <v>-1</v>
      </c>
      <c r="CQ46" s="70">
        <f t="shared" si="24"/>
        <v>-0.16697633840941944</v>
      </c>
      <c r="CR46" s="23">
        <f t="shared" si="25"/>
        <v>-2.0865092318396832E-4</v>
      </c>
      <c r="CS46" s="70">
        <f t="shared" si="26"/>
        <v>-0.99975375892950125</v>
      </c>
      <c r="CT46" s="23">
        <f t="shared" si="27"/>
        <v>-2.0962084145999775E-4</v>
      </c>
      <c r="CU46" s="70" t="str">
        <f t="shared" si="28"/>
        <v/>
      </c>
      <c r="CV46" s="83">
        <f t="shared" si="14"/>
        <v>-1.8687869777828982E-4</v>
      </c>
      <c r="CW46" s="83" t="str">
        <f t="shared" si="15"/>
        <v/>
      </c>
      <c r="CX46" s="70">
        <f t="shared" si="29"/>
        <v>-1</v>
      </c>
    </row>
    <row r="47" spans="1:102" x14ac:dyDescent="0.25">
      <c r="A47" s="28" t="s">
        <v>46</v>
      </c>
      <c r="B47" s="79">
        <v>10103.991642000001</v>
      </c>
      <c r="C47" s="79">
        <v>668.51769025999999</v>
      </c>
      <c r="D47" s="79">
        <v>21099.263672000001</v>
      </c>
      <c r="E47" s="79">
        <v>3006.3867215</v>
      </c>
      <c r="F47" s="79">
        <v>2390.4858153999999</v>
      </c>
      <c r="G47" s="79">
        <v>6654.5271518</v>
      </c>
      <c r="H47" s="79">
        <v>849.77615786000001</v>
      </c>
      <c r="I47" s="80">
        <v>11.027623193</v>
      </c>
      <c r="J47" s="80">
        <v>22.944796161999999</v>
      </c>
      <c r="K47" s="79">
        <v>4.5505956999999997</v>
      </c>
      <c r="L47" s="80">
        <v>154.62516663</v>
      </c>
      <c r="M47" s="79">
        <v>420.40798461999998</v>
      </c>
      <c r="N47" s="80">
        <v>1.2971135000000001E-3</v>
      </c>
      <c r="O47" s="79">
        <v>17.088326240000001</v>
      </c>
      <c r="P47" s="79">
        <v>2.0056580099999999E-2</v>
      </c>
      <c r="Q47" s="80">
        <v>2.5468963385999999</v>
      </c>
      <c r="R47" s="26"/>
      <c r="S47" s="26" t="s">
        <v>46</v>
      </c>
      <c r="T47" s="97">
        <v>7.8296274012467097E-4</v>
      </c>
      <c r="U47" s="26">
        <v>5.5038974109779399</v>
      </c>
      <c r="V47" s="97">
        <v>17.087979560280299</v>
      </c>
      <c r="W47" s="26">
        <v>2.3726230200201002</v>
      </c>
      <c r="X47" s="26">
        <v>2.3726230200201002</v>
      </c>
      <c r="Y47" s="26">
        <v>0.173461266997019</v>
      </c>
      <c r="Z47" s="97">
        <v>0.202045706003735</v>
      </c>
      <c r="AA47" s="26">
        <v>39.784970076314004</v>
      </c>
      <c r="AB47" s="97">
        <v>2.0049475994937001E-2</v>
      </c>
      <c r="AC47" s="26">
        <v>1413.58070127222</v>
      </c>
      <c r="AD47" s="26">
        <v>4.5507307779163</v>
      </c>
      <c r="AE47" s="26">
        <v>10102.020069263401</v>
      </c>
      <c r="AF47" s="26">
        <v>40.244620974050598</v>
      </c>
      <c r="AG47" s="26">
        <v>68.617994365361099</v>
      </c>
      <c r="AH47" s="26">
        <v>9.4592239297099496</v>
      </c>
      <c r="AI47" s="26">
        <v>25.525485494523</v>
      </c>
      <c r="AJ47" s="97">
        <v>1.2492569577869999E-3</v>
      </c>
      <c r="AK47" s="26">
        <v>436.314007320222</v>
      </c>
      <c r="AL47" s="26">
        <v>436.314007320222</v>
      </c>
      <c r="AM47" s="26">
        <v>420.392477204496</v>
      </c>
      <c r="AN47" s="26">
        <v>0</v>
      </c>
      <c r="AO47" s="26">
        <v>5.4930235562882599</v>
      </c>
      <c r="AP47" s="26">
        <v>2.7318186530402001E-2</v>
      </c>
      <c r="AQ47" s="97">
        <v>15.583666770509801</v>
      </c>
      <c r="AR47" s="26">
        <v>0.50974536104919699</v>
      </c>
      <c r="AS47" s="26">
        <v>28.761324268954901</v>
      </c>
      <c r="AT47" s="26">
        <v>0.49909183475852797</v>
      </c>
      <c r="AU47" s="26">
        <v>668.48205385890196</v>
      </c>
      <c r="AV47" s="26">
        <v>0</v>
      </c>
      <c r="AW47" s="26">
        <v>17541.508458898199</v>
      </c>
      <c r="AX47" s="26">
        <v>1949.05554762523</v>
      </c>
      <c r="AY47" s="26">
        <v>19490.5640065234</v>
      </c>
      <c r="AZ47" s="26">
        <v>1.30697052591279E-4</v>
      </c>
      <c r="BA47" s="26">
        <v>17.421342511502399</v>
      </c>
      <c r="BB47" s="26">
        <v>57.3783774123809</v>
      </c>
      <c r="BC47" s="26">
        <v>90.904876684224405</v>
      </c>
      <c r="BD47" s="26">
        <v>43.9021358181365</v>
      </c>
      <c r="BE47" s="26">
        <v>38.301200900452002</v>
      </c>
      <c r="BF47" s="26">
        <v>170.20403042341201</v>
      </c>
      <c r="BG47" s="26">
        <v>41.7604731337129</v>
      </c>
      <c r="BH47" s="26">
        <v>7.3180674215292299E-2</v>
      </c>
      <c r="BI47" s="26">
        <v>35.910843351781899</v>
      </c>
      <c r="BJ47" s="26">
        <v>3005.4952596604799</v>
      </c>
      <c r="BK47" s="26">
        <v>2390.0069771078402</v>
      </c>
      <c r="BL47" s="26">
        <v>615.488282552638</v>
      </c>
      <c r="BM47" s="26">
        <v>0.55344704879379503</v>
      </c>
      <c r="BN47" s="26">
        <v>0.24271106552354799</v>
      </c>
      <c r="BO47" s="26">
        <v>571.06710316025794</v>
      </c>
      <c r="BP47" s="26">
        <v>24.336642846178002</v>
      </c>
      <c r="BQ47" s="26">
        <v>259.611908861394</v>
      </c>
      <c r="BR47" s="26">
        <v>55.439620760398299</v>
      </c>
      <c r="BS47" s="26">
        <v>28.108374997901599</v>
      </c>
      <c r="BT47" s="26">
        <v>652.85326573212706</v>
      </c>
      <c r="BU47" s="26">
        <v>20.021442343528999</v>
      </c>
      <c r="BV47" s="26">
        <v>140.46026396227799</v>
      </c>
      <c r="BW47" s="26">
        <v>266.22278903599903</v>
      </c>
      <c r="BX47" s="26">
        <v>3.5806079229044898</v>
      </c>
      <c r="BY47" s="26">
        <v>5367.5491627700103</v>
      </c>
      <c r="BZ47" s="26">
        <v>52.248558108149801</v>
      </c>
      <c r="CA47" s="26">
        <v>71.887737728998999</v>
      </c>
      <c r="CB47" s="26">
        <v>7.2407660921093298</v>
      </c>
      <c r="CC47" s="26">
        <v>30.983244779737898</v>
      </c>
      <c r="CD47" s="97">
        <v>0.291884414755535</v>
      </c>
      <c r="CE47" s="26">
        <v>7.9149269377206899</v>
      </c>
      <c r="CF47" s="26">
        <v>849.69287207904199</v>
      </c>
      <c r="CG47" s="26">
        <v>60.586420523234104</v>
      </c>
      <c r="CH47" s="49"/>
      <c r="CI47" s="23">
        <f t="shared" si="16"/>
        <v>-1.9512810446168193E-4</v>
      </c>
      <c r="CJ47" s="23">
        <f t="shared" si="17"/>
        <v>-5.3306594002279493E-5</v>
      </c>
      <c r="CK47" s="23">
        <f t="shared" si="18"/>
        <v>-7.6244351010762643E-2</v>
      </c>
      <c r="CL47" s="23">
        <f t="shared" si="19"/>
        <v>-2.9652267725403515E-4</v>
      </c>
      <c r="CM47" s="23">
        <f t="shared" si="20"/>
        <v>-2.0031003282886396E-4</v>
      </c>
      <c r="CN47" s="23">
        <f t="shared" si="21"/>
        <v>-0.19339886361149969</v>
      </c>
      <c r="CO47" s="23">
        <f t="shared" si="22"/>
        <v>-9.8009081788975227E-5</v>
      </c>
      <c r="CP47" s="70">
        <f t="shared" si="23"/>
        <v>-0.7848472895296088</v>
      </c>
      <c r="CQ47" s="70">
        <f t="shared" si="24"/>
        <v>0.73394306035299806</v>
      </c>
      <c r="CR47" s="23">
        <f t="shared" si="25"/>
        <v>2.9683567867894059E-5</v>
      </c>
      <c r="CS47" s="70">
        <f t="shared" si="26"/>
        <v>1.8217528674634873</v>
      </c>
      <c r="CT47" s="23">
        <f t="shared" si="27"/>
        <v>-3.6886586533299338E-5</v>
      </c>
      <c r="CU47" s="70">
        <f t="shared" si="28"/>
        <v>22172.328909887143</v>
      </c>
      <c r="CV47" s="83">
        <f t="shared" si="14"/>
        <v>-2.0287517620647348E-5</v>
      </c>
      <c r="CW47" s="83">
        <f t="shared" si="15"/>
        <v>-3.5420321049635622E-4</v>
      </c>
      <c r="CX47" s="70">
        <f t="shared" si="29"/>
        <v>-0.80403920363995918</v>
      </c>
    </row>
    <row r="48" spans="1:102" x14ac:dyDescent="0.25">
      <c r="A48" s="28" t="s">
        <v>47</v>
      </c>
      <c r="B48" s="79">
        <v>4653.9174999999996</v>
      </c>
      <c r="C48" s="79">
        <v>105.755</v>
      </c>
      <c r="D48" s="79">
        <v>10196.019</v>
      </c>
      <c r="E48" s="79">
        <v>914.10029999999995</v>
      </c>
      <c r="F48" s="79">
        <v>671.11349399999995</v>
      </c>
      <c r="G48" s="79">
        <v>2134.239</v>
      </c>
      <c r="H48" s="79">
        <v>284.77300000000002</v>
      </c>
      <c r="I48" s="80">
        <v>3.6604070106000002</v>
      </c>
      <c r="J48" s="80">
        <v>35.339822560999998</v>
      </c>
      <c r="K48" s="79">
        <v>2.0590000000000002</v>
      </c>
      <c r="L48" s="80">
        <v>17.841894841999999</v>
      </c>
      <c r="M48" s="79">
        <v>11.079556500000001</v>
      </c>
      <c r="N48" s="80"/>
      <c r="O48" s="79">
        <v>30.301187786</v>
      </c>
      <c r="P48" s="79">
        <v>5.0750264999999996E-3</v>
      </c>
      <c r="Q48" s="80">
        <v>1.1417394584</v>
      </c>
      <c r="R48" s="26"/>
      <c r="S48" s="26" t="s">
        <v>47</v>
      </c>
      <c r="T48" s="97">
        <v>0</v>
      </c>
      <c r="U48" s="26">
        <v>1.3310948021682301</v>
      </c>
      <c r="V48" s="97">
        <v>30.2998119761893</v>
      </c>
      <c r="W48" s="26">
        <v>0.83847709489608102</v>
      </c>
      <c r="X48" s="26">
        <v>0.83847709489608102</v>
      </c>
      <c r="Y48" s="26">
        <v>9.4620373270060606E-2</v>
      </c>
      <c r="Z48" s="97">
        <v>0.47195522161742098</v>
      </c>
      <c r="AA48" s="26">
        <v>58.154001122359901</v>
      </c>
      <c r="AB48" s="97">
        <v>5.07486665672441E-3</v>
      </c>
      <c r="AC48" s="26">
        <v>217.637747860465</v>
      </c>
      <c r="AD48" s="26">
        <v>2.0593129629065698</v>
      </c>
      <c r="AE48" s="26">
        <v>4652.9549850943304</v>
      </c>
      <c r="AF48" s="26">
        <v>49.422938134599903</v>
      </c>
      <c r="AG48" s="26">
        <v>15.8917040430615</v>
      </c>
      <c r="AH48" s="26">
        <v>2.6401820507184299E-3</v>
      </c>
      <c r="AI48" s="26">
        <v>48.995290220855502</v>
      </c>
      <c r="AJ48" s="97">
        <v>0</v>
      </c>
      <c r="AK48" s="26">
        <v>32.353201619375398</v>
      </c>
      <c r="AL48" s="26">
        <v>32.353201619375398</v>
      </c>
      <c r="AM48" s="26">
        <v>11.073617761985</v>
      </c>
      <c r="AN48" s="26">
        <v>0</v>
      </c>
      <c r="AO48" s="26">
        <v>0.144428510771657</v>
      </c>
      <c r="AP48" s="26">
        <v>0</v>
      </c>
      <c r="AQ48" s="97">
        <v>16.570858438653602</v>
      </c>
      <c r="AR48" s="26">
        <v>0.24502419723650601</v>
      </c>
      <c r="AS48" s="26">
        <v>20.931531820521698</v>
      </c>
      <c r="AT48" s="26">
        <v>0.230557916284164</v>
      </c>
      <c r="AU48" s="26">
        <v>105.70218561065199</v>
      </c>
      <c r="AV48" s="26">
        <v>0</v>
      </c>
      <c r="AW48" s="26">
        <v>9210.4779045469204</v>
      </c>
      <c r="AX48" s="26">
        <v>1023.38612048766</v>
      </c>
      <c r="AY48" s="26">
        <v>10233.8640250345</v>
      </c>
      <c r="AZ48" s="26">
        <v>0</v>
      </c>
      <c r="BA48" s="26">
        <v>4.9160781567144598</v>
      </c>
      <c r="BB48" s="26">
        <v>11.9764915989428</v>
      </c>
      <c r="BC48" s="26">
        <v>20.531748207106599</v>
      </c>
      <c r="BD48" s="26">
        <v>10.007430404570099</v>
      </c>
      <c r="BE48" s="26">
        <v>13.4078911787342</v>
      </c>
      <c r="BF48" s="26">
        <v>27.208406383042</v>
      </c>
      <c r="BG48" s="26">
        <v>8.2442802964114197</v>
      </c>
      <c r="BH48" s="26">
        <v>0</v>
      </c>
      <c r="BI48" s="26">
        <v>17.407204417909199</v>
      </c>
      <c r="BJ48" s="26">
        <v>913.66972208684501</v>
      </c>
      <c r="BK48" s="26">
        <v>670.86563766856204</v>
      </c>
      <c r="BL48" s="26">
        <v>242.804084418283</v>
      </c>
      <c r="BM48" s="26">
        <v>0.21031989072791199</v>
      </c>
      <c r="BN48" s="26">
        <v>6.19386432756273E-2</v>
      </c>
      <c r="BO48" s="26">
        <v>134.92404519176301</v>
      </c>
      <c r="BP48" s="26">
        <v>48.1377886898374</v>
      </c>
      <c r="BQ48" s="26">
        <v>56.632561725888301</v>
      </c>
      <c r="BR48" s="26">
        <v>11.827768663822599</v>
      </c>
      <c r="BS48" s="26">
        <v>5.3017580615089503</v>
      </c>
      <c r="BT48" s="26">
        <v>141.564291922926</v>
      </c>
      <c r="BU48" s="26">
        <v>5.5265582896486096</v>
      </c>
      <c r="BV48" s="26">
        <v>38.078622166790602</v>
      </c>
      <c r="BW48" s="26">
        <v>145.10351519105799</v>
      </c>
      <c r="BX48" s="26">
        <v>0.77132324135246999</v>
      </c>
      <c r="BY48" s="26">
        <v>2111.4245906094102</v>
      </c>
      <c r="BZ48" s="26">
        <v>13.2204321762867</v>
      </c>
      <c r="CA48" s="26">
        <v>40.8678145947679</v>
      </c>
      <c r="CB48" s="26">
        <v>3.19887886991076</v>
      </c>
      <c r="CC48" s="26">
        <v>11.5789059806915</v>
      </c>
      <c r="CD48" s="97">
        <v>9.34328193753199E-2</v>
      </c>
      <c r="CE48" s="26">
        <v>3.0107183458725699</v>
      </c>
      <c r="CF48" s="26">
        <v>284.73256391022699</v>
      </c>
      <c r="CG48" s="26">
        <v>4.9733890673188696</v>
      </c>
      <c r="CH48" s="49"/>
      <c r="CI48" s="23">
        <f t="shared" si="16"/>
        <v>-2.0681821404638036E-4</v>
      </c>
      <c r="CJ48" s="23">
        <f t="shared" si="17"/>
        <v>-4.9940323718028132E-4</v>
      </c>
      <c r="CK48" s="23">
        <f t="shared" si="18"/>
        <v>3.7117452443448254E-3</v>
      </c>
      <c r="CL48" s="23">
        <f t="shared" si="19"/>
        <v>-4.7104011797713483E-4</v>
      </c>
      <c r="CM48" s="23">
        <f t="shared" si="20"/>
        <v>-3.6932103683479453E-4</v>
      </c>
      <c r="CN48" s="23">
        <f t="shared" si="21"/>
        <v>-1.0689716283223127E-2</v>
      </c>
      <c r="CO48" s="23">
        <f t="shared" si="22"/>
        <v>-1.4199411381359353E-4</v>
      </c>
      <c r="CP48" s="70">
        <f t="shared" si="23"/>
        <v>-0.77093337094263714</v>
      </c>
      <c r="CQ48" s="70">
        <f t="shared" si="24"/>
        <v>0.64556573599033762</v>
      </c>
      <c r="CR48" s="23">
        <f t="shared" si="25"/>
        <v>1.5199752626016532E-4</v>
      </c>
      <c r="CS48" s="70">
        <f t="shared" si="26"/>
        <v>0.81332767096102587</v>
      </c>
      <c r="CT48" s="23">
        <f t="shared" si="27"/>
        <v>-5.3600864032785664E-4</v>
      </c>
      <c r="CU48" s="70" t="str">
        <f t="shared" si="28"/>
        <v/>
      </c>
      <c r="CV48" s="83">
        <f t="shared" si="14"/>
        <v>-4.540448448477647E-5</v>
      </c>
      <c r="CW48" s="83">
        <f t="shared" si="15"/>
        <v>-3.1496047476709316E-5</v>
      </c>
      <c r="CX48" s="70">
        <f t="shared" si="29"/>
        <v>-0.79806433544193955</v>
      </c>
    </row>
    <row r="49" spans="1:102" x14ac:dyDescent="0.25">
      <c r="A49" s="28" t="s">
        <v>48</v>
      </c>
      <c r="B49" s="79">
        <v>9367.7672426000008</v>
      </c>
      <c r="C49" s="79">
        <v>20.193829999999998</v>
      </c>
      <c r="D49" s="79">
        <v>44177.950491000003</v>
      </c>
      <c r="E49" s="79">
        <v>6455.6984473000002</v>
      </c>
      <c r="F49" s="79">
        <v>5751.2277464999997</v>
      </c>
      <c r="G49" s="79">
        <v>40528.988919000003</v>
      </c>
      <c r="H49" s="79">
        <v>828.70484536000004</v>
      </c>
      <c r="I49" s="80">
        <v>4.8092154540000003</v>
      </c>
      <c r="J49" s="80">
        <v>10.770268931</v>
      </c>
      <c r="K49" s="79"/>
      <c r="L49" s="80">
        <v>1.7707468795000001</v>
      </c>
      <c r="M49" s="79">
        <v>108.5857295</v>
      </c>
      <c r="N49" s="80"/>
      <c r="O49" s="79">
        <v>2.0247360905999998</v>
      </c>
      <c r="P49" s="79">
        <v>1.2493833000000001E-3</v>
      </c>
      <c r="Q49" s="80">
        <v>0.1661783033</v>
      </c>
      <c r="R49" s="26"/>
      <c r="S49" s="26" t="s">
        <v>48</v>
      </c>
      <c r="T49" s="97">
        <v>0</v>
      </c>
      <c r="U49" s="26">
        <v>6.2574853610866798E-3</v>
      </c>
      <c r="V49" s="97">
        <v>2.0244536575684302</v>
      </c>
      <c r="W49" s="26">
        <v>6.8174092504719401E-6</v>
      </c>
      <c r="X49" s="26">
        <v>6.8174092504719401E-6</v>
      </c>
      <c r="Y49" s="26">
        <v>9.3492288333250998E-6</v>
      </c>
      <c r="Z49" s="97">
        <v>0</v>
      </c>
      <c r="AA49" s="26">
        <v>2.1737278582465298</v>
      </c>
      <c r="AB49" s="97">
        <v>1.2488008025106499E-3</v>
      </c>
      <c r="AC49" s="26">
        <v>45.886274217258602</v>
      </c>
      <c r="AD49" s="26">
        <v>0</v>
      </c>
      <c r="AE49" s="26">
        <v>9367.3747121726501</v>
      </c>
      <c r="AF49" s="26">
        <v>1.15021460035209E-3</v>
      </c>
      <c r="AG49" s="26">
        <v>17.020109394838101</v>
      </c>
      <c r="AH49" s="26">
        <v>4.4943108882910903E-4</v>
      </c>
      <c r="AI49" s="26">
        <v>0</v>
      </c>
      <c r="AJ49" s="97">
        <v>0</v>
      </c>
      <c r="AK49" s="26">
        <v>11.375700544186699</v>
      </c>
      <c r="AL49" s="26">
        <v>11.375700544186699</v>
      </c>
      <c r="AM49" s="26">
        <v>108.58025469369301</v>
      </c>
      <c r="AN49" s="26">
        <v>0</v>
      </c>
      <c r="AO49" s="26">
        <v>12.5418261777731</v>
      </c>
      <c r="AP49" s="26">
        <v>0</v>
      </c>
      <c r="AQ49" s="97">
        <v>1.6481462282071401E-5</v>
      </c>
      <c r="AR49" s="26">
        <v>0</v>
      </c>
      <c r="AS49" s="26">
        <v>2.8738970755814201E-6</v>
      </c>
      <c r="AT49" s="26">
        <v>8.6377564165984103E-7</v>
      </c>
      <c r="AU49" s="26">
        <v>20.1923007399593</v>
      </c>
      <c r="AV49" s="26">
        <v>0</v>
      </c>
      <c r="AW49" s="26">
        <v>38442.257925565304</v>
      </c>
      <c r="AX49" s="26">
        <v>4271.3621257436498</v>
      </c>
      <c r="AY49" s="26">
        <v>42713.620051309001</v>
      </c>
      <c r="AZ49" s="26">
        <v>0</v>
      </c>
      <c r="BA49" s="26">
        <v>22.7957111338266</v>
      </c>
      <c r="BB49" s="26">
        <v>339.71969705562998</v>
      </c>
      <c r="BC49" s="26">
        <v>249.267289746492</v>
      </c>
      <c r="BD49" s="26">
        <v>196.70236560984301</v>
      </c>
      <c r="BE49" s="26">
        <v>5.3181478408162297</v>
      </c>
      <c r="BF49" s="26">
        <v>248.20989135245799</v>
      </c>
      <c r="BG49" s="26">
        <v>166.912175834203</v>
      </c>
      <c r="BH49" s="26">
        <v>0</v>
      </c>
      <c r="BI49" s="26">
        <v>26.625892287769201</v>
      </c>
      <c r="BJ49" s="26">
        <v>6455.7055295686896</v>
      </c>
      <c r="BK49" s="26">
        <v>5751.2611696090298</v>
      </c>
      <c r="BL49" s="26">
        <v>704.444359959655</v>
      </c>
      <c r="BM49" s="26">
        <v>0</v>
      </c>
      <c r="BN49" s="26">
        <v>1.6109019789789201</v>
      </c>
      <c r="BO49" s="26">
        <v>3321.6500183501998</v>
      </c>
      <c r="BP49" s="26">
        <v>0</v>
      </c>
      <c r="BQ49" s="26">
        <v>84.204368958999495</v>
      </c>
      <c r="BR49" s="26">
        <v>22.567212106339898</v>
      </c>
      <c r="BS49" s="26">
        <v>4.75144217564399</v>
      </c>
      <c r="BT49" s="26">
        <v>209.65621572727699</v>
      </c>
      <c r="BU49" s="26">
        <v>16.678661391446902</v>
      </c>
      <c r="BV49" s="26">
        <v>513.56264767503797</v>
      </c>
      <c r="BW49" s="26">
        <v>585.251512647043</v>
      </c>
      <c r="BX49" s="26">
        <v>24.518680008791701</v>
      </c>
      <c r="BY49" s="26">
        <v>39279.493770000103</v>
      </c>
      <c r="BZ49" s="26">
        <v>165.86612369162299</v>
      </c>
      <c r="CA49" s="26">
        <v>887.59526783996603</v>
      </c>
      <c r="CB49" s="26">
        <v>0</v>
      </c>
      <c r="CC49" s="26">
        <v>126.33314377382401</v>
      </c>
      <c r="CD49" s="97">
        <v>0</v>
      </c>
      <c r="CE49" s="26">
        <v>3.6257115590554001E-2</v>
      </c>
      <c r="CF49" s="26">
        <v>828.69466490020204</v>
      </c>
      <c r="CG49" s="26">
        <v>389.994048027475</v>
      </c>
      <c r="CH49" s="49"/>
      <c r="CI49" s="23">
        <f t="shared" si="16"/>
        <v>-4.1902239582307877E-5</v>
      </c>
      <c r="CJ49" s="23">
        <f t="shared" si="17"/>
        <v>-7.5729073716970848E-5</v>
      </c>
      <c r="CK49" s="23">
        <f t="shared" si="18"/>
        <v>-3.3146183184512332E-2</v>
      </c>
      <c r="CL49" s="23">
        <f t="shared" si="19"/>
        <v>1.0970569253177404E-6</v>
      </c>
      <c r="CM49" s="23">
        <f t="shared" si="20"/>
        <v>5.8114737414845017E-6</v>
      </c>
      <c r="CN49" s="23">
        <f t="shared" si="21"/>
        <v>-3.082966494666578E-2</v>
      </c>
      <c r="CO49" s="23">
        <f t="shared" si="22"/>
        <v>-1.2284783726069578E-5</v>
      </c>
      <c r="CP49" s="70">
        <f t="shared" si="23"/>
        <v>-0.99999858242798323</v>
      </c>
      <c r="CQ49" s="70">
        <f t="shared" si="24"/>
        <v>-0.79817329797681269</v>
      </c>
      <c r="CR49" s="23" t="str">
        <f t="shared" si="25"/>
        <v/>
      </c>
      <c r="CS49" s="70">
        <f t="shared" si="26"/>
        <v>5.4242386508673768</v>
      </c>
      <c r="CT49" s="23">
        <f t="shared" si="27"/>
        <v>-5.0419206392975091E-5</v>
      </c>
      <c r="CU49" s="70" t="str">
        <f t="shared" si="28"/>
        <v/>
      </c>
      <c r="CV49" s="83">
        <f t="shared" si="14"/>
        <v>-1.3949128129874542E-4</v>
      </c>
      <c r="CW49" s="83">
        <f t="shared" si="15"/>
        <v>-4.6622800973097602E-4</v>
      </c>
      <c r="CX49" s="70">
        <f t="shared" si="29"/>
        <v>-0.99999480211541159</v>
      </c>
    </row>
    <row r="50" spans="1:102" x14ac:dyDescent="0.25">
      <c r="A50" s="28" t="s">
        <v>49</v>
      </c>
      <c r="B50" s="79">
        <v>9978.0346024999999</v>
      </c>
      <c r="C50" s="79">
        <v>1331.2187627999999</v>
      </c>
      <c r="D50" s="79">
        <v>18117.950563999999</v>
      </c>
      <c r="E50" s="79">
        <v>1077.7717756</v>
      </c>
      <c r="F50" s="79">
        <v>649.84230869999999</v>
      </c>
      <c r="G50" s="79">
        <v>11563.952294000001</v>
      </c>
      <c r="H50" s="79">
        <v>879.02720581999995</v>
      </c>
      <c r="I50" s="80">
        <v>6.9021570625999997</v>
      </c>
      <c r="J50" s="80">
        <v>12.833018235000001</v>
      </c>
      <c r="K50" s="79">
        <v>27.632257119999998</v>
      </c>
      <c r="L50" s="80">
        <v>61.835648882000001</v>
      </c>
      <c r="M50" s="79">
        <v>42.046822179999999</v>
      </c>
      <c r="N50" s="80"/>
      <c r="O50" s="79">
        <v>7.6838160118000003</v>
      </c>
      <c r="P50" s="79">
        <v>1.37298488E-2</v>
      </c>
      <c r="Q50" s="80">
        <v>1.0993292875</v>
      </c>
      <c r="R50" s="26"/>
      <c r="S50" s="26" t="s">
        <v>49</v>
      </c>
      <c r="T50" s="97">
        <v>0</v>
      </c>
      <c r="U50" s="26">
        <v>0</v>
      </c>
      <c r="V50" s="97">
        <v>7.6846508392817396</v>
      </c>
      <c r="W50" s="26">
        <v>0</v>
      </c>
      <c r="X50" s="26">
        <v>0</v>
      </c>
      <c r="Y50" s="26">
        <v>0</v>
      </c>
      <c r="Z50" s="97">
        <v>0</v>
      </c>
      <c r="AA50" s="26">
        <v>87.1062733127618</v>
      </c>
      <c r="AB50" s="97">
        <v>1.37164850805842E-2</v>
      </c>
      <c r="AC50" s="26">
        <v>526.83288323120598</v>
      </c>
      <c r="AD50" s="26">
        <v>27.639430358786701</v>
      </c>
      <c r="AE50" s="26">
        <v>9974.0990511536602</v>
      </c>
      <c r="AF50" s="26">
        <v>79.7297538769742</v>
      </c>
      <c r="AG50" s="26">
        <v>37.180280080613102</v>
      </c>
      <c r="AH50" s="26">
        <v>2.8228261650833801E-2</v>
      </c>
      <c r="AI50" s="26">
        <v>53.879261482375902</v>
      </c>
      <c r="AJ50" s="97">
        <v>0</v>
      </c>
      <c r="AK50" s="26">
        <v>60.152584020506403</v>
      </c>
      <c r="AL50" s="26">
        <v>60.152584020506403</v>
      </c>
      <c r="AM50" s="26">
        <v>42.0357485269015</v>
      </c>
      <c r="AN50" s="26">
        <v>0</v>
      </c>
      <c r="AO50" s="26">
        <v>8.8899126002805904</v>
      </c>
      <c r="AP50" s="26">
        <v>0</v>
      </c>
      <c r="AQ50" s="97">
        <v>0</v>
      </c>
      <c r="AR50" s="26">
        <v>0</v>
      </c>
      <c r="AS50" s="26">
        <v>0</v>
      </c>
      <c r="AT50" s="26">
        <v>0</v>
      </c>
      <c r="AU50" s="26">
        <v>1331.02528932268</v>
      </c>
      <c r="AV50" s="26">
        <v>0</v>
      </c>
      <c r="AW50" s="26">
        <v>16156.4766081083</v>
      </c>
      <c r="AX50" s="26">
        <v>1795.16424402999</v>
      </c>
      <c r="AY50" s="26">
        <v>17951.640852138298</v>
      </c>
      <c r="AZ50" s="26">
        <v>0</v>
      </c>
      <c r="BA50" s="26">
        <v>22.3019183049934</v>
      </c>
      <c r="BB50" s="26">
        <v>26.801958174418601</v>
      </c>
      <c r="BC50" s="26">
        <v>185.20983550280101</v>
      </c>
      <c r="BD50" s="26">
        <v>16.8980881532236</v>
      </c>
      <c r="BE50" s="26">
        <v>6.5044986373253701</v>
      </c>
      <c r="BF50" s="26">
        <v>34.933823602403002</v>
      </c>
      <c r="BG50" s="26">
        <v>15.752576596336899</v>
      </c>
      <c r="BH50" s="26">
        <v>0</v>
      </c>
      <c r="BI50" s="26">
        <v>3.5818528297385801</v>
      </c>
      <c r="BJ50" s="26">
        <v>1077.33449648532</v>
      </c>
      <c r="BK50" s="26">
        <v>649.66627824511295</v>
      </c>
      <c r="BL50" s="26">
        <v>427.66821824020798</v>
      </c>
      <c r="BM50" s="26">
        <v>1.2966497175328001E-2</v>
      </c>
      <c r="BN50" s="26">
        <v>0.118975314851911</v>
      </c>
      <c r="BO50" s="26">
        <v>253.05021720732799</v>
      </c>
      <c r="BP50" s="26">
        <v>1.3915622138813999E-2</v>
      </c>
      <c r="BQ50" s="26">
        <v>46.878738992734597</v>
      </c>
      <c r="BR50" s="26">
        <v>11.4533118205389</v>
      </c>
      <c r="BS50" s="26">
        <v>5.5994002147759696</v>
      </c>
      <c r="BT50" s="26">
        <v>117.244940917543</v>
      </c>
      <c r="BU50" s="26">
        <v>16.884896380563699</v>
      </c>
      <c r="BV50" s="26">
        <v>44.5113727179086</v>
      </c>
      <c r="BW50" s="26">
        <v>64.498928449370297</v>
      </c>
      <c r="BX50" s="26">
        <v>1.8107124973012401</v>
      </c>
      <c r="BY50" s="26">
        <v>11559.0759273284</v>
      </c>
      <c r="BZ50" s="26">
        <v>120.4126639215</v>
      </c>
      <c r="CA50" s="26">
        <v>260.41375051838202</v>
      </c>
      <c r="CB50" s="26">
        <v>0</v>
      </c>
      <c r="CC50" s="26">
        <v>89.806821600342502</v>
      </c>
      <c r="CD50" s="97">
        <v>0</v>
      </c>
      <c r="CE50" s="26">
        <v>0.752784836463948</v>
      </c>
      <c r="CF50" s="26">
        <v>878.865239299172</v>
      </c>
      <c r="CG50" s="26">
        <v>275.96183224570098</v>
      </c>
      <c r="CH50" s="49"/>
      <c r="CI50" s="23">
        <f t="shared" si="16"/>
        <v>-3.9442149713067278E-4</v>
      </c>
      <c r="CJ50" s="23">
        <f t="shared" si="17"/>
        <v>-1.4533559977247679E-4</v>
      </c>
      <c r="CK50" s="23">
        <f t="shared" si="18"/>
        <v>-9.179278377773846E-3</v>
      </c>
      <c r="CL50" s="23">
        <f t="shared" si="19"/>
        <v>-4.0572514940517943E-4</v>
      </c>
      <c r="CM50" s="23">
        <f t="shared" si="20"/>
        <v>-2.7088180090826522E-4</v>
      </c>
      <c r="CN50" s="23">
        <f t="shared" si="21"/>
        <v>-4.2168685477287287E-4</v>
      </c>
      <c r="CO50" s="23">
        <f t="shared" si="22"/>
        <v>-1.8425655059999576E-4</v>
      </c>
      <c r="CP50" s="70">
        <f t="shared" si="23"/>
        <v>-1</v>
      </c>
      <c r="CQ50" s="70">
        <f t="shared" si="24"/>
        <v>5.7876684749962717</v>
      </c>
      <c r="CR50" s="23">
        <f t="shared" si="25"/>
        <v>2.5959655613910581E-4</v>
      </c>
      <c r="CS50" s="70">
        <f t="shared" si="26"/>
        <v>-2.7218358534659585E-2</v>
      </c>
      <c r="CT50" s="23">
        <f t="shared" si="27"/>
        <v>-2.6336480438625604E-4</v>
      </c>
      <c r="CU50" s="70" t="str">
        <f t="shared" si="28"/>
        <v/>
      </c>
      <c r="CV50" s="83">
        <f t="shared" si="14"/>
        <v>1.0864751061937356E-4</v>
      </c>
      <c r="CW50" s="83">
        <f t="shared" si="15"/>
        <v>-9.7333332729782963E-4</v>
      </c>
      <c r="CX50" s="70">
        <f t="shared" si="29"/>
        <v>-1</v>
      </c>
    </row>
    <row r="51" spans="1:102" s="28" customFormat="1" x14ac:dyDescent="0.25">
      <c r="A51" s="28" t="s">
        <v>50</v>
      </c>
      <c r="B51" s="79">
        <v>15927.776981999999</v>
      </c>
      <c r="C51" s="79">
        <v>137.24976899999999</v>
      </c>
      <c r="D51" s="79">
        <v>36508.559931999996</v>
      </c>
      <c r="E51" s="79">
        <v>1525.5095765000001</v>
      </c>
      <c r="F51" s="79">
        <v>941.50123880000001</v>
      </c>
      <c r="G51" s="79">
        <v>33468.908186000001</v>
      </c>
      <c r="H51" s="79">
        <v>641.07190849999995</v>
      </c>
      <c r="I51" s="80">
        <v>0.65582676149999997</v>
      </c>
      <c r="J51" s="80">
        <v>1.2541106129999999</v>
      </c>
      <c r="K51" s="79"/>
      <c r="L51" s="80">
        <v>0.12107791449999999</v>
      </c>
      <c r="M51" s="79">
        <v>113.28038454999999</v>
      </c>
      <c r="N51" s="80"/>
      <c r="O51" s="79">
        <v>0.43511658050000002</v>
      </c>
      <c r="P51" s="79">
        <v>4.5760499999999997E-5</v>
      </c>
      <c r="Q51" s="80">
        <v>2.67726834E-2</v>
      </c>
      <c r="R51" s="26"/>
      <c r="S51" s="26" t="s">
        <v>50</v>
      </c>
      <c r="T51" s="97">
        <v>0</v>
      </c>
      <c r="U51" s="26">
        <v>6.5320108809118296E-4</v>
      </c>
      <c r="V51" s="97">
        <v>0.43507729652890498</v>
      </c>
      <c r="W51" s="26">
        <v>0</v>
      </c>
      <c r="X51" s="26">
        <v>0</v>
      </c>
      <c r="Y51" s="26">
        <v>0</v>
      </c>
      <c r="Z51" s="97">
        <v>0</v>
      </c>
      <c r="AA51" s="26">
        <v>1.5977215152150202E-2</v>
      </c>
      <c r="AB51" s="97">
        <v>4.57608520365698E-5</v>
      </c>
      <c r="AC51" s="26">
        <v>6.9912289832117098</v>
      </c>
      <c r="AD51" s="26">
        <v>0</v>
      </c>
      <c r="AE51" s="26">
        <v>15926.715708973101</v>
      </c>
      <c r="AF51" s="26">
        <v>0</v>
      </c>
      <c r="AG51" s="26">
        <v>13.6126111577803</v>
      </c>
      <c r="AH51" s="26">
        <v>0</v>
      </c>
      <c r="AI51" s="26">
        <v>0</v>
      </c>
      <c r="AJ51" s="97">
        <v>0</v>
      </c>
      <c r="AK51" s="26">
        <v>3.0439441591812701</v>
      </c>
      <c r="AL51" s="26">
        <v>3.0439441591812701</v>
      </c>
      <c r="AM51" s="26">
        <v>113.27041304033899</v>
      </c>
      <c r="AN51" s="26">
        <v>0</v>
      </c>
      <c r="AO51" s="26">
        <v>10.0307387356746</v>
      </c>
      <c r="AP51" s="26">
        <v>0</v>
      </c>
      <c r="AQ51" s="97">
        <v>0</v>
      </c>
      <c r="AR51" s="26">
        <v>0</v>
      </c>
      <c r="AS51" s="26">
        <v>0</v>
      </c>
      <c r="AT51" s="26">
        <v>0</v>
      </c>
      <c r="AU51" s="26">
        <v>137.22741272397499</v>
      </c>
      <c r="AV51" s="26">
        <v>0</v>
      </c>
      <c r="AW51" s="26">
        <v>30536.1965097348</v>
      </c>
      <c r="AX51" s="26">
        <v>3392.910957216</v>
      </c>
      <c r="AY51" s="26">
        <v>33929.107466950802</v>
      </c>
      <c r="AZ51" s="26">
        <v>0</v>
      </c>
      <c r="BA51" s="26">
        <v>18.2314760046186</v>
      </c>
      <c r="BB51" s="26">
        <v>56.090684797731399</v>
      </c>
      <c r="BC51" s="26">
        <v>187.98087336166199</v>
      </c>
      <c r="BD51" s="26">
        <v>32.425097011634897</v>
      </c>
      <c r="BE51" s="26">
        <v>0.64078613899039305</v>
      </c>
      <c r="BF51" s="26">
        <v>40.344406692460701</v>
      </c>
      <c r="BG51" s="26">
        <v>27.456006649911501</v>
      </c>
      <c r="BH51" s="26">
        <v>0</v>
      </c>
      <c r="BI51" s="26">
        <v>4.3692885219552702</v>
      </c>
      <c r="BJ51" s="26">
        <v>1525.3903779485099</v>
      </c>
      <c r="BK51" s="26">
        <v>941.43285991194705</v>
      </c>
      <c r="BL51" s="26">
        <v>583.95751803656299</v>
      </c>
      <c r="BM51" s="26">
        <v>0</v>
      </c>
      <c r="BN51" s="26">
        <v>0.26629917899876998</v>
      </c>
      <c r="BO51" s="26">
        <v>548.57284111608897</v>
      </c>
      <c r="BP51" s="26">
        <v>0</v>
      </c>
      <c r="BQ51" s="26">
        <v>12.2719865372553</v>
      </c>
      <c r="BR51" s="26">
        <v>3.34495791685268</v>
      </c>
      <c r="BS51" s="26">
        <v>0.57872254060638095</v>
      </c>
      <c r="BT51" s="26">
        <v>30.5388068102977</v>
      </c>
      <c r="BU51" s="26">
        <v>11.612213424657501</v>
      </c>
      <c r="BV51" s="26">
        <v>84.677036514713095</v>
      </c>
      <c r="BW51" s="26">
        <v>95.802729603333404</v>
      </c>
      <c r="BX51" s="26">
        <v>4.05320988111575</v>
      </c>
      <c r="BY51" s="26">
        <v>32503.697689238499</v>
      </c>
      <c r="BZ51" s="26">
        <v>123.328456229355</v>
      </c>
      <c r="CA51" s="26">
        <v>796.32012376747798</v>
      </c>
      <c r="CB51" s="26">
        <v>0</v>
      </c>
      <c r="CC51" s="26">
        <v>100.180327820239</v>
      </c>
      <c r="CD51" s="97">
        <v>0</v>
      </c>
      <c r="CE51" s="26">
        <v>1.8825320562178599E-3</v>
      </c>
      <c r="CF51" s="26">
        <v>641.01346599072895</v>
      </c>
      <c r="CG51" s="26">
        <v>311.91739724152097</v>
      </c>
      <c r="CH51" s="49"/>
      <c r="CI51" s="23">
        <f t="shared" si="16"/>
        <v>-6.6630329398629037E-5</v>
      </c>
      <c r="CJ51" s="23">
        <f t="shared" si="17"/>
        <v>-1.6288753116220801E-4</v>
      </c>
      <c r="CK51" s="23">
        <f t="shared" si="18"/>
        <v>-7.0653361015981561E-2</v>
      </c>
      <c r="CL51" s="23">
        <f t="shared" si="19"/>
        <v>-7.8136875262134199E-5</v>
      </c>
      <c r="CM51" s="23">
        <f t="shared" si="20"/>
        <v>-7.2627507256511841E-5</v>
      </c>
      <c r="CN51" s="23">
        <f t="shared" si="21"/>
        <v>-2.883901952813769E-2</v>
      </c>
      <c r="CO51" s="23">
        <f t="shared" si="22"/>
        <v>-9.1163734514196828E-5</v>
      </c>
      <c r="CP51" s="70">
        <f t="shared" si="23"/>
        <v>-1</v>
      </c>
      <c r="CQ51" s="70">
        <f t="shared" si="24"/>
        <v>-0.98726012284201103</v>
      </c>
      <c r="CR51" s="23" t="str">
        <f t="shared" si="25"/>
        <v/>
      </c>
      <c r="CS51" s="70">
        <f t="shared" si="26"/>
        <v>24.140374871432645</v>
      </c>
      <c r="CT51" s="23">
        <f t="shared" si="27"/>
        <v>-8.8025033642064908E-5</v>
      </c>
      <c r="CU51" s="70" t="str">
        <f t="shared" si="28"/>
        <v/>
      </c>
      <c r="CV51" s="83">
        <f t="shared" si="14"/>
        <v>-9.0283783371106864E-5</v>
      </c>
      <c r="CW51" s="83">
        <f t="shared" si="15"/>
        <v>7.693022799213405E-6</v>
      </c>
      <c r="CX51" s="70">
        <f t="shared" si="29"/>
        <v>-1</v>
      </c>
    </row>
    <row r="52" spans="1:102" s="28" customFormat="1" x14ac:dyDescent="0.25">
      <c r="B52" s="79"/>
      <c r="C52" s="79"/>
      <c r="D52" s="79"/>
      <c r="E52" s="79"/>
      <c r="F52" s="79"/>
      <c r="G52" s="79"/>
      <c r="H52" s="79"/>
      <c r="I52" s="80"/>
      <c r="J52" s="80"/>
      <c r="K52" s="79"/>
      <c r="L52" s="80"/>
      <c r="M52" s="79"/>
      <c r="N52" s="80"/>
      <c r="O52" s="79"/>
      <c r="P52" s="79"/>
      <c r="Q52" s="80"/>
      <c r="R52" s="26"/>
      <c r="S52" s="26"/>
      <c r="T52" s="97"/>
      <c r="U52" s="26"/>
      <c r="V52" s="97"/>
      <c r="W52" s="26"/>
      <c r="X52" s="26"/>
      <c r="Y52" s="26"/>
      <c r="Z52" s="97"/>
      <c r="AA52" s="26"/>
      <c r="AB52" s="97"/>
      <c r="AC52" s="26"/>
      <c r="AD52" s="26"/>
      <c r="AE52" s="26"/>
      <c r="AF52" s="26"/>
      <c r="AG52" s="26"/>
      <c r="AH52" s="26"/>
      <c r="AI52" s="26"/>
      <c r="AJ52" s="97"/>
      <c r="AK52" s="26"/>
      <c r="AL52" s="26"/>
      <c r="AM52" s="26"/>
      <c r="AN52" s="26"/>
      <c r="AO52" s="26"/>
      <c r="AP52" s="26"/>
      <c r="AQ52" s="9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97"/>
      <c r="CE52" s="26"/>
      <c r="CF52" s="26"/>
      <c r="CG52" s="26"/>
      <c r="CH52" s="49"/>
      <c r="CI52" s="23" t="str">
        <f t="shared" si="16"/>
        <v/>
      </c>
      <c r="CJ52" s="23" t="str">
        <f t="shared" si="17"/>
        <v/>
      </c>
      <c r="CK52" s="23" t="str">
        <f t="shared" si="18"/>
        <v/>
      </c>
      <c r="CL52" s="23" t="str">
        <f t="shared" si="19"/>
        <v/>
      </c>
      <c r="CM52" s="23" t="str">
        <f t="shared" si="20"/>
        <v/>
      </c>
      <c r="CN52" s="23" t="str">
        <f t="shared" si="21"/>
        <v/>
      </c>
      <c r="CO52" s="23" t="str">
        <f t="shared" si="22"/>
        <v/>
      </c>
      <c r="CP52" s="70" t="str">
        <f t="shared" si="23"/>
        <v/>
      </c>
      <c r="CQ52" s="70" t="str">
        <f t="shared" si="24"/>
        <v/>
      </c>
      <c r="CR52" s="23" t="str">
        <f t="shared" si="25"/>
        <v/>
      </c>
      <c r="CS52" s="70" t="str">
        <f t="shared" si="26"/>
        <v/>
      </c>
      <c r="CT52" s="23" t="str">
        <f t="shared" si="27"/>
        <v/>
      </c>
      <c r="CU52" s="70" t="str">
        <f t="shared" si="28"/>
        <v/>
      </c>
      <c r="CV52" s="83" t="str">
        <f t="shared" si="14"/>
        <v/>
      </c>
      <c r="CW52" s="83" t="str">
        <f t="shared" si="15"/>
        <v/>
      </c>
      <c r="CX52" s="70" t="str">
        <f t="shared" si="29"/>
        <v/>
      </c>
    </row>
    <row r="53" spans="1:102" s="28" customFormat="1" x14ac:dyDescent="0.25">
      <c r="B53" s="79"/>
      <c r="C53" s="79"/>
      <c r="D53" s="79"/>
      <c r="E53" s="79"/>
      <c r="F53" s="79"/>
      <c r="G53" s="79"/>
      <c r="H53" s="79"/>
      <c r="I53" s="80"/>
      <c r="J53" s="80"/>
      <c r="K53" s="79"/>
      <c r="L53" s="80"/>
      <c r="M53" s="79"/>
      <c r="N53" s="80"/>
      <c r="O53" s="79"/>
      <c r="P53" s="79"/>
      <c r="Q53" s="80"/>
      <c r="R53" s="26"/>
      <c r="S53" s="26"/>
      <c r="T53" s="97"/>
      <c r="U53" s="26"/>
      <c r="V53" s="97"/>
      <c r="W53" s="26"/>
      <c r="X53" s="26"/>
      <c r="Y53" s="26"/>
      <c r="Z53" s="97"/>
      <c r="AA53" s="26"/>
      <c r="AB53" s="97"/>
      <c r="AC53" s="26"/>
      <c r="AD53" s="26"/>
      <c r="AE53" s="26"/>
      <c r="AF53" s="26"/>
      <c r="AG53" s="26"/>
      <c r="AH53" s="26"/>
      <c r="AI53" s="26"/>
      <c r="AJ53" s="97"/>
      <c r="AK53" s="26"/>
      <c r="AL53" s="26"/>
      <c r="AM53" s="26"/>
      <c r="AN53" s="26"/>
      <c r="AO53" s="26"/>
      <c r="AP53" s="26"/>
      <c r="AQ53" s="9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97"/>
      <c r="CE53" s="26"/>
      <c r="CF53" s="26"/>
      <c r="CG53" s="26"/>
      <c r="CH53" s="49"/>
      <c r="CI53" s="23" t="str">
        <f t="shared" si="16"/>
        <v/>
      </c>
      <c r="CJ53" s="23" t="str">
        <f t="shared" si="17"/>
        <v/>
      </c>
      <c r="CK53" s="23" t="str">
        <f t="shared" si="18"/>
        <v/>
      </c>
      <c r="CL53" s="23" t="str">
        <f t="shared" si="19"/>
        <v/>
      </c>
      <c r="CM53" s="23" t="str">
        <f t="shared" si="20"/>
        <v/>
      </c>
      <c r="CN53" s="23" t="str">
        <f t="shared" si="21"/>
        <v/>
      </c>
      <c r="CO53" s="23" t="str">
        <f t="shared" si="22"/>
        <v/>
      </c>
      <c r="CP53" s="70" t="str">
        <f t="shared" si="23"/>
        <v/>
      </c>
      <c r="CQ53" s="70" t="str">
        <f t="shared" si="24"/>
        <v/>
      </c>
      <c r="CR53" s="23" t="str">
        <f t="shared" si="25"/>
        <v/>
      </c>
      <c r="CS53" s="70" t="str">
        <f t="shared" si="26"/>
        <v/>
      </c>
      <c r="CT53" s="23" t="str">
        <f t="shared" si="27"/>
        <v/>
      </c>
      <c r="CU53" s="70" t="str">
        <f t="shared" si="28"/>
        <v/>
      </c>
      <c r="CV53" s="83" t="str">
        <f t="shared" si="14"/>
        <v/>
      </c>
      <c r="CW53" s="83" t="str">
        <f t="shared" si="15"/>
        <v/>
      </c>
      <c r="CX53" s="70" t="str">
        <f t="shared" si="29"/>
        <v/>
      </c>
    </row>
    <row r="54" spans="1:102" x14ac:dyDescent="0.25">
      <c r="A54" s="28" t="s">
        <v>51</v>
      </c>
      <c r="B54" s="79">
        <v>3405.5842499999999</v>
      </c>
      <c r="C54" s="79"/>
      <c r="D54" s="79">
        <v>36368.343999999997</v>
      </c>
      <c r="E54" s="79">
        <v>5772.8770000000004</v>
      </c>
      <c r="F54" s="79">
        <v>3927.1512499999999</v>
      </c>
      <c r="G54" s="79">
        <v>10137.317999999999</v>
      </c>
      <c r="H54" s="79">
        <v>389.43696499999999</v>
      </c>
      <c r="I54" s="80">
        <v>0.40576354999999997</v>
      </c>
      <c r="J54" s="80">
        <v>2.0532615000000001</v>
      </c>
      <c r="K54" s="79">
        <v>0.38620864999999999</v>
      </c>
      <c r="L54" s="80">
        <v>2.2070667400000001</v>
      </c>
      <c r="M54" s="79">
        <v>45.596150000000002</v>
      </c>
      <c r="N54" s="80"/>
      <c r="O54" s="79">
        <v>1.955487</v>
      </c>
      <c r="P54" s="79"/>
      <c r="Q54" s="80">
        <v>6.0581940500000001E-2</v>
      </c>
      <c r="R54" s="26"/>
      <c r="S54" s="26" t="s">
        <v>51</v>
      </c>
      <c r="T54" s="97">
        <v>0</v>
      </c>
      <c r="U54" s="26">
        <v>0</v>
      </c>
      <c r="V54" s="97">
        <v>1.95548587698648</v>
      </c>
      <c r="W54" s="26">
        <v>0</v>
      </c>
      <c r="X54" s="26">
        <v>0</v>
      </c>
      <c r="Y54" s="26">
        <v>0</v>
      </c>
      <c r="Z54" s="97">
        <v>0</v>
      </c>
      <c r="AA54" s="26">
        <v>3.7886184007121</v>
      </c>
      <c r="AB54" s="97">
        <v>0</v>
      </c>
      <c r="AC54" s="26">
        <v>7.6917020905328499</v>
      </c>
      <c r="AD54" s="26">
        <v>0.38621302661529799</v>
      </c>
      <c r="AE54" s="26">
        <v>3407.35161348567</v>
      </c>
      <c r="AF54" s="26">
        <v>3.2817914231385901</v>
      </c>
      <c r="AG54" s="26">
        <v>9.1201401188564493</v>
      </c>
      <c r="AH54" s="26">
        <v>0</v>
      </c>
      <c r="AI54" s="26">
        <v>3.29984335827861</v>
      </c>
      <c r="AJ54" s="97">
        <v>0</v>
      </c>
      <c r="AK54" s="26">
        <v>0</v>
      </c>
      <c r="AL54" s="26">
        <v>0</v>
      </c>
      <c r="AM54" s="26">
        <v>45.623992074275897</v>
      </c>
      <c r="AN54" s="26">
        <v>0</v>
      </c>
      <c r="AO54" s="26">
        <v>5.9512728312280201</v>
      </c>
      <c r="AP54" s="26">
        <v>0</v>
      </c>
      <c r="AQ54" s="97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32757.870198030101</v>
      </c>
      <c r="AX54" s="26">
        <v>3639.7635781345598</v>
      </c>
      <c r="AY54" s="26">
        <v>36397.633776164701</v>
      </c>
      <c r="AZ54" s="26">
        <v>0</v>
      </c>
      <c r="BA54" s="26">
        <v>11.1320538758963</v>
      </c>
      <c r="BB54" s="26">
        <v>231.24169689754501</v>
      </c>
      <c r="BC54" s="26">
        <v>111.681906112733</v>
      </c>
      <c r="BD54" s="26">
        <v>133.98629934357299</v>
      </c>
      <c r="BE54" s="26">
        <v>2.7346108611804598</v>
      </c>
      <c r="BF54" s="26">
        <v>167.84779643622801</v>
      </c>
      <c r="BG54" s="26">
        <v>113.10314202726001</v>
      </c>
      <c r="BH54" s="26">
        <v>0</v>
      </c>
      <c r="BI54" s="26">
        <v>22.930561424626699</v>
      </c>
      <c r="BJ54" s="26">
        <v>5775.9787821071704</v>
      </c>
      <c r="BK54" s="26">
        <v>3929.1638079839199</v>
      </c>
      <c r="BL54" s="26">
        <v>1846.8149741232401</v>
      </c>
      <c r="BM54" s="26">
        <v>7.9221437744230905E-2</v>
      </c>
      <c r="BN54" s="26">
        <v>1.0981083429509899</v>
      </c>
      <c r="BO54" s="26">
        <v>2270.60136896002</v>
      </c>
      <c r="BP54" s="26">
        <v>8.3884599061933393E-2</v>
      </c>
      <c r="BQ54" s="26">
        <v>57.012389413405103</v>
      </c>
      <c r="BR54" s="26">
        <v>13.463919772703401</v>
      </c>
      <c r="BS54" s="26">
        <v>2.2097728078616798</v>
      </c>
      <c r="BT54" s="26">
        <v>141.955555989131</v>
      </c>
      <c r="BU54" s="26">
        <v>7.1528608817332602</v>
      </c>
      <c r="BV54" s="26">
        <v>356.540266097874</v>
      </c>
      <c r="BW54" s="26">
        <v>397.56151259114699</v>
      </c>
      <c r="BX54" s="26">
        <v>16.7137009816079</v>
      </c>
      <c r="BY54" s="26">
        <v>10144.6331038718</v>
      </c>
      <c r="BZ54" s="26">
        <v>73.070139983260205</v>
      </c>
      <c r="CA54" s="26">
        <v>235.68016135892901</v>
      </c>
      <c r="CB54" s="26">
        <v>0</v>
      </c>
      <c r="CC54" s="26">
        <v>59.440768453539199</v>
      </c>
      <c r="CD54" s="97">
        <v>0</v>
      </c>
      <c r="CE54" s="26">
        <v>4.42066510028273E-2</v>
      </c>
      <c r="CF54" s="26">
        <v>389.64928906452297</v>
      </c>
      <c r="CG54" s="26">
        <v>185.066995207958</v>
      </c>
      <c r="CH54" s="49"/>
      <c r="CI54" s="23">
        <f t="shared" si="16"/>
        <v>5.1896043554644196E-4</v>
      </c>
      <c r="CJ54" s="23" t="str">
        <f t="shared" si="17"/>
        <v/>
      </c>
      <c r="CK54" s="23">
        <f t="shared" si="18"/>
        <v>8.0536458203056083E-4</v>
      </c>
      <c r="CL54" s="23">
        <f t="shared" si="19"/>
        <v>5.3730264947097226E-4</v>
      </c>
      <c r="CM54" s="23">
        <f t="shared" si="20"/>
        <v>5.124727457135838E-4</v>
      </c>
      <c r="CN54" s="23">
        <f t="shared" si="21"/>
        <v>7.2160149970639203E-4</v>
      </c>
      <c r="CO54" s="23">
        <f t="shared" si="22"/>
        <v>5.4520778355744552E-4</v>
      </c>
      <c r="CP54" s="70">
        <f t="shared" si="23"/>
        <v>-1</v>
      </c>
      <c r="CQ54" s="70">
        <f t="shared" si="24"/>
        <v>0.84517091501111763</v>
      </c>
      <c r="CR54" s="23">
        <f t="shared" si="25"/>
        <v>1.1332256017588859E-5</v>
      </c>
      <c r="CS54" s="70">
        <f t="shared" si="26"/>
        <v>-1</v>
      </c>
      <c r="CT54" s="23">
        <f t="shared" si="27"/>
        <v>6.1062335911903434E-4</v>
      </c>
      <c r="CU54" s="70" t="str">
        <f t="shared" si="28"/>
        <v/>
      </c>
      <c r="CV54" s="83">
        <f t="shared" si="14"/>
        <v>-5.7428840997393303E-7</v>
      </c>
      <c r="CW54" s="83" t="str">
        <f t="shared" si="15"/>
        <v/>
      </c>
      <c r="CX54" s="70">
        <f t="shared" si="29"/>
        <v>-1</v>
      </c>
    </row>
    <row r="55" spans="1:102" x14ac:dyDescent="0.25">
      <c r="A55" s="28" t="s">
        <v>1</v>
      </c>
      <c r="B55" s="79">
        <v>1893.1985</v>
      </c>
      <c r="C55" s="79">
        <v>7.4836</v>
      </c>
      <c r="D55" s="79">
        <v>7630.0877</v>
      </c>
      <c r="E55" s="79">
        <v>294.41559999999998</v>
      </c>
      <c r="F55" s="79">
        <v>210.89468962000001</v>
      </c>
      <c r="G55" s="79">
        <v>1358.8690999999999</v>
      </c>
      <c r="H55" s="79">
        <v>251.73410000000001</v>
      </c>
      <c r="I55" s="80">
        <v>2.0809414771000001</v>
      </c>
      <c r="J55" s="80">
        <v>0.94110107789999997</v>
      </c>
      <c r="K55" s="79"/>
      <c r="L55" s="80">
        <v>31.626613583000001</v>
      </c>
      <c r="M55" s="79">
        <v>1.56753465</v>
      </c>
      <c r="N55" s="80"/>
      <c r="O55" s="79">
        <v>0.27986476510000002</v>
      </c>
      <c r="P55" s="79"/>
      <c r="Q55" s="80">
        <v>0.101795899</v>
      </c>
      <c r="R55" s="26"/>
      <c r="S55" s="26" t="s">
        <v>1</v>
      </c>
      <c r="T55" s="97">
        <v>0</v>
      </c>
      <c r="U55" s="26">
        <v>0</v>
      </c>
      <c r="V55" s="97">
        <v>0</v>
      </c>
      <c r="W55" s="26">
        <v>0</v>
      </c>
      <c r="X55" s="26">
        <v>0</v>
      </c>
      <c r="Y55" s="26">
        <v>0</v>
      </c>
      <c r="Z55" s="97">
        <v>0</v>
      </c>
      <c r="AA55" s="26">
        <v>0</v>
      </c>
      <c r="AB55" s="97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97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97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97">
        <v>0</v>
      </c>
      <c r="CE55" s="26">
        <v>0</v>
      </c>
      <c r="CF55" s="26">
        <v>0</v>
      </c>
      <c r="CG55" s="26">
        <v>0</v>
      </c>
      <c r="CI55" s="23">
        <f t="shared" si="16"/>
        <v>-1</v>
      </c>
      <c r="CJ55" s="23">
        <f t="shared" si="17"/>
        <v>-1</v>
      </c>
      <c r="CK55" s="23">
        <f t="shared" si="18"/>
        <v>-1</v>
      </c>
      <c r="CL55" s="23">
        <f t="shared" si="19"/>
        <v>-1</v>
      </c>
      <c r="CM55" s="23">
        <f t="shared" si="20"/>
        <v>-1</v>
      </c>
      <c r="CN55" s="23">
        <f t="shared" si="21"/>
        <v>-1</v>
      </c>
      <c r="CO55" s="23">
        <f t="shared" si="22"/>
        <v>-1</v>
      </c>
      <c r="CP55" s="70"/>
      <c r="CQ55" s="70"/>
      <c r="CR55" s="23"/>
      <c r="CS55" s="70"/>
      <c r="CT55" s="23">
        <f t="shared" ref="CT55:CT61" si="30">IF(M55=0,"",(AK55-M55)/M55)</f>
        <v>-1</v>
      </c>
      <c r="CU55" s="70"/>
      <c r="CV55" s="83">
        <f t="shared" si="14"/>
        <v>-1</v>
      </c>
      <c r="CW55" s="83" t="str">
        <f t="shared" si="15"/>
        <v/>
      </c>
      <c r="CX55" s="70">
        <f t="shared" si="29"/>
        <v>-1</v>
      </c>
    </row>
    <row r="56" spans="1:102" s="28" customFormat="1" x14ac:dyDescent="0.25">
      <c r="A56" s="28" t="s">
        <v>11</v>
      </c>
      <c r="B56" s="79">
        <v>1655.8937197</v>
      </c>
      <c r="C56" s="79">
        <v>169.45232892000001</v>
      </c>
      <c r="D56" s="79">
        <v>17258.289140000001</v>
      </c>
      <c r="E56" s="79">
        <v>1556.5151893</v>
      </c>
      <c r="F56" s="79">
        <v>1378.5994743000001</v>
      </c>
      <c r="G56" s="79">
        <v>16224.990583000001</v>
      </c>
      <c r="H56" s="79">
        <v>166.04350403000001</v>
      </c>
      <c r="I56" s="80">
        <v>0.20896749589999999</v>
      </c>
      <c r="J56" s="80">
        <v>1.0393823313999999</v>
      </c>
      <c r="K56" s="79"/>
      <c r="L56" s="80">
        <v>4.2420133379999996</v>
      </c>
      <c r="M56" s="79">
        <v>4.9375498999999996</v>
      </c>
      <c r="N56" s="80"/>
      <c r="O56" s="79"/>
      <c r="P56" s="79"/>
      <c r="Q56" s="80">
        <v>3.3071612799999997E-2</v>
      </c>
      <c r="R56" s="26"/>
      <c r="S56" s="26" t="s">
        <v>11</v>
      </c>
      <c r="T56" s="97">
        <v>0</v>
      </c>
      <c r="U56" s="26">
        <v>0</v>
      </c>
      <c r="V56" s="97">
        <v>0</v>
      </c>
      <c r="W56" s="26">
        <v>0</v>
      </c>
      <c r="X56" s="26">
        <v>0</v>
      </c>
      <c r="Y56" s="26">
        <v>0</v>
      </c>
      <c r="Z56" s="97">
        <v>0</v>
      </c>
      <c r="AA56" s="26">
        <v>0</v>
      </c>
      <c r="AB56" s="97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7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7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97">
        <v>0</v>
      </c>
      <c r="CE56" s="26">
        <v>0</v>
      </c>
      <c r="CF56" s="26">
        <v>0</v>
      </c>
      <c r="CG56" s="26">
        <v>0</v>
      </c>
      <c r="CH56" s="26"/>
      <c r="CI56" s="23">
        <f t="shared" si="16"/>
        <v>-1</v>
      </c>
      <c r="CJ56" s="23">
        <f t="shared" si="17"/>
        <v>-1</v>
      </c>
      <c r="CK56" s="23">
        <f t="shared" si="18"/>
        <v>-1</v>
      </c>
      <c r="CL56" s="23">
        <f t="shared" si="19"/>
        <v>-1</v>
      </c>
      <c r="CM56" s="23">
        <f t="shared" si="20"/>
        <v>-1</v>
      </c>
      <c r="CN56" s="23">
        <f t="shared" si="21"/>
        <v>-1</v>
      </c>
      <c r="CO56" s="23">
        <f t="shared" si="22"/>
        <v>-1</v>
      </c>
      <c r="CP56" s="70"/>
      <c r="CQ56" s="70"/>
      <c r="CR56" s="23"/>
      <c r="CS56" s="70"/>
      <c r="CT56" s="23">
        <f t="shared" si="30"/>
        <v>-1</v>
      </c>
      <c r="CU56" s="70"/>
      <c r="CV56" s="83" t="str">
        <f t="shared" si="14"/>
        <v/>
      </c>
      <c r="CW56" s="83" t="str">
        <f t="shared" si="15"/>
        <v/>
      </c>
      <c r="CX56" s="70">
        <f t="shared" si="29"/>
        <v>-1</v>
      </c>
    </row>
    <row r="57" spans="1:102" s="28" customFormat="1" x14ac:dyDescent="0.25">
      <c r="A57" s="28" t="s">
        <v>58</v>
      </c>
      <c r="B57" s="79">
        <v>1750.1055899999999</v>
      </c>
      <c r="C57" s="79"/>
      <c r="D57" s="79">
        <v>12709.86</v>
      </c>
      <c r="E57" s="79">
        <v>1471.2552889999999</v>
      </c>
      <c r="F57" s="79">
        <v>718.27232800000002</v>
      </c>
      <c r="G57" s="79">
        <v>11617.027110000001</v>
      </c>
      <c r="H57" s="79">
        <v>187.547471</v>
      </c>
      <c r="I57" s="80">
        <v>1.4429911599999999E-2</v>
      </c>
      <c r="J57" s="80">
        <v>4.3182224494000003</v>
      </c>
      <c r="K57" s="79"/>
      <c r="L57" s="80">
        <v>6.1010901999999999E-2</v>
      </c>
      <c r="M57" s="79">
        <v>10.448645020000001</v>
      </c>
      <c r="N57" s="80">
        <v>4.6086740999999997E-3</v>
      </c>
      <c r="O57" s="79">
        <v>1.44607153E-2</v>
      </c>
      <c r="P57" s="79">
        <v>1.5238259E-3</v>
      </c>
      <c r="Q57" s="80">
        <v>9.8389580999999997E-3</v>
      </c>
      <c r="R57" s="26"/>
      <c r="S57" s="26" t="s">
        <v>58</v>
      </c>
      <c r="T57" s="97">
        <v>0</v>
      </c>
      <c r="U57" s="26">
        <v>0</v>
      </c>
      <c r="V57" s="97">
        <v>0</v>
      </c>
      <c r="W57" s="26">
        <v>0</v>
      </c>
      <c r="X57" s="26">
        <v>0</v>
      </c>
      <c r="Y57" s="26">
        <v>0</v>
      </c>
      <c r="Z57" s="97">
        <v>0</v>
      </c>
      <c r="AA57" s="26">
        <v>0</v>
      </c>
      <c r="AB57" s="97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97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97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97">
        <v>0</v>
      </c>
      <c r="CE57" s="26">
        <v>0</v>
      </c>
      <c r="CF57" s="26">
        <v>0</v>
      </c>
      <c r="CG57" s="26">
        <v>0</v>
      </c>
      <c r="CH57" s="26"/>
      <c r="CI57" s="23">
        <f t="shared" si="16"/>
        <v>-1</v>
      </c>
      <c r="CJ57" s="23" t="str">
        <f t="shared" si="17"/>
        <v/>
      </c>
      <c r="CK57" s="23">
        <f t="shared" si="18"/>
        <v>-1</v>
      </c>
      <c r="CL57" s="23">
        <f t="shared" si="19"/>
        <v>-1</v>
      </c>
      <c r="CM57" s="23">
        <f t="shared" si="20"/>
        <v>-1</v>
      </c>
      <c r="CN57" s="23">
        <f t="shared" si="21"/>
        <v>-1</v>
      </c>
      <c r="CO57" s="23">
        <f t="shared" si="22"/>
        <v>-1</v>
      </c>
      <c r="CP57" s="70"/>
      <c r="CQ57" s="70"/>
      <c r="CR57" s="23"/>
      <c r="CS57" s="70"/>
      <c r="CT57" s="23">
        <f t="shared" si="30"/>
        <v>-1</v>
      </c>
      <c r="CU57" s="70"/>
      <c r="CV57" s="83">
        <f t="shared" si="14"/>
        <v>-1</v>
      </c>
      <c r="CW57" s="83">
        <f t="shared" si="15"/>
        <v>-1</v>
      </c>
      <c r="CX57" s="70">
        <f t="shared" si="29"/>
        <v>-1</v>
      </c>
    </row>
    <row r="58" spans="1:102" s="28" customFormat="1" x14ac:dyDescent="0.25">
      <c r="A58" s="28" t="s">
        <v>75</v>
      </c>
      <c r="B58" s="79"/>
      <c r="C58" s="79"/>
      <c r="D58" s="79"/>
      <c r="E58" s="79"/>
      <c r="F58" s="79"/>
      <c r="G58" s="79"/>
      <c r="H58" s="79"/>
      <c r="I58" s="80"/>
      <c r="J58" s="80"/>
      <c r="K58" s="79"/>
      <c r="L58" s="80"/>
      <c r="M58" s="79"/>
      <c r="N58" s="80"/>
      <c r="O58" s="79"/>
      <c r="P58" s="79"/>
      <c r="Q58" s="80"/>
      <c r="R58" s="26"/>
      <c r="S58" s="26"/>
      <c r="T58" s="97"/>
      <c r="U58" s="26"/>
      <c r="V58" s="97"/>
      <c r="W58" s="26"/>
      <c r="X58" s="26"/>
      <c r="Y58" s="26"/>
      <c r="Z58" s="97"/>
      <c r="AA58" s="26"/>
      <c r="AB58" s="97"/>
      <c r="AC58" s="26"/>
      <c r="AD58" s="26"/>
      <c r="AE58" s="26"/>
      <c r="AF58" s="26"/>
      <c r="AG58" s="26"/>
      <c r="AH58" s="26"/>
      <c r="AI58" s="26"/>
      <c r="AJ58" s="97"/>
      <c r="AK58" s="26"/>
      <c r="AL58" s="26"/>
      <c r="AM58" s="26"/>
      <c r="AN58" s="26"/>
      <c r="AO58" s="26"/>
      <c r="AP58" s="26"/>
      <c r="AQ58" s="9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97"/>
      <c r="CE58" s="26"/>
      <c r="CF58" s="26"/>
      <c r="CG58" s="26"/>
      <c r="CH58" s="26"/>
      <c r="CI58" s="23" t="str">
        <f t="shared" si="16"/>
        <v/>
      </c>
      <c r="CJ58" s="23" t="str">
        <f t="shared" si="17"/>
        <v/>
      </c>
      <c r="CK58" s="23" t="str">
        <f t="shared" si="18"/>
        <v/>
      </c>
      <c r="CL58" s="23" t="str">
        <f t="shared" si="19"/>
        <v/>
      </c>
      <c r="CM58" s="23" t="str">
        <f t="shared" si="20"/>
        <v/>
      </c>
      <c r="CN58" s="23" t="str">
        <f t="shared" si="21"/>
        <v/>
      </c>
      <c r="CO58" s="23" t="str">
        <f t="shared" si="22"/>
        <v/>
      </c>
      <c r="CP58" s="70"/>
      <c r="CQ58" s="70"/>
      <c r="CR58" s="23"/>
      <c r="CS58" s="70"/>
      <c r="CT58" s="23" t="str">
        <f t="shared" si="30"/>
        <v/>
      </c>
      <c r="CU58" s="70"/>
      <c r="CV58" s="23" t="str">
        <f>IF(O58=0,"",(#REF!-O58)/O58)</f>
        <v/>
      </c>
      <c r="CW58" s="23" t="str">
        <f>IF(P58=0,"",(#REF!-P58)/P58)</f>
        <v/>
      </c>
      <c r="CX58" s="70" t="str">
        <f t="shared" si="29"/>
        <v/>
      </c>
    </row>
    <row r="59" spans="1:102" s="28" customFormat="1" x14ac:dyDescent="0.25">
      <c r="A59" s="28" t="s">
        <v>237</v>
      </c>
      <c r="B59" s="79"/>
      <c r="C59" s="79"/>
      <c r="D59" s="79"/>
      <c r="E59" s="79"/>
      <c r="F59" s="79"/>
      <c r="G59" s="79"/>
      <c r="H59" s="79"/>
      <c r="I59" s="80"/>
      <c r="J59" s="80"/>
      <c r="K59" s="79"/>
      <c r="L59" s="80"/>
      <c r="M59" s="79"/>
      <c r="N59" s="80"/>
      <c r="O59" s="79"/>
      <c r="P59" s="79"/>
      <c r="Q59" s="80"/>
      <c r="R59" s="26"/>
      <c r="S59" s="26"/>
      <c r="T59" s="97"/>
      <c r="U59" s="26"/>
      <c r="V59" s="97"/>
      <c r="W59" s="26"/>
      <c r="X59" s="26"/>
      <c r="Y59" s="26"/>
      <c r="Z59" s="97"/>
      <c r="AA59" s="26"/>
      <c r="AB59" s="97"/>
      <c r="AC59" s="26"/>
      <c r="AD59" s="26"/>
      <c r="AE59" s="26"/>
      <c r="AF59" s="26"/>
      <c r="AG59" s="26"/>
      <c r="AH59" s="26"/>
      <c r="AI59" s="26"/>
      <c r="AJ59" s="97"/>
      <c r="AK59" s="26"/>
      <c r="AL59" s="26"/>
      <c r="AM59" s="26"/>
      <c r="AN59" s="26"/>
      <c r="AO59" s="26"/>
      <c r="AP59" s="26"/>
      <c r="AQ59" s="9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97"/>
      <c r="CE59" s="26"/>
      <c r="CF59" s="26"/>
      <c r="CG59" s="26"/>
      <c r="CH59" s="26"/>
      <c r="CI59" s="23" t="str">
        <f t="shared" si="16"/>
        <v/>
      </c>
      <c r="CJ59" s="23" t="str">
        <f t="shared" si="17"/>
        <v/>
      </c>
      <c r="CK59" s="23" t="str">
        <f t="shared" si="18"/>
        <v/>
      </c>
      <c r="CL59" s="23" t="str">
        <f t="shared" si="19"/>
        <v/>
      </c>
      <c r="CM59" s="23" t="str">
        <f t="shared" si="20"/>
        <v/>
      </c>
      <c r="CN59" s="23" t="str">
        <f t="shared" si="21"/>
        <v/>
      </c>
      <c r="CO59" s="23" t="str">
        <f t="shared" si="22"/>
        <v/>
      </c>
      <c r="CP59" s="70"/>
      <c r="CQ59" s="70"/>
      <c r="CR59" s="23"/>
      <c r="CS59" s="70"/>
      <c r="CT59" s="23" t="str">
        <f t="shared" si="30"/>
        <v/>
      </c>
      <c r="CU59" s="70"/>
      <c r="CV59" s="23" t="str">
        <f>IF(O59=0,"",(#REF!-O59)/O59)</f>
        <v/>
      </c>
      <c r="CW59" s="23" t="str">
        <f>IF(P59=0,"",(#REF!-P59)/P59)</f>
        <v/>
      </c>
      <c r="CX59" s="70" t="str">
        <f t="shared" si="29"/>
        <v/>
      </c>
    </row>
    <row r="60" spans="1:102" s="28" customFormat="1" x14ac:dyDescent="0.25">
      <c r="I60" s="68"/>
      <c r="J60" s="68"/>
      <c r="L60" s="68"/>
      <c r="N60" s="68"/>
      <c r="P60" s="29"/>
      <c r="Q60" s="68"/>
      <c r="T60" s="96"/>
      <c r="V60" s="96"/>
      <c r="W60" s="26"/>
      <c r="X60" s="26"/>
      <c r="Y60" s="26"/>
      <c r="Z60" s="97"/>
      <c r="AA60" s="26"/>
      <c r="AB60" s="97"/>
      <c r="AC60" s="26"/>
      <c r="AD60" s="26"/>
      <c r="AE60" s="26"/>
      <c r="AF60" s="26"/>
      <c r="AG60" s="26"/>
      <c r="AH60" s="26"/>
      <c r="AI60" s="26"/>
      <c r="AJ60" s="97"/>
      <c r="AK60" s="26"/>
      <c r="AL60" s="26"/>
      <c r="AM60" s="26"/>
      <c r="AN60" s="26"/>
      <c r="AO60" s="26"/>
      <c r="AP60" s="26"/>
      <c r="AQ60" s="9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97"/>
      <c r="CE60" s="26"/>
      <c r="CF60" s="26"/>
      <c r="CG60" s="26"/>
      <c r="CH60" s="26"/>
      <c r="CI60" s="23" t="str">
        <f t="shared" si="16"/>
        <v/>
      </c>
      <c r="CJ60" s="23" t="str">
        <f t="shared" si="17"/>
        <v/>
      </c>
      <c r="CK60" s="23" t="str">
        <f t="shared" si="18"/>
        <v/>
      </c>
      <c r="CL60" s="23" t="str">
        <f t="shared" si="19"/>
        <v/>
      </c>
      <c r="CM60" s="23" t="str">
        <f t="shared" si="20"/>
        <v/>
      </c>
      <c r="CN60" s="23" t="str">
        <f t="shared" si="21"/>
        <v/>
      </c>
      <c r="CO60" s="23" t="str">
        <f t="shared" si="22"/>
        <v/>
      </c>
      <c r="CP60" s="70"/>
      <c r="CQ60" s="70"/>
      <c r="CR60" s="23"/>
      <c r="CS60" s="70"/>
      <c r="CT60" s="23" t="str">
        <f t="shared" si="30"/>
        <v/>
      </c>
      <c r="CU60" s="70"/>
      <c r="CV60" s="23" t="str">
        <f>IF(O60=0,"",(#REF!-O60)/O60)</f>
        <v/>
      </c>
      <c r="CW60" s="23" t="str">
        <f>IF(P60=0,"",(#REF!-P60)/P60)</f>
        <v/>
      </c>
      <c r="CX60" s="70" t="str">
        <f t="shared" si="29"/>
        <v/>
      </c>
    </row>
    <row r="61" spans="1:102" x14ac:dyDescent="0.25">
      <c r="A61" s="1" t="s">
        <v>55</v>
      </c>
      <c r="B61" s="1">
        <f>SUM(B3:B54)</f>
        <v>608600.84319064999</v>
      </c>
      <c r="C61" s="1">
        <f t="shared" ref="C61:Q61" si="31">SUM(C3:C54)</f>
        <v>22755.215575174003</v>
      </c>
      <c r="D61" s="1">
        <f t="shared" si="31"/>
        <v>1176180.9937071002</v>
      </c>
      <c r="E61" s="1">
        <f t="shared" si="31"/>
        <v>136069.79757751003</v>
      </c>
      <c r="F61" s="1">
        <f t="shared" si="31"/>
        <v>111637.77012077995</v>
      </c>
      <c r="G61" s="1">
        <f t="shared" si="31"/>
        <v>1399837.0924291352</v>
      </c>
      <c r="H61" s="1">
        <f t="shared" si="31"/>
        <v>31993.767272358</v>
      </c>
      <c r="I61" s="1">
        <f t="shared" si="31"/>
        <v>293.96025523190008</v>
      </c>
      <c r="J61" s="1">
        <f t="shared" si="31"/>
        <v>456.68690682180005</v>
      </c>
      <c r="K61" s="1">
        <f t="shared" si="31"/>
        <v>237.30218672599995</v>
      </c>
      <c r="L61" s="1">
        <f t="shared" si="31"/>
        <v>2492.4453421834992</v>
      </c>
      <c r="M61" s="1">
        <f t="shared" si="31"/>
        <v>6443.6936636920009</v>
      </c>
      <c r="N61" s="1">
        <f t="shared" si="31"/>
        <v>112.77405498459999</v>
      </c>
      <c r="O61" s="1">
        <f t="shared" si="31"/>
        <v>266.87974008600008</v>
      </c>
      <c r="P61" s="1">
        <f t="shared" si="31"/>
        <v>3.4514849440550002</v>
      </c>
      <c r="Q61" s="1">
        <f t="shared" si="31"/>
        <v>22.038252674400002</v>
      </c>
      <c r="U61" s="1">
        <f t="shared" ref="U61" si="32">SUM(U3:U54)</f>
        <v>36.767237663571599</v>
      </c>
      <c r="V61" s="1">
        <f t="shared" ref="V61:AE61" si="33">SUM(V3:V54)</f>
        <v>266.8753756998625</v>
      </c>
      <c r="W61" s="1">
        <f t="shared" si="33"/>
        <v>12.844639425480379</v>
      </c>
      <c r="X61" s="1">
        <f t="shared" si="33"/>
        <v>12.701623934927149</v>
      </c>
      <c r="Y61" s="1">
        <f t="shared" si="33"/>
        <v>6.8222344086261799</v>
      </c>
      <c r="Z61" s="1"/>
      <c r="AA61" s="1">
        <f t="shared" si="33"/>
        <v>1786.7356707701663</v>
      </c>
      <c r="AB61" s="1">
        <f t="shared" si="33"/>
        <v>3.4509229216747292</v>
      </c>
      <c r="AC61" s="1">
        <f t="shared" si="33"/>
        <v>37314.950449458702</v>
      </c>
      <c r="AD61" s="1">
        <f t="shared" si="33"/>
        <v>237.3178690892795</v>
      </c>
      <c r="AE61" s="1">
        <f t="shared" si="33"/>
        <v>608524.72863809601</v>
      </c>
      <c r="AF61" s="1">
        <f t="shared" ref="AF61:BZ61" si="34">SUM(AF3:AF54)</f>
        <v>1521.4733427501226</v>
      </c>
      <c r="AG61" s="1">
        <f t="shared" si="34"/>
        <v>1882.5254787245165</v>
      </c>
      <c r="AH61" s="1">
        <f t="shared" si="34"/>
        <v>66.007696850235206</v>
      </c>
      <c r="AI61" s="1">
        <f t="shared" si="34"/>
        <v>1174.6615125079722</v>
      </c>
      <c r="AJ61" s="1"/>
      <c r="AK61" s="1">
        <f t="shared" si="34"/>
        <v>7121.0834375784343</v>
      </c>
      <c r="AL61" s="1">
        <f t="shared" si="34"/>
        <v>7121.0834375784343</v>
      </c>
      <c r="AM61" s="1">
        <f t="shared" si="34"/>
        <v>6443.2082637576596</v>
      </c>
      <c r="AN61" s="1">
        <f t="shared" si="34"/>
        <v>0</v>
      </c>
      <c r="AO61" s="1">
        <f t="shared" si="34"/>
        <v>297.90402808466916</v>
      </c>
      <c r="AP61" s="1">
        <f t="shared" si="34"/>
        <v>1.0644251810263385</v>
      </c>
      <c r="AQ61" s="1"/>
      <c r="AR61" s="1">
        <f t="shared" si="34"/>
        <v>5.9471834031398432</v>
      </c>
      <c r="AS61" s="1">
        <f t="shared" si="34"/>
        <v>182.09966322118839</v>
      </c>
      <c r="AT61" s="1">
        <f t="shared" si="34"/>
        <v>2.5063298930187741</v>
      </c>
      <c r="AU61" s="1">
        <f t="shared" si="34"/>
        <v>22748.860470260803</v>
      </c>
      <c r="AV61" s="1">
        <f t="shared" si="34"/>
        <v>0</v>
      </c>
      <c r="AW61" s="1">
        <f t="shared" si="34"/>
        <v>1036127.3225705735</v>
      </c>
      <c r="AX61" s="1">
        <f t="shared" si="34"/>
        <v>115125.26691078614</v>
      </c>
      <c r="AY61" s="1">
        <f t="shared" si="34"/>
        <v>1151252.5894813596</v>
      </c>
      <c r="AZ61" s="1">
        <f t="shared" si="34"/>
        <v>2.7267808755947066E-2</v>
      </c>
      <c r="BA61" s="1">
        <f t="shared" si="34"/>
        <v>757.81011169481121</v>
      </c>
      <c r="BB61" s="1">
        <f t="shared" si="34"/>
        <v>4513.5571321435218</v>
      </c>
      <c r="BC61" s="1">
        <f t="shared" si="34"/>
        <v>6900.9613316675213</v>
      </c>
      <c r="BD61" s="1">
        <f t="shared" si="34"/>
        <v>3931.3151812376645</v>
      </c>
      <c r="BE61" s="1">
        <f t="shared" si="34"/>
        <v>1029.4679653320015</v>
      </c>
      <c r="BF61" s="1">
        <f t="shared" si="34"/>
        <v>5489.1830872112814</v>
      </c>
      <c r="BG61" s="1">
        <f t="shared" si="34"/>
        <v>2636.7719703846824</v>
      </c>
      <c r="BH61" s="1">
        <f t="shared" si="34"/>
        <v>29.880589654509308</v>
      </c>
      <c r="BI61" s="1">
        <f t="shared" si="34"/>
        <v>809.36659459542147</v>
      </c>
      <c r="BJ61" s="1">
        <f t="shared" si="34"/>
        <v>136107.41627000819</v>
      </c>
      <c r="BK61" s="1">
        <f t="shared" si="34"/>
        <v>111622.7943811555</v>
      </c>
      <c r="BL61" s="1">
        <f t="shared" si="34"/>
        <v>24484.621888852671</v>
      </c>
      <c r="BM61" s="1">
        <f t="shared" si="34"/>
        <v>93.816461981693578</v>
      </c>
      <c r="BN61" s="1">
        <f t="shared" si="34"/>
        <v>21.750887349702435</v>
      </c>
      <c r="BO61" s="1">
        <f t="shared" si="34"/>
        <v>43785.39562404454</v>
      </c>
      <c r="BP61" s="1">
        <f t="shared" si="34"/>
        <v>494.02402184045906</v>
      </c>
      <c r="BQ61" s="1">
        <f t="shared" si="34"/>
        <v>7600.7355686552219</v>
      </c>
      <c r="BR61" s="1">
        <f t="shared" si="34"/>
        <v>1623.5305291325515</v>
      </c>
      <c r="BS61" s="1">
        <f t="shared" si="34"/>
        <v>770.25648805661308</v>
      </c>
      <c r="BT61" s="1">
        <f t="shared" si="34"/>
        <v>19017.161440315784</v>
      </c>
      <c r="BU61" s="1">
        <f t="shared" si="34"/>
        <v>877.26048202558161</v>
      </c>
      <c r="BV61" s="1">
        <f t="shared" si="34"/>
        <v>7726.4979931844728</v>
      </c>
      <c r="BW61" s="1">
        <f t="shared" si="34"/>
        <v>11701.937469909197</v>
      </c>
      <c r="BX61" s="1">
        <f t="shared" si="34"/>
        <v>348.14537612623496</v>
      </c>
      <c r="BY61" s="1">
        <f t="shared" si="34"/>
        <v>1383548.2258942495</v>
      </c>
      <c r="BZ61" s="1">
        <f t="shared" si="34"/>
        <v>4577.9800772402232</v>
      </c>
      <c r="CA61" s="1">
        <f t="shared" ref="CA61:CC61" si="35">SUM(CA3:CA54)</f>
        <v>31804.732038618316</v>
      </c>
      <c r="CB61" s="1">
        <f t="shared" si="35"/>
        <v>33.737474100331298</v>
      </c>
      <c r="CC61" s="1">
        <f t="shared" si="35"/>
        <v>2848.774322444357</v>
      </c>
      <c r="CD61" s="1"/>
      <c r="CE61" s="1">
        <f t="shared" ref="CE61:CG61" si="36">SUM(CE3:CE54)</f>
        <v>86.535228797228854</v>
      </c>
      <c r="CF61" s="1">
        <f t="shared" si="36"/>
        <v>31987.584416149817</v>
      </c>
      <c r="CG61" s="1">
        <f t="shared" si="36"/>
        <v>8124.0408033773901</v>
      </c>
      <c r="CH61" s="1"/>
      <c r="CI61" s="23">
        <f t="shared" si="16"/>
        <v>-1.2506481613620168E-4</v>
      </c>
      <c r="CJ61" s="23">
        <f t="shared" si="17"/>
        <v>-2.7928124399461324E-4</v>
      </c>
      <c r="CK61" s="23">
        <f t="shared" si="18"/>
        <v>-2.1194360697132986E-2</v>
      </c>
      <c r="CL61" s="23">
        <f t="shared" si="19"/>
        <v>2.7646614581557278E-4</v>
      </c>
      <c r="CM61" s="23">
        <f t="shared" si="20"/>
        <v>-1.341458147027749E-4</v>
      </c>
      <c r="CN61" s="23">
        <f t="shared" si="21"/>
        <v>-1.163625869251662E-2</v>
      </c>
      <c r="CO61" s="23">
        <f t="shared" si="22"/>
        <v>-1.9325189670691431E-4</v>
      </c>
      <c r="CP61" s="70"/>
      <c r="CQ61" s="70"/>
      <c r="CR61" s="23"/>
      <c r="CS61" s="70"/>
      <c r="CT61" s="23">
        <f t="shared" si="30"/>
        <v>0.10512445334006053</v>
      </c>
      <c r="CU61" s="70"/>
      <c r="CV61" s="23" t="e">
        <f>IF(O61=0,"",(#REF!-O61)/O61)</f>
        <v>#REF!</v>
      </c>
      <c r="CW61" s="23" t="e">
        <f>IF(P61=0,"",(#REF!-P61)/P61)</f>
        <v>#REF!</v>
      </c>
      <c r="CX61" s="70">
        <f t="shared" si="29"/>
        <v>-0.88627365653493184</v>
      </c>
    </row>
    <row r="62" spans="1:102" x14ac:dyDescent="0.25">
      <c r="A62" s="28" t="s">
        <v>56</v>
      </c>
      <c r="B62" s="1">
        <f>SUM(B2:B54)</f>
        <v>608600.84319064999</v>
      </c>
      <c r="C62" s="1">
        <f t="shared" ref="C62:Q62" si="37">SUM(C2:C54)</f>
        <v>22755.215575174003</v>
      </c>
      <c r="D62" s="1">
        <f t="shared" si="37"/>
        <v>1176180.9937071002</v>
      </c>
      <c r="E62" s="1">
        <f t="shared" si="37"/>
        <v>136069.79757751003</v>
      </c>
      <c r="F62" s="1">
        <f t="shared" si="37"/>
        <v>111637.77012077995</v>
      </c>
      <c r="G62" s="1">
        <f t="shared" si="37"/>
        <v>1399837.0924291352</v>
      </c>
      <c r="H62" s="1">
        <f t="shared" si="37"/>
        <v>31993.767272358</v>
      </c>
      <c r="I62" s="1">
        <f t="shared" si="37"/>
        <v>293.96025523190008</v>
      </c>
      <c r="J62" s="1">
        <f t="shared" si="37"/>
        <v>456.68690682180005</v>
      </c>
      <c r="K62" s="1">
        <f t="shared" si="37"/>
        <v>237.30218672599995</v>
      </c>
      <c r="L62" s="1">
        <f t="shared" si="37"/>
        <v>2492.4453421834992</v>
      </c>
      <c r="M62" s="1">
        <f t="shared" si="37"/>
        <v>6443.6936636920009</v>
      </c>
      <c r="N62" s="1">
        <f t="shared" si="37"/>
        <v>112.77405498459999</v>
      </c>
      <c r="O62" s="1">
        <f t="shared" si="37"/>
        <v>266.87974008600008</v>
      </c>
      <c r="P62" s="1">
        <f t="shared" si="37"/>
        <v>3.4514849440550002</v>
      </c>
      <c r="Q62" s="1">
        <f t="shared" si="37"/>
        <v>22.038252674400002</v>
      </c>
      <c r="U62" s="1">
        <f>SUM(U2:U54)</f>
        <v>36.767237663571599</v>
      </c>
      <c r="V62" s="1">
        <f t="shared" ref="V62:AE62" si="38">SUM(V2:V54)</f>
        <v>266.8753756998625</v>
      </c>
      <c r="W62" s="1">
        <f t="shared" si="38"/>
        <v>12.844639425480379</v>
      </c>
      <c r="X62" s="1">
        <f t="shared" si="38"/>
        <v>12.701623934927149</v>
      </c>
      <c r="Y62" s="1">
        <f t="shared" si="38"/>
        <v>6.8222344086261799</v>
      </c>
      <c r="Z62" s="1"/>
      <c r="AA62" s="1">
        <f t="shared" si="38"/>
        <v>1786.7356707701663</v>
      </c>
      <c r="AB62" s="1">
        <f t="shared" si="38"/>
        <v>3.4509229216747292</v>
      </c>
      <c r="AC62" s="1">
        <f t="shared" si="38"/>
        <v>37314.950449458702</v>
      </c>
      <c r="AD62" s="1">
        <f t="shared" si="38"/>
        <v>237.3178690892795</v>
      </c>
      <c r="AE62" s="1">
        <f t="shared" si="38"/>
        <v>608524.72863809601</v>
      </c>
      <c r="AF62" s="1">
        <f t="shared" ref="AF62:BZ62" si="39">SUM(AF2:AF54)</f>
        <v>1521.4733427501226</v>
      </c>
      <c r="AG62" s="1">
        <f t="shared" si="39"/>
        <v>1882.5254787245165</v>
      </c>
      <c r="AH62" s="1">
        <f t="shared" si="39"/>
        <v>66.007696850235206</v>
      </c>
      <c r="AI62" s="1">
        <f t="shared" si="39"/>
        <v>1174.6615125079722</v>
      </c>
      <c r="AJ62" s="1"/>
      <c r="AK62" s="1">
        <f t="shared" si="39"/>
        <v>7121.0834375784343</v>
      </c>
      <c r="AL62" s="1">
        <f t="shared" si="39"/>
        <v>7121.0834375784343</v>
      </c>
      <c r="AM62" s="1">
        <f t="shared" si="39"/>
        <v>6443.2082637576596</v>
      </c>
      <c r="AN62" s="1">
        <f t="shared" si="39"/>
        <v>0</v>
      </c>
      <c r="AO62" s="1">
        <f t="shared" si="39"/>
        <v>297.90402808466916</v>
      </c>
      <c r="AP62" s="1">
        <f t="shared" si="39"/>
        <v>1.0644251810263385</v>
      </c>
      <c r="AQ62" s="1"/>
      <c r="AR62" s="1">
        <f t="shared" si="39"/>
        <v>5.9471834031398432</v>
      </c>
      <c r="AS62" s="1">
        <f t="shared" si="39"/>
        <v>182.09966322118839</v>
      </c>
      <c r="AT62" s="1">
        <f t="shared" si="39"/>
        <v>2.5063298930187741</v>
      </c>
      <c r="AU62" s="1">
        <f t="shared" si="39"/>
        <v>22748.860470260803</v>
      </c>
      <c r="AV62" s="1">
        <f t="shared" si="39"/>
        <v>0</v>
      </c>
      <c r="AW62" s="1">
        <f t="shared" si="39"/>
        <v>1036127.3225705735</v>
      </c>
      <c r="AX62" s="1">
        <f t="shared" si="39"/>
        <v>115125.26691078614</v>
      </c>
      <c r="AY62" s="1">
        <f t="shared" si="39"/>
        <v>1151252.5894813596</v>
      </c>
      <c r="AZ62" s="1">
        <f t="shared" si="39"/>
        <v>2.7267808755947066E-2</v>
      </c>
      <c r="BA62" s="1">
        <f t="shared" si="39"/>
        <v>757.81011169481121</v>
      </c>
      <c r="BB62" s="1">
        <f t="shared" si="39"/>
        <v>4513.5571321435218</v>
      </c>
      <c r="BC62" s="1">
        <f t="shared" si="39"/>
        <v>6900.9613316675213</v>
      </c>
      <c r="BD62" s="1">
        <f t="shared" si="39"/>
        <v>3931.3151812376645</v>
      </c>
      <c r="BE62" s="1">
        <f t="shared" si="39"/>
        <v>1029.4679653320015</v>
      </c>
      <c r="BF62" s="1">
        <f t="shared" si="39"/>
        <v>5489.1830872112814</v>
      </c>
      <c r="BG62" s="1">
        <f t="shared" si="39"/>
        <v>2636.7719703846824</v>
      </c>
      <c r="BH62" s="1">
        <f t="shared" si="39"/>
        <v>29.880589654509308</v>
      </c>
      <c r="BI62" s="1">
        <f t="shared" si="39"/>
        <v>809.36659459542147</v>
      </c>
      <c r="BJ62" s="1">
        <f t="shared" si="39"/>
        <v>136107.41627000819</v>
      </c>
      <c r="BK62" s="1">
        <f t="shared" si="39"/>
        <v>111622.7943811555</v>
      </c>
      <c r="BL62" s="1">
        <f t="shared" si="39"/>
        <v>24484.621888852671</v>
      </c>
      <c r="BM62" s="1">
        <f t="shared" si="39"/>
        <v>93.816461981693578</v>
      </c>
      <c r="BN62" s="1">
        <f t="shared" si="39"/>
        <v>21.750887349702435</v>
      </c>
      <c r="BO62" s="1">
        <f t="shared" si="39"/>
        <v>43785.39562404454</v>
      </c>
      <c r="BP62" s="1">
        <f t="shared" si="39"/>
        <v>494.02402184045906</v>
      </c>
      <c r="BQ62" s="1">
        <f t="shared" si="39"/>
        <v>7600.7355686552219</v>
      </c>
      <c r="BR62" s="1">
        <f t="shared" si="39"/>
        <v>1623.5305291325515</v>
      </c>
      <c r="BS62" s="1">
        <f t="shared" si="39"/>
        <v>770.25648805661308</v>
      </c>
      <c r="BT62" s="1">
        <f t="shared" si="39"/>
        <v>19017.161440315784</v>
      </c>
      <c r="BU62" s="1">
        <f t="shared" si="39"/>
        <v>877.26048202558161</v>
      </c>
      <c r="BV62" s="1">
        <f t="shared" si="39"/>
        <v>7726.4979931844728</v>
      </c>
      <c r="BW62" s="1">
        <f t="shared" si="39"/>
        <v>11701.937469909197</v>
      </c>
      <c r="BX62" s="1">
        <f t="shared" si="39"/>
        <v>348.14537612623496</v>
      </c>
      <c r="BY62" s="1">
        <f t="shared" si="39"/>
        <v>1383548.2258942495</v>
      </c>
      <c r="BZ62" s="1">
        <f t="shared" si="39"/>
        <v>4577.9800772402232</v>
      </c>
      <c r="CA62" s="1">
        <f t="shared" ref="CA62:CG62" si="40">SUM(CA2:CA54)</f>
        <v>31804.732038618316</v>
      </c>
      <c r="CB62" s="1">
        <f t="shared" si="40"/>
        <v>33.737474100331298</v>
      </c>
      <c r="CC62" s="1">
        <f t="shared" si="40"/>
        <v>2848.774322444357</v>
      </c>
      <c r="CD62" s="1"/>
      <c r="CE62" s="1">
        <f t="shared" si="40"/>
        <v>86.535228797228854</v>
      </c>
      <c r="CF62" s="1">
        <f t="shared" si="40"/>
        <v>31987.584416149817</v>
      </c>
      <c r="CG62" s="1">
        <f t="shared" si="40"/>
        <v>8124.0408033773901</v>
      </c>
    </row>
    <row r="63" spans="1:102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529520.22997364996</v>
      </c>
      <c r="C63" s="26">
        <f t="shared" ref="C63:Q63" si="41">+C3+C5+C8+C9+C11+C12+C14+C15+C16+C17+C18+C19+C20+C21+C22+C23+C24+C25+C26+C28+C30+C31+C33+C34+C35+C36+C37+C39+C40+C41+C42+C43+C44+C46+C47+C49+C50+C10</f>
        <v>20021.098708544003</v>
      </c>
      <c r="D63" s="26">
        <f t="shared" si="41"/>
        <v>970648.87910549995</v>
      </c>
      <c r="E63" s="26">
        <f t="shared" si="41"/>
        <v>115205.65465931002</v>
      </c>
      <c r="F63" s="26">
        <f t="shared" si="41"/>
        <v>95344.88426467996</v>
      </c>
      <c r="G63" s="26">
        <f t="shared" si="41"/>
        <v>1296733.818106225</v>
      </c>
      <c r="H63" s="26">
        <f t="shared" si="41"/>
        <v>27531.148587158004</v>
      </c>
      <c r="I63" s="26">
        <f t="shared" si="41"/>
        <v>260.01847251949999</v>
      </c>
      <c r="J63" s="26">
        <f t="shared" si="41"/>
        <v>371.36725487079997</v>
      </c>
      <c r="K63" s="26">
        <f t="shared" si="41"/>
        <v>212.93171764599998</v>
      </c>
      <c r="L63" s="26">
        <f t="shared" si="41"/>
        <v>2169.6171184780001</v>
      </c>
      <c r="M63" s="26">
        <f t="shared" si="41"/>
        <v>5998.6744465340007</v>
      </c>
      <c r="N63" s="26">
        <f t="shared" si="41"/>
        <v>106.00737628459999</v>
      </c>
      <c r="O63" s="26">
        <f t="shared" si="41"/>
        <v>213.18282758819996</v>
      </c>
      <c r="P63" s="26">
        <f t="shared" si="41"/>
        <v>2.3134212654999993</v>
      </c>
      <c r="Q63" s="26">
        <f t="shared" si="41"/>
        <v>18.517742486200003</v>
      </c>
      <c r="U63" s="26">
        <f t="shared" ref="U63:CG63" si="42">+U3+U5+U8+U9+U11+U12+U14+U15+U16+U17+U18+U19+U20+U21+U22+U23+U24+U25+U26+U28+U30+U31+U33+U34+U35+U36+U37+U39+U40+U41+U42+U43+U44+U46+U47+U49+U50+U10</f>
        <v>33.829042558776337</v>
      </c>
      <c r="V63" s="97">
        <f t="shared" ref="V63:AE63" si="43">+V3+V5+V8+V9+V11+V12+V14+V15+V16+V17+V18+V19+V20+V21+V22+V23+V24+V25+V26+V28+V30+V31+V33+V34+V35+V36+V37+V39+V40+V41+V42+V43+V44+V46+V47+V49+V50+V10</f>
        <v>213.17875343001219</v>
      </c>
      <c r="W63" s="97">
        <f t="shared" si="43"/>
        <v>11.637439201228323</v>
      </c>
      <c r="X63" s="97">
        <f t="shared" si="43"/>
        <v>11.494450256593105</v>
      </c>
      <c r="Y63" s="97">
        <f t="shared" si="43"/>
        <v>6.5697549640790491</v>
      </c>
      <c r="AA63" s="97">
        <f t="shared" si="43"/>
        <v>1571.6076959098014</v>
      </c>
      <c r="AB63" s="97">
        <f t="shared" si="43"/>
        <v>2.3127769109041094</v>
      </c>
      <c r="AC63" s="97">
        <f t="shared" si="43"/>
        <v>26020.146394807023</v>
      </c>
      <c r="AD63" s="97">
        <f t="shared" si="43"/>
        <v>212.93866253882433</v>
      </c>
      <c r="AE63" s="97">
        <f t="shared" si="43"/>
        <v>529439.05867771548</v>
      </c>
      <c r="AF63" s="26">
        <f t="shared" si="42"/>
        <v>1349.5597618686036</v>
      </c>
      <c r="AG63" s="26">
        <f t="shared" si="42"/>
        <v>1605.8923749700612</v>
      </c>
      <c r="AH63" s="26">
        <f t="shared" si="42"/>
        <v>61.852459985548307</v>
      </c>
      <c r="AI63" s="26">
        <f t="shared" si="42"/>
        <v>1018.9686263729902</v>
      </c>
      <c r="AK63" s="26">
        <f t="shared" si="42"/>
        <v>6105.7530578772776</v>
      </c>
      <c r="AL63" s="26">
        <f t="shared" si="42"/>
        <v>6105.7530578772776</v>
      </c>
      <c r="AM63" s="26">
        <f t="shared" si="42"/>
        <v>5998.1443423261626</v>
      </c>
      <c r="AN63" s="26">
        <f t="shared" si="42"/>
        <v>0</v>
      </c>
      <c r="AO63" s="26">
        <f t="shared" si="42"/>
        <v>257.09339851757119</v>
      </c>
      <c r="AP63" s="26">
        <f t="shared" si="42"/>
        <v>1.0642354975814197</v>
      </c>
      <c r="AR63" s="26">
        <f t="shared" si="42"/>
        <v>5.1201721986197359</v>
      </c>
      <c r="AS63" s="26">
        <f t="shared" si="42"/>
        <v>150.61674129074049</v>
      </c>
      <c r="AT63" s="26">
        <f t="shared" si="42"/>
        <v>2.2133582114074057</v>
      </c>
      <c r="AU63" s="26">
        <f t="shared" si="42"/>
        <v>20015.308156037889</v>
      </c>
      <c r="AV63" s="26">
        <f t="shared" si="42"/>
        <v>0</v>
      </c>
      <c r="AW63" s="26">
        <f t="shared" si="42"/>
        <v>853785.93137319025</v>
      </c>
      <c r="AX63" s="26">
        <f t="shared" si="42"/>
        <v>94865.112382254782</v>
      </c>
      <c r="AY63" s="26">
        <f t="shared" si="42"/>
        <v>948651.04375544493</v>
      </c>
      <c r="AZ63" s="26">
        <f t="shared" si="42"/>
        <v>2.7264180907073794E-2</v>
      </c>
      <c r="BA63" s="26">
        <f t="shared" si="42"/>
        <v>660.09438733936656</v>
      </c>
      <c r="BB63" s="26">
        <f t="shared" si="42"/>
        <v>3808.8281438590857</v>
      </c>
      <c r="BC63" s="26">
        <f t="shared" si="42"/>
        <v>5949.2792582177635</v>
      </c>
      <c r="BD63" s="26">
        <f t="shared" si="42"/>
        <v>3490.9810798344442</v>
      </c>
      <c r="BE63" s="26">
        <f t="shared" si="42"/>
        <v>907.45349348875413</v>
      </c>
      <c r="BF63" s="26">
        <f t="shared" si="42"/>
        <v>4734.7342205493769</v>
      </c>
      <c r="BG63" s="26">
        <f t="shared" si="42"/>
        <v>2250.8029989098513</v>
      </c>
      <c r="BH63" s="26">
        <f t="shared" si="42"/>
        <v>19.071702862487903</v>
      </c>
      <c r="BI63" s="26">
        <f t="shared" si="42"/>
        <v>659.0696191574948</v>
      </c>
      <c r="BJ63" s="26">
        <f t="shared" si="42"/>
        <v>115237.04261255909</v>
      </c>
      <c r="BK63" s="26">
        <f t="shared" si="42"/>
        <v>95325.421490105247</v>
      </c>
      <c r="BL63" s="26">
        <f t="shared" si="42"/>
        <v>19911.62112245386</v>
      </c>
      <c r="BM63" s="26">
        <f t="shared" si="42"/>
        <v>92.124087182196362</v>
      </c>
      <c r="BN63" s="26">
        <f t="shared" si="42"/>
        <v>18.486448057990355</v>
      </c>
      <c r="BO63" s="26">
        <f t="shared" si="42"/>
        <v>36552.401115838882</v>
      </c>
      <c r="BP63" s="26">
        <f t="shared" si="42"/>
        <v>429.28796943131999</v>
      </c>
      <c r="BQ63" s="26">
        <f t="shared" si="42"/>
        <v>6701.7173409419283</v>
      </c>
      <c r="BR63" s="26">
        <f t="shared" si="42"/>
        <v>1425.0175223362091</v>
      </c>
      <c r="BS63" s="26">
        <f t="shared" si="42"/>
        <v>679.57378354575224</v>
      </c>
      <c r="BT63" s="26">
        <f t="shared" si="42"/>
        <v>16771.472553276355</v>
      </c>
      <c r="BU63" s="26">
        <f t="shared" si="42"/>
        <v>764.79643395291214</v>
      </c>
      <c r="BV63" s="26">
        <f t="shared" si="42"/>
        <v>6498.3392097234682</v>
      </c>
      <c r="BW63" s="26">
        <f t="shared" si="42"/>
        <v>9987.3725096703783</v>
      </c>
      <c r="BX63" s="26">
        <f t="shared" si="42"/>
        <v>298.68769143930172</v>
      </c>
      <c r="BY63" s="26">
        <f t="shared" si="42"/>
        <v>1282082.5562530514</v>
      </c>
      <c r="BZ63" s="26">
        <f t="shared" si="42"/>
        <v>3939.2880815240133</v>
      </c>
      <c r="CA63" s="26">
        <f t="shared" si="42"/>
        <v>29505.76471236521</v>
      </c>
      <c r="CB63" s="26">
        <f t="shared" si="42"/>
        <v>29.752654490592402</v>
      </c>
      <c r="CC63" s="26">
        <f t="shared" si="42"/>
        <v>2408.4443372217283</v>
      </c>
      <c r="CE63" s="26">
        <f t="shared" si="42"/>
        <v>74.964200321754504</v>
      </c>
      <c r="CF63" s="26">
        <f t="shared" si="42"/>
        <v>27524.380867358595</v>
      </c>
      <c r="CG63" s="26">
        <f t="shared" si="42"/>
        <v>6939.1712777789853</v>
      </c>
    </row>
    <row r="64" spans="1:102" x14ac:dyDescent="0.25">
      <c r="P64" s="29"/>
    </row>
    <row r="65" spans="16:16" x14ac:dyDescent="0.25">
      <c r="P65" s="29"/>
    </row>
    <row r="66" spans="16:16" x14ac:dyDescent="0.25">
      <c r="P66" s="29"/>
    </row>
    <row r="67" spans="16:16" x14ac:dyDescent="0.25">
      <c r="P67" s="29"/>
    </row>
    <row r="68" spans="16:16" x14ac:dyDescent="0.25">
      <c r="P68" s="29"/>
    </row>
    <row r="69" spans="16:16" x14ac:dyDescent="0.25">
      <c r="P69" s="29"/>
    </row>
    <row r="70" spans="16:16" x14ac:dyDescent="0.25">
      <c r="P70" s="29"/>
    </row>
    <row r="71" spans="16:16" x14ac:dyDescent="0.25">
      <c r="P71" s="29"/>
    </row>
    <row r="72" spans="16:16" x14ac:dyDescent="0.25">
      <c r="P72" s="29"/>
    </row>
    <row r="73" spans="16:16" x14ac:dyDescent="0.25">
      <c r="P73" s="29"/>
    </row>
    <row r="74" spans="16:16" x14ac:dyDescent="0.25">
      <c r="P74" s="29"/>
    </row>
    <row r="75" spans="16:16" x14ac:dyDescent="0.25">
      <c r="P75" s="29"/>
    </row>
    <row r="76" spans="16:16" x14ac:dyDescent="0.25">
      <c r="P76" s="29"/>
    </row>
    <row r="77" spans="16:16" x14ac:dyDescent="0.25">
      <c r="P77" s="29"/>
    </row>
    <row r="78" spans="16:16" x14ac:dyDescent="0.25">
      <c r="P78" s="29"/>
    </row>
    <row r="79" spans="16:16" x14ac:dyDescent="0.25">
      <c r="P79" s="2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A1:CX69"/>
  <sheetViews>
    <sheetView zoomScale="85" zoomScaleNormal="85" workbookViewId="0">
      <pane xSplit="1" ySplit="2" topLeftCell="E3" activePane="bottomRight" state="frozen"/>
      <selection pane="topRight" activeCell="B1" sqref="B1"/>
      <selection pane="bottomLeft" activeCell="A3" sqref="A3"/>
      <selection pane="bottomRight" activeCell="V31" sqref="V31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7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51" customWidth="1"/>
    <col min="10" max="10" width="9.7109375" style="51" customWidth="1"/>
    <col min="11" max="11" width="9.28515625" bestFit="1" customWidth="1"/>
    <col min="12" max="12" width="11.42578125" style="51" customWidth="1"/>
    <col min="13" max="13" width="9.28515625" bestFit="1" customWidth="1"/>
    <col min="14" max="14" width="11.5703125" style="51" customWidth="1"/>
    <col min="15" max="16" width="9" style="63" customWidth="1"/>
    <col min="17" max="17" width="9" style="51" customWidth="1"/>
    <col min="19" max="19" width="19.7109375" customWidth="1"/>
    <col min="20" max="20" width="6" style="96" bestFit="1" customWidth="1"/>
    <col min="21" max="21" width="6.7109375" style="28" bestFit="1" customWidth="1"/>
    <col min="22" max="22" width="9.7109375" style="96" bestFit="1" customWidth="1"/>
    <col min="23" max="23" width="5.7109375" style="26" bestFit="1" customWidth="1"/>
    <col min="24" max="24" width="14.5703125" style="26" bestFit="1" customWidth="1"/>
    <col min="25" max="25" width="5.7109375" style="26" bestFit="1" customWidth="1"/>
    <col min="26" max="26" width="5.7109375" style="97" customWidth="1"/>
    <col min="27" max="27" width="6.7109375" style="26" bestFit="1" customWidth="1"/>
    <col min="28" max="28" width="12.85546875" style="97" bestFit="1" customWidth="1"/>
    <col min="29" max="29" width="7.7109375" style="26" bestFit="1" customWidth="1"/>
    <col min="30" max="30" width="5.7109375" style="26" bestFit="1" customWidth="1"/>
    <col min="31" max="31" width="9.28515625" style="26" bestFit="1" customWidth="1"/>
    <col min="32" max="33" width="6.7109375" style="26" bestFit="1" customWidth="1"/>
    <col min="34" max="34" width="5.7109375" style="26" bestFit="1" customWidth="1"/>
    <col min="35" max="35" width="6.7109375" style="26" bestFit="1" customWidth="1"/>
    <col min="36" max="36" width="6.7109375" style="97" customWidth="1"/>
    <col min="37" max="37" width="6.7109375" style="26" bestFit="1" customWidth="1"/>
    <col min="38" max="38" width="15.42578125" style="26" bestFit="1" customWidth="1"/>
    <col min="39" max="39" width="6.7109375" style="26" bestFit="1" customWidth="1"/>
    <col min="40" max="40" width="6.5703125" style="26" bestFit="1" customWidth="1"/>
    <col min="41" max="41" width="6.7109375" style="26" bestFit="1" customWidth="1"/>
    <col min="42" max="42" width="5.140625" style="26" bestFit="1" customWidth="1"/>
    <col min="43" max="43" width="5.140625" style="97" customWidth="1"/>
    <col min="44" max="44" width="5.7109375" style="26" bestFit="1" customWidth="1"/>
    <col min="45" max="45" width="6.7109375" style="26" bestFit="1" customWidth="1"/>
    <col min="46" max="46" width="6.140625" style="26" bestFit="1" customWidth="1"/>
    <col min="47" max="47" width="6.7109375" style="26" bestFit="1" customWidth="1"/>
    <col min="48" max="48" width="10" style="26" bestFit="1" customWidth="1"/>
    <col min="49" max="49" width="9.28515625" style="26" bestFit="1" customWidth="1"/>
    <col min="50" max="50" width="7.7109375" style="26" bestFit="1" customWidth="1"/>
    <col min="51" max="51" width="9.28515625" style="26" bestFit="1" customWidth="1"/>
    <col min="52" max="52" width="6" style="26" bestFit="1" customWidth="1"/>
    <col min="53" max="53" width="6.7109375" style="26" bestFit="1" customWidth="1"/>
    <col min="54" max="54" width="5.7109375" style="26" bestFit="1" customWidth="1"/>
    <col min="55" max="55" width="7.7109375" style="26" bestFit="1" customWidth="1"/>
    <col min="56" max="57" width="5.7109375" style="26" bestFit="1" customWidth="1"/>
    <col min="58" max="58" width="6.7109375" style="26" bestFit="1" customWidth="1"/>
    <col min="59" max="59" width="5.7109375" style="26" bestFit="1" customWidth="1"/>
    <col min="60" max="60" width="5.85546875" style="26" bestFit="1" customWidth="1"/>
    <col min="61" max="61" width="5.7109375" style="26" bestFit="1" customWidth="1"/>
    <col min="62" max="64" width="7.7109375" style="26" bestFit="1" customWidth="1"/>
    <col min="65" max="65" width="5.140625" style="26" bestFit="1" customWidth="1"/>
    <col min="66" max="66" width="5.28515625" style="26" bestFit="1" customWidth="1"/>
    <col min="67" max="67" width="8.7109375" style="26" bestFit="1" customWidth="1"/>
    <col min="68" max="68" width="5.7109375" style="26" bestFit="1" customWidth="1"/>
    <col min="69" max="69" width="7.85546875" style="26" bestFit="1" customWidth="1"/>
    <col min="70" max="70" width="5.85546875" style="26" bestFit="1" customWidth="1"/>
    <col min="71" max="71" width="6" style="26" bestFit="1" customWidth="1"/>
    <col min="72" max="75" width="6.7109375" style="26" bestFit="1" customWidth="1"/>
    <col min="76" max="76" width="5.7109375" style="26" bestFit="1" customWidth="1"/>
    <col min="77" max="77" width="7.7109375" style="26" bestFit="1" customWidth="1"/>
    <col min="78" max="78" width="8" style="26" bestFit="1" customWidth="1"/>
    <col min="79" max="79" width="5.7109375" style="26" bestFit="1" customWidth="1"/>
    <col min="80" max="81" width="6.7109375" style="26" bestFit="1" customWidth="1"/>
    <col min="82" max="82" width="6.7109375" style="97" customWidth="1"/>
    <col min="83" max="83" width="6.7109375" style="26" customWidth="1"/>
    <col min="84" max="84" width="9.140625" style="26" bestFit="1" customWidth="1"/>
    <col min="85" max="85" width="7.140625" style="26" bestFit="1" customWidth="1"/>
    <col min="86" max="86" width="6.7109375" style="26" customWidth="1"/>
    <col min="88" max="96" width="9.140625" style="28"/>
    <col min="97" max="97" width="9.140625" style="51"/>
    <col min="98" max="98" width="9.140625" style="28"/>
    <col min="99" max="99" width="9.140625" style="51"/>
    <col min="102" max="102" width="9.140625" style="51"/>
  </cols>
  <sheetData>
    <row r="1" spans="1:102" x14ac:dyDescent="0.25">
      <c r="B1" s="88" t="s">
        <v>507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S1" s="28" t="s">
        <v>499</v>
      </c>
      <c r="CI1" s="27"/>
      <c r="CK1" s="28" t="s">
        <v>316</v>
      </c>
    </row>
    <row r="2" spans="1:102" x14ac:dyDescent="0.25">
      <c r="A2" s="28" t="s">
        <v>229</v>
      </c>
      <c r="B2" s="88" t="s">
        <v>59</v>
      </c>
      <c r="C2" s="88" t="s">
        <v>57</v>
      </c>
      <c r="D2" s="88" t="s">
        <v>60</v>
      </c>
      <c r="E2" s="88" t="s">
        <v>54</v>
      </c>
      <c r="F2" s="88" t="s">
        <v>53</v>
      </c>
      <c r="G2" s="88" t="s">
        <v>61</v>
      </c>
      <c r="H2" s="88" t="s">
        <v>62</v>
      </c>
      <c r="I2" s="90" t="s">
        <v>63</v>
      </c>
      <c r="J2" s="90" t="s">
        <v>64</v>
      </c>
      <c r="K2" s="88" t="s">
        <v>226</v>
      </c>
      <c r="L2" s="90" t="s">
        <v>65</v>
      </c>
      <c r="M2" s="88" t="s">
        <v>67</v>
      </c>
      <c r="N2" s="90" t="s">
        <v>68</v>
      </c>
      <c r="O2" s="92" t="s">
        <v>317</v>
      </c>
      <c r="P2" s="92" t="s">
        <v>320</v>
      </c>
      <c r="Q2" s="90" t="s">
        <v>327</v>
      </c>
      <c r="S2" s="28" t="s">
        <v>227</v>
      </c>
      <c r="T2" s="96" t="s">
        <v>506</v>
      </c>
      <c r="U2" s="28" t="s">
        <v>391</v>
      </c>
      <c r="V2" s="96" t="s">
        <v>178</v>
      </c>
      <c r="W2" s="28" t="s">
        <v>131</v>
      </c>
      <c r="X2" s="28" t="s">
        <v>132</v>
      </c>
      <c r="Y2" s="28" t="s">
        <v>133</v>
      </c>
      <c r="Z2" s="96" t="s">
        <v>342</v>
      </c>
      <c r="AA2" s="28" t="s">
        <v>392</v>
      </c>
      <c r="AB2" s="96" t="s">
        <v>179</v>
      </c>
      <c r="AC2" s="28" t="s">
        <v>134</v>
      </c>
      <c r="AD2" s="28" t="s">
        <v>135</v>
      </c>
      <c r="AE2" s="28" t="s">
        <v>59</v>
      </c>
      <c r="AF2" s="28" t="s">
        <v>136</v>
      </c>
      <c r="AG2" s="28" t="s">
        <v>137</v>
      </c>
      <c r="AH2" s="28" t="s">
        <v>393</v>
      </c>
      <c r="AI2" s="28" t="s">
        <v>138</v>
      </c>
      <c r="AJ2" s="96" t="s">
        <v>508</v>
      </c>
      <c r="AK2" s="28" t="s">
        <v>139</v>
      </c>
      <c r="AL2" s="28" t="s">
        <v>140</v>
      </c>
      <c r="AM2" s="28" t="s">
        <v>67</v>
      </c>
      <c r="AN2" s="28" t="s">
        <v>141</v>
      </c>
      <c r="AO2" s="28" t="s">
        <v>142</v>
      </c>
      <c r="AP2" s="28" t="s">
        <v>143</v>
      </c>
      <c r="AQ2" s="96" t="s">
        <v>509</v>
      </c>
      <c r="AR2" s="28" t="s">
        <v>394</v>
      </c>
      <c r="AS2" s="28" t="s">
        <v>144</v>
      </c>
      <c r="AT2" s="28" t="s">
        <v>400</v>
      </c>
      <c r="AU2" s="28" t="s">
        <v>57</v>
      </c>
      <c r="AV2" s="28" t="s">
        <v>128</v>
      </c>
      <c r="AW2" s="28" t="s">
        <v>145</v>
      </c>
      <c r="AX2" s="28" t="s">
        <v>146</v>
      </c>
      <c r="AY2" s="28" t="s">
        <v>60</v>
      </c>
      <c r="AZ2" s="28" t="s">
        <v>147</v>
      </c>
      <c r="BA2" s="28" t="s">
        <v>148</v>
      </c>
      <c r="BB2" s="28" t="s">
        <v>149</v>
      </c>
      <c r="BC2" s="28" t="s">
        <v>150</v>
      </c>
      <c r="BD2" s="28" t="s">
        <v>151</v>
      </c>
      <c r="BE2" s="28" t="s">
        <v>152</v>
      </c>
      <c r="BF2" s="28" t="s">
        <v>153</v>
      </c>
      <c r="BG2" s="28" t="s">
        <v>154</v>
      </c>
      <c r="BH2" s="28" t="s">
        <v>155</v>
      </c>
      <c r="BI2" s="28" t="s">
        <v>156</v>
      </c>
      <c r="BJ2" s="28" t="s">
        <v>54</v>
      </c>
      <c r="BK2" s="28" t="s">
        <v>53</v>
      </c>
      <c r="BL2" s="28" t="s">
        <v>157</v>
      </c>
      <c r="BM2" s="28" t="s">
        <v>158</v>
      </c>
      <c r="BN2" s="28" t="s">
        <v>159</v>
      </c>
      <c r="BO2" s="28" t="s">
        <v>160</v>
      </c>
      <c r="BP2" s="28" t="s">
        <v>161</v>
      </c>
      <c r="BQ2" s="28" t="s">
        <v>162</v>
      </c>
      <c r="BR2" s="28" t="s">
        <v>163</v>
      </c>
      <c r="BS2" s="28" t="s">
        <v>164</v>
      </c>
      <c r="BT2" s="28" t="s">
        <v>165</v>
      </c>
      <c r="BU2" s="28" t="s">
        <v>395</v>
      </c>
      <c r="BV2" s="28" t="s">
        <v>166</v>
      </c>
      <c r="BW2" s="28" t="s">
        <v>167</v>
      </c>
      <c r="BX2" s="28" t="s">
        <v>168</v>
      </c>
      <c r="BY2" s="28" t="s">
        <v>61</v>
      </c>
      <c r="BZ2" s="28" t="s">
        <v>401</v>
      </c>
      <c r="CA2" s="28" t="s">
        <v>169</v>
      </c>
      <c r="CB2" s="28" t="s">
        <v>170</v>
      </c>
      <c r="CC2" s="28" t="s">
        <v>171</v>
      </c>
      <c r="CD2" s="96" t="s">
        <v>172</v>
      </c>
      <c r="CE2" s="28" t="s">
        <v>173</v>
      </c>
      <c r="CF2" s="28" t="s">
        <v>174</v>
      </c>
      <c r="CG2" s="28" t="s">
        <v>402</v>
      </c>
      <c r="CJ2" s="35" t="s">
        <v>141</v>
      </c>
      <c r="CK2" s="28" t="s">
        <v>59</v>
      </c>
      <c r="CL2" s="28" t="s">
        <v>57</v>
      </c>
      <c r="CM2" s="28" t="s">
        <v>60</v>
      </c>
      <c r="CN2" s="28" t="s">
        <v>54</v>
      </c>
      <c r="CO2" s="28" t="s">
        <v>53</v>
      </c>
      <c r="CP2" s="28" t="s">
        <v>61</v>
      </c>
      <c r="CQ2" s="28" t="s">
        <v>62</v>
      </c>
      <c r="CR2" s="28" t="s">
        <v>226</v>
      </c>
      <c r="CS2" s="51" t="s">
        <v>65</v>
      </c>
      <c r="CT2" s="28" t="s">
        <v>67</v>
      </c>
      <c r="CU2" s="51" t="s">
        <v>68</v>
      </c>
      <c r="CV2" s="28" t="s">
        <v>317</v>
      </c>
      <c r="CW2" s="28" t="s">
        <v>320</v>
      </c>
      <c r="CX2" s="51" t="s">
        <v>327</v>
      </c>
    </row>
    <row r="3" spans="1:102" x14ac:dyDescent="0.25">
      <c r="A3" s="28" t="s">
        <v>0</v>
      </c>
      <c r="B3" s="89">
        <v>59989.804216999997</v>
      </c>
      <c r="C3" s="89">
        <v>1860.1585206</v>
      </c>
      <c r="D3" s="89">
        <v>43081.218755000002</v>
      </c>
      <c r="E3" s="89">
        <v>14577.025809000001</v>
      </c>
      <c r="F3" s="89">
        <v>11460.393741</v>
      </c>
      <c r="G3" s="89">
        <v>37405.682638999999</v>
      </c>
      <c r="H3" s="89">
        <v>27086.683967000001</v>
      </c>
      <c r="I3" s="91">
        <v>371.34704386999999</v>
      </c>
      <c r="J3" s="91">
        <v>114.73082003</v>
      </c>
      <c r="K3" s="89">
        <v>32.452340345000003</v>
      </c>
      <c r="L3" s="91">
        <v>234.98557804999999</v>
      </c>
      <c r="M3" s="89">
        <v>871.79958997999995</v>
      </c>
      <c r="N3" s="91">
        <v>5493.3614931000002</v>
      </c>
      <c r="O3" s="93">
        <v>55.876446598000001</v>
      </c>
      <c r="P3" s="93">
        <v>4.6815982783000001</v>
      </c>
      <c r="Q3" s="91">
        <v>38.057882530000001</v>
      </c>
      <c r="R3" s="26"/>
      <c r="S3" s="28" t="s">
        <v>0</v>
      </c>
      <c r="T3" s="96">
        <v>20.703625758805799</v>
      </c>
      <c r="U3" s="26">
        <v>472.47170658078102</v>
      </c>
      <c r="V3" s="97">
        <v>55.860022979499099</v>
      </c>
      <c r="W3" s="26">
        <v>155.26188852586299</v>
      </c>
      <c r="X3" s="26">
        <v>124.77318563131701</v>
      </c>
      <c r="Y3" s="26">
        <v>92.740041195107295</v>
      </c>
      <c r="Z3" s="97">
        <v>391.11544594543602</v>
      </c>
      <c r="AA3" s="26">
        <v>630.62627507585205</v>
      </c>
      <c r="AB3" s="97">
        <v>4.68159110767375</v>
      </c>
      <c r="AC3" s="26">
        <v>17598.795770496399</v>
      </c>
      <c r="AD3" s="26">
        <v>32.451984044546997</v>
      </c>
      <c r="AE3" s="26">
        <v>59988.439091518499</v>
      </c>
      <c r="AF3" s="26">
        <v>695.40139415434396</v>
      </c>
      <c r="AG3" s="26">
        <v>300.06192823277098</v>
      </c>
      <c r="AH3" s="26">
        <v>252.82462246023201</v>
      </c>
      <c r="AI3" s="26">
        <v>517.89493040578702</v>
      </c>
      <c r="AJ3" s="97">
        <v>12.2861619518472</v>
      </c>
      <c r="AK3" s="26">
        <v>165.51351851685101</v>
      </c>
      <c r="AL3" s="26">
        <v>165.51351851685101</v>
      </c>
      <c r="AM3" s="26">
        <v>871.79137233073902</v>
      </c>
      <c r="AN3" s="26">
        <v>0</v>
      </c>
      <c r="AO3" s="26">
        <v>378.35141890985398</v>
      </c>
      <c r="AP3" s="26">
        <v>49.680950849873099</v>
      </c>
      <c r="AQ3" s="97">
        <v>2197.1695038851999</v>
      </c>
      <c r="AR3" s="26">
        <v>295.60734313486699</v>
      </c>
      <c r="AS3" s="26">
        <v>1175.1609928876801</v>
      </c>
      <c r="AT3" s="26">
        <v>87.552282915838504</v>
      </c>
      <c r="AU3" s="26">
        <v>1860.15436574348</v>
      </c>
      <c r="AV3" s="26">
        <v>0</v>
      </c>
      <c r="AW3" s="26">
        <v>38768.682951196497</v>
      </c>
      <c r="AX3" s="26">
        <v>4307.6342862761103</v>
      </c>
      <c r="AY3" s="26">
        <v>43076.317237472598</v>
      </c>
      <c r="AZ3" s="26">
        <v>0.30036959607639702</v>
      </c>
      <c r="BA3" s="26">
        <v>496.96318383567302</v>
      </c>
      <c r="BB3" s="26">
        <v>102.719950469639</v>
      </c>
      <c r="BC3" s="26">
        <v>9506.9998394123995</v>
      </c>
      <c r="BD3" s="26">
        <v>348.79167038233601</v>
      </c>
      <c r="BE3" s="26">
        <v>265.34768960575798</v>
      </c>
      <c r="BF3" s="26">
        <v>376.24061627837699</v>
      </c>
      <c r="BG3" s="26">
        <v>202.97673577241599</v>
      </c>
      <c r="BH3" s="26">
        <v>98.840988288606894</v>
      </c>
      <c r="BI3" s="26">
        <v>338.64594658311103</v>
      </c>
      <c r="BJ3" s="26">
        <v>14573.899143225</v>
      </c>
      <c r="BK3" s="26">
        <v>11457.9264139967</v>
      </c>
      <c r="BL3" s="26">
        <v>3115.9727292283201</v>
      </c>
      <c r="BM3" s="26">
        <v>40.5670910772334</v>
      </c>
      <c r="BN3" s="26">
        <v>20.308678247325499</v>
      </c>
      <c r="BO3" s="26">
        <v>3668.3961925737299</v>
      </c>
      <c r="BP3" s="26">
        <v>823.27054797136202</v>
      </c>
      <c r="BQ3" s="26">
        <v>693.93173250439497</v>
      </c>
      <c r="BR3" s="26">
        <v>71.983446917111806</v>
      </c>
      <c r="BS3" s="26">
        <v>117.665488158534</v>
      </c>
      <c r="BT3" s="26">
        <v>1738.3093808638801</v>
      </c>
      <c r="BU3" s="26">
        <v>406.243110528199</v>
      </c>
      <c r="BV3" s="26">
        <v>430.544168778033</v>
      </c>
      <c r="BW3" s="26">
        <v>2090.37676972503</v>
      </c>
      <c r="BX3" s="26">
        <v>29.009319799875399</v>
      </c>
      <c r="BY3" s="26">
        <v>37405.140307485803</v>
      </c>
      <c r="BZ3" s="26">
        <v>5755.2053395389703</v>
      </c>
      <c r="CA3" s="26">
        <v>58.152013493453197</v>
      </c>
      <c r="CB3" s="26">
        <v>2041.5000016613899</v>
      </c>
      <c r="CC3" s="26">
        <v>2293.4699602903102</v>
      </c>
      <c r="CD3" s="97">
        <v>7.1760019030756004</v>
      </c>
      <c r="CE3" s="26">
        <v>3094.1045908983801</v>
      </c>
      <c r="CF3" s="26">
        <v>27082.628448949199</v>
      </c>
      <c r="CG3" s="26">
        <v>2212.6389167941902</v>
      </c>
      <c r="CJ3" s="35">
        <f t="shared" ref="CJ3:CJ34" si="0">AN3/AY3</f>
        <v>0</v>
      </c>
      <c r="CK3" s="23">
        <f t="shared" ref="CK3:CK34" si="1">+(AE3-B3)/B3</f>
        <v>-2.2755958271836128E-5</v>
      </c>
      <c r="CL3" s="23">
        <f t="shared" ref="CL3:CL34" si="2">+(AU3-C3)/C3</f>
        <v>-2.2336034665890654E-6</v>
      </c>
      <c r="CM3" s="23">
        <f t="shared" ref="CM3:CM34" si="3">+(AY3-D3)/D3</f>
        <v>-1.1377388265819696E-4</v>
      </c>
      <c r="CN3" s="23">
        <f t="shared" ref="CN3:CN34" si="4">+(BJ3-E3)/E3</f>
        <v>-2.144927103764737E-4</v>
      </c>
      <c r="CO3" s="23">
        <f t="shared" ref="CO3:CO34" si="5">+(BK3-F3)/F3</f>
        <v>-2.1529164346884393E-4</v>
      </c>
      <c r="CP3" s="23">
        <f t="shared" ref="CP3:CP34" si="6">+(BY3-G3)/G3</f>
        <v>-1.449863967007714E-5</v>
      </c>
      <c r="CQ3" s="23">
        <f t="shared" ref="CQ3:CQ34" si="7">+(CF3-H3)/H3</f>
        <v>-1.4972368178189132E-4</v>
      </c>
      <c r="CR3" s="23">
        <f t="shared" ref="CR3:CR34" si="8">+(AD3-K3)/K3</f>
        <v>-1.0979191306965113E-5</v>
      </c>
      <c r="CS3" s="74">
        <f t="shared" ref="CS3:CS34" si="9">+(AL3-L3)/L3</f>
        <v>-0.29564392891536001</v>
      </c>
      <c r="CT3" s="23">
        <f t="shared" ref="CT3:CT34" si="10">+(AM3-M3)/M3</f>
        <v>-9.4260760791552446E-6</v>
      </c>
      <c r="CU3" s="74">
        <f t="shared" ref="CU3:CU34" si="11">+(AS3-N3)/N3</f>
        <v>-0.78607615858454716</v>
      </c>
      <c r="CV3" s="23">
        <f>+(V3-O3)/O3</f>
        <v>-2.9392739697748667E-4</v>
      </c>
      <c r="CW3" s="23">
        <f>+(AB3-P3)/P3</f>
        <v>-1.5316620145186698E-6</v>
      </c>
      <c r="CX3" s="74">
        <f t="shared" ref="CX3:CX34" si="12">+(AT3-Q3)/Q3</f>
        <v>1.3005032622827453</v>
      </c>
    </row>
    <row r="4" spans="1:102" x14ac:dyDescent="0.25">
      <c r="A4" s="28" t="s">
        <v>2</v>
      </c>
      <c r="B4" s="89">
        <v>6639.1780777000004</v>
      </c>
      <c r="C4" s="89">
        <v>117.4593915</v>
      </c>
      <c r="D4" s="89">
        <v>5477.5414922</v>
      </c>
      <c r="E4" s="89">
        <v>7642.9778200000001</v>
      </c>
      <c r="F4" s="89">
        <v>2251.8311017999999</v>
      </c>
      <c r="G4" s="89">
        <v>26249.803077</v>
      </c>
      <c r="H4" s="89">
        <v>1985.2441607000001</v>
      </c>
      <c r="I4" s="91">
        <v>2.8008006973000001</v>
      </c>
      <c r="J4" s="91">
        <v>13.748262327999999</v>
      </c>
      <c r="K4" s="89">
        <v>0.49617640899999998</v>
      </c>
      <c r="L4" s="91">
        <v>15.212217219999999</v>
      </c>
      <c r="M4" s="89">
        <v>18.800683599999999</v>
      </c>
      <c r="N4" s="91">
        <v>12.091249313</v>
      </c>
      <c r="O4" s="93">
        <v>0.54784868499999995</v>
      </c>
      <c r="P4" s="93">
        <v>6.2178965199999998E-2</v>
      </c>
      <c r="Q4" s="91">
        <v>20.262032313999999</v>
      </c>
      <c r="R4" s="26"/>
      <c r="S4" s="28" t="s">
        <v>2</v>
      </c>
      <c r="T4" s="96">
        <v>0.90376511400093495</v>
      </c>
      <c r="U4" s="26">
        <v>18.951525033783799</v>
      </c>
      <c r="V4" s="97">
        <v>0.54784614181749203</v>
      </c>
      <c r="W4" s="26">
        <v>6.5871596454278496</v>
      </c>
      <c r="X4" s="26">
        <v>6.5330745093097002</v>
      </c>
      <c r="Y4" s="26">
        <v>7.3884828834780798</v>
      </c>
      <c r="Z4" s="97">
        <v>1.2552772632124201</v>
      </c>
      <c r="AA4" s="26">
        <v>59.427523808574698</v>
      </c>
      <c r="AB4" s="97">
        <v>6.2179482154566E-2</v>
      </c>
      <c r="AC4" s="26">
        <v>32938.552233815099</v>
      </c>
      <c r="AD4" s="26">
        <v>0.49618830575351103</v>
      </c>
      <c r="AE4" s="26">
        <v>6635.18971384623</v>
      </c>
      <c r="AF4" s="26">
        <v>34.6052818460468</v>
      </c>
      <c r="AG4" s="26">
        <v>226.23465266058</v>
      </c>
      <c r="AH4" s="26">
        <v>3.1388964142299902</v>
      </c>
      <c r="AI4" s="26">
        <v>45.598788657714998</v>
      </c>
      <c r="AJ4" s="97">
        <v>0.74599050684286705</v>
      </c>
      <c r="AK4" s="26">
        <v>27.393846803106399</v>
      </c>
      <c r="AL4" s="26">
        <v>27.393846803106399</v>
      </c>
      <c r="AM4" s="26">
        <v>18.800637632886399</v>
      </c>
      <c r="AN4" s="26">
        <v>0</v>
      </c>
      <c r="AO4" s="26">
        <v>201.16600828101801</v>
      </c>
      <c r="AP4" s="26">
        <v>0.95513550777712697</v>
      </c>
      <c r="AQ4" s="97">
        <v>89.846579112074096</v>
      </c>
      <c r="AR4" s="26">
        <v>17.169315602775502</v>
      </c>
      <c r="AS4" s="26">
        <v>31.2980361474301</v>
      </c>
      <c r="AT4" s="26">
        <v>0.95888285873118095</v>
      </c>
      <c r="AU4" s="26">
        <v>117.45751973985401</v>
      </c>
      <c r="AV4" s="26">
        <v>0</v>
      </c>
      <c r="AW4" s="26">
        <v>4928.70685347994</v>
      </c>
      <c r="AX4" s="26">
        <v>547.63304196762499</v>
      </c>
      <c r="AY4" s="26">
        <v>5476.3398954475697</v>
      </c>
      <c r="AZ4" s="26">
        <v>4.1209579900973202E-2</v>
      </c>
      <c r="BA4" s="26">
        <v>46.319076697819</v>
      </c>
      <c r="BB4" s="26">
        <v>52.492183372740897</v>
      </c>
      <c r="BC4" s="26">
        <v>710.35164939365995</v>
      </c>
      <c r="BD4" s="26">
        <v>65.1550861836824</v>
      </c>
      <c r="BE4" s="26">
        <v>10.3142939725325</v>
      </c>
      <c r="BF4" s="26">
        <v>31.9261930364809</v>
      </c>
      <c r="BG4" s="26">
        <v>33.379652917953898</v>
      </c>
      <c r="BH4" s="26">
        <v>32.498524058268103</v>
      </c>
      <c r="BI4" s="26">
        <v>26.327127576620899</v>
      </c>
      <c r="BJ4" s="26">
        <v>7642.7458237058199</v>
      </c>
      <c r="BK4" s="26">
        <v>2251.6192084473</v>
      </c>
      <c r="BL4" s="26">
        <v>5391.1266152585204</v>
      </c>
      <c r="BM4" s="26">
        <v>4.8338420366297896</v>
      </c>
      <c r="BN4" s="26">
        <v>1.8752915537624599</v>
      </c>
      <c r="BO4" s="26">
        <v>1495.33435710343</v>
      </c>
      <c r="BP4" s="26">
        <v>23.5885054862018</v>
      </c>
      <c r="BQ4" s="26">
        <v>43.784543046456797</v>
      </c>
      <c r="BR4" s="26">
        <v>6.5627053919542098</v>
      </c>
      <c r="BS4" s="26">
        <v>14.370436339863399</v>
      </c>
      <c r="BT4" s="26">
        <v>110.597737402514</v>
      </c>
      <c r="BU4" s="26">
        <v>39.910840456926202</v>
      </c>
      <c r="BV4" s="26">
        <v>138.73340590948899</v>
      </c>
      <c r="BW4" s="26">
        <v>156.39256349969401</v>
      </c>
      <c r="BX4" s="26">
        <v>3.4527595590170299</v>
      </c>
      <c r="BY4" s="26">
        <v>26249.682035677299</v>
      </c>
      <c r="BZ4" s="26">
        <v>575.37075393346595</v>
      </c>
      <c r="CA4" s="26">
        <v>6.5970151577023897E-3</v>
      </c>
      <c r="CB4" s="26">
        <v>59.226052587916399</v>
      </c>
      <c r="CC4" s="26">
        <v>357.70502064083098</v>
      </c>
      <c r="CD4" s="97">
        <v>0.22423295942062399</v>
      </c>
      <c r="CE4" s="26">
        <v>127.923650276854</v>
      </c>
      <c r="CF4" s="26">
        <v>1984.2150924541199</v>
      </c>
      <c r="CG4" s="26">
        <v>94.622215238577397</v>
      </c>
      <c r="CJ4" s="35">
        <f t="shared" si="0"/>
        <v>0</v>
      </c>
      <c r="CK4" s="23">
        <f t="shared" si="1"/>
        <v>-6.0073156753644933E-4</v>
      </c>
      <c r="CL4" s="23">
        <f t="shared" si="2"/>
        <v>-1.5935380918334936E-5</v>
      </c>
      <c r="CM4" s="23">
        <f t="shared" si="3"/>
        <v>-2.1936789600615069E-4</v>
      </c>
      <c r="CN4" s="23">
        <f t="shared" si="4"/>
        <v>-3.0354176035033295E-5</v>
      </c>
      <c r="CO4" s="23">
        <f t="shared" si="5"/>
        <v>-9.4098244104782252E-5</v>
      </c>
      <c r="CP4" s="23">
        <f t="shared" si="6"/>
        <v>-4.6111325996133391E-6</v>
      </c>
      <c r="CQ4" s="23">
        <f t="shared" si="7"/>
        <v>-5.1835853052819192E-4</v>
      </c>
      <c r="CR4" s="23">
        <f t="shared" si="8"/>
        <v>2.3976862453052618E-5</v>
      </c>
      <c r="CS4" s="74">
        <f t="shared" si="9"/>
        <v>0.80077936088703838</v>
      </c>
      <c r="CT4" s="23">
        <f t="shared" si="10"/>
        <v>-2.4449703307566368E-6</v>
      </c>
      <c r="CU4" s="74">
        <f t="shared" si="11"/>
        <v>1.5884865440479978</v>
      </c>
      <c r="CV4" s="83">
        <f t="shared" ref="CV4:CV51" si="13">+(V4-O4)/O4</f>
        <v>-4.6421257868295952E-6</v>
      </c>
      <c r="CW4" s="83">
        <f t="shared" ref="CW4:CW51" si="14">+(AB4-P4)/P4</f>
        <v>8.3139782776836617E-6</v>
      </c>
      <c r="CX4" s="74">
        <f t="shared" si="12"/>
        <v>-0.95267587950352628</v>
      </c>
    </row>
    <row r="5" spans="1:102" x14ac:dyDescent="0.25">
      <c r="A5" s="28" t="s">
        <v>3</v>
      </c>
      <c r="B5" s="89">
        <v>22191.179762</v>
      </c>
      <c r="C5" s="89">
        <v>1273.5587731999999</v>
      </c>
      <c r="D5" s="89">
        <v>16349.817617999999</v>
      </c>
      <c r="E5" s="89">
        <v>6706.2771185000001</v>
      </c>
      <c r="F5" s="89">
        <v>5119.906019</v>
      </c>
      <c r="G5" s="89">
        <v>7074.9396871999998</v>
      </c>
      <c r="H5" s="89">
        <v>20479.277332000001</v>
      </c>
      <c r="I5" s="91">
        <v>160.26886522000001</v>
      </c>
      <c r="J5" s="91">
        <v>43.418046316999998</v>
      </c>
      <c r="K5" s="89">
        <v>32.735475868999998</v>
      </c>
      <c r="L5" s="91">
        <v>181.50109229</v>
      </c>
      <c r="M5" s="89">
        <v>687.51251507999996</v>
      </c>
      <c r="N5" s="91">
        <v>2919.9762160999999</v>
      </c>
      <c r="O5" s="93">
        <v>24.024230840000001</v>
      </c>
      <c r="P5" s="93">
        <v>1.3971170669999999</v>
      </c>
      <c r="Q5" s="91">
        <v>3.1820622448</v>
      </c>
      <c r="R5" s="26"/>
      <c r="S5" s="28" t="s">
        <v>3</v>
      </c>
      <c r="T5" s="96">
        <v>14.0981522491353</v>
      </c>
      <c r="U5" s="26">
        <v>382.31415311267699</v>
      </c>
      <c r="V5" s="97">
        <v>24.024189459368799</v>
      </c>
      <c r="W5" s="26">
        <v>168.46334189627001</v>
      </c>
      <c r="X5" s="26">
        <v>162.60265001593399</v>
      </c>
      <c r="Y5" s="26">
        <v>63.0249395872695</v>
      </c>
      <c r="Z5" s="97">
        <v>299.32081175014702</v>
      </c>
      <c r="AA5" s="26">
        <v>375.842906526273</v>
      </c>
      <c r="AB5" s="97">
        <v>1.39711594304716</v>
      </c>
      <c r="AC5" s="26">
        <v>13273.0338913739</v>
      </c>
      <c r="AD5" s="26">
        <v>32.7347393688122</v>
      </c>
      <c r="AE5" s="26">
        <v>22189.423019657501</v>
      </c>
      <c r="AF5" s="26">
        <v>332.83870649146201</v>
      </c>
      <c r="AG5" s="26">
        <v>158.15344251451299</v>
      </c>
      <c r="AH5" s="26">
        <v>70.601475973059706</v>
      </c>
      <c r="AI5" s="26">
        <v>171.188858488411</v>
      </c>
      <c r="AJ5" s="97">
        <v>8.4219408196029306</v>
      </c>
      <c r="AK5" s="26">
        <v>95.903008239607601</v>
      </c>
      <c r="AL5" s="26">
        <v>95.903008239607601</v>
      </c>
      <c r="AM5" s="26">
        <v>687.48355293603902</v>
      </c>
      <c r="AN5" s="26">
        <v>0</v>
      </c>
      <c r="AO5" s="26">
        <v>768.50729417604998</v>
      </c>
      <c r="AP5" s="26">
        <v>34.859360025153499</v>
      </c>
      <c r="AQ5" s="97">
        <v>1927.9042084206201</v>
      </c>
      <c r="AR5" s="26">
        <v>155.072461075013</v>
      </c>
      <c r="AS5" s="26">
        <v>1830.87857689967</v>
      </c>
      <c r="AT5" s="26">
        <v>36.502514836059703</v>
      </c>
      <c r="AU5" s="26">
        <v>1273.36216766866</v>
      </c>
      <c r="AV5" s="26">
        <v>0</v>
      </c>
      <c r="AW5" s="26">
        <v>14714.191923127</v>
      </c>
      <c r="AX5" s="26">
        <v>1634.9089968055</v>
      </c>
      <c r="AY5" s="26">
        <v>16349.1009199325</v>
      </c>
      <c r="AZ5" s="26">
        <v>0.11873204415961</v>
      </c>
      <c r="BA5" s="26">
        <v>429.01220022911701</v>
      </c>
      <c r="BB5" s="26">
        <v>37.017869954860302</v>
      </c>
      <c r="BC5" s="26">
        <v>5837.8841296682904</v>
      </c>
      <c r="BD5" s="26">
        <v>100.310943493209</v>
      </c>
      <c r="BE5" s="26">
        <v>81.684592303973204</v>
      </c>
      <c r="BF5" s="26">
        <v>175.48947270490501</v>
      </c>
      <c r="BG5" s="26">
        <v>131.464767076501</v>
      </c>
      <c r="BH5" s="26">
        <v>18.295245550356299</v>
      </c>
      <c r="BI5" s="26">
        <v>171.534639707612</v>
      </c>
      <c r="BJ5" s="26">
        <v>6705.3979978140396</v>
      </c>
      <c r="BK5" s="26">
        <v>5119.2820062253904</v>
      </c>
      <c r="BL5" s="26">
        <v>1586.1159915886501</v>
      </c>
      <c r="BM5" s="26">
        <v>17.5650478926018</v>
      </c>
      <c r="BN5" s="26">
        <v>13.245824689653199</v>
      </c>
      <c r="BO5" s="26">
        <v>1341.70941150923</v>
      </c>
      <c r="BP5" s="26">
        <v>405.82750604435103</v>
      </c>
      <c r="BQ5" s="26">
        <v>384.70177789557698</v>
      </c>
      <c r="BR5" s="26">
        <v>29.001682143902801</v>
      </c>
      <c r="BS5" s="26">
        <v>34.488916506599502</v>
      </c>
      <c r="BT5" s="26">
        <v>965.56840629805299</v>
      </c>
      <c r="BU5" s="26">
        <v>240.002804272106</v>
      </c>
      <c r="BV5" s="26">
        <v>235.11591849481701</v>
      </c>
      <c r="BW5" s="26">
        <v>966.02504362636103</v>
      </c>
      <c r="BX5" s="26">
        <v>10.234940332826501</v>
      </c>
      <c r="BY5" s="26">
        <v>7074.6326100711103</v>
      </c>
      <c r="BZ5" s="26">
        <v>3396.8750002686702</v>
      </c>
      <c r="CA5" s="26">
        <v>53.488486302676598</v>
      </c>
      <c r="CB5" s="26">
        <v>2971.7313392278102</v>
      </c>
      <c r="CC5" s="26">
        <v>1464.60207331274</v>
      </c>
      <c r="CD5" s="97">
        <v>11.600093013459199</v>
      </c>
      <c r="CE5" s="26">
        <v>1510.0892679183301</v>
      </c>
      <c r="CF5" s="26">
        <v>20477.898315312701</v>
      </c>
      <c r="CG5" s="26">
        <v>836.36826829151005</v>
      </c>
      <c r="CJ5" s="35">
        <f t="shared" si="0"/>
        <v>0</v>
      </c>
      <c r="CK5" s="23">
        <f t="shared" si="1"/>
        <v>-7.9163990438540889E-5</v>
      </c>
      <c r="CL5" s="23">
        <f t="shared" si="2"/>
        <v>-1.5437491812478812E-4</v>
      </c>
      <c r="CM5" s="23">
        <f t="shared" si="3"/>
        <v>-4.3835233165549391E-5</v>
      </c>
      <c r="CN5" s="23">
        <f t="shared" si="4"/>
        <v>-1.310892273651151E-4</v>
      </c>
      <c r="CO5" s="23">
        <f t="shared" si="5"/>
        <v>-1.2187973222435477E-4</v>
      </c>
      <c r="CP5" s="23">
        <f t="shared" si="6"/>
        <v>-4.3403497763379788E-5</v>
      </c>
      <c r="CQ5" s="23">
        <f t="shared" si="7"/>
        <v>-6.7337175279406653E-5</v>
      </c>
      <c r="CR5" s="23">
        <f t="shared" si="8"/>
        <v>-2.2498533112696794E-5</v>
      </c>
      <c r="CS5" s="74">
        <f t="shared" si="9"/>
        <v>-0.47161194993595373</v>
      </c>
      <c r="CT5" s="23">
        <f t="shared" si="10"/>
        <v>-4.2125988001206097E-5</v>
      </c>
      <c r="CU5" s="74">
        <f t="shared" si="11"/>
        <v>-0.37298168156141986</v>
      </c>
      <c r="CV5" s="83">
        <f t="shared" si="13"/>
        <v>-1.7224539456895449E-6</v>
      </c>
      <c r="CW5" s="83">
        <f t="shared" si="14"/>
        <v>-8.0448007289989501E-7</v>
      </c>
      <c r="CX5" s="74">
        <f t="shared" si="12"/>
        <v>10.471339033581341</v>
      </c>
    </row>
    <row r="6" spans="1:102" x14ac:dyDescent="0.25">
      <c r="A6" s="28" t="s">
        <v>4</v>
      </c>
      <c r="B6" s="89">
        <v>32788.669191000001</v>
      </c>
      <c r="C6" s="89">
        <v>7149.9792402000003</v>
      </c>
      <c r="D6" s="89">
        <v>37419.093029000003</v>
      </c>
      <c r="E6" s="89">
        <v>23815.611795000001</v>
      </c>
      <c r="F6" s="89">
        <v>11275.542926</v>
      </c>
      <c r="G6" s="89">
        <v>10336.062937000001</v>
      </c>
      <c r="H6" s="89">
        <v>33679.196780999999</v>
      </c>
      <c r="I6" s="91">
        <v>88.229451163999997</v>
      </c>
      <c r="J6" s="91">
        <v>93.045647548999995</v>
      </c>
      <c r="K6" s="89">
        <v>2.4166071656999999</v>
      </c>
      <c r="L6" s="91">
        <v>291.08013011000003</v>
      </c>
      <c r="M6" s="89">
        <v>244.17871220000001</v>
      </c>
      <c r="N6" s="91">
        <v>398.81304188000001</v>
      </c>
      <c r="O6" s="93">
        <v>9.1716862260000003</v>
      </c>
      <c r="P6" s="93">
        <v>3.4357488051999998</v>
      </c>
      <c r="Q6" s="91">
        <v>12.366767966999999</v>
      </c>
      <c r="R6" s="26"/>
      <c r="S6" s="28" t="s">
        <v>4</v>
      </c>
      <c r="T6" s="96">
        <v>36.538780956792998</v>
      </c>
      <c r="U6" s="26">
        <v>570.20365411466696</v>
      </c>
      <c r="V6" s="97">
        <v>9.1706535559755995</v>
      </c>
      <c r="W6" s="26">
        <v>95.952802547037095</v>
      </c>
      <c r="X6" s="26">
        <v>91.761087802934199</v>
      </c>
      <c r="Y6" s="26">
        <v>128.70800643669901</v>
      </c>
      <c r="Z6" s="97">
        <v>126.671283256515</v>
      </c>
      <c r="AA6" s="26">
        <v>1082.9491852164599</v>
      </c>
      <c r="AB6" s="97">
        <v>3.4347449596337598</v>
      </c>
      <c r="AC6" s="26">
        <v>151487.52381779099</v>
      </c>
      <c r="AD6" s="26">
        <v>2.4165942056206702</v>
      </c>
      <c r="AE6" s="26">
        <v>32770.774942755903</v>
      </c>
      <c r="AF6" s="26">
        <v>1228.3916252581701</v>
      </c>
      <c r="AG6" s="26">
        <v>2671.86706004608</v>
      </c>
      <c r="AH6" s="26">
        <v>116.82742016292001</v>
      </c>
      <c r="AI6" s="26">
        <v>2329.7246905102002</v>
      </c>
      <c r="AJ6" s="97">
        <v>21.940639778997198</v>
      </c>
      <c r="AK6" s="26">
        <v>885.81089911615095</v>
      </c>
      <c r="AL6" s="26">
        <v>885.81089911615095</v>
      </c>
      <c r="AM6" s="26">
        <v>244.14628361795201</v>
      </c>
      <c r="AN6" s="26">
        <v>0.14590665961187599</v>
      </c>
      <c r="AO6" s="26">
        <v>905.72983938325797</v>
      </c>
      <c r="AP6" s="26">
        <v>21.412301121752201</v>
      </c>
      <c r="AQ6" s="97">
        <v>1188.57009946311</v>
      </c>
      <c r="AR6" s="26">
        <v>273.59116990077501</v>
      </c>
      <c r="AS6" s="26">
        <v>234.29338274060399</v>
      </c>
      <c r="AT6" s="26">
        <v>17.8681324527901</v>
      </c>
      <c r="AU6" s="26">
        <v>7134.9366618369904</v>
      </c>
      <c r="AV6" s="26">
        <v>0</v>
      </c>
      <c r="AW6" s="26">
        <v>33668.076396968601</v>
      </c>
      <c r="AX6" s="26">
        <v>3740.72417131875</v>
      </c>
      <c r="AY6" s="26">
        <v>37408.946474946999</v>
      </c>
      <c r="AZ6" s="26">
        <v>0.41330930822971401</v>
      </c>
      <c r="BA6" s="26">
        <v>1300.66176660464</v>
      </c>
      <c r="BB6" s="26">
        <v>227.72525370040199</v>
      </c>
      <c r="BC6" s="26">
        <v>14370.8148419152</v>
      </c>
      <c r="BD6" s="26">
        <v>313.37820034491199</v>
      </c>
      <c r="BE6" s="26">
        <v>182.66012141172899</v>
      </c>
      <c r="BF6" s="26">
        <v>534.82419190429698</v>
      </c>
      <c r="BG6" s="26">
        <v>166.089504899882</v>
      </c>
      <c r="BH6" s="26">
        <v>138.29977408345499</v>
      </c>
      <c r="BI6" s="26">
        <v>139.07507869609799</v>
      </c>
      <c r="BJ6" s="26">
        <v>23797.626300644999</v>
      </c>
      <c r="BK6" s="26">
        <v>11265.374525801801</v>
      </c>
      <c r="BL6" s="26">
        <v>12532.2517748432</v>
      </c>
      <c r="BM6" s="26">
        <v>15.8144311154836</v>
      </c>
      <c r="BN6" s="26">
        <v>6.2747961507299896</v>
      </c>
      <c r="BO6" s="26">
        <v>4573.1450390497002</v>
      </c>
      <c r="BP6" s="26">
        <v>76.112449085357397</v>
      </c>
      <c r="BQ6" s="26">
        <v>797.09391059960205</v>
      </c>
      <c r="BR6" s="26">
        <v>205.60557764006199</v>
      </c>
      <c r="BS6" s="26">
        <v>129.63462888396501</v>
      </c>
      <c r="BT6" s="26">
        <v>2006.25487101517</v>
      </c>
      <c r="BU6" s="26">
        <v>1548.80520184018</v>
      </c>
      <c r="BV6" s="26">
        <v>643.58160124550102</v>
      </c>
      <c r="BW6" s="26">
        <v>1004.34565806136</v>
      </c>
      <c r="BX6" s="26">
        <v>105.45943791408899</v>
      </c>
      <c r="BY6" s="26">
        <v>10333.6403132986</v>
      </c>
      <c r="BZ6" s="26">
        <v>9598.7065751215796</v>
      </c>
      <c r="CA6" s="26">
        <v>3.67359309667212</v>
      </c>
      <c r="CB6" s="26">
        <v>297.31986234312501</v>
      </c>
      <c r="CC6" s="26">
        <v>3397.8358800342398</v>
      </c>
      <c r="CD6" s="97">
        <v>0.18889425751219399</v>
      </c>
      <c r="CE6" s="26">
        <v>2031.9796685245201</v>
      </c>
      <c r="CF6" s="26">
        <v>33629.945296461003</v>
      </c>
      <c r="CG6" s="26">
        <v>1520.9362141562101</v>
      </c>
      <c r="CJ6" s="35">
        <f t="shared" si="0"/>
        <v>3.9003145867684502E-6</v>
      </c>
      <c r="CK6" s="23">
        <f t="shared" si="1"/>
        <v>-5.4574487728857514E-4</v>
      </c>
      <c r="CL6" s="23">
        <f t="shared" si="2"/>
        <v>-2.1038632222083317E-3</v>
      </c>
      <c r="CM6" s="23">
        <f t="shared" si="3"/>
        <v>-2.7115980724441209E-4</v>
      </c>
      <c r="CN6" s="23">
        <f t="shared" si="4"/>
        <v>-7.5519766234927069E-4</v>
      </c>
      <c r="CO6" s="23">
        <f t="shared" si="5"/>
        <v>-9.018102511722351E-4</v>
      </c>
      <c r="CP6" s="23">
        <f t="shared" si="6"/>
        <v>-2.3438554081637943E-4</v>
      </c>
      <c r="CQ6" s="23">
        <f t="shared" si="7"/>
        <v>-1.4623711147048811E-3</v>
      </c>
      <c r="CR6" s="23">
        <f t="shared" si="8"/>
        <v>-5.3629234877989453E-6</v>
      </c>
      <c r="CS6" s="74">
        <f t="shared" si="9"/>
        <v>2.0431857330192909</v>
      </c>
      <c r="CT6" s="23">
        <f t="shared" si="10"/>
        <v>-1.3280675352828151E-4</v>
      </c>
      <c r="CU6" s="74">
        <f t="shared" si="11"/>
        <v>-0.41252326745347212</v>
      </c>
      <c r="CV6" s="83">
        <f t="shared" si="13"/>
        <v>-1.1259325700364102E-4</v>
      </c>
      <c r="CW6" s="83">
        <f t="shared" si="14"/>
        <v>-2.9217664711712454E-4</v>
      </c>
      <c r="CX6" s="74">
        <f t="shared" si="12"/>
        <v>0.44485062713800172</v>
      </c>
    </row>
    <row r="7" spans="1:102" x14ac:dyDescent="0.25">
      <c r="A7" s="28" t="s">
        <v>5</v>
      </c>
      <c r="B7" s="89">
        <v>10763.773293</v>
      </c>
      <c r="C7" s="89">
        <v>351.94342767000001</v>
      </c>
      <c r="D7" s="89">
        <v>11204.548285000001</v>
      </c>
      <c r="E7" s="89">
        <v>10254.024917999999</v>
      </c>
      <c r="F7" s="89">
        <v>4705.1850078999996</v>
      </c>
      <c r="G7" s="89">
        <v>2270.5683184999998</v>
      </c>
      <c r="H7" s="89">
        <v>16289.762063</v>
      </c>
      <c r="I7" s="91">
        <v>46.005644089</v>
      </c>
      <c r="J7" s="91">
        <v>61.679393836000003</v>
      </c>
      <c r="K7" s="89">
        <v>2.8616003085999999</v>
      </c>
      <c r="L7" s="91">
        <v>95.564248293000006</v>
      </c>
      <c r="M7" s="89">
        <v>78.140186</v>
      </c>
      <c r="N7" s="91">
        <v>71.869523766</v>
      </c>
      <c r="O7" s="93">
        <v>3.9572932025999998</v>
      </c>
      <c r="P7" s="93">
        <v>3.4742326640000001</v>
      </c>
      <c r="Q7" s="91">
        <v>3.8129575462999998</v>
      </c>
      <c r="R7" s="26"/>
      <c r="S7" s="28" t="s">
        <v>5</v>
      </c>
      <c r="T7" s="96">
        <v>18.4520889779428</v>
      </c>
      <c r="U7" s="26">
        <v>181.621519463645</v>
      </c>
      <c r="V7" s="97">
        <v>3.95725325618859</v>
      </c>
      <c r="W7" s="26">
        <v>66.134013969164997</v>
      </c>
      <c r="X7" s="26">
        <v>64.652623347734206</v>
      </c>
      <c r="Y7" s="26">
        <v>53.131523372176098</v>
      </c>
      <c r="Z7" s="97">
        <v>9.6696980412678908</v>
      </c>
      <c r="AA7" s="26">
        <v>450.15902575236299</v>
      </c>
      <c r="AB7" s="97">
        <v>3.4742974124623802</v>
      </c>
      <c r="AC7" s="26">
        <v>148259.54119885</v>
      </c>
      <c r="AD7" s="26">
        <v>2.85948646412804</v>
      </c>
      <c r="AE7" s="26">
        <v>10762.7911047576</v>
      </c>
      <c r="AF7" s="26">
        <v>185.26775193197199</v>
      </c>
      <c r="AG7" s="26">
        <v>1360.85978033174</v>
      </c>
      <c r="AH7" s="26">
        <v>79.068805762348902</v>
      </c>
      <c r="AI7" s="26">
        <v>646.74695294243998</v>
      </c>
      <c r="AJ7" s="97">
        <v>10.7204466657645</v>
      </c>
      <c r="AK7" s="26">
        <v>328.13220116572001</v>
      </c>
      <c r="AL7" s="26">
        <v>328.13220116572001</v>
      </c>
      <c r="AM7" s="26">
        <v>78.0295559882166</v>
      </c>
      <c r="AN7" s="26">
        <v>0</v>
      </c>
      <c r="AO7" s="26">
        <v>664.42463835410501</v>
      </c>
      <c r="AP7" s="26">
        <v>12.448360526908701</v>
      </c>
      <c r="AQ7" s="97">
        <v>465.860414927921</v>
      </c>
      <c r="AR7" s="26">
        <v>93.788273017017403</v>
      </c>
      <c r="AS7" s="26">
        <v>112.291564376541</v>
      </c>
      <c r="AT7" s="26">
        <v>8.5253943357624298</v>
      </c>
      <c r="AU7" s="26">
        <v>351.94284271344799</v>
      </c>
      <c r="AV7" s="26">
        <v>0</v>
      </c>
      <c r="AW7" s="26">
        <v>10083.1597971049</v>
      </c>
      <c r="AX7" s="26">
        <v>1120.35239462248</v>
      </c>
      <c r="AY7" s="26">
        <v>11203.512191727301</v>
      </c>
      <c r="AZ7" s="26">
        <v>9.8536890638172794E-2</v>
      </c>
      <c r="BA7" s="26">
        <v>471.84851869941002</v>
      </c>
      <c r="BB7" s="26">
        <v>141.49615297838901</v>
      </c>
      <c r="BC7" s="26">
        <v>8272.22214283635</v>
      </c>
      <c r="BD7" s="26">
        <v>211.220578636694</v>
      </c>
      <c r="BE7" s="26">
        <v>36.442430616867497</v>
      </c>
      <c r="BF7" s="26">
        <v>136.647770643694</v>
      </c>
      <c r="BG7" s="26">
        <v>76.920475591726003</v>
      </c>
      <c r="BH7" s="26">
        <v>58.985094908483902</v>
      </c>
      <c r="BI7" s="26">
        <v>55.007839898355797</v>
      </c>
      <c r="BJ7" s="26">
        <v>10197.1017845882</v>
      </c>
      <c r="BK7" s="26">
        <v>4686.0722268485697</v>
      </c>
      <c r="BL7" s="26">
        <v>5511.0295577397101</v>
      </c>
      <c r="BM7" s="26">
        <v>11.8375940077878</v>
      </c>
      <c r="BN7" s="26">
        <v>4.2458782136708599</v>
      </c>
      <c r="BO7" s="26">
        <v>2464.4907489745701</v>
      </c>
      <c r="BP7" s="26">
        <v>47.169271213834001</v>
      </c>
      <c r="BQ7" s="26">
        <v>159.75732050298399</v>
      </c>
      <c r="BR7" s="26">
        <v>29.119578738845899</v>
      </c>
      <c r="BS7" s="26">
        <v>29.8502514293193</v>
      </c>
      <c r="BT7" s="26">
        <v>404.50462138262799</v>
      </c>
      <c r="BU7" s="26">
        <v>464.55936195773</v>
      </c>
      <c r="BV7" s="26">
        <v>393.91663345590899</v>
      </c>
      <c r="BW7" s="26">
        <v>387.49582661504502</v>
      </c>
      <c r="BX7" s="26">
        <v>36.964159039764098</v>
      </c>
      <c r="BY7" s="26">
        <v>2270.5415583744398</v>
      </c>
      <c r="BZ7" s="26">
        <v>6410.2846403977901</v>
      </c>
      <c r="CA7" s="26">
        <v>2.5049297990178299</v>
      </c>
      <c r="CB7" s="26">
        <v>80.968227227115193</v>
      </c>
      <c r="CC7" s="26">
        <v>1800.9069276832499</v>
      </c>
      <c r="CD7" s="97">
        <v>0.212120598537343</v>
      </c>
      <c r="CE7" s="26">
        <v>964.75001499691905</v>
      </c>
      <c r="CF7" s="26">
        <v>16287.661539019</v>
      </c>
      <c r="CG7" s="26">
        <v>968.87770301805801</v>
      </c>
      <c r="CJ7" s="35">
        <f t="shared" si="0"/>
        <v>0</v>
      </c>
      <c r="CK7" s="23">
        <f t="shared" si="1"/>
        <v>-9.1249436016925764E-5</v>
      </c>
      <c r="CL7" s="23">
        <f t="shared" si="2"/>
        <v>-1.6620755099494049E-6</v>
      </c>
      <c r="CM7" s="23">
        <f t="shared" si="3"/>
        <v>-9.2470775826539487E-5</v>
      </c>
      <c r="CN7" s="23">
        <f t="shared" si="4"/>
        <v>-5.5512965754428868E-3</v>
      </c>
      <c r="CO7" s="23">
        <f t="shared" si="5"/>
        <v>-4.0620679142987122E-3</v>
      </c>
      <c r="CP7" s="23">
        <f t="shared" si="6"/>
        <v>-1.1785650905985351E-5</v>
      </c>
      <c r="CQ7" s="23">
        <f t="shared" si="7"/>
        <v>-1.2894749308654474E-4</v>
      </c>
      <c r="CR7" s="23">
        <f t="shared" si="8"/>
        <v>-7.3869312412610036E-4</v>
      </c>
      <c r="CS7" s="74">
        <f t="shared" si="9"/>
        <v>2.4336292811059073</v>
      </c>
      <c r="CT7" s="23">
        <f t="shared" si="10"/>
        <v>-1.4157889486390472E-3</v>
      </c>
      <c r="CU7" s="74">
        <f t="shared" si="11"/>
        <v>0.56243646113686707</v>
      </c>
      <c r="CV7" s="83">
        <f t="shared" si="13"/>
        <v>-1.0094377485995391E-5</v>
      </c>
      <c r="CW7" s="83">
        <f t="shared" si="14"/>
        <v>1.8636766342985929E-5</v>
      </c>
      <c r="CX7" s="74">
        <f t="shared" si="12"/>
        <v>1.2359006708677527</v>
      </c>
    </row>
    <row r="8" spans="1:102" x14ac:dyDescent="0.25">
      <c r="A8" s="28" t="s">
        <v>6</v>
      </c>
      <c r="B8" s="89">
        <v>473.66478533999998</v>
      </c>
      <c r="C8" s="89">
        <v>242.67588488999999</v>
      </c>
      <c r="D8" s="89">
        <v>733.41270686999997</v>
      </c>
      <c r="E8" s="89">
        <v>149.96609692000001</v>
      </c>
      <c r="F8" s="89">
        <v>137.58697179999999</v>
      </c>
      <c r="G8" s="89">
        <v>98.959264759999996</v>
      </c>
      <c r="H8" s="89">
        <v>751.61936705999995</v>
      </c>
      <c r="I8" s="91">
        <v>0.13417773890000001</v>
      </c>
      <c r="J8" s="91">
        <v>2.2920568984999998</v>
      </c>
      <c r="K8" s="89">
        <v>0.21</v>
      </c>
      <c r="L8" s="91">
        <v>9.5903116659999998</v>
      </c>
      <c r="M8" s="89">
        <v>0.3871445</v>
      </c>
      <c r="N8" s="91">
        <v>15.510945253999999</v>
      </c>
      <c r="O8" s="93">
        <v>2.5040757800000001E-2</v>
      </c>
      <c r="P8" s="93">
        <v>4.2570333999999996E-3</v>
      </c>
      <c r="Q8" s="91">
        <v>0.87838197939999996</v>
      </c>
      <c r="R8" s="26"/>
      <c r="S8" s="28" t="s">
        <v>6</v>
      </c>
      <c r="T8" s="96">
        <v>0.17769394942105399</v>
      </c>
      <c r="U8" s="26">
        <v>12.3863204824299</v>
      </c>
      <c r="V8" s="97">
        <v>2.5016499328948099E-2</v>
      </c>
      <c r="W8" s="26">
        <v>0.64754880420026795</v>
      </c>
      <c r="X8" s="26">
        <v>0.64536536255202803</v>
      </c>
      <c r="Y8" s="26">
        <v>1.7034709026108299</v>
      </c>
      <c r="Z8" s="97">
        <v>5.640411236186E-2</v>
      </c>
      <c r="AA8" s="26">
        <v>15.4879860748017</v>
      </c>
      <c r="AB8" s="97">
        <v>4.25525524504765E-3</v>
      </c>
      <c r="AC8" s="26">
        <v>253.61249996656599</v>
      </c>
      <c r="AD8" s="26">
        <v>0.20999923200890599</v>
      </c>
      <c r="AE8" s="26">
        <v>473.62498850840802</v>
      </c>
      <c r="AF8" s="26">
        <v>9.7353111486664705</v>
      </c>
      <c r="AG8" s="26">
        <v>7.0300928995118896</v>
      </c>
      <c r="AH8" s="26">
        <v>0.93708710120471805</v>
      </c>
      <c r="AI8" s="26">
        <v>8.9792133271997692</v>
      </c>
      <c r="AJ8" s="97">
        <v>0.255478879014781</v>
      </c>
      <c r="AK8" s="26">
        <v>47.792604712048103</v>
      </c>
      <c r="AL8" s="26">
        <v>47.792604712048103</v>
      </c>
      <c r="AM8" s="26">
        <v>0.38714552952264403</v>
      </c>
      <c r="AN8" s="26">
        <v>0</v>
      </c>
      <c r="AO8" s="26">
        <v>19.258306486376</v>
      </c>
      <c r="AP8" s="26">
        <v>0.101833685164472</v>
      </c>
      <c r="AQ8" s="97">
        <v>33.250438536313901</v>
      </c>
      <c r="AR8" s="26">
        <v>4.4505863784233499</v>
      </c>
      <c r="AS8" s="26">
        <v>7.0928638910735904</v>
      </c>
      <c r="AT8" s="26">
        <v>5.62334069296282E-2</v>
      </c>
      <c r="AU8" s="26">
        <v>242.660255147626</v>
      </c>
      <c r="AV8" s="26">
        <v>0</v>
      </c>
      <c r="AW8" s="26">
        <v>659.99693537701796</v>
      </c>
      <c r="AX8" s="26">
        <v>73.333093618170494</v>
      </c>
      <c r="AY8" s="26">
        <v>733.33002899518897</v>
      </c>
      <c r="AZ8" s="26">
        <v>2.5286459403314001E-2</v>
      </c>
      <c r="BA8" s="26">
        <v>22.297420078980601</v>
      </c>
      <c r="BB8" s="26">
        <v>0.59917244994130103</v>
      </c>
      <c r="BC8" s="26">
        <v>333.829139979827</v>
      </c>
      <c r="BD8" s="26">
        <v>0.96469671566438997</v>
      </c>
      <c r="BE8" s="26">
        <v>1.9393605163224701</v>
      </c>
      <c r="BF8" s="26">
        <v>11.5249572689142</v>
      </c>
      <c r="BG8" s="26">
        <v>1.2986357247970299</v>
      </c>
      <c r="BH8" s="26">
        <v>1.1520295595716401</v>
      </c>
      <c r="BI8" s="26">
        <v>0.50328375248708801</v>
      </c>
      <c r="BJ8" s="26">
        <v>149.93848861602899</v>
      </c>
      <c r="BK8" s="26">
        <v>137.56035004671901</v>
      </c>
      <c r="BL8" s="26">
        <v>12.378138569310501</v>
      </c>
      <c r="BM8" s="26">
        <v>6.1646892419958403E-2</v>
      </c>
      <c r="BN8" s="26">
        <v>1.6973995535640399E-2</v>
      </c>
      <c r="BO8" s="26">
        <v>45.905637317636497</v>
      </c>
      <c r="BP8" s="26">
        <v>2.33990854875247</v>
      </c>
      <c r="BQ8" s="26">
        <v>13.806571327788699</v>
      </c>
      <c r="BR8" s="26">
        <v>2.73695434007396</v>
      </c>
      <c r="BS8" s="26">
        <v>1.69252675143438</v>
      </c>
      <c r="BT8" s="26">
        <v>35.080438697729697</v>
      </c>
      <c r="BU8" s="26">
        <v>8.1803872313408998</v>
      </c>
      <c r="BV8" s="26">
        <v>2.0089573306436899</v>
      </c>
      <c r="BW8" s="26">
        <v>15.8554490539416</v>
      </c>
      <c r="BX8" s="26">
        <v>7.3149803064424507E-2</v>
      </c>
      <c r="BY8" s="26">
        <v>98.949048288055707</v>
      </c>
      <c r="BZ8" s="26">
        <v>265.36958614123603</v>
      </c>
      <c r="CA8" s="26">
        <v>4.6578092825608999E-2</v>
      </c>
      <c r="CB8" s="26">
        <v>3.07866336239903</v>
      </c>
      <c r="CC8" s="26">
        <v>110.515562236279</v>
      </c>
      <c r="CD8" s="97">
        <v>1.0443368243522501E-2</v>
      </c>
      <c r="CE8" s="26">
        <v>63.606788100609897</v>
      </c>
      <c r="CF8" s="26">
        <v>751.56751004480702</v>
      </c>
      <c r="CG8" s="26">
        <v>44.260291717678797</v>
      </c>
      <c r="CJ8" s="35">
        <f t="shared" si="0"/>
        <v>0</v>
      </c>
      <c r="CK8" s="23">
        <f t="shared" si="1"/>
        <v>-8.401897887213753E-5</v>
      </c>
      <c r="CL8" s="23">
        <f t="shared" si="2"/>
        <v>-6.4405832417478403E-5</v>
      </c>
      <c r="CM8" s="23">
        <f t="shared" si="3"/>
        <v>-1.127303550054966E-4</v>
      </c>
      <c r="CN8" s="23">
        <f t="shared" si="4"/>
        <v>-1.8409696950204217E-4</v>
      </c>
      <c r="CO8" s="23">
        <f t="shared" si="5"/>
        <v>-1.9349036418706616E-4</v>
      </c>
      <c r="CP8" s="23">
        <f t="shared" si="6"/>
        <v>-1.0323916582309955E-4</v>
      </c>
      <c r="CQ8" s="23">
        <f t="shared" si="7"/>
        <v>-6.8993718716647837E-5</v>
      </c>
      <c r="CR8" s="23">
        <f t="shared" si="8"/>
        <v>-3.6571004476060852E-6</v>
      </c>
      <c r="CS8" s="74">
        <f t="shared" si="9"/>
        <v>3.9834256045592946</v>
      </c>
      <c r="CT8" s="23">
        <f t="shared" si="10"/>
        <v>2.6592722976172823E-6</v>
      </c>
      <c r="CU8" s="74">
        <f t="shared" si="11"/>
        <v>-0.54271878503055981</v>
      </c>
      <c r="CV8" s="83">
        <f t="shared" si="13"/>
        <v>-9.6875946190021331E-4</v>
      </c>
      <c r="CW8" s="83">
        <f t="shared" si="14"/>
        <v>-4.1769814452232985E-4</v>
      </c>
      <c r="CX8" s="74">
        <f t="shared" si="12"/>
        <v>-0.9359806914890948</v>
      </c>
    </row>
    <row r="9" spans="1:102" x14ac:dyDescent="0.25">
      <c r="A9" s="28" t="s">
        <v>7</v>
      </c>
      <c r="B9" s="89">
        <v>1716.4559701000001</v>
      </c>
      <c r="C9" s="89">
        <v>106.70043533</v>
      </c>
      <c r="D9" s="89">
        <v>1814.1030343</v>
      </c>
      <c r="E9" s="89">
        <v>548.05124345000002</v>
      </c>
      <c r="F9" s="89">
        <v>483.27251053999998</v>
      </c>
      <c r="G9" s="89">
        <v>447.64295247000001</v>
      </c>
      <c r="H9" s="89">
        <v>838.96733566</v>
      </c>
      <c r="I9" s="91">
        <v>1.8346674903</v>
      </c>
      <c r="J9" s="91">
        <v>6.3236252243999997</v>
      </c>
      <c r="K9" s="89">
        <v>1.104492E-2</v>
      </c>
      <c r="L9" s="91">
        <v>3.6780049975</v>
      </c>
      <c r="M9" s="89">
        <v>25.359719999999999</v>
      </c>
      <c r="N9" s="91">
        <v>19.655451930000002</v>
      </c>
      <c r="O9" s="93">
        <v>7.6007564000000003E-3</v>
      </c>
      <c r="P9" s="93">
        <v>8.0072074699999995E-2</v>
      </c>
      <c r="Q9" s="91">
        <v>4.0517783000000002E-2</v>
      </c>
      <c r="R9" s="26"/>
      <c r="S9" s="28" t="s">
        <v>7</v>
      </c>
      <c r="T9" s="96">
        <v>0.74244157934313504</v>
      </c>
      <c r="U9" s="26">
        <v>10.6312896784878</v>
      </c>
      <c r="V9" s="97">
        <v>7.6018328112998704E-3</v>
      </c>
      <c r="W9" s="26">
        <v>5.5139997679742603</v>
      </c>
      <c r="X9" s="26">
        <v>5.4628899723867699</v>
      </c>
      <c r="Y9" s="26">
        <v>15.142928645281801</v>
      </c>
      <c r="Z9" s="97">
        <v>0.30861080804224</v>
      </c>
      <c r="AA9" s="26">
        <v>39.269724944533102</v>
      </c>
      <c r="AB9" s="97">
        <v>8.0072204027888394E-2</v>
      </c>
      <c r="AC9" s="26">
        <v>4010.1910944409301</v>
      </c>
      <c r="AD9" s="26">
        <v>1.10446339743271E-2</v>
      </c>
      <c r="AE9" s="26">
        <v>1716.38688249915</v>
      </c>
      <c r="AF9" s="26">
        <v>17.100784784347901</v>
      </c>
      <c r="AG9" s="26">
        <v>53.6903013319995</v>
      </c>
      <c r="AH9" s="26">
        <v>2.4852825581706002</v>
      </c>
      <c r="AI9" s="26">
        <v>5.8482241920538698</v>
      </c>
      <c r="AJ9" s="97">
        <v>0.52677655425850201</v>
      </c>
      <c r="AK9" s="26">
        <v>14.0704669187938</v>
      </c>
      <c r="AL9" s="26">
        <v>14.0704669187938</v>
      </c>
      <c r="AM9" s="26">
        <v>25.359561121656501</v>
      </c>
      <c r="AN9" s="26">
        <v>0</v>
      </c>
      <c r="AO9" s="26">
        <v>13.2165596616786</v>
      </c>
      <c r="AP9" s="26">
        <v>0.37271365911980497</v>
      </c>
      <c r="AQ9" s="97">
        <v>37.5481591417741</v>
      </c>
      <c r="AR9" s="26">
        <v>6.3389574353963098</v>
      </c>
      <c r="AS9" s="26">
        <v>5.77070571319984</v>
      </c>
      <c r="AT9" s="26">
        <v>0.51392344478220597</v>
      </c>
      <c r="AU9" s="26">
        <v>106.696827989881</v>
      </c>
      <c r="AV9" s="26">
        <v>0</v>
      </c>
      <c r="AW9" s="26">
        <v>1632.6353810964699</v>
      </c>
      <c r="AX9" s="26">
        <v>181.40398520698599</v>
      </c>
      <c r="AY9" s="26">
        <v>1814.0393663034499</v>
      </c>
      <c r="AZ9" s="26">
        <v>2.13292178124307E-2</v>
      </c>
      <c r="BA9" s="26">
        <v>40.063216940590998</v>
      </c>
      <c r="BB9" s="26">
        <v>28.832608497715501</v>
      </c>
      <c r="BC9" s="26">
        <v>382.022247467716</v>
      </c>
      <c r="BD9" s="26">
        <v>2.5615567827951402</v>
      </c>
      <c r="BE9" s="26">
        <v>1.10729262498828</v>
      </c>
      <c r="BF9" s="26">
        <v>9.3269256325887202</v>
      </c>
      <c r="BG9" s="26">
        <v>5.1194892882929004</v>
      </c>
      <c r="BH9" s="26">
        <v>27.5101157922584</v>
      </c>
      <c r="BI9" s="26">
        <v>0.86999649465103501</v>
      </c>
      <c r="BJ9" s="26">
        <v>548.04631141531297</v>
      </c>
      <c r="BK9" s="26">
        <v>483.27003358885003</v>
      </c>
      <c r="BL9" s="26">
        <v>64.7762778264632</v>
      </c>
      <c r="BM9" s="26">
        <v>0.14343274855735</v>
      </c>
      <c r="BN9" s="26">
        <v>8.9056033003190899E-2</v>
      </c>
      <c r="BO9" s="26">
        <v>174.19815340862101</v>
      </c>
      <c r="BP9" s="26">
        <v>0.61120956144557503</v>
      </c>
      <c r="BQ9" s="26">
        <v>9.9397301542684193</v>
      </c>
      <c r="BR9" s="26">
        <v>2.6404259439915698</v>
      </c>
      <c r="BS9" s="26">
        <v>0.95485530514724404</v>
      </c>
      <c r="BT9" s="26">
        <v>25.278423585046099</v>
      </c>
      <c r="BU9" s="26">
        <v>62.154845688321402</v>
      </c>
      <c r="BV9" s="26">
        <v>73.123463902070696</v>
      </c>
      <c r="BW9" s="26">
        <v>117.27953482476001</v>
      </c>
      <c r="BX9" s="26">
        <v>3.6837630086476199</v>
      </c>
      <c r="BY9" s="26">
        <v>447.62526223427301</v>
      </c>
      <c r="BZ9" s="26">
        <v>244.62305149315199</v>
      </c>
      <c r="CA9" s="26">
        <v>8.6063798012533301E-3</v>
      </c>
      <c r="CB9" s="26">
        <v>0.60853964853034603</v>
      </c>
      <c r="CC9" s="26">
        <v>82.130112092329597</v>
      </c>
      <c r="CD9" s="97">
        <v>0</v>
      </c>
      <c r="CE9" s="26">
        <v>61.603062266704001</v>
      </c>
      <c r="CF9" s="26">
        <v>837.98193091816995</v>
      </c>
      <c r="CG9" s="26">
        <v>28.230870284513699</v>
      </c>
      <c r="CJ9" s="35">
        <f t="shared" si="0"/>
        <v>0</v>
      </c>
      <c r="CK9" s="23">
        <f t="shared" si="1"/>
        <v>-4.0250144514921869E-5</v>
      </c>
      <c r="CL9" s="23">
        <f t="shared" si="2"/>
        <v>-3.3808110602802035E-5</v>
      </c>
      <c r="CM9" s="23">
        <f t="shared" si="3"/>
        <v>-3.5096130344456126E-5</v>
      </c>
      <c r="CN9" s="23">
        <f t="shared" si="4"/>
        <v>-8.9992217807904079E-6</v>
      </c>
      <c r="CO9" s="23">
        <f t="shared" si="5"/>
        <v>-5.1253714952476696E-6</v>
      </c>
      <c r="CP9" s="23">
        <f t="shared" si="6"/>
        <v>-3.9518628919301271E-5</v>
      </c>
      <c r="CQ9" s="23">
        <f t="shared" si="7"/>
        <v>-1.1745448242688171E-3</v>
      </c>
      <c r="CR9" s="23">
        <f t="shared" si="8"/>
        <v>-2.5896581677364191E-5</v>
      </c>
      <c r="CS9" s="74">
        <f t="shared" si="9"/>
        <v>2.825570364465988</v>
      </c>
      <c r="CT9" s="23">
        <f t="shared" si="10"/>
        <v>-6.2649880794527228E-6</v>
      </c>
      <c r="CU9" s="74">
        <f t="shared" si="11"/>
        <v>-0.70640686697251431</v>
      </c>
      <c r="CV9" s="83">
        <f t="shared" si="13"/>
        <v>1.416189709579508E-4</v>
      </c>
      <c r="CW9" s="83">
        <f t="shared" si="14"/>
        <v>1.6151434677198182E-6</v>
      </c>
      <c r="CX9" s="74">
        <f t="shared" si="12"/>
        <v>11.683898444843489</v>
      </c>
    </row>
    <row r="10" spans="1:102" x14ac:dyDescent="0.25">
      <c r="A10" s="28" t="s">
        <v>8</v>
      </c>
      <c r="B10" s="89">
        <v>257.58001908</v>
      </c>
      <c r="C10" s="89">
        <v>9.0975712E-2</v>
      </c>
      <c r="D10" s="89">
        <v>389.35965527000002</v>
      </c>
      <c r="E10" s="89">
        <v>39.027105130000002</v>
      </c>
      <c r="F10" s="89">
        <v>37.949750825999999</v>
      </c>
      <c r="G10" s="89">
        <v>29.639499949000001</v>
      </c>
      <c r="H10" s="89">
        <v>63.082413150000001</v>
      </c>
      <c r="I10" s="91">
        <v>9.2937279999999997E-2</v>
      </c>
      <c r="J10" s="91">
        <v>3.1885077999999997E-2</v>
      </c>
      <c r="K10" s="89"/>
      <c r="L10" s="91">
        <v>0.44965938630000002</v>
      </c>
      <c r="M10" s="89"/>
      <c r="N10" s="91"/>
      <c r="O10" s="93">
        <v>1.8991020000000001E-2</v>
      </c>
      <c r="P10" s="93">
        <v>2.2077059999999998E-3</v>
      </c>
      <c r="Q10" s="91">
        <v>4.7446542999999997E-3</v>
      </c>
      <c r="R10" s="26"/>
      <c r="S10" s="28" t="s">
        <v>8</v>
      </c>
      <c r="T10" s="96">
        <v>0</v>
      </c>
      <c r="U10" s="26">
        <v>6.2718930692196098E-3</v>
      </c>
      <c r="V10" s="97">
        <v>1.89904900087083E-2</v>
      </c>
      <c r="W10" s="26">
        <v>0.19505567772284699</v>
      </c>
      <c r="X10" s="26">
        <v>0.19505567772284699</v>
      </c>
      <c r="Y10" s="26">
        <v>0.144808141834354</v>
      </c>
      <c r="Z10" s="97">
        <v>0</v>
      </c>
      <c r="AA10" s="26">
        <v>1.2689861771530599</v>
      </c>
      <c r="AB10" s="97">
        <v>2.2067602466972099E-3</v>
      </c>
      <c r="AC10" s="26">
        <v>22.980914549733502</v>
      </c>
      <c r="AD10" s="26">
        <v>0</v>
      </c>
      <c r="AE10" s="26">
        <v>257.57907990101103</v>
      </c>
      <c r="AF10" s="26">
        <v>0.65597452858016703</v>
      </c>
      <c r="AG10" s="26">
        <v>1.0762198528745399</v>
      </c>
      <c r="AH10" s="26">
        <v>2.0771452034590399E-2</v>
      </c>
      <c r="AI10" s="26">
        <v>2.9675050365691402</v>
      </c>
      <c r="AJ10" s="97">
        <v>0</v>
      </c>
      <c r="AK10" s="26">
        <v>9.7728616922678793</v>
      </c>
      <c r="AL10" s="26">
        <v>9.7728616922678793</v>
      </c>
      <c r="AM10" s="26">
        <v>0</v>
      </c>
      <c r="AN10" s="26">
        <v>0</v>
      </c>
      <c r="AO10" s="26">
        <v>1.17753779438593E-2</v>
      </c>
      <c r="AP10" s="26">
        <v>0</v>
      </c>
      <c r="AQ10" s="97">
        <v>0.23831186850035899</v>
      </c>
      <c r="AR10" s="26">
        <v>1.62975315398734E-2</v>
      </c>
      <c r="AS10" s="26">
        <v>0</v>
      </c>
      <c r="AT10" s="26">
        <v>1.8188234376395E-2</v>
      </c>
      <c r="AU10" s="26">
        <v>9.0976708168675702E-2</v>
      </c>
      <c r="AV10" s="26">
        <v>0</v>
      </c>
      <c r="AW10" s="26">
        <v>350.422719952379</v>
      </c>
      <c r="AX10" s="26">
        <v>38.9360132718245</v>
      </c>
      <c r="AY10" s="26">
        <v>389.358733224204</v>
      </c>
      <c r="AZ10" s="26">
        <v>1.66063772604266E-5</v>
      </c>
      <c r="BA10" s="26">
        <v>11.0387104890402</v>
      </c>
      <c r="BB10" s="26">
        <v>0.33961034408637703</v>
      </c>
      <c r="BC10" s="26">
        <v>26.6783601150814</v>
      </c>
      <c r="BD10" s="26">
        <v>0.43009375155012503</v>
      </c>
      <c r="BE10" s="26">
        <v>1.0218021682457199</v>
      </c>
      <c r="BF10" s="26">
        <v>2.91201056013933</v>
      </c>
      <c r="BG10" s="26">
        <v>0.60140754090951898</v>
      </c>
      <c r="BH10" s="26">
        <v>6.40410169921238E-4</v>
      </c>
      <c r="BI10" s="26">
        <v>0.14090683818625699</v>
      </c>
      <c r="BJ10" s="26">
        <v>39.0296368949002</v>
      </c>
      <c r="BK10" s="26">
        <v>37.9522843152169</v>
      </c>
      <c r="BL10" s="26">
        <v>1.0773525796832899</v>
      </c>
      <c r="BM10" s="26">
        <v>6.9022029685235505E-4</v>
      </c>
      <c r="BN10" s="26">
        <v>3.10971301333244E-4</v>
      </c>
      <c r="BO10" s="26">
        <v>1.7350469860061499</v>
      </c>
      <c r="BP10" s="26">
        <v>4.03349371958313E-3</v>
      </c>
      <c r="BQ10" s="26">
        <v>6.7209704746000503</v>
      </c>
      <c r="BR10" s="26">
        <v>1.65072813152774</v>
      </c>
      <c r="BS10" s="26">
        <v>0.88497737506682805</v>
      </c>
      <c r="BT10" s="26">
        <v>16.827323092864201</v>
      </c>
      <c r="BU10" s="26">
        <v>2.21102905184719</v>
      </c>
      <c r="BV10" s="26">
        <v>0.99868527367625903</v>
      </c>
      <c r="BW10" s="26">
        <v>3.6440205691231702</v>
      </c>
      <c r="BX10" s="26">
        <v>3.9026113747471503E-2</v>
      </c>
      <c r="BY10" s="26">
        <v>29.638825156941699</v>
      </c>
      <c r="BZ10" s="26">
        <v>11.2517920828254</v>
      </c>
      <c r="CA10" s="26">
        <v>0.36526837282362601</v>
      </c>
      <c r="CB10" s="26">
        <v>0</v>
      </c>
      <c r="CC10" s="26">
        <v>5.0550350758444997</v>
      </c>
      <c r="CD10" s="97">
        <v>0</v>
      </c>
      <c r="CE10" s="26">
        <v>2.0512749589113599</v>
      </c>
      <c r="CF10" s="26">
        <v>63.082020976978498</v>
      </c>
      <c r="CG10" s="26">
        <v>0.84656460289247104</v>
      </c>
      <c r="CJ10" s="35">
        <f t="shared" si="0"/>
        <v>0</v>
      </c>
      <c r="CK10" s="23">
        <f t="shared" si="1"/>
        <v>-3.6461639855698444E-6</v>
      </c>
      <c r="CL10" s="23">
        <f t="shared" si="2"/>
        <v>1.0949831046131459E-5</v>
      </c>
      <c r="CM10" s="23">
        <f t="shared" si="3"/>
        <v>-2.3681082093044713E-6</v>
      </c>
      <c r="CN10" s="23">
        <f t="shared" si="4"/>
        <v>6.4871962492845186E-5</v>
      </c>
      <c r="CO10" s="23">
        <f t="shared" si="5"/>
        <v>6.6759047470888659E-5</v>
      </c>
      <c r="CP10" s="23">
        <f t="shared" si="6"/>
        <v>-2.2766647867297877E-5</v>
      </c>
      <c r="CQ10" s="23">
        <f t="shared" si="7"/>
        <v>-6.2168360707778135E-6</v>
      </c>
      <c r="CR10" s="23" t="e">
        <f t="shared" si="8"/>
        <v>#DIV/0!</v>
      </c>
      <c r="CS10" s="74">
        <f t="shared" si="9"/>
        <v>20.733921252447072</v>
      </c>
      <c r="CT10" s="23" t="e">
        <f t="shared" si="10"/>
        <v>#DIV/0!</v>
      </c>
      <c r="CU10" s="74" t="e">
        <f t="shared" si="11"/>
        <v>#DIV/0!</v>
      </c>
      <c r="CV10" s="83">
        <f t="shared" si="13"/>
        <v>-2.7907468461442068E-5</v>
      </c>
      <c r="CW10" s="83">
        <f t="shared" si="14"/>
        <v>-4.2838734088232938E-4</v>
      </c>
      <c r="CX10" s="74">
        <f t="shared" si="12"/>
        <v>2.8334161408545615</v>
      </c>
    </row>
    <row r="11" spans="1:102" x14ac:dyDescent="0.25">
      <c r="A11" s="28" t="s">
        <v>9</v>
      </c>
      <c r="B11" s="89">
        <v>33947.381871999998</v>
      </c>
      <c r="C11" s="89">
        <v>1637.0842608</v>
      </c>
      <c r="D11" s="89">
        <v>22355.652478</v>
      </c>
      <c r="E11" s="89">
        <v>8552.3504790999996</v>
      </c>
      <c r="F11" s="89">
        <v>6558.5470806000003</v>
      </c>
      <c r="G11" s="89">
        <v>26500.115271999999</v>
      </c>
      <c r="H11" s="89">
        <v>22654.855725000001</v>
      </c>
      <c r="I11" s="91">
        <v>162.97043285999999</v>
      </c>
      <c r="J11" s="91">
        <v>64.550352794000005</v>
      </c>
      <c r="K11" s="89">
        <v>15.194497588999999</v>
      </c>
      <c r="L11" s="91">
        <v>129.98837318</v>
      </c>
      <c r="M11" s="89">
        <v>313.77625296000002</v>
      </c>
      <c r="N11" s="91">
        <v>2332.4243198999998</v>
      </c>
      <c r="O11" s="93">
        <v>9.0746210696999992</v>
      </c>
      <c r="P11" s="93">
        <v>6.2115487900000002E-2</v>
      </c>
      <c r="Q11" s="91">
        <v>390.65329944000001</v>
      </c>
      <c r="R11" s="26"/>
      <c r="S11" s="28" t="s">
        <v>9</v>
      </c>
      <c r="T11" s="96">
        <v>31.803003907532698</v>
      </c>
      <c r="U11" s="26">
        <v>512.72871464843797</v>
      </c>
      <c r="V11" s="97">
        <v>9.0745567158485994</v>
      </c>
      <c r="W11" s="26">
        <v>189.65278842049199</v>
      </c>
      <c r="X11" s="26">
        <v>184.47008472583201</v>
      </c>
      <c r="Y11" s="26">
        <v>112.75575840738</v>
      </c>
      <c r="Z11" s="97">
        <v>289.32317161137399</v>
      </c>
      <c r="AA11" s="26">
        <v>750.40814194583299</v>
      </c>
      <c r="AB11" s="97">
        <v>6.2119116713062403E-2</v>
      </c>
      <c r="AC11" s="26">
        <v>109733.970705122</v>
      </c>
      <c r="AD11" s="26">
        <v>15.194454462787601</v>
      </c>
      <c r="AE11" s="26">
        <v>33941.004111131901</v>
      </c>
      <c r="AF11" s="26">
        <v>615.35454529458502</v>
      </c>
      <c r="AG11" s="26">
        <v>1106.9098917423701</v>
      </c>
      <c r="AH11" s="26">
        <v>95.433205502046505</v>
      </c>
      <c r="AI11" s="26">
        <v>559.75698874442298</v>
      </c>
      <c r="AJ11" s="97">
        <v>18.611401952633901</v>
      </c>
      <c r="AK11" s="26">
        <v>277.83593653908503</v>
      </c>
      <c r="AL11" s="26">
        <v>277.83593653908503</v>
      </c>
      <c r="AM11" s="26">
        <v>313.748559923215</v>
      </c>
      <c r="AN11" s="26">
        <v>0</v>
      </c>
      <c r="AO11" s="26">
        <v>909.43236105480401</v>
      </c>
      <c r="AP11" s="26">
        <v>30.1346097895177</v>
      </c>
      <c r="AQ11" s="97">
        <v>1354.3033181231699</v>
      </c>
      <c r="AR11" s="26">
        <v>281.36187971507701</v>
      </c>
      <c r="AS11" s="26">
        <v>1262.5516049717401</v>
      </c>
      <c r="AT11" s="26">
        <v>31.973312440660202</v>
      </c>
      <c r="AU11" s="26">
        <v>1636.9738473641</v>
      </c>
      <c r="AV11" s="26">
        <v>0</v>
      </c>
      <c r="AW11" s="26">
        <v>20116.3765025545</v>
      </c>
      <c r="AX11" s="26">
        <v>2235.15259678246</v>
      </c>
      <c r="AY11" s="26">
        <v>22351.529099337</v>
      </c>
      <c r="AZ11" s="26">
        <v>0.55995730875485505</v>
      </c>
      <c r="BA11" s="26">
        <v>857.31649031074403</v>
      </c>
      <c r="BB11" s="26">
        <v>29.582579862982701</v>
      </c>
      <c r="BC11" s="26">
        <v>6835.2762627143902</v>
      </c>
      <c r="BD11" s="26">
        <v>139.97802051923199</v>
      </c>
      <c r="BE11" s="26">
        <v>94.418037564046998</v>
      </c>
      <c r="BF11" s="26">
        <v>223.793199755176</v>
      </c>
      <c r="BG11" s="26">
        <v>48.353644839079003</v>
      </c>
      <c r="BH11" s="26">
        <v>74.216476463113693</v>
      </c>
      <c r="BI11" s="26">
        <v>169.831633531612</v>
      </c>
      <c r="BJ11" s="26">
        <v>8595.9784259879307</v>
      </c>
      <c r="BK11" s="26">
        <v>6556.2332257134503</v>
      </c>
      <c r="BL11" s="26">
        <v>2039.7452002744701</v>
      </c>
      <c r="BM11" s="26">
        <v>7.9562012426880804</v>
      </c>
      <c r="BN11" s="26">
        <v>3.4028548615315399</v>
      </c>
      <c r="BO11" s="26">
        <v>2205.25033812728</v>
      </c>
      <c r="BP11" s="26">
        <v>286.834052341529</v>
      </c>
      <c r="BQ11" s="26">
        <v>523.30918691898501</v>
      </c>
      <c r="BR11" s="26">
        <v>65.196645914559895</v>
      </c>
      <c r="BS11" s="26">
        <v>65.123367701769695</v>
      </c>
      <c r="BT11" s="26">
        <v>1312.0395972282299</v>
      </c>
      <c r="BU11" s="26">
        <v>382.24471839700601</v>
      </c>
      <c r="BV11" s="26">
        <v>260.635815275825</v>
      </c>
      <c r="BW11" s="26">
        <v>1026.7895562588601</v>
      </c>
      <c r="BX11" s="26">
        <v>19.522017306936601</v>
      </c>
      <c r="BY11" s="26">
        <v>26499.7062024882</v>
      </c>
      <c r="BZ11" s="26">
        <v>4564.2633489986001</v>
      </c>
      <c r="CA11" s="26">
        <v>53.298701102203701</v>
      </c>
      <c r="CB11" s="26">
        <v>1306.7719593500501</v>
      </c>
      <c r="CC11" s="26">
        <v>3579.4901797037501</v>
      </c>
      <c r="CD11" s="97">
        <v>4.4139985847506997</v>
      </c>
      <c r="CE11" s="26">
        <v>1453.0049301695899</v>
      </c>
      <c r="CF11" s="26">
        <v>22651.128913542401</v>
      </c>
      <c r="CG11" s="26">
        <v>880.704085672519</v>
      </c>
      <c r="CJ11" s="35">
        <f t="shared" si="0"/>
        <v>0</v>
      </c>
      <c r="CK11" s="23">
        <f t="shared" si="1"/>
        <v>-1.8787195113146424E-4</v>
      </c>
      <c r="CL11" s="23">
        <f t="shared" si="2"/>
        <v>-6.7445175879978118E-5</v>
      </c>
      <c r="CM11" s="23">
        <f t="shared" si="3"/>
        <v>-1.8444456797035201E-4</v>
      </c>
      <c r="CN11" s="23">
        <f t="shared" si="4"/>
        <v>5.1012814540924026E-3</v>
      </c>
      <c r="CO11" s="23">
        <f t="shared" si="5"/>
        <v>-3.5279992018266969E-4</v>
      </c>
      <c r="CP11" s="23">
        <f t="shared" si="6"/>
        <v>-1.5436518203810943E-5</v>
      </c>
      <c r="CQ11" s="23">
        <f t="shared" si="7"/>
        <v>-1.6450387073034333E-4</v>
      </c>
      <c r="CR11" s="23">
        <f t="shared" si="8"/>
        <v>-2.8382782744833036E-6</v>
      </c>
      <c r="CS11" s="74">
        <f t="shared" si="9"/>
        <v>1.1373906738132242</v>
      </c>
      <c r="CT11" s="23">
        <f t="shared" si="10"/>
        <v>-8.8257274168400485E-5</v>
      </c>
      <c r="CU11" s="74">
        <f t="shared" si="11"/>
        <v>-0.45869557515766657</v>
      </c>
      <c r="CV11" s="83">
        <f t="shared" si="13"/>
        <v>-7.0916296014472022E-6</v>
      </c>
      <c r="CW11" s="83">
        <f t="shared" si="14"/>
        <v>5.8420422749359167E-5</v>
      </c>
      <c r="CX11" s="74">
        <f t="shared" si="12"/>
        <v>-0.91815424959550107</v>
      </c>
    </row>
    <row r="12" spans="1:102" x14ac:dyDescent="0.25">
      <c r="A12" s="28" t="s">
        <v>10</v>
      </c>
      <c r="B12" s="89">
        <v>32048.973373000001</v>
      </c>
      <c r="C12" s="89">
        <v>5428.7220054999998</v>
      </c>
      <c r="D12" s="89">
        <v>25745.984</v>
      </c>
      <c r="E12" s="89">
        <v>13697.964223999999</v>
      </c>
      <c r="F12" s="89">
        <v>11169.116065</v>
      </c>
      <c r="G12" s="89">
        <v>15681.681161</v>
      </c>
      <c r="H12" s="89">
        <v>26784.654107999999</v>
      </c>
      <c r="I12" s="91">
        <v>361.82850152999998</v>
      </c>
      <c r="J12" s="91">
        <v>70.268833887</v>
      </c>
      <c r="K12" s="89">
        <v>3.0515118000000001</v>
      </c>
      <c r="L12" s="91">
        <v>224.70313780999999</v>
      </c>
      <c r="M12" s="89">
        <v>518.75535716000002</v>
      </c>
      <c r="N12" s="91">
        <v>5018.1211826999997</v>
      </c>
      <c r="O12" s="93">
        <v>52.598890154999999</v>
      </c>
      <c r="P12" s="93">
        <v>0.15272529870000001</v>
      </c>
      <c r="Q12" s="91">
        <v>4.3853641434000004</v>
      </c>
      <c r="R12" s="26"/>
      <c r="S12" s="28" t="s">
        <v>10</v>
      </c>
      <c r="T12" s="96">
        <v>30.207423937175999</v>
      </c>
      <c r="U12" s="26">
        <v>689.53290435340796</v>
      </c>
      <c r="V12" s="97">
        <v>52.598841721207798</v>
      </c>
      <c r="W12" s="26">
        <v>372.58986528230997</v>
      </c>
      <c r="X12" s="26">
        <v>368.36214975228302</v>
      </c>
      <c r="Y12" s="26">
        <v>115.19395859432299</v>
      </c>
      <c r="Z12" s="97">
        <v>770.84536043223898</v>
      </c>
      <c r="AA12" s="26">
        <v>451.833568720588</v>
      </c>
      <c r="AB12" s="97">
        <v>0.15272772388571099</v>
      </c>
      <c r="AC12" s="26">
        <v>38476.893687899203</v>
      </c>
      <c r="AD12" s="26">
        <v>3.0514846855228002</v>
      </c>
      <c r="AE12" s="26">
        <v>32042.863238582999</v>
      </c>
      <c r="AF12" s="26">
        <v>449.653381073849</v>
      </c>
      <c r="AG12" s="26">
        <v>367.38374718192102</v>
      </c>
      <c r="AH12" s="26">
        <v>99.951956223801005</v>
      </c>
      <c r="AI12" s="26">
        <v>437.633532954619</v>
      </c>
      <c r="AJ12" s="97">
        <v>18.1130435786269</v>
      </c>
      <c r="AK12" s="26">
        <v>240.15182270886601</v>
      </c>
      <c r="AL12" s="26">
        <v>240.15182270886601</v>
      </c>
      <c r="AM12" s="26">
        <v>518.75426937323095</v>
      </c>
      <c r="AN12" s="26">
        <v>0</v>
      </c>
      <c r="AO12" s="26">
        <v>974.29899441864802</v>
      </c>
      <c r="AP12" s="26">
        <v>40.685350439788003</v>
      </c>
      <c r="AQ12" s="97">
        <v>2359.65557443324</v>
      </c>
      <c r="AR12" s="26">
        <v>258.35219587759201</v>
      </c>
      <c r="AS12" s="26">
        <v>2474.2957686839</v>
      </c>
      <c r="AT12" s="26">
        <v>46.456030813649001</v>
      </c>
      <c r="AU12" s="26">
        <v>5428.5450580173701</v>
      </c>
      <c r="AV12" s="26">
        <v>0</v>
      </c>
      <c r="AW12" s="26">
        <v>23168.228657666899</v>
      </c>
      <c r="AX12" s="26">
        <v>2574.2500722223099</v>
      </c>
      <c r="AY12" s="26">
        <v>25742.478729889201</v>
      </c>
      <c r="AZ12" s="26">
        <v>0.25404549655411701</v>
      </c>
      <c r="BA12" s="26">
        <v>570.47975654865797</v>
      </c>
      <c r="BB12" s="26">
        <v>42.7539716390813</v>
      </c>
      <c r="BC12" s="26">
        <v>7007.1829060329901</v>
      </c>
      <c r="BD12" s="26">
        <v>116.921788698556</v>
      </c>
      <c r="BE12" s="26">
        <v>236.07696879710301</v>
      </c>
      <c r="BF12" s="26">
        <v>378.91881248532502</v>
      </c>
      <c r="BG12" s="26">
        <v>35.234200229115302</v>
      </c>
      <c r="BH12" s="26">
        <v>132.717673682997</v>
      </c>
      <c r="BI12" s="26">
        <v>246.18456808370999</v>
      </c>
      <c r="BJ12" s="26">
        <v>13695.637084951701</v>
      </c>
      <c r="BK12" s="26">
        <v>11167.083382348101</v>
      </c>
      <c r="BL12" s="26">
        <v>2528.55370260366</v>
      </c>
      <c r="BM12" s="26">
        <v>7.6108059071743996</v>
      </c>
      <c r="BN12" s="26">
        <v>1.62080246734844</v>
      </c>
      <c r="BO12" s="26">
        <v>4228.9179135586401</v>
      </c>
      <c r="BP12" s="26">
        <v>523.638059684219</v>
      </c>
      <c r="BQ12" s="26">
        <v>933.34020047079605</v>
      </c>
      <c r="BR12" s="26">
        <v>77.450423956304505</v>
      </c>
      <c r="BS12" s="26">
        <v>102.887438183611</v>
      </c>
      <c r="BT12" s="26">
        <v>2058.91480382501</v>
      </c>
      <c r="BU12" s="26">
        <v>333.37405122284298</v>
      </c>
      <c r="BV12" s="26">
        <v>273.24964155712399</v>
      </c>
      <c r="BW12" s="26">
        <v>1748.5504523388199</v>
      </c>
      <c r="BX12" s="26">
        <v>22.0948567831507</v>
      </c>
      <c r="BY12" s="26">
        <v>15681.1453282565</v>
      </c>
      <c r="BZ12" s="26">
        <v>4432.4745318683799</v>
      </c>
      <c r="CA12" s="26">
        <v>55.485907589032301</v>
      </c>
      <c r="CB12" s="26">
        <v>3374.1538598874799</v>
      </c>
      <c r="CC12" s="26">
        <v>2314.6496286527799</v>
      </c>
      <c r="CD12" s="97">
        <v>9.0448142295871303</v>
      </c>
      <c r="CE12" s="26">
        <v>1773.22695335394</v>
      </c>
      <c r="CF12" s="26">
        <v>26766.714051308099</v>
      </c>
      <c r="CG12" s="26">
        <v>1128.23453262879</v>
      </c>
      <c r="CJ12" s="35">
        <f t="shared" si="0"/>
        <v>0</v>
      </c>
      <c r="CK12" s="23">
        <f t="shared" si="1"/>
        <v>-1.9064992647001668E-4</v>
      </c>
      <c r="CL12" s="23">
        <f t="shared" si="2"/>
        <v>-3.2594684798813894E-5</v>
      </c>
      <c r="CM12" s="23">
        <f t="shared" si="3"/>
        <v>-1.3614822843049061E-4</v>
      </c>
      <c r="CN12" s="23">
        <f t="shared" si="4"/>
        <v>-1.6988940912996097E-4</v>
      </c>
      <c r="CO12" s="23">
        <f t="shared" si="5"/>
        <v>-1.8199136261723943E-4</v>
      </c>
      <c r="CP12" s="23">
        <f t="shared" si="6"/>
        <v>-3.4169343069745739E-5</v>
      </c>
      <c r="CQ12" s="23">
        <f t="shared" si="7"/>
        <v>-6.6978862670998853E-4</v>
      </c>
      <c r="CR12" s="23">
        <f t="shared" si="8"/>
        <v>-8.8855881861380895E-6</v>
      </c>
      <c r="CS12" s="74">
        <f t="shared" si="9"/>
        <v>6.8751531685012843E-2</v>
      </c>
      <c r="CT12" s="23">
        <f t="shared" si="10"/>
        <v>-2.0969166950248912E-6</v>
      </c>
      <c r="CU12" s="74">
        <f t="shared" si="11"/>
        <v>-0.50692785634311743</v>
      </c>
      <c r="CV12" s="83">
        <f t="shared" si="13"/>
        <v>-9.2081395746254082E-7</v>
      </c>
      <c r="CW12" s="83">
        <f t="shared" si="14"/>
        <v>1.587939739923861E-5</v>
      </c>
      <c r="CX12" s="74">
        <f t="shared" si="12"/>
        <v>9.5934260632758637</v>
      </c>
    </row>
    <row r="13" spans="1:102" x14ac:dyDescent="0.25">
      <c r="A13" s="28" t="s">
        <v>12</v>
      </c>
      <c r="B13" s="89">
        <v>8929.7071914000007</v>
      </c>
      <c r="C13" s="89">
        <v>1654.0846277000001</v>
      </c>
      <c r="D13" s="89">
        <v>5466.3088667000002</v>
      </c>
      <c r="E13" s="89">
        <v>1768.636027</v>
      </c>
      <c r="F13" s="89">
        <v>1128.1534273</v>
      </c>
      <c r="G13" s="89">
        <v>2432.2154753999998</v>
      </c>
      <c r="H13" s="89">
        <v>1586.5954231999999</v>
      </c>
      <c r="I13" s="91">
        <v>79.226880127000001</v>
      </c>
      <c r="J13" s="91">
        <v>8.8962089851999995</v>
      </c>
      <c r="K13" s="89">
        <v>1.3801295499999999</v>
      </c>
      <c r="L13" s="91">
        <v>45.540680752999997</v>
      </c>
      <c r="M13" s="89">
        <v>38.217890687999997</v>
      </c>
      <c r="N13" s="91">
        <v>424.65658027000001</v>
      </c>
      <c r="O13" s="93">
        <v>9.2975765123999992</v>
      </c>
      <c r="P13" s="93">
        <v>4.7320797999999997E-2</v>
      </c>
      <c r="Q13" s="91">
        <v>0.27108674440000002</v>
      </c>
      <c r="R13" s="26"/>
      <c r="S13" s="28" t="s">
        <v>12</v>
      </c>
      <c r="T13" s="96">
        <v>2.1931550087009701</v>
      </c>
      <c r="U13" s="26">
        <v>14.064777671161901</v>
      </c>
      <c r="V13" s="97">
        <v>9.2975621693232693</v>
      </c>
      <c r="W13" s="26">
        <v>14.6409074650985</v>
      </c>
      <c r="X13" s="26">
        <v>14.4670041615065</v>
      </c>
      <c r="Y13" s="26">
        <v>9.4507305714499097</v>
      </c>
      <c r="Z13" s="97">
        <v>32.209232246781703</v>
      </c>
      <c r="AA13" s="26">
        <v>37.468868932971198</v>
      </c>
      <c r="AB13" s="97">
        <v>4.7319913811183202E-2</v>
      </c>
      <c r="AC13" s="26">
        <v>479.714131793474</v>
      </c>
      <c r="AD13" s="26">
        <v>1.3801385841139899</v>
      </c>
      <c r="AE13" s="26">
        <v>8929.5298279580402</v>
      </c>
      <c r="AF13" s="26">
        <v>41.081424918272099</v>
      </c>
      <c r="AG13" s="26">
        <v>53.371597443156098</v>
      </c>
      <c r="AH13" s="26">
        <v>9.6143739002708308</v>
      </c>
      <c r="AI13" s="26">
        <v>33.377418103800302</v>
      </c>
      <c r="AJ13" s="97">
        <v>1.26540156140835</v>
      </c>
      <c r="AK13" s="26">
        <v>32.950346640841303</v>
      </c>
      <c r="AL13" s="26">
        <v>32.950346640841303</v>
      </c>
      <c r="AM13" s="26">
        <v>38.218017837364798</v>
      </c>
      <c r="AN13" s="26">
        <v>0</v>
      </c>
      <c r="AO13" s="26">
        <v>18.595671313307601</v>
      </c>
      <c r="AP13" s="26">
        <v>3.29415246895715</v>
      </c>
      <c r="AQ13" s="97">
        <v>134.13240360147799</v>
      </c>
      <c r="AR13" s="26">
        <v>6.70212680130932</v>
      </c>
      <c r="AS13" s="26">
        <v>153.71178198806399</v>
      </c>
      <c r="AT13" s="26">
        <v>2.9642862174925302</v>
      </c>
      <c r="AU13" s="26">
        <v>1653.84789558901</v>
      </c>
      <c r="AV13" s="26">
        <v>0</v>
      </c>
      <c r="AW13" s="26">
        <v>4919.5948144590202</v>
      </c>
      <c r="AX13" s="26">
        <v>546.62200270354799</v>
      </c>
      <c r="AY13" s="26">
        <v>5466.2168171625599</v>
      </c>
      <c r="AZ13" s="26">
        <v>1.0564256455597699E-2</v>
      </c>
      <c r="BA13" s="26">
        <v>38.895825964262997</v>
      </c>
      <c r="BB13" s="26">
        <v>5.7689611896140196</v>
      </c>
      <c r="BC13" s="26">
        <v>430.29039558434999</v>
      </c>
      <c r="BD13" s="26">
        <v>9.4299141968837592</v>
      </c>
      <c r="BE13" s="26">
        <v>8.6123792795626102</v>
      </c>
      <c r="BF13" s="26">
        <v>40.146523183363897</v>
      </c>
      <c r="BG13" s="26">
        <v>5.4406391592045598</v>
      </c>
      <c r="BH13" s="26">
        <v>7.7905380262803803</v>
      </c>
      <c r="BI13" s="26">
        <v>16.417457288248801</v>
      </c>
      <c r="BJ13" s="26">
        <v>1767.70234406185</v>
      </c>
      <c r="BK13" s="26">
        <v>1127.89191078617</v>
      </c>
      <c r="BL13" s="26">
        <v>639.81043327568204</v>
      </c>
      <c r="BM13" s="26">
        <v>1.14338533595683</v>
      </c>
      <c r="BN13" s="26">
        <v>0.165142542645656</v>
      </c>
      <c r="BO13" s="26">
        <v>555.38903722504199</v>
      </c>
      <c r="BP13" s="26">
        <v>26.090049002959699</v>
      </c>
      <c r="BQ13" s="26">
        <v>80.081170144568006</v>
      </c>
      <c r="BR13" s="26">
        <v>12.809089784002101</v>
      </c>
      <c r="BS13" s="26">
        <v>5.9679732453689098</v>
      </c>
      <c r="BT13" s="26">
        <v>201.16538002799899</v>
      </c>
      <c r="BU13" s="26">
        <v>45.094523524511501</v>
      </c>
      <c r="BV13" s="26">
        <v>49.162771684276002</v>
      </c>
      <c r="BW13" s="26">
        <v>101.405096769677</v>
      </c>
      <c r="BX13" s="26">
        <v>0.90640270051863703</v>
      </c>
      <c r="BY13" s="26">
        <v>2432.1656759285902</v>
      </c>
      <c r="BZ13" s="26">
        <v>269.13734544815998</v>
      </c>
      <c r="CA13" s="26">
        <v>13.977648319008701</v>
      </c>
      <c r="CB13" s="26">
        <v>217.460804243616</v>
      </c>
      <c r="CC13" s="26">
        <v>120.670894285556</v>
      </c>
      <c r="CD13" s="97">
        <v>0.77691143797351003</v>
      </c>
      <c r="CE13" s="26">
        <v>107.700836875391</v>
      </c>
      <c r="CF13" s="26">
        <v>1585.74979481583</v>
      </c>
      <c r="CG13" s="26">
        <v>47.544032934470899</v>
      </c>
      <c r="CJ13" s="35">
        <f t="shared" si="0"/>
        <v>0</v>
      </c>
      <c r="CK13" s="23">
        <f t="shared" si="1"/>
        <v>-1.9862178922436129E-5</v>
      </c>
      <c r="CL13" s="23">
        <f t="shared" si="2"/>
        <v>-1.4311970924922289E-4</v>
      </c>
      <c r="CM13" s="23">
        <f t="shared" si="3"/>
        <v>-1.6839432180834508E-5</v>
      </c>
      <c r="CN13" s="23">
        <f t="shared" si="4"/>
        <v>-5.2791129655644731E-4</v>
      </c>
      <c r="CO13" s="23">
        <f t="shared" si="5"/>
        <v>-2.31809351016962E-4</v>
      </c>
      <c r="CP13" s="23">
        <f t="shared" si="6"/>
        <v>-2.0474942254633982E-5</v>
      </c>
      <c r="CQ13" s="23">
        <f t="shared" si="7"/>
        <v>-5.3298299730650158E-4</v>
      </c>
      <c r="CR13" s="23">
        <f t="shared" si="8"/>
        <v>6.5458449099962965E-6</v>
      </c>
      <c r="CS13" s="74">
        <f t="shared" si="9"/>
        <v>-0.2764634586919148</v>
      </c>
      <c r="CT13" s="23">
        <f t="shared" si="10"/>
        <v>3.3269592463521203E-6</v>
      </c>
      <c r="CU13" s="74">
        <f t="shared" si="11"/>
        <v>-0.63803273249567261</v>
      </c>
      <c r="CV13" s="83">
        <f t="shared" si="13"/>
        <v>-1.5426683190768437E-6</v>
      </c>
      <c r="CW13" s="83">
        <f t="shared" si="14"/>
        <v>-1.8684993790576811E-5</v>
      </c>
      <c r="CX13" s="74">
        <f t="shared" si="12"/>
        <v>9.9348253971378249</v>
      </c>
    </row>
    <row r="14" spans="1:102" x14ac:dyDescent="0.25">
      <c r="A14" s="28" t="s">
        <v>13</v>
      </c>
      <c r="B14" s="89">
        <v>32163.244384000001</v>
      </c>
      <c r="C14" s="89">
        <v>1422.1517815</v>
      </c>
      <c r="D14" s="89">
        <v>22933.156501000001</v>
      </c>
      <c r="E14" s="89">
        <v>15389.098968</v>
      </c>
      <c r="F14" s="89">
        <v>9318.7182441000004</v>
      </c>
      <c r="G14" s="89">
        <v>22408.657651000001</v>
      </c>
      <c r="H14" s="89">
        <v>25088.777720999999</v>
      </c>
      <c r="I14" s="91">
        <v>188.29403803</v>
      </c>
      <c r="J14" s="91">
        <v>101.55398654</v>
      </c>
      <c r="K14" s="89">
        <v>22.066622592000002</v>
      </c>
      <c r="L14" s="91">
        <v>373.90975252999999</v>
      </c>
      <c r="M14" s="89">
        <v>496.74298854</v>
      </c>
      <c r="N14" s="91">
        <v>518.8851621</v>
      </c>
      <c r="O14" s="93">
        <v>7.8079932997999997</v>
      </c>
      <c r="P14" s="93">
        <v>28.874189366</v>
      </c>
      <c r="Q14" s="91">
        <v>41.777371348000003</v>
      </c>
      <c r="R14" s="26"/>
      <c r="S14" s="28" t="s">
        <v>13</v>
      </c>
      <c r="T14" s="96">
        <v>67.217307618008604</v>
      </c>
      <c r="U14" s="26">
        <v>546.23209858311805</v>
      </c>
      <c r="V14" s="97">
        <v>7.8079201475820597</v>
      </c>
      <c r="W14" s="26">
        <v>166.176275808642</v>
      </c>
      <c r="X14" s="26">
        <v>132.35910862164999</v>
      </c>
      <c r="Y14" s="26">
        <v>226.22167876227999</v>
      </c>
      <c r="Z14" s="97">
        <v>29.5413542188431</v>
      </c>
      <c r="AA14" s="26">
        <v>761.35318074156703</v>
      </c>
      <c r="AB14" s="97">
        <v>28.874831547463099</v>
      </c>
      <c r="AC14" s="26">
        <v>32341.500599112998</v>
      </c>
      <c r="AD14" s="26">
        <v>22.0666031262503</v>
      </c>
      <c r="AE14" s="26">
        <v>32158.040621150001</v>
      </c>
      <c r="AF14" s="26">
        <v>598.82454778378496</v>
      </c>
      <c r="AG14" s="26">
        <v>456.98005301399598</v>
      </c>
      <c r="AH14" s="26">
        <v>96.199430187318697</v>
      </c>
      <c r="AI14" s="26">
        <v>642.68185058797701</v>
      </c>
      <c r="AJ14" s="97">
        <v>40.145942798795801</v>
      </c>
      <c r="AK14" s="26">
        <v>599.035395823361</v>
      </c>
      <c r="AL14" s="26">
        <v>599.035395823361</v>
      </c>
      <c r="AM14" s="26">
        <v>496.70028638737898</v>
      </c>
      <c r="AN14" s="26">
        <v>0</v>
      </c>
      <c r="AO14" s="26">
        <v>813.62533020718104</v>
      </c>
      <c r="AP14" s="26">
        <v>33.974747626931602</v>
      </c>
      <c r="AQ14" s="97">
        <v>2036.7915311296299</v>
      </c>
      <c r="AR14" s="26">
        <v>437.91844991548498</v>
      </c>
      <c r="AS14" s="26">
        <v>199.112661296108</v>
      </c>
      <c r="AT14" s="26">
        <v>21.400393987663101</v>
      </c>
      <c r="AU14" s="26">
        <v>1422.1074997739499</v>
      </c>
      <c r="AV14" s="26">
        <v>0</v>
      </c>
      <c r="AW14" s="26">
        <v>20638.0713212685</v>
      </c>
      <c r="AX14" s="26">
        <v>2293.1199915573502</v>
      </c>
      <c r="AY14" s="26">
        <v>22931.1913128259</v>
      </c>
      <c r="AZ14" s="26">
        <v>0.74489354693044796</v>
      </c>
      <c r="BA14" s="26">
        <v>1055.4324407741201</v>
      </c>
      <c r="BB14" s="26">
        <v>156.029206370916</v>
      </c>
      <c r="BC14" s="26">
        <v>9417.4400338823998</v>
      </c>
      <c r="BD14" s="26">
        <v>141.82405553795499</v>
      </c>
      <c r="BE14" s="26">
        <v>96.995355148618998</v>
      </c>
      <c r="BF14" s="26">
        <v>310.171344511759</v>
      </c>
      <c r="BG14" s="26">
        <v>134.53168122521799</v>
      </c>
      <c r="BH14" s="26">
        <v>128.071532694323</v>
      </c>
      <c r="BI14" s="26">
        <v>99.432203144452302</v>
      </c>
      <c r="BJ14" s="26">
        <v>15385.723598762899</v>
      </c>
      <c r="BK14" s="26">
        <v>9316.6273731860201</v>
      </c>
      <c r="BL14" s="26">
        <v>6069.09622557692</v>
      </c>
      <c r="BM14" s="26">
        <v>11.1138957418828</v>
      </c>
      <c r="BN14" s="26">
        <v>7.6267240590397902</v>
      </c>
      <c r="BO14" s="26">
        <v>4830.5936638282101</v>
      </c>
      <c r="BP14" s="26">
        <v>82.895875093503406</v>
      </c>
      <c r="BQ14" s="26">
        <v>461.94436817517902</v>
      </c>
      <c r="BR14" s="26">
        <v>90.798764069070799</v>
      </c>
      <c r="BS14" s="26">
        <v>72.172519761680206</v>
      </c>
      <c r="BT14" s="26">
        <v>1164.94746886908</v>
      </c>
      <c r="BU14" s="26">
        <v>724.68807409257204</v>
      </c>
      <c r="BV14" s="26">
        <v>517.17128239003</v>
      </c>
      <c r="BW14" s="26">
        <v>924.76404069732098</v>
      </c>
      <c r="BX14" s="26">
        <v>85.543391867768094</v>
      </c>
      <c r="BY14" s="26">
        <v>22403.892932921499</v>
      </c>
      <c r="BZ14" s="26">
        <v>7241.5063129296404</v>
      </c>
      <c r="CA14" s="26">
        <v>126.49885881483</v>
      </c>
      <c r="CB14" s="26">
        <v>62.133855915980199</v>
      </c>
      <c r="CC14" s="26">
        <v>2976.4438414981501</v>
      </c>
      <c r="CD14" s="97">
        <v>3.2726312011169198E-2</v>
      </c>
      <c r="CE14" s="26">
        <v>1877.74639648009</v>
      </c>
      <c r="CF14" s="26">
        <v>25079.151089168801</v>
      </c>
      <c r="CG14" s="26">
        <v>1597.0388363745799</v>
      </c>
      <c r="CJ14" s="35">
        <f t="shared" si="0"/>
        <v>0</v>
      </c>
      <c r="CK14" s="23">
        <f t="shared" si="1"/>
        <v>-1.6179222431269647E-4</v>
      </c>
      <c r="CL14" s="23">
        <f t="shared" si="2"/>
        <v>-3.1137130808446381E-5</v>
      </c>
      <c r="CM14" s="23">
        <f t="shared" si="3"/>
        <v>-8.5692005547311653E-5</v>
      </c>
      <c r="CN14" s="23">
        <f t="shared" si="4"/>
        <v>-2.1933507894905105E-4</v>
      </c>
      <c r="CO14" s="23">
        <f t="shared" si="5"/>
        <v>-2.2437323022445998E-4</v>
      </c>
      <c r="CP14" s="23">
        <f t="shared" si="6"/>
        <v>-2.1262844712565163E-4</v>
      </c>
      <c r="CQ14" s="23">
        <f t="shared" si="7"/>
        <v>-3.8370270318667396E-4</v>
      </c>
      <c r="CR14" s="23">
        <f t="shared" si="8"/>
        <v>-8.8213543421751519E-7</v>
      </c>
      <c r="CS14" s="74">
        <f t="shared" si="9"/>
        <v>0.60208550798711369</v>
      </c>
      <c r="CT14" s="23">
        <f t="shared" si="10"/>
        <v>-8.596427852263427E-5</v>
      </c>
      <c r="CU14" s="74">
        <f t="shared" si="11"/>
        <v>-0.6162683463711478</v>
      </c>
      <c r="CV14" s="83">
        <f t="shared" si="13"/>
        <v>-9.3688884110458852E-6</v>
      </c>
      <c r="CW14" s="83">
        <f t="shared" si="14"/>
        <v>2.2240675052712375E-5</v>
      </c>
      <c r="CX14" s="74">
        <f t="shared" si="12"/>
        <v>-0.48775154354732764</v>
      </c>
    </row>
    <row r="15" spans="1:102" x14ac:dyDescent="0.25">
      <c r="A15" s="28" t="s">
        <v>14</v>
      </c>
      <c r="B15" s="89">
        <v>223644.49410000001</v>
      </c>
      <c r="C15" s="89">
        <v>771.42554827000004</v>
      </c>
      <c r="D15" s="89">
        <v>34992.145246</v>
      </c>
      <c r="E15" s="89">
        <v>18865.916642</v>
      </c>
      <c r="F15" s="89">
        <v>14281.710705</v>
      </c>
      <c r="G15" s="89">
        <v>34426.352852999997</v>
      </c>
      <c r="H15" s="89">
        <v>25329.499653999999</v>
      </c>
      <c r="I15" s="91">
        <v>97.592257488000001</v>
      </c>
      <c r="J15" s="91">
        <v>136.32935246</v>
      </c>
      <c r="K15" s="89">
        <v>5.3317840399999996</v>
      </c>
      <c r="L15" s="91">
        <v>203.71076138000001</v>
      </c>
      <c r="M15" s="89">
        <v>253.29410870000001</v>
      </c>
      <c r="N15" s="91">
        <v>282.30802290999998</v>
      </c>
      <c r="O15" s="93">
        <v>24.577269480999998</v>
      </c>
      <c r="P15" s="93">
        <v>1.0929112244000001</v>
      </c>
      <c r="Q15" s="91">
        <v>14.065884391000001</v>
      </c>
      <c r="R15" s="26"/>
      <c r="S15" s="28" t="s">
        <v>14</v>
      </c>
      <c r="T15" s="96">
        <v>43.872473753219097</v>
      </c>
      <c r="U15" s="26">
        <v>602.52443785514799</v>
      </c>
      <c r="V15" s="97">
        <v>24.572831438116001</v>
      </c>
      <c r="W15" s="26">
        <v>135.27050306957099</v>
      </c>
      <c r="X15" s="26">
        <v>85.433927494486596</v>
      </c>
      <c r="Y15" s="26">
        <v>146.75825045471501</v>
      </c>
      <c r="Z15" s="97">
        <v>20.147022961076701</v>
      </c>
      <c r="AA15" s="26">
        <v>717.69763499267196</v>
      </c>
      <c r="AB15" s="97">
        <v>1.0929068758987299</v>
      </c>
      <c r="AC15" s="26">
        <v>12083.7329492463</v>
      </c>
      <c r="AD15" s="26">
        <v>5.3318128001558103</v>
      </c>
      <c r="AE15" s="26">
        <v>223641.382671931</v>
      </c>
      <c r="AF15" s="26">
        <v>370.88484093814299</v>
      </c>
      <c r="AG15" s="26">
        <v>305.53543175985698</v>
      </c>
      <c r="AH15" s="26">
        <v>68.186027192178599</v>
      </c>
      <c r="AI15" s="26">
        <v>2952.1008696214399</v>
      </c>
      <c r="AJ15" s="97">
        <v>24.940189898895699</v>
      </c>
      <c r="AK15" s="26">
        <v>215.25962440833399</v>
      </c>
      <c r="AL15" s="26">
        <v>215.25962440833399</v>
      </c>
      <c r="AM15" s="26">
        <v>253.282656888855</v>
      </c>
      <c r="AN15" s="26">
        <v>0</v>
      </c>
      <c r="AO15" s="26">
        <v>776.30719197646704</v>
      </c>
      <c r="AP15" s="26">
        <v>22.888821900860201</v>
      </c>
      <c r="AQ15" s="97">
        <v>1340.3340015270901</v>
      </c>
      <c r="AR15" s="26">
        <v>507.71504032205502</v>
      </c>
      <c r="AS15" s="26">
        <v>200.18357610586099</v>
      </c>
      <c r="AT15" s="26">
        <v>11.509449869758599</v>
      </c>
      <c r="AU15" s="26">
        <v>771.36769188048595</v>
      </c>
      <c r="AV15" s="26">
        <v>0</v>
      </c>
      <c r="AW15" s="26">
        <v>31487.141582806202</v>
      </c>
      <c r="AX15" s="26">
        <v>3498.5669620877702</v>
      </c>
      <c r="AY15" s="26">
        <v>34985.708544893998</v>
      </c>
      <c r="AZ15" s="26">
        <v>0.28467983365017802</v>
      </c>
      <c r="BA15" s="26">
        <v>599.45786247906904</v>
      </c>
      <c r="BB15" s="26">
        <v>229.273971947397</v>
      </c>
      <c r="BC15" s="26">
        <v>8213.4450337398102</v>
      </c>
      <c r="BD15" s="26">
        <v>372.27795244266503</v>
      </c>
      <c r="BE15" s="26">
        <v>536.63970500797495</v>
      </c>
      <c r="BF15" s="26">
        <v>478.84170955303398</v>
      </c>
      <c r="BG15" s="26">
        <v>499.37249565775898</v>
      </c>
      <c r="BH15" s="26">
        <v>125.86784269584599</v>
      </c>
      <c r="BI15" s="26">
        <v>525.015574469596</v>
      </c>
      <c r="BJ15" s="26">
        <v>18863.581176963002</v>
      </c>
      <c r="BK15" s="26">
        <v>14279.8688102987</v>
      </c>
      <c r="BL15" s="26">
        <v>4583.7123666642901</v>
      </c>
      <c r="BM15" s="26">
        <v>29.3153540254192</v>
      </c>
      <c r="BN15" s="26">
        <v>27.1317654486175</v>
      </c>
      <c r="BO15" s="26">
        <v>4489.61800648191</v>
      </c>
      <c r="BP15" s="26">
        <v>365.90521143765397</v>
      </c>
      <c r="BQ15" s="26">
        <v>1070.0657637663701</v>
      </c>
      <c r="BR15" s="26">
        <v>223.13883404435799</v>
      </c>
      <c r="BS15" s="26">
        <v>149.98358463465499</v>
      </c>
      <c r="BT15" s="26">
        <v>2680.80453418773</v>
      </c>
      <c r="BU15" s="26">
        <v>424.38812698553801</v>
      </c>
      <c r="BV15" s="26">
        <v>671.55193368761604</v>
      </c>
      <c r="BW15" s="26">
        <v>1705.2660621280099</v>
      </c>
      <c r="BX15" s="26">
        <v>99.798508682106899</v>
      </c>
      <c r="BY15" s="26">
        <v>34426.049329782101</v>
      </c>
      <c r="BZ15" s="26">
        <v>6022.7941178226602</v>
      </c>
      <c r="CA15" s="26">
        <v>58.744203192756302</v>
      </c>
      <c r="CB15" s="26">
        <v>108.165895392575</v>
      </c>
      <c r="CC15" s="26">
        <v>3602.8762540621601</v>
      </c>
      <c r="CD15" s="97">
        <v>0.142900806618495</v>
      </c>
      <c r="CE15" s="26">
        <v>1591.39715605624</v>
      </c>
      <c r="CF15" s="26">
        <v>25302.248519904901</v>
      </c>
      <c r="CG15" s="26">
        <v>2652.4841473127599</v>
      </c>
      <c r="CJ15" s="35">
        <f t="shared" si="0"/>
        <v>0</v>
      </c>
      <c r="CK15" s="23">
        <f t="shared" si="1"/>
        <v>-1.3912383944572949E-5</v>
      </c>
      <c r="CL15" s="23">
        <f t="shared" si="2"/>
        <v>-7.4999317359704791E-5</v>
      </c>
      <c r="CM15" s="23">
        <f t="shared" si="3"/>
        <v>-1.8394702756150495E-4</v>
      </c>
      <c r="CN15" s="23">
        <f t="shared" si="4"/>
        <v>-1.2379282074209206E-4</v>
      </c>
      <c r="CO15" s="23">
        <f t="shared" si="5"/>
        <v>-1.2896877267334897E-4</v>
      </c>
      <c r="CP15" s="23">
        <f t="shared" si="6"/>
        <v>-8.8165952167938622E-6</v>
      </c>
      <c r="CQ15" s="23">
        <f t="shared" si="7"/>
        <v>-1.0758654717759187E-3</v>
      </c>
      <c r="CR15" s="23">
        <f t="shared" si="8"/>
        <v>5.3940961589769716E-6</v>
      </c>
      <c r="CS15" s="74">
        <f t="shared" si="9"/>
        <v>5.6692454292048174E-2</v>
      </c>
      <c r="CT15" s="23">
        <f t="shared" si="10"/>
        <v>-4.5211517961405115E-5</v>
      </c>
      <c r="CU15" s="74">
        <f t="shared" si="11"/>
        <v>-0.29090369433220226</v>
      </c>
      <c r="CV15" s="83">
        <f t="shared" si="13"/>
        <v>-1.8057509958248664E-4</v>
      </c>
      <c r="CW15" s="83">
        <f t="shared" si="14"/>
        <v>-3.9788238725123144E-6</v>
      </c>
      <c r="CX15" s="74">
        <f t="shared" si="12"/>
        <v>-0.18174715859865348</v>
      </c>
    </row>
    <row r="16" spans="1:102" x14ac:dyDescent="0.25">
      <c r="A16" s="28" t="s">
        <v>15</v>
      </c>
      <c r="B16" s="89">
        <v>9951.7305054999997</v>
      </c>
      <c r="C16" s="89">
        <v>2580.3729156999998</v>
      </c>
      <c r="D16" s="89">
        <v>13636.282101999999</v>
      </c>
      <c r="E16" s="89">
        <v>5685.3471767999999</v>
      </c>
      <c r="F16" s="89">
        <v>4341.9091405999998</v>
      </c>
      <c r="G16" s="89">
        <v>4921.1437083000001</v>
      </c>
      <c r="H16" s="89">
        <v>19168.674759000001</v>
      </c>
      <c r="I16" s="91">
        <v>338.18224944999997</v>
      </c>
      <c r="J16" s="91">
        <v>58.229155183000003</v>
      </c>
      <c r="K16" s="89">
        <v>11.689698827999999</v>
      </c>
      <c r="L16" s="91">
        <v>118.25095482</v>
      </c>
      <c r="M16" s="89">
        <v>207.14404171000001</v>
      </c>
      <c r="N16" s="91">
        <v>190.08795218</v>
      </c>
      <c r="O16" s="93">
        <v>65.572106673999997</v>
      </c>
      <c r="P16" s="93">
        <v>3.9185567262999998</v>
      </c>
      <c r="Q16" s="91">
        <v>16.393617809999999</v>
      </c>
      <c r="R16" s="26"/>
      <c r="S16" s="28" t="s">
        <v>15</v>
      </c>
      <c r="T16" s="96">
        <v>55.523058273535099</v>
      </c>
      <c r="U16" s="26">
        <v>371.06568137981401</v>
      </c>
      <c r="V16" s="97">
        <v>65.571907375019606</v>
      </c>
      <c r="W16" s="26">
        <v>127.33540524899399</v>
      </c>
      <c r="X16" s="26">
        <v>83.6076164065054</v>
      </c>
      <c r="Y16" s="26">
        <v>171.12073752435401</v>
      </c>
      <c r="Z16" s="97">
        <v>27.536597396019499</v>
      </c>
      <c r="AA16" s="26">
        <v>566.83465624290704</v>
      </c>
      <c r="AB16" s="97">
        <v>3.9185456019450799</v>
      </c>
      <c r="AC16" s="26">
        <v>15210.494204255599</v>
      </c>
      <c r="AD16" s="26">
        <v>11.689710338690499</v>
      </c>
      <c r="AE16" s="26">
        <v>9950.9616398551498</v>
      </c>
      <c r="AF16" s="26">
        <v>697.05379210243495</v>
      </c>
      <c r="AG16" s="26">
        <v>530.77943041710603</v>
      </c>
      <c r="AH16" s="26">
        <v>81.716590941123101</v>
      </c>
      <c r="AI16" s="26">
        <v>2488.2044570610701</v>
      </c>
      <c r="AJ16" s="97">
        <v>32.988291012810997</v>
      </c>
      <c r="AK16" s="26">
        <v>209.67812329063901</v>
      </c>
      <c r="AL16" s="26">
        <v>209.67812329063901</v>
      </c>
      <c r="AM16" s="26">
        <v>207.120715997476</v>
      </c>
      <c r="AN16" s="26">
        <v>0</v>
      </c>
      <c r="AO16" s="26">
        <v>339.73297425625299</v>
      </c>
      <c r="AP16" s="26">
        <v>30.545273179857698</v>
      </c>
      <c r="AQ16" s="97">
        <v>1360.2659995459701</v>
      </c>
      <c r="AR16" s="26">
        <v>273.08425214739202</v>
      </c>
      <c r="AS16" s="26">
        <v>177.53715521133299</v>
      </c>
      <c r="AT16" s="26">
        <v>14.5002747589048</v>
      </c>
      <c r="AU16" s="26">
        <v>2578.8784755189099</v>
      </c>
      <c r="AV16" s="26">
        <v>0</v>
      </c>
      <c r="AW16" s="26">
        <v>12271.714327849901</v>
      </c>
      <c r="AX16" s="26">
        <v>1363.52414974608</v>
      </c>
      <c r="AY16" s="26">
        <v>13635.238477596</v>
      </c>
      <c r="AZ16" s="26">
        <v>0.65388468514245301</v>
      </c>
      <c r="BA16" s="26">
        <v>512.99665109506498</v>
      </c>
      <c r="BB16" s="26">
        <v>39.319705515594897</v>
      </c>
      <c r="BC16" s="26">
        <v>6803.9386992948903</v>
      </c>
      <c r="BD16" s="26">
        <v>123.09303016072199</v>
      </c>
      <c r="BE16" s="26">
        <v>65.102548498724303</v>
      </c>
      <c r="BF16" s="26">
        <v>110.76681087090201</v>
      </c>
      <c r="BG16" s="26">
        <v>64.597647855023993</v>
      </c>
      <c r="BH16" s="26">
        <v>79.985031941535098</v>
      </c>
      <c r="BI16" s="26">
        <v>55.180925459987002</v>
      </c>
      <c r="BJ16" s="26">
        <v>5683.72594550145</v>
      </c>
      <c r="BK16" s="26">
        <v>4340.4690451093902</v>
      </c>
      <c r="BL16" s="26">
        <v>1343.2569003920501</v>
      </c>
      <c r="BM16" s="26">
        <v>5.7390555623327302</v>
      </c>
      <c r="BN16" s="26">
        <v>5.3035603446321096</v>
      </c>
      <c r="BO16" s="26">
        <v>2279.1310249988501</v>
      </c>
      <c r="BP16" s="26">
        <v>53.479663636315699</v>
      </c>
      <c r="BQ16" s="26">
        <v>214.972521695078</v>
      </c>
      <c r="BR16" s="26">
        <v>33.6038874856782</v>
      </c>
      <c r="BS16" s="26">
        <v>45.800664850697501</v>
      </c>
      <c r="BT16" s="26">
        <v>539.97492933899798</v>
      </c>
      <c r="BU16" s="26">
        <v>507.890246818565</v>
      </c>
      <c r="BV16" s="26">
        <v>146.67831072119199</v>
      </c>
      <c r="BW16" s="26">
        <v>418.93968128826998</v>
      </c>
      <c r="BX16" s="26">
        <v>58.800044884850898</v>
      </c>
      <c r="BY16" s="26">
        <v>4920.5057497104099</v>
      </c>
      <c r="BZ16" s="26">
        <v>5257.8638940968503</v>
      </c>
      <c r="CA16" s="26">
        <v>43.333615562088298</v>
      </c>
      <c r="CB16" s="26">
        <v>90.275973490461098</v>
      </c>
      <c r="CC16" s="26">
        <v>1670.3986450824</v>
      </c>
      <c r="CD16" s="97">
        <v>0.22328512749714599</v>
      </c>
      <c r="CE16" s="26">
        <v>1387.74920329359</v>
      </c>
      <c r="CF16" s="26">
        <v>19161.322931361799</v>
      </c>
      <c r="CG16" s="26">
        <v>1133.6709512950999</v>
      </c>
      <c r="CJ16" s="35">
        <f t="shared" si="0"/>
        <v>0</v>
      </c>
      <c r="CK16" s="23">
        <f t="shared" si="1"/>
        <v>-7.7259492148125543E-5</v>
      </c>
      <c r="CL16" s="23">
        <f t="shared" si="2"/>
        <v>-5.7915666840134843E-4</v>
      </c>
      <c r="CM16" s="23">
        <f t="shared" si="3"/>
        <v>-7.6532913897858464E-5</v>
      </c>
      <c r="CN16" s="23">
        <f t="shared" si="4"/>
        <v>-2.8515959503152308E-4</v>
      </c>
      <c r="CO16" s="23">
        <f t="shared" si="5"/>
        <v>-3.316733363081294E-4</v>
      </c>
      <c r="CP16" s="23">
        <f t="shared" si="6"/>
        <v>-1.2963624462220387E-4</v>
      </c>
      <c r="CQ16" s="23">
        <f t="shared" si="7"/>
        <v>-3.8353343309506245E-4</v>
      </c>
      <c r="CR16" s="23">
        <f t="shared" si="8"/>
        <v>9.8468666042487932E-7</v>
      </c>
      <c r="CS16" s="74">
        <f t="shared" si="9"/>
        <v>0.77316220076030839</v>
      </c>
      <c r="CT16" s="23">
        <f t="shared" si="10"/>
        <v>-1.1260624409689153E-4</v>
      </c>
      <c r="CU16" s="74">
        <f t="shared" si="11"/>
        <v>-6.6026262184056189E-2</v>
      </c>
      <c r="CV16" s="83">
        <f t="shared" si="13"/>
        <v>-3.0393865699906448E-6</v>
      </c>
      <c r="CW16" s="83">
        <f t="shared" si="14"/>
        <v>-2.8388908715388604E-6</v>
      </c>
      <c r="CX16" s="74">
        <f t="shared" si="12"/>
        <v>-0.11549269191454935</v>
      </c>
    </row>
    <row r="17" spans="1:102" x14ac:dyDescent="0.25">
      <c r="A17" s="28" t="s">
        <v>16</v>
      </c>
      <c r="B17" s="89">
        <v>9964.9302874999994</v>
      </c>
      <c r="C17" s="89">
        <v>1592.8094848999999</v>
      </c>
      <c r="D17" s="89">
        <v>11034.439288</v>
      </c>
      <c r="E17" s="89">
        <v>6393.4986675</v>
      </c>
      <c r="F17" s="89">
        <v>3589.4862174999998</v>
      </c>
      <c r="G17" s="89">
        <v>3514.6983172999999</v>
      </c>
      <c r="H17" s="89">
        <v>11422.155997</v>
      </c>
      <c r="I17" s="91">
        <v>48.819073844000002</v>
      </c>
      <c r="J17" s="91">
        <v>35.349745169999998</v>
      </c>
      <c r="K17" s="89">
        <v>4.4983307428000003</v>
      </c>
      <c r="L17" s="91">
        <v>82.667420254000007</v>
      </c>
      <c r="M17" s="89">
        <v>134.63709040000001</v>
      </c>
      <c r="N17" s="91">
        <v>86.658827075999994</v>
      </c>
      <c r="O17" s="93">
        <v>16.102240985000002</v>
      </c>
      <c r="P17" s="93">
        <v>0.38206774259999998</v>
      </c>
      <c r="Q17" s="91">
        <v>5.6060854065000001</v>
      </c>
      <c r="R17" s="26"/>
      <c r="S17" s="28" t="s">
        <v>16</v>
      </c>
      <c r="T17" s="96">
        <v>13.755820689140601</v>
      </c>
      <c r="U17" s="26">
        <v>433.03338252989499</v>
      </c>
      <c r="V17" s="97">
        <v>16.1023100323393</v>
      </c>
      <c r="W17" s="26">
        <v>55.608007909709499</v>
      </c>
      <c r="X17" s="26">
        <v>43.955782317933902</v>
      </c>
      <c r="Y17" s="26">
        <v>58.980116015432301</v>
      </c>
      <c r="Z17" s="97">
        <v>6.1716438807331997</v>
      </c>
      <c r="AA17" s="26">
        <v>279.47731582204398</v>
      </c>
      <c r="AB17" s="97">
        <v>0.38206948655373402</v>
      </c>
      <c r="AC17" s="26">
        <v>12298.099098117</v>
      </c>
      <c r="AD17" s="26">
        <v>4.4983519183297798</v>
      </c>
      <c r="AE17" s="26">
        <v>9962.9282650092391</v>
      </c>
      <c r="AF17" s="26">
        <v>114.262495800249</v>
      </c>
      <c r="AG17" s="26">
        <v>254.17105148908999</v>
      </c>
      <c r="AH17" s="26">
        <v>49.3585401665622</v>
      </c>
      <c r="AI17" s="26">
        <v>534.28063560005603</v>
      </c>
      <c r="AJ17" s="97">
        <v>8.9408279597650999</v>
      </c>
      <c r="AK17" s="26">
        <v>105.053760827129</v>
      </c>
      <c r="AL17" s="26">
        <v>105.053760827129</v>
      </c>
      <c r="AM17" s="26">
        <v>134.634931549969</v>
      </c>
      <c r="AN17" s="26">
        <v>0</v>
      </c>
      <c r="AO17" s="26">
        <v>256.959474749837</v>
      </c>
      <c r="AP17" s="26">
        <v>7.3173064221284898</v>
      </c>
      <c r="AQ17" s="97">
        <v>610.84132055305497</v>
      </c>
      <c r="AR17" s="26">
        <v>330.62507538579399</v>
      </c>
      <c r="AS17" s="26">
        <v>72.964641549480305</v>
      </c>
      <c r="AT17" s="26">
        <v>3.5865751649498399</v>
      </c>
      <c r="AU17" s="26">
        <v>1592.80624268878</v>
      </c>
      <c r="AV17" s="26">
        <v>0</v>
      </c>
      <c r="AW17" s="26">
        <v>9929.8617358536394</v>
      </c>
      <c r="AX17" s="26">
        <v>1103.31870721938</v>
      </c>
      <c r="AY17" s="26">
        <v>11033.180443073001</v>
      </c>
      <c r="AZ17" s="26">
        <v>0.22858799291360299</v>
      </c>
      <c r="BA17" s="26">
        <v>320.87271532575602</v>
      </c>
      <c r="BB17" s="26">
        <v>47.479888198437898</v>
      </c>
      <c r="BC17" s="26">
        <v>4846.9153525928396</v>
      </c>
      <c r="BD17" s="26">
        <v>65.975072106429394</v>
      </c>
      <c r="BE17" s="26">
        <v>95.898452235834895</v>
      </c>
      <c r="BF17" s="26">
        <v>135.76901223484501</v>
      </c>
      <c r="BG17" s="26">
        <v>75.260180974441894</v>
      </c>
      <c r="BH17" s="26">
        <v>51.414068446016998</v>
      </c>
      <c r="BI17" s="26">
        <v>29.5755268628157</v>
      </c>
      <c r="BJ17" s="26">
        <v>6388.5843106187504</v>
      </c>
      <c r="BK17" s="26">
        <v>3586.8505592527799</v>
      </c>
      <c r="BL17" s="26">
        <v>2801.73375136597</v>
      </c>
      <c r="BM17" s="26">
        <v>8.1625509405468595</v>
      </c>
      <c r="BN17" s="26">
        <v>6.2705678679410504</v>
      </c>
      <c r="BO17" s="26">
        <v>1695.21757907708</v>
      </c>
      <c r="BP17" s="26">
        <v>34.627426354293704</v>
      </c>
      <c r="BQ17" s="26">
        <v>208.90082217309501</v>
      </c>
      <c r="BR17" s="26">
        <v>39.551476364578299</v>
      </c>
      <c r="BS17" s="26">
        <v>43.338195134619703</v>
      </c>
      <c r="BT17" s="26">
        <v>527.26992720114094</v>
      </c>
      <c r="BU17" s="26">
        <v>330.02255411663702</v>
      </c>
      <c r="BV17" s="26">
        <v>152.80440079223101</v>
      </c>
      <c r="BW17" s="26">
        <v>291.01285605190702</v>
      </c>
      <c r="BX17" s="26">
        <v>78.322556236515197</v>
      </c>
      <c r="BY17" s="26">
        <v>3514.2705523875902</v>
      </c>
      <c r="BZ17" s="26">
        <v>3298.8624471446801</v>
      </c>
      <c r="CA17" s="26">
        <v>0.21323348747022799</v>
      </c>
      <c r="CB17" s="26">
        <v>62.704835718299996</v>
      </c>
      <c r="CC17" s="26">
        <v>1606.1991660803501</v>
      </c>
      <c r="CD17" s="97">
        <v>1.42526918368358E-2</v>
      </c>
      <c r="CE17" s="26">
        <v>768.17945127379301</v>
      </c>
      <c r="CF17" s="26">
        <v>11417.7199727353</v>
      </c>
      <c r="CG17" s="26">
        <v>759.30995329550797</v>
      </c>
      <c r="CJ17" s="35">
        <f t="shared" si="0"/>
        <v>0</v>
      </c>
      <c r="CK17" s="23">
        <f t="shared" si="1"/>
        <v>-2.0090682353007705E-4</v>
      </c>
      <c r="CL17" s="23">
        <f t="shared" si="2"/>
        <v>-2.0355298299321804E-6</v>
      </c>
      <c r="CM17" s="23">
        <f t="shared" si="3"/>
        <v>-1.1408327094316336E-4</v>
      </c>
      <c r="CN17" s="23">
        <f t="shared" si="4"/>
        <v>-7.6864908195426005E-4</v>
      </c>
      <c r="CO17" s="23">
        <f t="shared" si="5"/>
        <v>-7.3427172790639303E-4</v>
      </c>
      <c r="CP17" s="23">
        <f t="shared" si="6"/>
        <v>-1.2170743369469817E-4</v>
      </c>
      <c r="CQ17" s="23">
        <f t="shared" si="7"/>
        <v>-3.8837013483837828E-4</v>
      </c>
      <c r="CR17" s="23">
        <f t="shared" si="8"/>
        <v>4.7074194829538397E-6</v>
      </c>
      <c r="CS17" s="74">
        <f t="shared" si="9"/>
        <v>0.27080003832641419</v>
      </c>
      <c r="CT17" s="23">
        <f t="shared" si="10"/>
        <v>-1.6034586194598842E-5</v>
      </c>
      <c r="CU17" s="74">
        <f t="shared" si="11"/>
        <v>-0.15802412735761881</v>
      </c>
      <c r="CV17" s="83">
        <f t="shared" si="13"/>
        <v>4.2880577531350349E-6</v>
      </c>
      <c r="CW17" s="83">
        <f t="shared" si="14"/>
        <v>4.5645144553867575E-6</v>
      </c>
      <c r="CX17" s="74">
        <f t="shared" si="12"/>
        <v>-0.36023536837462916</v>
      </c>
    </row>
    <row r="18" spans="1:102" x14ac:dyDescent="0.25">
      <c r="A18" s="28" t="s">
        <v>17</v>
      </c>
      <c r="B18" s="89">
        <v>53921.400183999998</v>
      </c>
      <c r="C18" s="89">
        <v>621.37182669000003</v>
      </c>
      <c r="D18" s="89">
        <v>18491.688067999999</v>
      </c>
      <c r="E18" s="89">
        <v>12659.940361999999</v>
      </c>
      <c r="F18" s="89">
        <v>7626.1116764999997</v>
      </c>
      <c r="G18" s="89">
        <v>11092.475643</v>
      </c>
      <c r="H18" s="89">
        <v>50392.945028000002</v>
      </c>
      <c r="I18" s="91">
        <v>40.301125102</v>
      </c>
      <c r="J18" s="91">
        <v>96.255037975999997</v>
      </c>
      <c r="K18" s="89">
        <v>141.11602346999999</v>
      </c>
      <c r="L18" s="91">
        <v>156.46020915</v>
      </c>
      <c r="M18" s="89">
        <v>809.55780216999995</v>
      </c>
      <c r="N18" s="91">
        <v>1433.3671032</v>
      </c>
      <c r="O18" s="93">
        <v>13.175821444</v>
      </c>
      <c r="P18" s="93">
        <v>11.088075369</v>
      </c>
      <c r="Q18" s="91">
        <v>135.92568360000001</v>
      </c>
      <c r="R18" s="26"/>
      <c r="S18" s="28" t="s">
        <v>17</v>
      </c>
      <c r="T18" s="96">
        <v>16.887602714204998</v>
      </c>
      <c r="U18" s="26">
        <v>1841.30651941882</v>
      </c>
      <c r="V18" s="97">
        <v>13.167575193324</v>
      </c>
      <c r="W18" s="26">
        <v>79.542588910006302</v>
      </c>
      <c r="X18" s="26">
        <v>68.623802631666805</v>
      </c>
      <c r="Y18" s="26">
        <v>70.170269887950496</v>
      </c>
      <c r="Z18" s="97">
        <v>20.536244031649499</v>
      </c>
      <c r="AA18" s="26">
        <v>445.719533111712</v>
      </c>
      <c r="AB18" s="97">
        <v>11.0879915333876</v>
      </c>
      <c r="AC18" s="26">
        <v>5315.8269047476997</v>
      </c>
      <c r="AD18" s="26">
        <v>141.11666467928899</v>
      </c>
      <c r="AE18" s="26">
        <v>53917.779181390702</v>
      </c>
      <c r="AF18" s="26">
        <v>756.91479097241404</v>
      </c>
      <c r="AG18" s="26">
        <v>577.71830152362304</v>
      </c>
      <c r="AH18" s="26">
        <v>126.423084644906</v>
      </c>
      <c r="AI18" s="26">
        <v>27721.369704652199</v>
      </c>
      <c r="AJ18" s="97">
        <v>10.923740786087301</v>
      </c>
      <c r="AK18" s="26">
        <v>177.421060330421</v>
      </c>
      <c r="AL18" s="26">
        <v>177.421060330421</v>
      </c>
      <c r="AM18" s="26">
        <v>809.55533318095297</v>
      </c>
      <c r="AN18" s="26">
        <v>0</v>
      </c>
      <c r="AO18" s="26">
        <v>265.63045230304698</v>
      </c>
      <c r="AP18" s="26">
        <v>10.162427975294801</v>
      </c>
      <c r="AQ18" s="97">
        <v>1042.80604451416</v>
      </c>
      <c r="AR18" s="26">
        <v>351.73700756607701</v>
      </c>
      <c r="AS18" s="26">
        <v>760.01591054104495</v>
      </c>
      <c r="AT18" s="26">
        <v>7.7566642751031596</v>
      </c>
      <c r="AU18" s="26">
        <v>621.12962392455904</v>
      </c>
      <c r="AV18" s="26">
        <v>0</v>
      </c>
      <c r="AW18" s="26">
        <v>16639.533996825699</v>
      </c>
      <c r="AX18" s="26">
        <v>1848.8372421629099</v>
      </c>
      <c r="AY18" s="26">
        <v>18488.3712389887</v>
      </c>
      <c r="AZ18" s="26">
        <v>0.302284197034702</v>
      </c>
      <c r="BA18" s="26">
        <v>471.90984527138698</v>
      </c>
      <c r="BB18" s="26">
        <v>264.17357498264403</v>
      </c>
      <c r="BC18" s="26">
        <v>7769.770999247</v>
      </c>
      <c r="BD18" s="26">
        <v>196.54732292185099</v>
      </c>
      <c r="BE18" s="26">
        <v>162.951826223989</v>
      </c>
      <c r="BF18" s="26">
        <v>234.96410506137099</v>
      </c>
      <c r="BG18" s="26">
        <v>119.03489418655499</v>
      </c>
      <c r="BH18" s="26">
        <v>71.263065074496296</v>
      </c>
      <c r="BI18" s="26">
        <v>163.27889719770701</v>
      </c>
      <c r="BJ18" s="26">
        <v>12654.2456340441</v>
      </c>
      <c r="BK18" s="26">
        <v>7622.9542193253301</v>
      </c>
      <c r="BL18" s="26">
        <v>5031.2914147188203</v>
      </c>
      <c r="BM18" s="26">
        <v>37.732011293848501</v>
      </c>
      <c r="BN18" s="26">
        <v>6.0361544795014099</v>
      </c>
      <c r="BO18" s="26">
        <v>3398.8415742306402</v>
      </c>
      <c r="BP18" s="26">
        <v>167.062520116288</v>
      </c>
      <c r="BQ18" s="26">
        <v>443.18760233039501</v>
      </c>
      <c r="BR18" s="26">
        <v>62.869789477210198</v>
      </c>
      <c r="BS18" s="26">
        <v>65.806146706007894</v>
      </c>
      <c r="BT18" s="26">
        <v>1109.9601277750401</v>
      </c>
      <c r="BU18" s="26">
        <v>532.71642697046195</v>
      </c>
      <c r="BV18" s="26">
        <v>410.75477098335</v>
      </c>
      <c r="BW18" s="26">
        <v>624.17387758844404</v>
      </c>
      <c r="BX18" s="26">
        <v>84.3159586959911</v>
      </c>
      <c r="BY18" s="26">
        <v>11091.9609415618</v>
      </c>
      <c r="BZ18" s="26">
        <v>4572.3003135624203</v>
      </c>
      <c r="CA18" s="26">
        <v>33.139592392047703</v>
      </c>
      <c r="CB18" s="26">
        <v>193.617045608761</v>
      </c>
      <c r="CC18" s="26">
        <v>4144.1443026344796</v>
      </c>
      <c r="CD18" s="97">
        <v>0.62570716894594702</v>
      </c>
      <c r="CE18" s="26">
        <v>2014.82560080759</v>
      </c>
      <c r="CF18" s="26">
        <v>50365.312052881098</v>
      </c>
      <c r="CG18" s="26">
        <v>2691.2468665097199</v>
      </c>
      <c r="CJ18" s="35">
        <f t="shared" si="0"/>
        <v>0</v>
      </c>
      <c r="CK18" s="23">
        <f t="shared" si="1"/>
        <v>-6.715334907735357E-5</v>
      </c>
      <c r="CL18" s="23">
        <f t="shared" si="2"/>
        <v>-3.8978716935267018E-4</v>
      </c>
      <c r="CM18" s="23">
        <f t="shared" si="3"/>
        <v>-1.7936864385241144E-4</v>
      </c>
      <c r="CN18" s="23">
        <f t="shared" si="4"/>
        <v>-4.4982265263999652E-4</v>
      </c>
      <c r="CO18" s="23">
        <f t="shared" si="5"/>
        <v>-4.1403238093134376E-4</v>
      </c>
      <c r="CP18" s="23">
        <f t="shared" si="6"/>
        <v>-4.6400952750783828E-5</v>
      </c>
      <c r="CQ18" s="23">
        <f t="shared" si="7"/>
        <v>-5.4835007367698668E-4</v>
      </c>
      <c r="CR18" s="23">
        <f t="shared" si="8"/>
        <v>4.5438446551504444E-6</v>
      </c>
      <c r="CS18" s="74">
        <f t="shared" si="9"/>
        <v>0.13396921360577768</v>
      </c>
      <c r="CT18" s="23">
        <f t="shared" si="10"/>
        <v>-3.0497995823848426E-6</v>
      </c>
      <c r="CU18" s="74">
        <f t="shared" si="11"/>
        <v>-0.46976883392655988</v>
      </c>
      <c r="CV18" s="83">
        <f t="shared" si="13"/>
        <v>-6.2586235788401434E-4</v>
      </c>
      <c r="CW18" s="83">
        <f t="shared" si="14"/>
        <v>-7.5608804603772428E-6</v>
      </c>
      <c r="CX18" s="74">
        <f t="shared" si="12"/>
        <v>-0.94293452076408635</v>
      </c>
    </row>
    <row r="19" spans="1:102" x14ac:dyDescent="0.25">
      <c r="A19" s="28" t="s">
        <v>18</v>
      </c>
      <c r="B19" s="89">
        <v>65971.307398000004</v>
      </c>
      <c r="C19" s="89">
        <v>9136.2922436000008</v>
      </c>
      <c r="D19" s="89">
        <v>68376.382830000002</v>
      </c>
      <c r="E19" s="89">
        <v>24915.938238999999</v>
      </c>
      <c r="F19" s="89">
        <v>14735.325788</v>
      </c>
      <c r="G19" s="89">
        <v>82781.529305999997</v>
      </c>
      <c r="H19" s="89">
        <v>42986.605087000004</v>
      </c>
      <c r="I19" s="91">
        <v>347.45353634000003</v>
      </c>
      <c r="J19" s="91">
        <v>245.27916511999999</v>
      </c>
      <c r="K19" s="89">
        <v>165.49437394</v>
      </c>
      <c r="L19" s="91">
        <v>268.6968731</v>
      </c>
      <c r="M19" s="89">
        <v>825.93096907999995</v>
      </c>
      <c r="N19" s="91">
        <v>5364.9938823000002</v>
      </c>
      <c r="O19" s="93">
        <v>40.697551267000001</v>
      </c>
      <c r="P19" s="93">
        <v>50.029054039999998</v>
      </c>
      <c r="Q19" s="91">
        <v>95.177882285999999</v>
      </c>
      <c r="R19" s="26"/>
      <c r="S19" s="28" t="s">
        <v>18</v>
      </c>
      <c r="T19" s="96">
        <v>19.730311067237</v>
      </c>
      <c r="U19" s="26">
        <v>1072.61877679793</v>
      </c>
      <c r="V19" s="97">
        <v>40.695169586777901</v>
      </c>
      <c r="W19" s="26">
        <v>605.13876325331205</v>
      </c>
      <c r="X19" s="26">
        <v>603.87169136628097</v>
      </c>
      <c r="Y19" s="26">
        <v>107.862548025029</v>
      </c>
      <c r="Z19" s="97">
        <v>503.54563116940398</v>
      </c>
      <c r="AA19" s="26">
        <v>1528.49975650379</v>
      </c>
      <c r="AB19" s="97">
        <v>50.028939893914298</v>
      </c>
      <c r="AC19" s="26">
        <v>35302.252685669497</v>
      </c>
      <c r="AD19" s="26">
        <v>165.49431893582999</v>
      </c>
      <c r="AE19" s="26">
        <v>65969.054183544402</v>
      </c>
      <c r="AF19" s="26">
        <v>1410.43467459933</v>
      </c>
      <c r="AG19" s="26">
        <v>990.86796059107905</v>
      </c>
      <c r="AH19" s="26">
        <v>444.94115899200398</v>
      </c>
      <c r="AI19" s="26">
        <v>351.907937976732</v>
      </c>
      <c r="AJ19" s="97">
        <v>13.818575249822601</v>
      </c>
      <c r="AK19" s="26">
        <v>932.07760712879895</v>
      </c>
      <c r="AL19" s="26">
        <v>932.07760712879895</v>
      </c>
      <c r="AM19" s="26">
        <v>825.928032834904</v>
      </c>
      <c r="AN19" s="26">
        <v>0</v>
      </c>
      <c r="AO19" s="26">
        <v>378.385125533127</v>
      </c>
      <c r="AP19" s="26">
        <v>39.7892453920566</v>
      </c>
      <c r="AQ19" s="97">
        <v>2160.3378113417798</v>
      </c>
      <c r="AR19" s="26">
        <v>133.246621912222</v>
      </c>
      <c r="AS19" s="26">
        <v>2772.7736444583902</v>
      </c>
      <c r="AT19" s="26">
        <v>23.781216670862801</v>
      </c>
      <c r="AU19" s="26">
        <v>9136.2288302127799</v>
      </c>
      <c r="AV19" s="26">
        <v>0</v>
      </c>
      <c r="AW19" s="26">
        <v>61535.662867236497</v>
      </c>
      <c r="AX19" s="26">
        <v>6837.2911272395304</v>
      </c>
      <c r="AY19" s="26">
        <v>68372.953994476004</v>
      </c>
      <c r="AZ19" s="26">
        <v>0.60337237971259505</v>
      </c>
      <c r="BA19" s="26">
        <v>1852.97564182048</v>
      </c>
      <c r="BB19" s="26">
        <v>242.61728991694</v>
      </c>
      <c r="BC19" s="26">
        <v>16239.314858521901</v>
      </c>
      <c r="BD19" s="26">
        <v>162.82874969912399</v>
      </c>
      <c r="BE19" s="26">
        <v>162.354825687594</v>
      </c>
      <c r="BF19" s="26">
        <v>524.90407033736199</v>
      </c>
      <c r="BG19" s="26">
        <v>132.919855005318</v>
      </c>
      <c r="BH19" s="26">
        <v>171.46218372393699</v>
      </c>
      <c r="BI19" s="26">
        <v>266.25675044340397</v>
      </c>
      <c r="BJ19" s="26">
        <v>24972.752679658199</v>
      </c>
      <c r="BK19" s="26">
        <v>14734.1947586511</v>
      </c>
      <c r="BL19" s="26">
        <v>10238.557921006999</v>
      </c>
      <c r="BM19" s="26">
        <v>21.902503811592901</v>
      </c>
      <c r="BN19" s="26">
        <v>5.46285978379822</v>
      </c>
      <c r="BO19" s="26">
        <v>5977.2100129631699</v>
      </c>
      <c r="BP19" s="26">
        <v>457.206769153599</v>
      </c>
      <c r="BQ19" s="26">
        <v>942.01617374295097</v>
      </c>
      <c r="BR19" s="26">
        <v>185.348725653201</v>
      </c>
      <c r="BS19" s="26">
        <v>100.61430444429701</v>
      </c>
      <c r="BT19" s="26">
        <v>2359.41609378351</v>
      </c>
      <c r="BU19" s="26">
        <v>1528.3192603309999</v>
      </c>
      <c r="BV19" s="26">
        <v>798.67563190055</v>
      </c>
      <c r="BW19" s="26">
        <v>2197.1914269388199</v>
      </c>
      <c r="BX19" s="26">
        <v>25.806531661932201</v>
      </c>
      <c r="BY19" s="26">
        <v>82781.375358377205</v>
      </c>
      <c r="BZ19" s="26">
        <v>10360.3436170159</v>
      </c>
      <c r="CA19" s="26">
        <v>0.202953578908382</v>
      </c>
      <c r="CB19" s="26">
        <v>2428.5317664416398</v>
      </c>
      <c r="CC19" s="26">
        <v>3183.7633273886399</v>
      </c>
      <c r="CD19" s="97">
        <v>4.6451388976874597</v>
      </c>
      <c r="CE19" s="26">
        <v>3145.53831980412</v>
      </c>
      <c r="CF19" s="26">
        <v>42984.365607015097</v>
      </c>
      <c r="CG19" s="26">
        <v>1467.0408374280501</v>
      </c>
      <c r="CJ19" s="35">
        <f t="shared" si="0"/>
        <v>0</v>
      </c>
      <c r="CK19" s="23">
        <f t="shared" si="1"/>
        <v>-3.4154461150953075E-5</v>
      </c>
      <c r="CL19" s="23">
        <f t="shared" si="2"/>
        <v>-6.9408229870583955E-6</v>
      </c>
      <c r="CM19" s="23">
        <f t="shared" si="3"/>
        <v>-5.0146488920357444E-5</v>
      </c>
      <c r="CN19" s="23">
        <f t="shared" si="4"/>
        <v>2.2802448823408166E-3</v>
      </c>
      <c r="CO19" s="23">
        <f t="shared" si="5"/>
        <v>-7.6756317788478036E-5</v>
      </c>
      <c r="CP19" s="23">
        <f t="shared" si="6"/>
        <v>-1.859685657928398E-6</v>
      </c>
      <c r="CQ19" s="23">
        <f t="shared" si="7"/>
        <v>-5.2097158646833314E-5</v>
      </c>
      <c r="CR19" s="23">
        <f t="shared" si="8"/>
        <v>-3.3236277885781532E-7</v>
      </c>
      <c r="CS19" s="74">
        <f t="shared" si="9"/>
        <v>2.4688814811101683</v>
      </c>
      <c r="CT19" s="23">
        <f t="shared" si="10"/>
        <v>-3.5550732517308799E-6</v>
      </c>
      <c r="CU19" s="74">
        <f t="shared" si="11"/>
        <v>-0.48317300908651029</v>
      </c>
      <c r="CV19" s="83">
        <f t="shared" si="13"/>
        <v>-5.8521462543910377E-5</v>
      </c>
      <c r="CW19" s="83">
        <f t="shared" si="14"/>
        <v>-2.2815959224147024E-6</v>
      </c>
      <c r="CX19" s="74">
        <f t="shared" si="12"/>
        <v>-0.7501392539980809</v>
      </c>
    </row>
    <row r="20" spans="1:102" x14ac:dyDescent="0.25">
      <c r="A20" s="28" t="s">
        <v>19</v>
      </c>
      <c r="B20" s="89">
        <v>5855.4456115000003</v>
      </c>
      <c r="C20" s="89">
        <v>339.89656350000001</v>
      </c>
      <c r="D20" s="89">
        <v>4763.1344626</v>
      </c>
      <c r="E20" s="89">
        <v>1510.0513398000001</v>
      </c>
      <c r="F20" s="89">
        <v>1195.7618802</v>
      </c>
      <c r="G20" s="89">
        <v>1554.0163388000001</v>
      </c>
      <c r="H20" s="89">
        <v>2141.1277006999999</v>
      </c>
      <c r="I20" s="91">
        <v>81.742201369</v>
      </c>
      <c r="J20" s="91">
        <v>6.5278510621999999</v>
      </c>
      <c r="K20" s="89">
        <v>3.2843597099999999</v>
      </c>
      <c r="L20" s="91">
        <v>28.716428315000002</v>
      </c>
      <c r="M20" s="89">
        <v>58.290774810000002</v>
      </c>
      <c r="N20" s="91">
        <v>345.70728083</v>
      </c>
      <c r="O20" s="93">
        <v>4.1097534133</v>
      </c>
      <c r="P20" s="93"/>
      <c r="Q20" s="91">
        <v>3.2952060876</v>
      </c>
      <c r="R20" s="26"/>
      <c r="S20" s="28" t="s">
        <v>19</v>
      </c>
      <c r="T20" s="96">
        <v>3.2939578001960199</v>
      </c>
      <c r="U20" s="26">
        <v>29.810582184532901</v>
      </c>
      <c r="V20" s="97">
        <v>4.1097363530838802</v>
      </c>
      <c r="W20" s="26">
        <v>17.028850709923098</v>
      </c>
      <c r="X20" s="26">
        <v>16.767843232268302</v>
      </c>
      <c r="Y20" s="26">
        <v>10.536157854197301</v>
      </c>
      <c r="Z20" s="97">
        <v>10.802770068752199</v>
      </c>
      <c r="AA20" s="26">
        <v>55.069833781362199</v>
      </c>
      <c r="AB20" s="97">
        <v>0</v>
      </c>
      <c r="AC20" s="26">
        <v>1157.82410967229</v>
      </c>
      <c r="AD20" s="26">
        <v>3.28436276794148</v>
      </c>
      <c r="AE20" s="26">
        <v>5855.0098275434302</v>
      </c>
      <c r="AF20" s="26">
        <v>58.508278687627097</v>
      </c>
      <c r="AG20" s="26">
        <v>40.089233191942</v>
      </c>
      <c r="AH20" s="26">
        <v>10.2181263805528</v>
      </c>
      <c r="AI20" s="26">
        <v>35.576275726735702</v>
      </c>
      <c r="AJ20" s="97">
        <v>1.9042133477432199</v>
      </c>
      <c r="AK20" s="26">
        <v>40.175754855172201</v>
      </c>
      <c r="AL20" s="26">
        <v>40.175754855172201</v>
      </c>
      <c r="AM20" s="26">
        <v>58.290594331608403</v>
      </c>
      <c r="AN20" s="26">
        <v>0</v>
      </c>
      <c r="AO20" s="26">
        <v>33.7019039056796</v>
      </c>
      <c r="AP20" s="26">
        <v>4.0388053609890102</v>
      </c>
      <c r="AQ20" s="97">
        <v>195.02353238702199</v>
      </c>
      <c r="AR20" s="26">
        <v>16.3083678960895</v>
      </c>
      <c r="AS20" s="26">
        <v>175.79416170464</v>
      </c>
      <c r="AT20" s="26">
        <v>4.3953909956087198</v>
      </c>
      <c r="AU20" s="26">
        <v>339.89285553916801</v>
      </c>
      <c r="AV20" s="26">
        <v>0</v>
      </c>
      <c r="AW20" s="26">
        <v>4286.6483818184797</v>
      </c>
      <c r="AX20" s="26">
        <v>476.29523905267303</v>
      </c>
      <c r="AY20" s="26">
        <v>4762.9436208711504</v>
      </c>
      <c r="AZ20" s="26">
        <v>1.6093322824038001E-2</v>
      </c>
      <c r="BA20" s="26">
        <v>70.576286583640695</v>
      </c>
      <c r="BB20" s="26">
        <v>3.44759135567717</v>
      </c>
      <c r="BC20" s="26">
        <v>713.10691401676604</v>
      </c>
      <c r="BD20" s="26">
        <v>15.2558518868808</v>
      </c>
      <c r="BE20" s="26">
        <v>20.252648405782701</v>
      </c>
      <c r="BF20" s="26">
        <v>54.731711745674801</v>
      </c>
      <c r="BG20" s="26">
        <v>5.4630997752387804</v>
      </c>
      <c r="BH20" s="26">
        <v>1.4710117509659</v>
      </c>
      <c r="BI20" s="26">
        <v>49.198251194629499</v>
      </c>
      <c r="BJ20" s="26">
        <v>1509.94212450952</v>
      </c>
      <c r="BK20" s="26">
        <v>1195.6531984139599</v>
      </c>
      <c r="BL20" s="26">
        <v>314.288926095558</v>
      </c>
      <c r="BM20" s="26">
        <v>0.93490229831842298</v>
      </c>
      <c r="BN20" s="26">
        <v>0.11449281238115699</v>
      </c>
      <c r="BO20" s="26">
        <v>144.02395112353</v>
      </c>
      <c r="BP20" s="26">
        <v>64.463316724813396</v>
      </c>
      <c r="BQ20" s="26">
        <v>156.36865303107899</v>
      </c>
      <c r="BR20" s="26">
        <v>16.1958922942949</v>
      </c>
      <c r="BS20" s="26">
        <v>9.4816036348705204</v>
      </c>
      <c r="BT20" s="26">
        <v>391.40184703230199</v>
      </c>
      <c r="BU20" s="26">
        <v>27.291807586998399</v>
      </c>
      <c r="BV20" s="26">
        <v>71.4883100139443</v>
      </c>
      <c r="BW20" s="26">
        <v>191.15696946047299</v>
      </c>
      <c r="BX20" s="26">
        <v>0.203093873109674</v>
      </c>
      <c r="BY20" s="26">
        <v>1553.88241892006</v>
      </c>
      <c r="BZ20" s="26">
        <v>474.63589734957998</v>
      </c>
      <c r="CA20" s="26">
        <v>7.6485276837205198</v>
      </c>
      <c r="CB20" s="26">
        <v>233.201185405682</v>
      </c>
      <c r="CC20" s="26">
        <v>114.428778732803</v>
      </c>
      <c r="CD20" s="97">
        <v>0.80100252430827301</v>
      </c>
      <c r="CE20" s="26">
        <v>149.84865362800201</v>
      </c>
      <c r="CF20" s="26">
        <v>2141.0119660267701</v>
      </c>
      <c r="CG20" s="26">
        <v>85.764271880040894</v>
      </c>
      <c r="CJ20" s="35">
        <f t="shared" si="0"/>
        <v>0</v>
      </c>
      <c r="CK20" s="23">
        <f t="shared" si="1"/>
        <v>-7.4423704954952718E-5</v>
      </c>
      <c r="CL20" s="23">
        <f t="shared" si="2"/>
        <v>-1.0909085969628389E-5</v>
      </c>
      <c r="CM20" s="23">
        <f t="shared" si="3"/>
        <v>-4.0066416421387036E-5</v>
      </c>
      <c r="CN20" s="23">
        <f t="shared" si="4"/>
        <v>-7.2325547881382972E-5</v>
      </c>
      <c r="CO20" s="23">
        <f t="shared" si="5"/>
        <v>-9.088915430375962E-5</v>
      </c>
      <c r="CP20" s="23">
        <f t="shared" si="6"/>
        <v>-8.6176622855527134E-5</v>
      </c>
      <c r="CQ20" s="23">
        <f t="shared" si="7"/>
        <v>-5.4053139003312996E-5</v>
      </c>
      <c r="CR20" s="23">
        <f t="shared" si="8"/>
        <v>9.3106168326293861E-7</v>
      </c>
      <c r="CS20" s="74">
        <f t="shared" si="9"/>
        <v>0.39905124740692177</v>
      </c>
      <c r="CT20" s="23">
        <f t="shared" si="10"/>
        <v>-3.0961741748484117E-6</v>
      </c>
      <c r="CU20" s="74">
        <f t="shared" si="11"/>
        <v>-0.49149418756070112</v>
      </c>
      <c r="CV20" s="83">
        <f t="shared" si="13"/>
        <v>-4.1511532211620211E-6</v>
      </c>
      <c r="CW20" s="83" t="e">
        <f t="shared" si="14"/>
        <v>#DIV/0!</v>
      </c>
      <c r="CX20" s="74">
        <f t="shared" si="12"/>
        <v>0.33387438562606514</v>
      </c>
    </row>
    <row r="21" spans="1:102" x14ac:dyDescent="0.25">
      <c r="A21" s="28" t="s">
        <v>20</v>
      </c>
      <c r="B21" s="89">
        <v>4517.4672489000004</v>
      </c>
      <c r="C21" s="89">
        <v>234.20682206000001</v>
      </c>
      <c r="D21" s="89">
        <v>7372.3588873999997</v>
      </c>
      <c r="E21" s="89">
        <v>1278.3579786</v>
      </c>
      <c r="F21" s="89">
        <v>1014.3998112</v>
      </c>
      <c r="G21" s="89">
        <v>9713.6362126999993</v>
      </c>
      <c r="H21" s="89">
        <v>1767.9935637000001</v>
      </c>
      <c r="I21" s="91">
        <v>9.5576558000999992</v>
      </c>
      <c r="J21" s="91">
        <v>6.6328681265</v>
      </c>
      <c r="K21" s="89">
        <v>9.7800473499999999E-2</v>
      </c>
      <c r="L21" s="91">
        <v>35.758368814999997</v>
      </c>
      <c r="M21" s="89">
        <v>16.102551003999999</v>
      </c>
      <c r="N21" s="91">
        <v>23.718273762999999</v>
      </c>
      <c r="O21" s="93">
        <v>2.4278051693</v>
      </c>
      <c r="P21" s="93">
        <v>0.12881256099999999</v>
      </c>
      <c r="Q21" s="91">
        <v>0.47824370370000002</v>
      </c>
      <c r="R21" s="26"/>
      <c r="S21" s="28" t="s">
        <v>20</v>
      </c>
      <c r="T21" s="96">
        <v>5.1420581497370996</v>
      </c>
      <c r="U21" s="26">
        <v>40.440081147471602</v>
      </c>
      <c r="V21" s="97">
        <v>2.42688268299732</v>
      </c>
      <c r="W21" s="26">
        <v>18.1860230360294</v>
      </c>
      <c r="X21" s="26">
        <v>17.7782343550757</v>
      </c>
      <c r="Y21" s="26">
        <v>16.7136341472387</v>
      </c>
      <c r="Z21" s="97">
        <v>26.0502588766571</v>
      </c>
      <c r="AA21" s="26">
        <v>47.030858561826903</v>
      </c>
      <c r="AB21" s="97">
        <v>0.128768220729505</v>
      </c>
      <c r="AC21" s="26">
        <v>499.05003521724097</v>
      </c>
      <c r="AD21" s="26">
        <v>9.7799740153330803E-2</v>
      </c>
      <c r="AE21" s="26">
        <v>4516.99064788328</v>
      </c>
      <c r="AF21" s="26">
        <v>31.535513539501299</v>
      </c>
      <c r="AG21" s="26">
        <v>45.012314256428198</v>
      </c>
      <c r="AH21" s="26">
        <v>11.6520030178862</v>
      </c>
      <c r="AI21" s="26">
        <v>12.625530602269301</v>
      </c>
      <c r="AJ21" s="97">
        <v>2.96601196212647</v>
      </c>
      <c r="AK21" s="26">
        <v>61.902086747026701</v>
      </c>
      <c r="AL21" s="26">
        <v>61.902086747026701</v>
      </c>
      <c r="AM21" s="26">
        <v>16.101755655402801</v>
      </c>
      <c r="AN21" s="26">
        <v>0</v>
      </c>
      <c r="AO21" s="26">
        <v>44.467899347421103</v>
      </c>
      <c r="AP21" s="26">
        <v>3.040853451442</v>
      </c>
      <c r="AQ21" s="97">
        <v>107.930203966606</v>
      </c>
      <c r="AR21" s="26">
        <v>29.5448895472808</v>
      </c>
      <c r="AS21" s="26">
        <v>84.907199054201001</v>
      </c>
      <c r="AT21" s="26">
        <v>3.1668756751137002</v>
      </c>
      <c r="AU21" s="26">
        <v>234.148211083738</v>
      </c>
      <c r="AV21" s="26">
        <v>0</v>
      </c>
      <c r="AW21" s="26">
        <v>6634.53180761146</v>
      </c>
      <c r="AX21" s="26">
        <v>737.17007915452905</v>
      </c>
      <c r="AY21" s="26">
        <v>7371.7018867659899</v>
      </c>
      <c r="AZ21" s="26">
        <v>2.2761741292632701E-2</v>
      </c>
      <c r="BA21" s="26">
        <v>66.426011083659802</v>
      </c>
      <c r="BB21" s="26">
        <v>14.368628992653001</v>
      </c>
      <c r="BC21" s="26">
        <v>631.56532290203302</v>
      </c>
      <c r="BD21" s="26">
        <v>69.319077741695494</v>
      </c>
      <c r="BE21" s="26">
        <v>15.4440721261925</v>
      </c>
      <c r="BF21" s="26">
        <v>50.422095661855003</v>
      </c>
      <c r="BG21" s="26">
        <v>9.6863755775282705</v>
      </c>
      <c r="BH21" s="26">
        <v>12.7706064887536</v>
      </c>
      <c r="BI21" s="26">
        <v>17.549555198553701</v>
      </c>
      <c r="BJ21" s="26">
        <v>1278.1205743806299</v>
      </c>
      <c r="BK21" s="26">
        <v>1014.19814200796</v>
      </c>
      <c r="BL21" s="26">
        <v>263.92243237266899</v>
      </c>
      <c r="BM21" s="26">
        <v>2.9785840008377402</v>
      </c>
      <c r="BN21" s="26">
        <v>0.33639286154422698</v>
      </c>
      <c r="BO21" s="26">
        <v>335.56939620694698</v>
      </c>
      <c r="BP21" s="26">
        <v>51.562729218406503</v>
      </c>
      <c r="BQ21" s="26">
        <v>53.871091528188799</v>
      </c>
      <c r="BR21" s="26">
        <v>12.130332138758799</v>
      </c>
      <c r="BS21" s="26">
        <v>11.8398080635151</v>
      </c>
      <c r="BT21" s="26">
        <v>136.37471387864599</v>
      </c>
      <c r="BU21" s="26">
        <v>46.213714491536798</v>
      </c>
      <c r="BV21" s="26">
        <v>35.447132105469002</v>
      </c>
      <c r="BW21" s="26">
        <v>181.95704775872599</v>
      </c>
      <c r="BX21" s="26">
        <v>2.5705024596925599</v>
      </c>
      <c r="BY21" s="26">
        <v>9713.5649011762198</v>
      </c>
      <c r="BZ21" s="26">
        <v>492.80018656619001</v>
      </c>
      <c r="CA21" s="26">
        <v>194.54955379113201</v>
      </c>
      <c r="CB21" s="26">
        <v>38.071510901613003</v>
      </c>
      <c r="CC21" s="26">
        <v>240.707568369444</v>
      </c>
      <c r="CD21" s="97">
        <v>0.56536386365515001</v>
      </c>
      <c r="CE21" s="26">
        <v>123.98542414149701</v>
      </c>
      <c r="CF21" s="26">
        <v>1766.2898238837699</v>
      </c>
      <c r="CG21" s="26">
        <v>43.1528973744038</v>
      </c>
      <c r="CJ21" s="35">
        <f t="shared" si="0"/>
        <v>0</v>
      </c>
      <c r="CK21" s="23">
        <f t="shared" si="1"/>
        <v>-1.0550182003787703E-4</v>
      </c>
      <c r="CL21" s="23">
        <f t="shared" si="2"/>
        <v>-2.5025307011333531E-4</v>
      </c>
      <c r="CM21" s="23">
        <f t="shared" si="3"/>
        <v>-8.9116745948530788E-5</v>
      </c>
      <c r="CN21" s="23">
        <f t="shared" si="4"/>
        <v>-1.8571028095751863E-4</v>
      </c>
      <c r="CO21" s="23">
        <f t="shared" si="5"/>
        <v>-1.9880641716751111E-4</v>
      </c>
      <c r="CP21" s="23">
        <f t="shared" si="6"/>
        <v>-7.3413830019985826E-6</v>
      </c>
      <c r="CQ21" s="23">
        <f t="shared" si="7"/>
        <v>-9.6365725034915984E-4</v>
      </c>
      <c r="CR21" s="23">
        <f t="shared" si="8"/>
        <v>-7.4983958967858276E-6</v>
      </c>
      <c r="CS21" s="74">
        <f t="shared" si="9"/>
        <v>0.73112165902433113</v>
      </c>
      <c r="CT21" s="23">
        <f t="shared" si="10"/>
        <v>-4.9392707838643762E-5</v>
      </c>
      <c r="CU21" s="74">
        <f t="shared" si="11"/>
        <v>2.5798220352214005</v>
      </c>
      <c r="CV21" s="83">
        <f t="shared" si="13"/>
        <v>-3.7996718778960726E-4</v>
      </c>
      <c r="CW21" s="83">
        <f t="shared" si="14"/>
        <v>-3.4422318872296423E-4</v>
      </c>
      <c r="CX21" s="74">
        <f t="shared" si="12"/>
        <v>5.6218868133813764</v>
      </c>
    </row>
    <row r="22" spans="1:102" x14ac:dyDescent="0.25">
      <c r="A22" s="28" t="s">
        <v>21</v>
      </c>
      <c r="B22" s="89">
        <v>2549.6383279000001</v>
      </c>
      <c r="C22" s="89">
        <v>113.37912998</v>
      </c>
      <c r="D22" s="89">
        <v>3458.7641899999999</v>
      </c>
      <c r="E22" s="89">
        <v>995.87448960999996</v>
      </c>
      <c r="F22" s="89">
        <v>842.58895025000004</v>
      </c>
      <c r="G22" s="89">
        <v>528.25086553999995</v>
      </c>
      <c r="H22" s="89">
        <v>6008.3178690000004</v>
      </c>
      <c r="I22" s="91">
        <v>1.7994485898999999</v>
      </c>
      <c r="J22" s="91">
        <v>2.0751214543000001</v>
      </c>
      <c r="K22" s="89">
        <v>0.94269999999999998</v>
      </c>
      <c r="L22" s="91">
        <v>33.839352069999997</v>
      </c>
      <c r="M22" s="89">
        <v>8.21678</v>
      </c>
      <c r="N22" s="91">
        <v>40.586431404000002</v>
      </c>
      <c r="O22" s="93">
        <v>0.80125720690000002</v>
      </c>
      <c r="P22" s="93">
        <v>1.54773802E-2</v>
      </c>
      <c r="Q22" s="91">
        <v>0.13266602290000001</v>
      </c>
      <c r="R22" s="26"/>
      <c r="S22" s="28" t="s">
        <v>129</v>
      </c>
      <c r="T22" s="96">
        <v>3.1709509597883501</v>
      </c>
      <c r="U22" s="26">
        <v>341.897843983006</v>
      </c>
      <c r="V22" s="97">
        <v>0.80123126650633703</v>
      </c>
      <c r="W22" s="26">
        <v>15.721094101789401</v>
      </c>
      <c r="X22" s="26">
        <v>14.1579601887031</v>
      </c>
      <c r="Y22" s="26">
        <v>13.797636008284799</v>
      </c>
      <c r="Z22" s="97">
        <v>1.46012962598725</v>
      </c>
      <c r="AA22" s="26">
        <v>94.401570489530698</v>
      </c>
      <c r="AB22" s="97">
        <v>1.54761852368645E-2</v>
      </c>
      <c r="AC22" s="26">
        <v>8776.1121861466199</v>
      </c>
      <c r="AD22" s="26">
        <v>0.94269828355023599</v>
      </c>
      <c r="AE22" s="26">
        <v>2549.3051471353601</v>
      </c>
      <c r="AF22" s="26">
        <v>71.607133512197606</v>
      </c>
      <c r="AG22" s="26">
        <v>151.32033327618899</v>
      </c>
      <c r="AH22" s="26">
        <v>10.2631170772492</v>
      </c>
      <c r="AI22" s="26">
        <v>46.935110890429101</v>
      </c>
      <c r="AJ22" s="97">
        <v>2.1090235816454102</v>
      </c>
      <c r="AK22" s="26">
        <v>118.101821376239</v>
      </c>
      <c r="AL22" s="26">
        <v>118.101821376239</v>
      </c>
      <c r="AM22" s="26">
        <v>8.1428132335774901</v>
      </c>
      <c r="AN22" s="26">
        <v>0</v>
      </c>
      <c r="AO22" s="26">
        <v>93.298203541212004</v>
      </c>
      <c r="AP22" s="26">
        <v>1.6960832584195999</v>
      </c>
      <c r="AQ22" s="97">
        <v>161.75404604651601</v>
      </c>
      <c r="AR22" s="26">
        <v>162.061730387659</v>
      </c>
      <c r="AS22" s="26">
        <v>54.837038660355702</v>
      </c>
      <c r="AT22" s="26">
        <v>1.88897615080973</v>
      </c>
      <c r="AU22" s="26">
        <v>113.28006453038699</v>
      </c>
      <c r="AV22" s="26">
        <v>0</v>
      </c>
      <c r="AW22" s="26">
        <v>3112.5987253889698</v>
      </c>
      <c r="AX22" s="26">
        <v>345.84292577632999</v>
      </c>
      <c r="AY22" s="26">
        <v>3458.4416511652998</v>
      </c>
      <c r="AZ22" s="26">
        <v>6.2174931571338202E-2</v>
      </c>
      <c r="BA22" s="26">
        <v>115.91897260380701</v>
      </c>
      <c r="BB22" s="26">
        <v>15.9748322668474</v>
      </c>
      <c r="BC22" s="26">
        <v>3084.1207502663901</v>
      </c>
      <c r="BD22" s="26">
        <v>16.475619667432699</v>
      </c>
      <c r="BE22" s="26">
        <v>10.812698972315401</v>
      </c>
      <c r="BF22" s="26">
        <v>46.937431052100699</v>
      </c>
      <c r="BG22" s="26">
        <v>12.02479086096</v>
      </c>
      <c r="BH22" s="26">
        <v>6.6164294968501602</v>
      </c>
      <c r="BI22" s="26">
        <v>6.27062120526685</v>
      </c>
      <c r="BJ22" s="26">
        <v>995.343639007148</v>
      </c>
      <c r="BK22" s="26">
        <v>842.12528026786094</v>
      </c>
      <c r="BL22" s="26">
        <v>153.218358739286</v>
      </c>
      <c r="BM22" s="26">
        <v>0.75839461388801399</v>
      </c>
      <c r="BN22" s="26">
        <v>0.27428818565121699</v>
      </c>
      <c r="BO22" s="26">
        <v>316.73247781874699</v>
      </c>
      <c r="BP22" s="26">
        <v>10.3298907445559</v>
      </c>
      <c r="BQ22" s="26">
        <v>70.341761160402697</v>
      </c>
      <c r="BR22" s="26">
        <v>14.279844981674</v>
      </c>
      <c r="BS22" s="26">
        <v>8.9300707749797397</v>
      </c>
      <c r="BT22" s="26">
        <v>177.28570117340999</v>
      </c>
      <c r="BU22" s="26">
        <v>95.194093066367799</v>
      </c>
      <c r="BV22" s="26">
        <v>44.525749899965199</v>
      </c>
      <c r="BW22" s="26">
        <v>76.120088769986197</v>
      </c>
      <c r="BX22" s="26">
        <v>7.4345886228277402</v>
      </c>
      <c r="BY22" s="26">
        <v>528.22425131985199</v>
      </c>
      <c r="BZ22" s="26">
        <v>1772.2587679093799</v>
      </c>
      <c r="CA22" s="26">
        <v>2.7170189249954402</v>
      </c>
      <c r="CB22" s="26">
        <v>21.740148375879802</v>
      </c>
      <c r="CC22" s="26">
        <v>745.12189638370296</v>
      </c>
      <c r="CD22" s="97">
        <v>2.0881492723920699E-2</v>
      </c>
      <c r="CE22" s="26">
        <v>541.01725210326299</v>
      </c>
      <c r="CF22" s="26">
        <v>6006.8769844519002</v>
      </c>
      <c r="CG22" s="26">
        <v>511.77722811464599</v>
      </c>
      <c r="CJ22" s="35">
        <f t="shared" si="0"/>
        <v>0</v>
      </c>
      <c r="CK22" s="23">
        <f t="shared" si="1"/>
        <v>-1.3067765768741107E-4</v>
      </c>
      <c r="CL22" s="23">
        <f t="shared" si="2"/>
        <v>-8.7375383485904985E-4</v>
      </c>
      <c r="CM22" s="23">
        <f t="shared" si="3"/>
        <v>-9.3252623475330426E-5</v>
      </c>
      <c r="CN22" s="23">
        <f t="shared" si="4"/>
        <v>-5.3304970494810582E-4</v>
      </c>
      <c r="CO22" s="23">
        <f t="shared" si="5"/>
        <v>-5.5029202792360589E-4</v>
      </c>
      <c r="CP22" s="55">
        <f t="shared" si="6"/>
        <v>-5.0381782376743067E-5</v>
      </c>
      <c r="CQ22" s="23">
        <f t="shared" si="7"/>
        <v>-2.3981496643753173E-4</v>
      </c>
      <c r="CR22" s="23">
        <f t="shared" si="8"/>
        <v>-1.8207804858266362E-6</v>
      </c>
      <c r="CS22" s="74">
        <f t="shared" si="9"/>
        <v>2.4900733658237275</v>
      </c>
      <c r="CT22" s="23">
        <f t="shared" si="10"/>
        <v>-9.0019163738727179E-3</v>
      </c>
      <c r="CU22" s="74">
        <f t="shared" si="11"/>
        <v>0.35111752286137748</v>
      </c>
      <c r="CV22" s="83">
        <f t="shared" si="13"/>
        <v>-3.2374615091893494E-5</v>
      </c>
      <c r="CW22" s="83">
        <f t="shared" si="14"/>
        <v>-7.7207067349787932E-5</v>
      </c>
      <c r="CX22" s="74">
        <f t="shared" si="12"/>
        <v>13.238582792472705</v>
      </c>
    </row>
    <row r="23" spans="1:102" x14ac:dyDescent="0.25">
      <c r="A23" s="28" t="s">
        <v>22</v>
      </c>
      <c r="B23" s="89">
        <v>63084.019944</v>
      </c>
      <c r="C23" s="89">
        <v>587.48073218000002</v>
      </c>
      <c r="D23" s="89">
        <v>36952.314053000002</v>
      </c>
      <c r="E23" s="89">
        <v>9683.6780933999999</v>
      </c>
      <c r="F23" s="89">
        <v>6820.5336098999996</v>
      </c>
      <c r="G23" s="89">
        <v>13856.731936</v>
      </c>
      <c r="H23" s="89">
        <v>20406.704900000001</v>
      </c>
      <c r="I23" s="91">
        <v>21.858838037000002</v>
      </c>
      <c r="J23" s="91">
        <v>63.873719285999996</v>
      </c>
      <c r="K23" s="89">
        <v>12.421894500000001</v>
      </c>
      <c r="L23" s="91">
        <v>108.66365132999999</v>
      </c>
      <c r="M23" s="89">
        <v>366.09165445000002</v>
      </c>
      <c r="N23" s="91">
        <v>422.79071321999999</v>
      </c>
      <c r="O23" s="93">
        <v>8.8596493138000003</v>
      </c>
      <c r="P23" s="93">
        <v>3.0015714046999999</v>
      </c>
      <c r="Q23" s="91">
        <v>3.6435029918000001</v>
      </c>
      <c r="R23" s="26"/>
      <c r="S23" s="28" t="s">
        <v>22</v>
      </c>
      <c r="T23" s="96">
        <v>21.641736229668201</v>
      </c>
      <c r="U23" s="26">
        <v>890.70427494657599</v>
      </c>
      <c r="V23" s="97">
        <v>8.8594315858617207</v>
      </c>
      <c r="W23" s="26">
        <v>115.23300657380901</v>
      </c>
      <c r="X23" s="26">
        <v>45.936667228145197</v>
      </c>
      <c r="Y23" s="26">
        <v>112.09227499323001</v>
      </c>
      <c r="Z23" s="97">
        <v>100.358564018431</v>
      </c>
      <c r="AA23" s="26">
        <v>563.51578029754103</v>
      </c>
      <c r="AB23" s="97">
        <v>3.00155761932111</v>
      </c>
      <c r="AC23" s="26">
        <v>6485.2567141569898</v>
      </c>
      <c r="AD23" s="26">
        <v>12.4219908922207</v>
      </c>
      <c r="AE23" s="26">
        <v>63075.478051866397</v>
      </c>
      <c r="AF23" s="26">
        <v>313.762652460092</v>
      </c>
      <c r="AG23" s="26">
        <v>397.79255382052997</v>
      </c>
      <c r="AH23" s="26">
        <v>53.064164768214198</v>
      </c>
      <c r="AI23" s="26">
        <v>386.25853846871303</v>
      </c>
      <c r="AJ23" s="97">
        <v>13.344919080836499</v>
      </c>
      <c r="AK23" s="26">
        <v>270.19221245716602</v>
      </c>
      <c r="AL23" s="26">
        <v>270.19221245716602</v>
      </c>
      <c r="AM23" s="26">
        <v>366.03682666906099</v>
      </c>
      <c r="AN23" s="26">
        <v>0</v>
      </c>
      <c r="AO23" s="26">
        <v>823.101161944095</v>
      </c>
      <c r="AP23" s="26">
        <v>12.912320429480401</v>
      </c>
      <c r="AQ23" s="97">
        <v>1195.3469544130401</v>
      </c>
      <c r="AR23" s="26">
        <v>481.02317480202402</v>
      </c>
      <c r="AS23" s="26">
        <v>275.36289901885198</v>
      </c>
      <c r="AT23" s="26">
        <v>8.7668520259748099</v>
      </c>
      <c r="AU23" s="26">
        <v>587.38717119705404</v>
      </c>
      <c r="AV23" s="26">
        <v>0</v>
      </c>
      <c r="AW23" s="26">
        <v>33252.347187860498</v>
      </c>
      <c r="AX23" s="26">
        <v>3694.7165740073601</v>
      </c>
      <c r="AY23" s="26">
        <v>36947.063761867801</v>
      </c>
      <c r="AZ23" s="26">
        <v>0.24803736590211001</v>
      </c>
      <c r="BA23" s="26">
        <v>561.26906972859604</v>
      </c>
      <c r="BB23" s="26">
        <v>88.328544520026199</v>
      </c>
      <c r="BC23" s="26">
        <v>6905.4440143436896</v>
      </c>
      <c r="BD23" s="26">
        <v>189.94564415879799</v>
      </c>
      <c r="BE23" s="26">
        <v>157.65553468961599</v>
      </c>
      <c r="BF23" s="26">
        <v>236.010079052343</v>
      </c>
      <c r="BG23" s="26">
        <v>144.45404720536601</v>
      </c>
      <c r="BH23" s="26">
        <v>76.607476817661194</v>
      </c>
      <c r="BI23" s="26">
        <v>128.53114902748601</v>
      </c>
      <c r="BJ23" s="26">
        <v>9678.7182272037408</v>
      </c>
      <c r="BK23" s="26">
        <v>6815.5921431900097</v>
      </c>
      <c r="BL23" s="26">
        <v>2863.1260840137302</v>
      </c>
      <c r="BM23" s="26">
        <v>10.696686220109401</v>
      </c>
      <c r="BN23" s="26">
        <v>14.616319969730499</v>
      </c>
      <c r="BO23" s="26">
        <v>2581.50489371296</v>
      </c>
      <c r="BP23" s="26">
        <v>213.14632892849701</v>
      </c>
      <c r="BQ23" s="26">
        <v>459.50615701522798</v>
      </c>
      <c r="BR23" s="26">
        <v>67.574179175471301</v>
      </c>
      <c r="BS23" s="26">
        <v>68.112770278950705</v>
      </c>
      <c r="BT23" s="26">
        <v>1155.5487718868801</v>
      </c>
      <c r="BU23" s="26">
        <v>410.95751778431202</v>
      </c>
      <c r="BV23" s="26">
        <v>289.06072819931899</v>
      </c>
      <c r="BW23" s="26">
        <v>907.29591135104704</v>
      </c>
      <c r="BX23" s="26">
        <v>26.996920980513099</v>
      </c>
      <c r="BY23" s="26">
        <v>13853.758650514101</v>
      </c>
      <c r="BZ23" s="26">
        <v>4863.4997185922603</v>
      </c>
      <c r="CA23" s="26">
        <v>29.708927146672899</v>
      </c>
      <c r="CB23" s="26">
        <v>289.15533979464999</v>
      </c>
      <c r="CC23" s="26">
        <v>3521.16616080009</v>
      </c>
      <c r="CD23" s="97">
        <v>0.55913036851274101</v>
      </c>
      <c r="CE23" s="26">
        <v>1163.3693659988901</v>
      </c>
      <c r="CF23" s="26">
        <v>20383.06983498</v>
      </c>
      <c r="CG23" s="26">
        <v>2326.4231881459</v>
      </c>
      <c r="CJ23" s="35">
        <f t="shared" si="0"/>
        <v>0</v>
      </c>
      <c r="CK23" s="23">
        <f t="shared" si="1"/>
        <v>-1.3540500654817041E-4</v>
      </c>
      <c r="CL23" s="23">
        <f t="shared" si="2"/>
        <v>-1.5925795999945604E-4</v>
      </c>
      <c r="CM23" s="23">
        <f t="shared" si="3"/>
        <v>-1.4208287807552207E-4</v>
      </c>
      <c r="CN23" s="23">
        <f t="shared" si="4"/>
        <v>-5.121882561998361E-4</v>
      </c>
      <c r="CO23" s="23">
        <f t="shared" si="5"/>
        <v>-7.2449854991073518E-4</v>
      </c>
      <c r="CP23" s="23">
        <f t="shared" si="6"/>
        <v>-2.1457335680823521E-4</v>
      </c>
      <c r="CQ23" s="23">
        <f t="shared" si="7"/>
        <v>-1.1582009509041404E-3</v>
      </c>
      <c r="CR23" s="23">
        <f t="shared" si="8"/>
        <v>7.7598647049828368E-6</v>
      </c>
      <c r="CS23" s="74">
        <f t="shared" si="9"/>
        <v>1.4865003996287673</v>
      </c>
      <c r="CT23" s="23">
        <f t="shared" si="10"/>
        <v>-1.4976517566729693E-4</v>
      </c>
      <c r="CU23" s="74">
        <f t="shared" si="11"/>
        <v>-0.34870163792938769</v>
      </c>
      <c r="CV23" s="83">
        <f t="shared" si="13"/>
        <v>-2.4575232107711965E-5</v>
      </c>
      <c r="CW23" s="83">
        <f t="shared" si="14"/>
        <v>-4.5927206223971726E-6</v>
      </c>
      <c r="CX23" s="74">
        <f t="shared" si="12"/>
        <v>1.4061602380196541</v>
      </c>
    </row>
    <row r="24" spans="1:102" x14ac:dyDescent="0.25">
      <c r="A24" s="28" t="s">
        <v>23</v>
      </c>
      <c r="B24" s="89">
        <v>14168.867797999999</v>
      </c>
      <c r="C24" s="89">
        <v>425.79047814</v>
      </c>
      <c r="D24" s="89">
        <v>40085.260725</v>
      </c>
      <c r="E24" s="89">
        <v>15665.498009000001</v>
      </c>
      <c r="F24" s="89">
        <v>9500.1882590000005</v>
      </c>
      <c r="G24" s="89">
        <v>10159.024574999999</v>
      </c>
      <c r="H24" s="89">
        <v>17559.910121000001</v>
      </c>
      <c r="I24" s="91">
        <v>191.06779881</v>
      </c>
      <c r="J24" s="91">
        <v>64.325486842000004</v>
      </c>
      <c r="K24" s="89">
        <v>3.8323843136</v>
      </c>
      <c r="L24" s="91">
        <v>337.65267650999999</v>
      </c>
      <c r="M24" s="89">
        <v>667.55105300000002</v>
      </c>
      <c r="N24" s="91">
        <v>446.41866967999999</v>
      </c>
      <c r="O24" s="93">
        <v>29.706598397</v>
      </c>
      <c r="P24" s="93">
        <v>1.4406521493</v>
      </c>
      <c r="Q24" s="91">
        <v>11.730031863000001</v>
      </c>
      <c r="R24" s="26"/>
      <c r="S24" s="28" t="s">
        <v>23</v>
      </c>
      <c r="T24" s="96">
        <v>22.764824075863199</v>
      </c>
      <c r="U24" s="26">
        <v>659.32188641252696</v>
      </c>
      <c r="V24" s="97">
        <v>29.7055019258862</v>
      </c>
      <c r="W24" s="26">
        <v>80.791063270725303</v>
      </c>
      <c r="X24" s="26">
        <v>63.846381496003502</v>
      </c>
      <c r="Y24" s="26">
        <v>89.395657366425795</v>
      </c>
      <c r="Z24" s="97">
        <v>27.809538568852702</v>
      </c>
      <c r="AA24" s="26">
        <v>383.93810340903701</v>
      </c>
      <c r="AB24" s="97">
        <v>1.44059034731466</v>
      </c>
      <c r="AC24" s="26">
        <v>19647.382877708998</v>
      </c>
      <c r="AD24" s="26">
        <v>3.8323859140923999</v>
      </c>
      <c r="AE24" s="26">
        <v>14167.286036667199</v>
      </c>
      <c r="AF24" s="26">
        <v>580.84986999660896</v>
      </c>
      <c r="AG24" s="26">
        <v>307.35173443610199</v>
      </c>
      <c r="AH24" s="26">
        <v>53.974616659160098</v>
      </c>
      <c r="AI24" s="26">
        <v>873.21488119322999</v>
      </c>
      <c r="AJ24" s="97">
        <v>13.503890397574599</v>
      </c>
      <c r="AK24" s="26">
        <v>193.54058490664201</v>
      </c>
      <c r="AL24" s="26">
        <v>193.54058490664201</v>
      </c>
      <c r="AM24" s="26">
        <v>667.52708254888398</v>
      </c>
      <c r="AN24" s="26">
        <v>0</v>
      </c>
      <c r="AO24" s="26">
        <v>244.45816560406001</v>
      </c>
      <c r="AP24" s="26">
        <v>15.1533760850386</v>
      </c>
      <c r="AQ24" s="97">
        <v>800.62482634161097</v>
      </c>
      <c r="AR24" s="26">
        <v>432.97455037091697</v>
      </c>
      <c r="AS24" s="26">
        <v>200.17258418379001</v>
      </c>
      <c r="AT24" s="26">
        <v>13.683883144903501</v>
      </c>
      <c r="AU24" s="26">
        <v>425.45256444539899</v>
      </c>
      <c r="AV24" s="26">
        <v>0</v>
      </c>
      <c r="AW24" s="26">
        <v>36074.111930902698</v>
      </c>
      <c r="AX24" s="26">
        <v>4008.2400743510798</v>
      </c>
      <c r="AY24" s="26">
        <v>40082.352005253699</v>
      </c>
      <c r="AZ24" s="26">
        <v>0.16922749958835601</v>
      </c>
      <c r="BA24" s="26">
        <v>396.86536204870401</v>
      </c>
      <c r="BB24" s="26">
        <v>174.384950720277</v>
      </c>
      <c r="BC24" s="26">
        <v>7936.91825930293</v>
      </c>
      <c r="BD24" s="26">
        <v>193.010069673168</v>
      </c>
      <c r="BE24" s="26">
        <v>95.675743987083194</v>
      </c>
      <c r="BF24" s="26">
        <v>273.24002426467501</v>
      </c>
      <c r="BG24" s="26">
        <v>160.525203611687</v>
      </c>
      <c r="BH24" s="26">
        <v>77.642104754432594</v>
      </c>
      <c r="BI24" s="26">
        <v>86.9553659499867</v>
      </c>
      <c r="BJ24" s="26">
        <v>15659.4448367609</v>
      </c>
      <c r="BK24" s="26">
        <v>9497.2656180133708</v>
      </c>
      <c r="BL24" s="26">
        <v>6162.1792187475503</v>
      </c>
      <c r="BM24" s="26">
        <v>16.922483709166201</v>
      </c>
      <c r="BN24" s="26">
        <v>7.6449405235977199</v>
      </c>
      <c r="BO24" s="26">
        <v>4511.8276820623096</v>
      </c>
      <c r="BP24" s="26">
        <v>76.854730496128099</v>
      </c>
      <c r="BQ24" s="26">
        <v>655.22537613187899</v>
      </c>
      <c r="BR24" s="26">
        <v>94.290586872283001</v>
      </c>
      <c r="BS24" s="26">
        <v>60.054101537178298</v>
      </c>
      <c r="BT24" s="26">
        <v>1642.6972050843001</v>
      </c>
      <c r="BU24" s="26">
        <v>310.58836859406398</v>
      </c>
      <c r="BV24" s="26">
        <v>541.380287607132</v>
      </c>
      <c r="BW24" s="26">
        <v>645.88353656960703</v>
      </c>
      <c r="BX24" s="26">
        <v>183.05122445847499</v>
      </c>
      <c r="BY24" s="26">
        <v>10158.156219348401</v>
      </c>
      <c r="BZ24" s="26">
        <v>4649.56989562531</v>
      </c>
      <c r="CA24" s="26">
        <v>75.879317134567799</v>
      </c>
      <c r="CB24" s="26">
        <v>264.41308199268701</v>
      </c>
      <c r="CC24" s="26">
        <v>2004.54009375381</v>
      </c>
      <c r="CD24" s="97">
        <v>0.82301148810661195</v>
      </c>
      <c r="CE24" s="26">
        <v>1336.3790964096099</v>
      </c>
      <c r="CF24" s="26">
        <v>17547.714291879802</v>
      </c>
      <c r="CG24" s="26">
        <v>1106.26866092468</v>
      </c>
      <c r="CJ24" s="35">
        <f t="shared" si="0"/>
        <v>0</v>
      </c>
      <c r="CK24" s="23">
        <f t="shared" si="1"/>
        <v>-1.1163639574809324E-4</v>
      </c>
      <c r="CL24" s="23">
        <f t="shared" si="2"/>
        <v>-7.9361496310846906E-4</v>
      </c>
      <c r="CM24" s="23">
        <f t="shared" si="3"/>
        <v>-7.2563323618031871E-5</v>
      </c>
      <c r="CN24" s="23">
        <f t="shared" si="4"/>
        <v>-3.8640151979994444E-4</v>
      </c>
      <c r="CO24" s="23">
        <f t="shared" si="5"/>
        <v>-3.0764032321789703E-4</v>
      </c>
      <c r="CP24" s="23">
        <f t="shared" si="6"/>
        <v>-8.5476282214712922E-5</v>
      </c>
      <c r="CQ24" s="23">
        <f t="shared" si="7"/>
        <v>-6.9452685327893481E-4</v>
      </c>
      <c r="CR24" s="23">
        <f t="shared" si="8"/>
        <v>4.1762314762247804E-7</v>
      </c>
      <c r="CS24" s="74">
        <f t="shared" si="9"/>
        <v>-0.42680571376750193</v>
      </c>
      <c r="CT24" s="23">
        <f t="shared" si="10"/>
        <v>-3.5908041801924277E-5</v>
      </c>
      <c r="CU24" s="74">
        <f t="shared" si="11"/>
        <v>-0.55160346603049348</v>
      </c>
      <c r="CV24" s="83">
        <f t="shared" si="13"/>
        <v>-3.6910019085577144E-5</v>
      </c>
      <c r="CW24" s="83">
        <f t="shared" si="14"/>
        <v>-4.2898617386600422E-5</v>
      </c>
      <c r="CX24" s="74">
        <f t="shared" si="12"/>
        <v>0.16656828427436129</v>
      </c>
    </row>
    <row r="25" spans="1:102" x14ac:dyDescent="0.25">
      <c r="A25" s="28" t="s">
        <v>24</v>
      </c>
      <c r="B25" s="89">
        <v>23910.796328</v>
      </c>
      <c r="C25" s="89">
        <v>2002.1236997000001</v>
      </c>
      <c r="D25" s="89">
        <v>12574.840560000001</v>
      </c>
      <c r="E25" s="89">
        <v>8089.5612388999998</v>
      </c>
      <c r="F25" s="89">
        <v>6710.7405742000001</v>
      </c>
      <c r="G25" s="89">
        <v>4929.3408263000001</v>
      </c>
      <c r="H25" s="89">
        <v>23338.354114000002</v>
      </c>
      <c r="I25" s="91">
        <v>206.54840436000001</v>
      </c>
      <c r="J25" s="91">
        <v>50.320287249000003</v>
      </c>
      <c r="K25" s="89">
        <v>22.241982235999998</v>
      </c>
      <c r="L25" s="91">
        <v>143.22327254000001</v>
      </c>
      <c r="M25" s="89">
        <v>157.83802</v>
      </c>
      <c r="N25" s="91">
        <v>3572.0924500000001</v>
      </c>
      <c r="O25" s="93">
        <v>29.824403225000001</v>
      </c>
      <c r="P25" s="93">
        <v>3.4985813141</v>
      </c>
      <c r="Q25" s="91">
        <v>28.397965485</v>
      </c>
      <c r="R25" s="26"/>
      <c r="S25" s="28" t="s">
        <v>24</v>
      </c>
      <c r="T25" s="96">
        <v>11.1890783464249</v>
      </c>
      <c r="U25" s="26">
        <v>392.94274734466899</v>
      </c>
      <c r="V25" s="97">
        <v>29.8244434359679</v>
      </c>
      <c r="W25" s="26">
        <v>362.59274525494601</v>
      </c>
      <c r="X25" s="26">
        <v>335.47991976968598</v>
      </c>
      <c r="Y25" s="26">
        <v>117.697412548663</v>
      </c>
      <c r="Z25" s="97">
        <v>739.49035078777695</v>
      </c>
      <c r="AA25" s="26">
        <v>959.00087446145506</v>
      </c>
      <c r="AB25" s="97">
        <v>3.4985772844745302</v>
      </c>
      <c r="AC25" s="26">
        <v>8192.9247974172304</v>
      </c>
      <c r="AD25" s="26">
        <v>22.241948929570398</v>
      </c>
      <c r="AE25" s="26">
        <v>23908.976371373399</v>
      </c>
      <c r="AF25" s="26">
        <v>603.31711895338594</v>
      </c>
      <c r="AG25" s="26">
        <v>333.38863994222601</v>
      </c>
      <c r="AH25" s="26">
        <v>61.625494702694901</v>
      </c>
      <c r="AI25" s="26">
        <v>550.19768238188794</v>
      </c>
      <c r="AJ25" s="97">
        <v>7.9988767477405203</v>
      </c>
      <c r="AK25" s="26">
        <v>334.50452202132402</v>
      </c>
      <c r="AL25" s="26">
        <v>334.50452202132402</v>
      </c>
      <c r="AM25" s="26">
        <v>157.826081118872</v>
      </c>
      <c r="AN25" s="26">
        <v>0</v>
      </c>
      <c r="AO25" s="26">
        <v>410.61802547149199</v>
      </c>
      <c r="AP25" s="26">
        <v>19.863742499455402</v>
      </c>
      <c r="AQ25" s="97">
        <v>1823.1729664822201</v>
      </c>
      <c r="AR25" s="26">
        <v>154.658425648997</v>
      </c>
      <c r="AS25" s="26">
        <v>1780.06780217964</v>
      </c>
      <c r="AT25" s="26">
        <v>34.919247649212203</v>
      </c>
      <c r="AU25" s="26">
        <v>2002.1237842321</v>
      </c>
      <c r="AV25" s="26">
        <v>0</v>
      </c>
      <c r="AW25" s="26">
        <v>11316.583904351801</v>
      </c>
      <c r="AX25" s="26">
        <v>1257.39660893114</v>
      </c>
      <c r="AY25" s="26">
        <v>12573.980513282901</v>
      </c>
      <c r="AZ25" s="26">
        <v>0.32076685520586901</v>
      </c>
      <c r="BA25" s="26">
        <v>542.00071723416795</v>
      </c>
      <c r="BB25" s="26">
        <v>35.226962926084603</v>
      </c>
      <c r="BC25" s="26">
        <v>6691.2679553155904</v>
      </c>
      <c r="BD25" s="26">
        <v>62.1416961594933</v>
      </c>
      <c r="BE25" s="26">
        <v>67.470491326773399</v>
      </c>
      <c r="BF25" s="26">
        <v>244.007017143691</v>
      </c>
      <c r="BG25" s="26">
        <v>54.3134669083815</v>
      </c>
      <c r="BH25" s="26">
        <v>57.131605093227897</v>
      </c>
      <c r="BI25" s="26">
        <v>143.52421423331199</v>
      </c>
      <c r="BJ25" s="26">
        <v>8087.8050303200398</v>
      </c>
      <c r="BK25" s="26">
        <v>6709.3972954864603</v>
      </c>
      <c r="BL25" s="26">
        <v>1378.40773483358</v>
      </c>
      <c r="BM25" s="26">
        <v>8.7278850641269408</v>
      </c>
      <c r="BN25" s="26">
        <v>4.41220655229088</v>
      </c>
      <c r="BO25" s="26">
        <v>2310.55255067698</v>
      </c>
      <c r="BP25" s="26">
        <v>209.25451815429</v>
      </c>
      <c r="BQ25" s="26">
        <v>673.57067754735795</v>
      </c>
      <c r="BR25" s="26">
        <v>52.102179672723899</v>
      </c>
      <c r="BS25" s="26">
        <v>79.970838299773803</v>
      </c>
      <c r="BT25" s="26">
        <v>1686.6146329516</v>
      </c>
      <c r="BU25" s="26">
        <v>621.02161734057802</v>
      </c>
      <c r="BV25" s="26">
        <v>240.34771891477499</v>
      </c>
      <c r="BW25" s="26">
        <v>721.86144816641502</v>
      </c>
      <c r="BX25" s="26">
        <v>58.167185695151403</v>
      </c>
      <c r="BY25" s="26">
        <v>4927.8526931551896</v>
      </c>
      <c r="BZ25" s="26">
        <v>4606.0595393466401</v>
      </c>
      <c r="CA25" s="26">
        <v>7.0836331729470903E-2</v>
      </c>
      <c r="CB25" s="26">
        <v>2062.64793956423</v>
      </c>
      <c r="CC25" s="26">
        <v>1800.49548856813</v>
      </c>
      <c r="CD25" s="97">
        <v>5.9679908266097401</v>
      </c>
      <c r="CE25" s="26">
        <v>1376.0205170054001</v>
      </c>
      <c r="CF25" s="26">
        <v>23316.4277697041</v>
      </c>
      <c r="CG25" s="26">
        <v>1137.9733902652899</v>
      </c>
      <c r="CJ25" s="35">
        <f t="shared" si="0"/>
        <v>0</v>
      </c>
      <c r="CK25" s="23">
        <f t="shared" si="1"/>
        <v>-7.6114429717674987E-5</v>
      </c>
      <c r="CL25" s="23">
        <f t="shared" si="2"/>
        <v>4.2221217351971145E-8</v>
      </c>
      <c r="CM25" s="23">
        <f t="shared" si="3"/>
        <v>-6.8394244284555471E-5</v>
      </c>
      <c r="CN25" s="23">
        <f t="shared" si="4"/>
        <v>-2.1709565303925036E-4</v>
      </c>
      <c r="CO25" s="23">
        <f t="shared" si="5"/>
        <v>-2.0016847599565234E-4</v>
      </c>
      <c r="CP25" s="23">
        <f t="shared" si="6"/>
        <v>-3.0189292995743083E-4</v>
      </c>
      <c r="CQ25" s="23">
        <f t="shared" si="7"/>
        <v>-9.3949831204030027E-4</v>
      </c>
      <c r="CR25" s="23">
        <f t="shared" si="8"/>
        <v>-1.4974577916072593E-6</v>
      </c>
      <c r="CS25" s="74">
        <f t="shared" si="9"/>
        <v>1.3355458654800823</v>
      </c>
      <c r="CT25" s="23">
        <f t="shared" si="10"/>
        <v>-7.5640084233210929E-5</v>
      </c>
      <c r="CU25" s="74">
        <f t="shared" si="11"/>
        <v>-0.50167364728210218</v>
      </c>
      <c r="CV25" s="83">
        <f t="shared" si="13"/>
        <v>1.3482572508175393E-6</v>
      </c>
      <c r="CW25" s="83">
        <f t="shared" si="14"/>
        <v>-1.1517884273570657E-6</v>
      </c>
      <c r="CX25" s="74">
        <f t="shared" si="12"/>
        <v>0.22963906226510444</v>
      </c>
    </row>
    <row r="26" spans="1:102" x14ac:dyDescent="0.25">
      <c r="A26" s="28" t="s">
        <v>25</v>
      </c>
      <c r="B26" s="89">
        <v>38987.756866000003</v>
      </c>
      <c r="C26" s="89">
        <v>1119.5480113000001</v>
      </c>
      <c r="D26" s="89">
        <v>22528.231500999998</v>
      </c>
      <c r="E26" s="89">
        <v>6456.0909423000003</v>
      </c>
      <c r="F26" s="89">
        <v>3671.2774522999998</v>
      </c>
      <c r="G26" s="89">
        <v>9783.1872860999993</v>
      </c>
      <c r="H26" s="89">
        <v>13274.306499</v>
      </c>
      <c r="I26" s="91">
        <v>60.840057877</v>
      </c>
      <c r="J26" s="91">
        <v>63.133528407</v>
      </c>
      <c r="K26" s="89">
        <v>4.0687155605000003</v>
      </c>
      <c r="L26" s="91">
        <v>122.08230987</v>
      </c>
      <c r="M26" s="89">
        <v>296.80142375000003</v>
      </c>
      <c r="N26" s="91">
        <v>184.36404727999999</v>
      </c>
      <c r="O26" s="93">
        <v>4.4987759900000004</v>
      </c>
      <c r="P26" s="93">
        <v>0.65395709670000002</v>
      </c>
      <c r="Q26" s="91">
        <v>27.042389488000001</v>
      </c>
      <c r="R26" s="26"/>
      <c r="S26" s="28" t="s">
        <v>25</v>
      </c>
      <c r="T26" s="96">
        <v>23.420306944312401</v>
      </c>
      <c r="U26" s="26">
        <v>501.85318731100199</v>
      </c>
      <c r="V26" s="97">
        <v>4.4987453746270001</v>
      </c>
      <c r="W26" s="26">
        <v>64.074990628509894</v>
      </c>
      <c r="X26" s="26">
        <v>56.957363908779499</v>
      </c>
      <c r="Y26" s="26">
        <v>79.717764300041296</v>
      </c>
      <c r="Z26" s="97">
        <v>11.115555986574099</v>
      </c>
      <c r="AA26" s="26">
        <v>274.040580040169</v>
      </c>
      <c r="AB26" s="97">
        <v>0.65394307638291704</v>
      </c>
      <c r="AC26" s="26">
        <v>18991.873458652299</v>
      </c>
      <c r="AD26" s="26">
        <v>4.0685986665818996</v>
      </c>
      <c r="AE26" s="26">
        <v>38984.073815401403</v>
      </c>
      <c r="AF26" s="26">
        <v>179.41180814872001</v>
      </c>
      <c r="AG26" s="26">
        <v>187.94264230056601</v>
      </c>
      <c r="AH26" s="26">
        <v>31.239480626590201</v>
      </c>
      <c r="AI26" s="26">
        <v>377.94986581086698</v>
      </c>
      <c r="AJ26" s="97">
        <v>14.8533456073091</v>
      </c>
      <c r="AK26" s="26">
        <v>241.647391754127</v>
      </c>
      <c r="AL26" s="26">
        <v>241.647391754127</v>
      </c>
      <c r="AM26" s="26">
        <v>296.792978932079</v>
      </c>
      <c r="AN26" s="26">
        <v>0</v>
      </c>
      <c r="AO26" s="26">
        <v>408.42355120589701</v>
      </c>
      <c r="AP26" s="26">
        <v>12.4760936332965</v>
      </c>
      <c r="AQ26" s="97">
        <v>897.27973086811801</v>
      </c>
      <c r="AR26" s="26">
        <v>415.72625148230202</v>
      </c>
      <c r="AS26" s="26">
        <v>121.289780875541</v>
      </c>
      <c r="AT26" s="26">
        <v>10.499344715600101</v>
      </c>
      <c r="AU26" s="26">
        <v>1119.5060474812699</v>
      </c>
      <c r="AV26" s="26">
        <v>0</v>
      </c>
      <c r="AW26" s="26">
        <v>20272.185309419801</v>
      </c>
      <c r="AX26" s="26">
        <v>2252.4645838595202</v>
      </c>
      <c r="AY26" s="26">
        <v>22524.6498932793</v>
      </c>
      <c r="AZ26" s="26">
        <v>0.329104955676494</v>
      </c>
      <c r="BA26" s="26">
        <v>428.12683495282602</v>
      </c>
      <c r="BB26" s="26">
        <v>54.153789414722397</v>
      </c>
      <c r="BC26" s="26">
        <v>4889.5918736077701</v>
      </c>
      <c r="BD26" s="26">
        <v>276.47081773393302</v>
      </c>
      <c r="BE26" s="26">
        <v>91.172608665891602</v>
      </c>
      <c r="BF26" s="26">
        <v>110.41751932461401</v>
      </c>
      <c r="BG26" s="26">
        <v>40.530920183421699</v>
      </c>
      <c r="BH26" s="26">
        <v>65.765918055876199</v>
      </c>
      <c r="BI26" s="26">
        <v>118.079679171691</v>
      </c>
      <c r="BJ26" s="26">
        <v>6452.1873014544499</v>
      </c>
      <c r="BK26" s="26">
        <v>3667.7016168625601</v>
      </c>
      <c r="BL26" s="26">
        <v>2784.4856845918898</v>
      </c>
      <c r="BM26" s="26">
        <v>11.4933354502664</v>
      </c>
      <c r="BN26" s="26">
        <v>3.5676255284710301</v>
      </c>
      <c r="BO26" s="26">
        <v>1282.86751589753</v>
      </c>
      <c r="BP26" s="26">
        <v>171.44325251854801</v>
      </c>
      <c r="BQ26" s="26">
        <v>174.152079855376</v>
      </c>
      <c r="BR26" s="26">
        <v>39.616607696886398</v>
      </c>
      <c r="BS26" s="26">
        <v>75.666818996367695</v>
      </c>
      <c r="BT26" s="26">
        <v>438.15505741441899</v>
      </c>
      <c r="BU26" s="26">
        <v>198.51322280314699</v>
      </c>
      <c r="BV26" s="26">
        <v>173.99088120047199</v>
      </c>
      <c r="BW26" s="26">
        <v>501.41235204483598</v>
      </c>
      <c r="BX26" s="26">
        <v>38.744837709235298</v>
      </c>
      <c r="BY26" s="26">
        <v>9783.1361962875308</v>
      </c>
      <c r="BZ26" s="26">
        <v>3596.45396723673</v>
      </c>
      <c r="CA26" s="26">
        <v>32.090021964265198</v>
      </c>
      <c r="CB26" s="26">
        <v>98.340876782862495</v>
      </c>
      <c r="CC26" s="26">
        <v>1883.01274582823</v>
      </c>
      <c r="CD26" s="97">
        <v>0.13687515191024799</v>
      </c>
      <c r="CE26" s="26">
        <v>930.72624389712303</v>
      </c>
      <c r="CF26" s="26">
        <v>13237.162365845999</v>
      </c>
      <c r="CG26" s="26">
        <v>1366.6248666327899</v>
      </c>
      <c r="CJ26" s="35">
        <f t="shared" si="0"/>
        <v>0</v>
      </c>
      <c r="CK26" s="23">
        <f t="shared" si="1"/>
        <v>-9.4466850484845933E-5</v>
      </c>
      <c r="CL26" s="23">
        <f t="shared" si="2"/>
        <v>-3.7482821912641467E-5</v>
      </c>
      <c r="CM26" s="23">
        <f t="shared" si="3"/>
        <v>-1.5898308398239102E-4</v>
      </c>
      <c r="CN26" s="23">
        <f t="shared" si="4"/>
        <v>-6.0464464959344511E-4</v>
      </c>
      <c r="CO26" s="23">
        <f t="shared" si="5"/>
        <v>-9.7400305040948548E-4</v>
      </c>
      <c r="CP26" s="23">
        <f t="shared" si="6"/>
        <v>-5.2222052971508208E-6</v>
      </c>
      <c r="CQ26" s="23">
        <f t="shared" si="7"/>
        <v>-2.7981976427016416E-3</v>
      </c>
      <c r="CR26" s="23">
        <f t="shared" si="8"/>
        <v>-2.8729931193885888E-5</v>
      </c>
      <c r="CS26" s="74">
        <f t="shared" si="9"/>
        <v>0.97938089483600455</v>
      </c>
      <c r="CT26" s="23">
        <f t="shared" si="10"/>
        <v>-2.8452754081612601E-5</v>
      </c>
      <c r="CU26" s="74">
        <f t="shared" si="11"/>
        <v>-0.34211803947146996</v>
      </c>
      <c r="CV26" s="83">
        <f t="shared" si="13"/>
        <v>-6.8052672701111569E-6</v>
      </c>
      <c r="CW26" s="83">
        <f t="shared" si="14"/>
        <v>-2.1439200145886978E-5</v>
      </c>
      <c r="CX26" s="74">
        <f t="shared" si="12"/>
        <v>-0.61174493399486174</v>
      </c>
    </row>
    <row r="27" spans="1:102" x14ac:dyDescent="0.25">
      <c r="A27" s="28" t="s">
        <v>26</v>
      </c>
      <c r="B27" s="89">
        <v>6719.3121689</v>
      </c>
      <c r="C27" s="89">
        <v>189.18922988</v>
      </c>
      <c r="D27" s="89">
        <v>7595.5649143000001</v>
      </c>
      <c r="E27" s="89">
        <v>7350.7633691999999</v>
      </c>
      <c r="F27" s="89">
        <v>2135.3462258999998</v>
      </c>
      <c r="G27" s="89">
        <v>2776.7654997</v>
      </c>
      <c r="H27" s="89">
        <v>3788.5455827999999</v>
      </c>
      <c r="I27" s="91">
        <v>13.939309305</v>
      </c>
      <c r="J27" s="91">
        <v>84.166351435999999</v>
      </c>
      <c r="K27" s="89"/>
      <c r="L27" s="91">
        <v>88.487275283000002</v>
      </c>
      <c r="M27" s="89">
        <v>18.179245999999999</v>
      </c>
      <c r="N27" s="91">
        <v>84.107172558000002</v>
      </c>
      <c r="O27" s="93">
        <v>2.9037883947999998</v>
      </c>
      <c r="P27" s="93">
        <v>5.5412565240999996</v>
      </c>
      <c r="Q27" s="91">
        <v>3.8041260311</v>
      </c>
      <c r="R27" s="26"/>
      <c r="S27" s="28" t="s">
        <v>26</v>
      </c>
      <c r="T27" s="96">
        <v>0.63143423729826798</v>
      </c>
      <c r="U27" s="26">
        <v>8.4981116352380308</v>
      </c>
      <c r="V27" s="97">
        <v>2.9037789177955098</v>
      </c>
      <c r="W27" s="26">
        <v>7.6569352689566097</v>
      </c>
      <c r="X27" s="26">
        <v>7.6084559340224596</v>
      </c>
      <c r="Y27" s="26">
        <v>5.3636153261133597</v>
      </c>
      <c r="Z27" s="97">
        <v>49.968835001345603</v>
      </c>
      <c r="AA27" s="26">
        <v>343.31883611694298</v>
      </c>
      <c r="AB27" s="97">
        <v>5.5412644319211299</v>
      </c>
      <c r="AC27" s="26">
        <v>7672.9842341269796</v>
      </c>
      <c r="AD27" s="26">
        <v>0</v>
      </c>
      <c r="AE27" s="26">
        <v>6719.2637713762897</v>
      </c>
      <c r="AF27" s="26">
        <v>177.556849467452</v>
      </c>
      <c r="AG27" s="26">
        <v>183.12410699655899</v>
      </c>
      <c r="AH27" s="26">
        <v>8.6409387756768492</v>
      </c>
      <c r="AI27" s="26">
        <v>102.19545989773999</v>
      </c>
      <c r="AJ27" s="97">
        <v>0.38469285364059902</v>
      </c>
      <c r="AK27" s="26">
        <v>50.4563849067071</v>
      </c>
      <c r="AL27" s="26">
        <v>50.4563849067071</v>
      </c>
      <c r="AM27" s="26">
        <v>18.179430405815701</v>
      </c>
      <c r="AN27" s="26">
        <v>0</v>
      </c>
      <c r="AO27" s="26">
        <v>51.696219435073502</v>
      </c>
      <c r="AP27" s="26">
        <v>1.8302396642844501</v>
      </c>
      <c r="AQ27" s="97">
        <v>113.248445070594</v>
      </c>
      <c r="AR27" s="26">
        <v>2.39421812517684</v>
      </c>
      <c r="AS27" s="26">
        <v>92.959091555348806</v>
      </c>
      <c r="AT27" s="26">
        <v>1.9781852242390701</v>
      </c>
      <c r="AU27" s="26">
        <v>189.188642133852</v>
      </c>
      <c r="AV27" s="26">
        <v>0</v>
      </c>
      <c r="AW27" s="26">
        <v>6835.95950648082</v>
      </c>
      <c r="AX27" s="26">
        <v>759.55180356377195</v>
      </c>
      <c r="AY27" s="26">
        <v>7595.5113100445997</v>
      </c>
      <c r="AZ27" s="26">
        <v>2.1614547422373401E-2</v>
      </c>
      <c r="BA27" s="26">
        <v>165.55487700346799</v>
      </c>
      <c r="BB27" s="26">
        <v>56.687432787524003</v>
      </c>
      <c r="BC27" s="26">
        <v>1531.1606251283399</v>
      </c>
      <c r="BD27" s="26">
        <v>64.586120266009601</v>
      </c>
      <c r="BE27" s="26">
        <v>15.0322745180972</v>
      </c>
      <c r="BF27" s="26">
        <v>62.640630148315999</v>
      </c>
      <c r="BG27" s="26">
        <v>38.001470009799498</v>
      </c>
      <c r="BH27" s="26">
        <v>32.976003186670802</v>
      </c>
      <c r="BI27" s="26">
        <v>32.998226119666803</v>
      </c>
      <c r="BJ27" s="26">
        <v>7345.3590912560603</v>
      </c>
      <c r="BK27" s="26">
        <v>2134.1760171267501</v>
      </c>
      <c r="BL27" s="26">
        <v>5211.1830741292997</v>
      </c>
      <c r="BM27" s="26">
        <v>5.6425804936589596</v>
      </c>
      <c r="BN27" s="26">
        <v>1.27261284085936</v>
      </c>
      <c r="BO27" s="26">
        <v>976.015206203807</v>
      </c>
      <c r="BP27" s="26">
        <v>15.423034667294999</v>
      </c>
      <c r="BQ27" s="26">
        <v>127.479967807778</v>
      </c>
      <c r="BR27" s="26">
        <v>15.3797759807536</v>
      </c>
      <c r="BS27" s="26">
        <v>14.5523302984507</v>
      </c>
      <c r="BT27" s="26">
        <v>319.91690413972901</v>
      </c>
      <c r="BU27" s="26">
        <v>234.88531224878099</v>
      </c>
      <c r="BV27" s="26">
        <v>177.58527950473101</v>
      </c>
      <c r="BW27" s="26">
        <v>172.50394155425801</v>
      </c>
      <c r="BX27" s="26">
        <v>5.4822265993500201</v>
      </c>
      <c r="BY27" s="26">
        <v>2776.7598209935099</v>
      </c>
      <c r="BZ27" s="26">
        <v>815.79225115054305</v>
      </c>
      <c r="CA27" s="26">
        <v>5.2388146491619301</v>
      </c>
      <c r="CB27" s="26">
        <v>199.75233784122301</v>
      </c>
      <c r="CC27" s="26">
        <v>297.63444765528197</v>
      </c>
      <c r="CD27" s="97">
        <v>0.64833887269961299</v>
      </c>
      <c r="CE27" s="26">
        <v>278.57064742057901</v>
      </c>
      <c r="CF27" s="26">
        <v>3788.4865632454198</v>
      </c>
      <c r="CG27" s="26">
        <v>87.297617406929703</v>
      </c>
      <c r="CJ27" s="35">
        <f t="shared" si="0"/>
        <v>0</v>
      </c>
      <c r="CK27" s="23">
        <f t="shared" si="1"/>
        <v>-7.2027497002252082E-6</v>
      </c>
      <c r="CL27" s="23">
        <f t="shared" si="2"/>
        <v>-3.1066575426757779E-6</v>
      </c>
      <c r="CM27" s="23">
        <f t="shared" si="3"/>
        <v>-7.057309891390371E-6</v>
      </c>
      <c r="CN27" s="23">
        <f t="shared" si="4"/>
        <v>-7.3519955309455059E-4</v>
      </c>
      <c r="CO27" s="23">
        <f t="shared" si="5"/>
        <v>-5.4801828343150911E-4</v>
      </c>
      <c r="CP27" s="23">
        <f t="shared" si="6"/>
        <v>-2.0450796045362356E-6</v>
      </c>
      <c r="CQ27" s="23">
        <f t="shared" si="7"/>
        <v>-1.557842007974427E-5</v>
      </c>
      <c r="CR27" s="23" t="e">
        <f t="shared" si="8"/>
        <v>#DIV/0!</v>
      </c>
      <c r="CS27" s="74">
        <f t="shared" si="9"/>
        <v>-0.42978937089725622</v>
      </c>
      <c r="CT27" s="23">
        <f t="shared" si="10"/>
        <v>1.0143754900609933E-5</v>
      </c>
      <c r="CU27" s="74">
        <f t="shared" si="11"/>
        <v>0.10524570887512064</v>
      </c>
      <c r="CV27" s="83">
        <f t="shared" si="13"/>
        <v>-3.2636691113670792E-6</v>
      </c>
      <c r="CW27" s="83">
        <f t="shared" si="14"/>
        <v>1.4270808608060184E-6</v>
      </c>
      <c r="CX27" s="74">
        <f t="shared" si="12"/>
        <v>-0.47998956709984225</v>
      </c>
    </row>
    <row r="28" spans="1:102" x14ac:dyDescent="0.25">
      <c r="A28" s="28" t="s">
        <v>27</v>
      </c>
      <c r="B28" s="89">
        <v>9020.6194876999998</v>
      </c>
      <c r="C28" s="89">
        <v>1084.4000188</v>
      </c>
      <c r="D28" s="89">
        <v>7353.9482378000002</v>
      </c>
      <c r="E28" s="89">
        <v>3389.7046375999998</v>
      </c>
      <c r="F28" s="89">
        <v>1934.5677392</v>
      </c>
      <c r="G28" s="89">
        <v>2094.9167969999999</v>
      </c>
      <c r="H28" s="89">
        <v>5316.9320815000001</v>
      </c>
      <c r="I28" s="91">
        <v>197.64902628999999</v>
      </c>
      <c r="J28" s="91">
        <v>12.505627373999999</v>
      </c>
      <c r="K28" s="89">
        <v>4.60649</v>
      </c>
      <c r="L28" s="91">
        <v>44.811769319</v>
      </c>
      <c r="M28" s="89">
        <v>67.949263200000004</v>
      </c>
      <c r="N28" s="91">
        <v>64.841708550000007</v>
      </c>
      <c r="O28" s="93">
        <v>32.973436773000003</v>
      </c>
      <c r="P28" s="93">
        <v>0.14345060800000001</v>
      </c>
      <c r="Q28" s="91">
        <v>0.36815734249999998</v>
      </c>
      <c r="R28" s="26"/>
      <c r="S28" s="28" t="s">
        <v>27</v>
      </c>
      <c r="T28" s="96">
        <v>10.3265010379494</v>
      </c>
      <c r="U28" s="26">
        <v>197.930716732756</v>
      </c>
      <c r="V28" s="97">
        <v>32.973340215956</v>
      </c>
      <c r="W28" s="26">
        <v>22.011337683785399</v>
      </c>
      <c r="X28" s="26">
        <v>21.0171500928151</v>
      </c>
      <c r="Y28" s="26">
        <v>30.833402821892001</v>
      </c>
      <c r="Z28" s="97">
        <v>4.0490182751290904</v>
      </c>
      <c r="AA28" s="26">
        <v>230.20068373205399</v>
      </c>
      <c r="AB28" s="97">
        <v>0.143446549921007</v>
      </c>
      <c r="AC28" s="26">
        <v>11399.9124407667</v>
      </c>
      <c r="AD28" s="26">
        <v>4.6064940357920499</v>
      </c>
      <c r="AE28" s="26">
        <v>9018.4725680546999</v>
      </c>
      <c r="AF28" s="26">
        <v>64.723806159169101</v>
      </c>
      <c r="AG28" s="26">
        <v>132.18092912577401</v>
      </c>
      <c r="AH28" s="26">
        <v>14.216656586946399</v>
      </c>
      <c r="AI28" s="26">
        <v>773.00250944695597</v>
      </c>
      <c r="AJ28" s="97">
        <v>5.9368030240919003</v>
      </c>
      <c r="AK28" s="26">
        <v>78.594379198436897</v>
      </c>
      <c r="AL28" s="26">
        <v>78.594379198436897</v>
      </c>
      <c r="AM28" s="26">
        <v>67.949161441858394</v>
      </c>
      <c r="AN28" s="26">
        <v>0</v>
      </c>
      <c r="AO28" s="26">
        <v>261.15968536721601</v>
      </c>
      <c r="AP28" s="26">
        <v>4.7735014061163801</v>
      </c>
      <c r="AQ28" s="97">
        <v>238.31012519208801</v>
      </c>
      <c r="AR28" s="26">
        <v>28.654552301182299</v>
      </c>
      <c r="AS28" s="26">
        <v>100.594387842133</v>
      </c>
      <c r="AT28" s="26">
        <v>3.15792275188958</v>
      </c>
      <c r="AU28" s="26">
        <v>1084.3709009946599</v>
      </c>
      <c r="AV28" s="26">
        <v>0</v>
      </c>
      <c r="AW28" s="26">
        <v>6615.9400469328202</v>
      </c>
      <c r="AX28" s="26">
        <v>735.103656995238</v>
      </c>
      <c r="AY28" s="26">
        <v>7351.0437039280596</v>
      </c>
      <c r="AZ28" s="26">
        <v>0.121263546708916</v>
      </c>
      <c r="BA28" s="26">
        <v>161.749289893645</v>
      </c>
      <c r="BB28" s="26">
        <v>24.9683765676943</v>
      </c>
      <c r="BC28" s="26">
        <v>1753.02289556405</v>
      </c>
      <c r="BD28" s="26">
        <v>39.470544330027302</v>
      </c>
      <c r="BE28" s="26">
        <v>18.431139062785999</v>
      </c>
      <c r="BF28" s="26">
        <v>71.553847093138998</v>
      </c>
      <c r="BG28" s="26">
        <v>22.174756249447501</v>
      </c>
      <c r="BH28" s="26">
        <v>18.0129111724731</v>
      </c>
      <c r="BI28" s="26">
        <v>12.321289061782201</v>
      </c>
      <c r="BJ28" s="26">
        <v>3389.2167456360398</v>
      </c>
      <c r="BK28" s="26">
        <v>1933.3760911238401</v>
      </c>
      <c r="BL28" s="26">
        <v>1455.84065451219</v>
      </c>
      <c r="BM28" s="26">
        <v>1.9480559323070801</v>
      </c>
      <c r="BN28" s="26">
        <v>0.69423236260520205</v>
      </c>
      <c r="BO28" s="26">
        <v>995.741373723381</v>
      </c>
      <c r="BP28" s="26">
        <v>3.30648125645375</v>
      </c>
      <c r="BQ28" s="26">
        <v>128.02829669649901</v>
      </c>
      <c r="BR28" s="26">
        <v>24.347411355896501</v>
      </c>
      <c r="BS28" s="26">
        <v>15.4665487817621</v>
      </c>
      <c r="BT28" s="26">
        <v>321.86855881476299</v>
      </c>
      <c r="BU28" s="26">
        <v>116.57580618441</v>
      </c>
      <c r="BV28" s="26">
        <v>87.782274903582007</v>
      </c>
      <c r="BW28" s="26">
        <v>140.36295838061699</v>
      </c>
      <c r="BX28" s="26">
        <v>6.8970353786295604</v>
      </c>
      <c r="BY28" s="26">
        <v>2094.0075926324198</v>
      </c>
      <c r="BZ28" s="26">
        <v>1219.39852429452</v>
      </c>
      <c r="CA28" s="26">
        <v>12.722333691437001</v>
      </c>
      <c r="CB28" s="26">
        <v>6.1926622851942499</v>
      </c>
      <c r="CC28" s="26">
        <v>685.555025677392</v>
      </c>
      <c r="CD28" s="97">
        <v>2.3149834256518901E-3</v>
      </c>
      <c r="CE28" s="26">
        <v>396.25759531100402</v>
      </c>
      <c r="CF28" s="26">
        <v>5316.6677146699603</v>
      </c>
      <c r="CG28" s="26">
        <v>225.93139388474199</v>
      </c>
      <c r="CJ28" s="35">
        <f t="shared" si="0"/>
        <v>0</v>
      </c>
      <c r="CK28" s="23">
        <f t="shared" si="1"/>
        <v>-2.3800135325820448E-4</v>
      </c>
      <c r="CL28" s="23">
        <f t="shared" si="2"/>
        <v>-2.6851535259391193E-5</v>
      </c>
      <c r="CM28" s="23">
        <f t="shared" si="3"/>
        <v>-3.949625123836301E-4</v>
      </c>
      <c r="CN28" s="23">
        <f t="shared" si="4"/>
        <v>-1.4393347389271362E-4</v>
      </c>
      <c r="CO28" s="23">
        <f t="shared" si="5"/>
        <v>-6.1597640238367517E-4</v>
      </c>
      <c r="CP28" s="23">
        <f t="shared" si="6"/>
        <v>-4.3400500147885334E-4</v>
      </c>
      <c r="CQ28" s="23">
        <f t="shared" si="7"/>
        <v>-4.9721686489021242E-5</v>
      </c>
      <c r="CR28" s="23">
        <f t="shared" si="8"/>
        <v>8.7611002083657378E-7</v>
      </c>
      <c r="CS28" s="74">
        <f t="shared" si="9"/>
        <v>0.75387806357186649</v>
      </c>
      <c r="CT28" s="23">
        <f t="shared" si="10"/>
        <v>-1.4975606330155245E-6</v>
      </c>
      <c r="CU28" s="74">
        <f t="shared" si="11"/>
        <v>0.55138397941139683</v>
      </c>
      <c r="CV28" s="83">
        <f t="shared" si="13"/>
        <v>-2.9283281772461588E-6</v>
      </c>
      <c r="CW28" s="83">
        <f t="shared" si="14"/>
        <v>-2.8289033065707239E-5</v>
      </c>
      <c r="CX28" s="74">
        <f t="shared" si="12"/>
        <v>7.5776443583753332</v>
      </c>
    </row>
    <row r="29" spans="1:102" x14ac:dyDescent="0.25">
      <c r="A29" s="28" t="s">
        <v>28</v>
      </c>
      <c r="B29" s="89">
        <v>2993.1736891</v>
      </c>
      <c r="C29" s="89">
        <v>64.985399020000003</v>
      </c>
      <c r="D29" s="89">
        <v>4782.4665156999999</v>
      </c>
      <c r="E29" s="89">
        <v>3382.9406405</v>
      </c>
      <c r="F29" s="89">
        <v>1852.1320000000001</v>
      </c>
      <c r="G29" s="89">
        <v>1294.7236406</v>
      </c>
      <c r="H29" s="89">
        <v>1597.1770375999999</v>
      </c>
      <c r="I29" s="91">
        <v>0.95348085959999995</v>
      </c>
      <c r="J29" s="91">
        <v>0.66041829780000005</v>
      </c>
      <c r="K29" s="89">
        <v>0.67995675</v>
      </c>
      <c r="L29" s="91">
        <v>4.2926688776999997</v>
      </c>
      <c r="M29" s="89">
        <v>17.646933790999999</v>
      </c>
      <c r="N29" s="91">
        <v>24.167241218000001</v>
      </c>
      <c r="O29" s="93">
        <v>0.28055874050000001</v>
      </c>
      <c r="P29" s="93">
        <v>2.3047973699999998E-2</v>
      </c>
      <c r="Q29" s="91">
        <v>0.62847724989999998</v>
      </c>
      <c r="R29" s="26"/>
      <c r="S29" s="28" t="s">
        <v>28</v>
      </c>
      <c r="T29" s="96">
        <v>2.2587569809332799</v>
      </c>
      <c r="U29" s="26">
        <v>11.559820911311199</v>
      </c>
      <c r="V29" s="97">
        <v>0.28032052436338201</v>
      </c>
      <c r="W29" s="26">
        <v>4.4245842925991896</v>
      </c>
      <c r="X29" s="26">
        <v>4.2435823812515299</v>
      </c>
      <c r="Y29" s="26">
        <v>6.3427955036442301</v>
      </c>
      <c r="Z29" s="97">
        <v>1.8567441464708201</v>
      </c>
      <c r="AA29" s="26">
        <v>51.520001620177297</v>
      </c>
      <c r="AB29" s="97">
        <v>2.30492022867144E-2</v>
      </c>
      <c r="AC29" s="26">
        <v>1821.28973231487</v>
      </c>
      <c r="AD29" s="26">
        <v>0.67994942688646398</v>
      </c>
      <c r="AE29" s="26">
        <v>2986.0494143311398</v>
      </c>
      <c r="AF29" s="26">
        <v>26.585165977025401</v>
      </c>
      <c r="AG29" s="26">
        <v>101.197695268918</v>
      </c>
      <c r="AH29" s="26">
        <v>9.2944219847957097</v>
      </c>
      <c r="AI29" s="26">
        <v>9.6839807237192002</v>
      </c>
      <c r="AJ29" s="97">
        <v>1.30187400907615</v>
      </c>
      <c r="AK29" s="26">
        <v>89.397050818700507</v>
      </c>
      <c r="AL29" s="26">
        <v>89.397050818700507</v>
      </c>
      <c r="AM29" s="26">
        <v>17.646855017885098</v>
      </c>
      <c r="AN29" s="26">
        <v>0</v>
      </c>
      <c r="AO29" s="26">
        <v>86.055432440220301</v>
      </c>
      <c r="AP29" s="26">
        <v>1.28464646657208</v>
      </c>
      <c r="AQ29" s="97">
        <v>64.917916507038598</v>
      </c>
      <c r="AR29" s="26">
        <v>19.4965580343288</v>
      </c>
      <c r="AS29" s="26">
        <v>5.16662723558672</v>
      </c>
      <c r="AT29" s="26">
        <v>1.3175804700713301</v>
      </c>
      <c r="AU29" s="26">
        <v>64.972843229440599</v>
      </c>
      <c r="AV29" s="26">
        <v>0</v>
      </c>
      <c r="AW29" s="26">
        <v>4302.3806006669001</v>
      </c>
      <c r="AX29" s="26">
        <v>478.04266867772202</v>
      </c>
      <c r="AY29" s="26">
        <v>4780.4232693446202</v>
      </c>
      <c r="AZ29" s="26">
        <v>9.9847833947882495E-3</v>
      </c>
      <c r="BA29" s="26">
        <v>36.8663237394302</v>
      </c>
      <c r="BB29" s="26">
        <v>43.5598879104041</v>
      </c>
      <c r="BC29" s="26">
        <v>687.24624091415001</v>
      </c>
      <c r="BD29" s="26">
        <v>141.83919795851901</v>
      </c>
      <c r="BE29" s="26">
        <v>23.885962732739198</v>
      </c>
      <c r="BF29" s="26">
        <v>58.664619774356801</v>
      </c>
      <c r="BG29" s="26">
        <v>26.078116055931201</v>
      </c>
      <c r="BH29" s="26">
        <v>40.656948882531999</v>
      </c>
      <c r="BI29" s="26">
        <v>44.285200097003397</v>
      </c>
      <c r="BJ29" s="26">
        <v>3364.0998127087501</v>
      </c>
      <c r="BK29" s="26">
        <v>1840.49913214195</v>
      </c>
      <c r="BL29" s="26">
        <v>1523.6006805668001</v>
      </c>
      <c r="BM29" s="26">
        <v>5.0698745247110599</v>
      </c>
      <c r="BN29" s="26">
        <v>1.3607221037605299</v>
      </c>
      <c r="BO29" s="26">
        <v>767.00485314461696</v>
      </c>
      <c r="BP29" s="26">
        <v>14.8175622046219</v>
      </c>
      <c r="BQ29" s="26">
        <v>85.559086327485602</v>
      </c>
      <c r="BR29" s="26">
        <v>21.737510848393601</v>
      </c>
      <c r="BS29" s="26">
        <v>30.193093662924198</v>
      </c>
      <c r="BT29" s="26">
        <v>215.78266309517801</v>
      </c>
      <c r="BU29" s="26">
        <v>100.000517461944</v>
      </c>
      <c r="BV29" s="26">
        <v>118.04397751285499</v>
      </c>
      <c r="BW29" s="26">
        <v>185.52306893301801</v>
      </c>
      <c r="BX29" s="26">
        <v>16.436786372900801</v>
      </c>
      <c r="BY29" s="26">
        <v>1292.33551208011</v>
      </c>
      <c r="BZ29" s="26">
        <v>520.93480417727903</v>
      </c>
      <c r="CA29" s="26">
        <v>0.24505268798073099</v>
      </c>
      <c r="CB29" s="26">
        <v>1.9112933632089699</v>
      </c>
      <c r="CC29" s="26">
        <v>192.95750538218201</v>
      </c>
      <c r="CD29" s="97">
        <v>2.1996206369152799E-3</v>
      </c>
      <c r="CE29" s="26">
        <v>58.695649717296902</v>
      </c>
      <c r="CF29" s="26">
        <v>1594.8599739854601</v>
      </c>
      <c r="CG29" s="26">
        <v>129.10951769507301</v>
      </c>
      <c r="CJ29" s="35">
        <f t="shared" si="0"/>
        <v>0</v>
      </c>
      <c r="CK29" s="23">
        <f t="shared" si="1"/>
        <v>-2.3801741926317644E-3</v>
      </c>
      <c r="CL29" s="23">
        <f t="shared" si="2"/>
        <v>-1.9320940932499931E-4</v>
      </c>
      <c r="CM29" s="23">
        <f t="shared" si="3"/>
        <v>-4.2723693907153532E-4</v>
      </c>
      <c r="CN29" s="23">
        <f t="shared" si="4"/>
        <v>-5.5693639922884484E-3</v>
      </c>
      <c r="CO29" s="23">
        <f t="shared" si="5"/>
        <v>-6.2807984841523586E-3</v>
      </c>
      <c r="CP29" s="23">
        <f t="shared" si="6"/>
        <v>-1.8445083143637166E-3</v>
      </c>
      <c r="CQ29" s="23">
        <f t="shared" si="7"/>
        <v>-1.4507243467647055E-3</v>
      </c>
      <c r="CR29" s="23">
        <f t="shared" si="8"/>
        <v>-1.0769969613534162E-5</v>
      </c>
      <c r="CS29" s="74">
        <f t="shared" si="9"/>
        <v>19.825517496378431</v>
      </c>
      <c r="CT29" s="23">
        <f t="shared" si="10"/>
        <v>-4.4638414714582327E-6</v>
      </c>
      <c r="CU29" s="74">
        <f t="shared" si="11"/>
        <v>-0.78621361085523633</v>
      </c>
      <c r="CV29" s="83">
        <f t="shared" si="13"/>
        <v>-8.4907758066445982E-4</v>
      </c>
      <c r="CW29" s="83">
        <f t="shared" si="14"/>
        <v>5.3305628095267581E-5</v>
      </c>
      <c r="CX29" s="74">
        <f t="shared" si="12"/>
        <v>1.0964648605513987</v>
      </c>
    </row>
    <row r="30" spans="1:102" x14ac:dyDescent="0.25">
      <c r="A30" s="28" t="s">
        <v>29</v>
      </c>
      <c r="B30" s="89">
        <v>635.49278189999995</v>
      </c>
      <c r="C30" s="89">
        <v>7.6277485499999997</v>
      </c>
      <c r="D30" s="89">
        <v>410.23108020000001</v>
      </c>
      <c r="E30" s="89">
        <v>235.95090769000001</v>
      </c>
      <c r="F30" s="89">
        <v>224.66975078999999</v>
      </c>
      <c r="G30" s="89">
        <v>553.1353312</v>
      </c>
      <c r="H30" s="89">
        <v>150.05244070000001</v>
      </c>
      <c r="I30" s="91">
        <v>0.17212071449999999</v>
      </c>
      <c r="J30" s="91">
        <v>0.99941186999999998</v>
      </c>
      <c r="K30" s="89"/>
      <c r="L30" s="91">
        <v>5.0652556154999999</v>
      </c>
      <c r="M30" s="89">
        <v>4.3022362249999997</v>
      </c>
      <c r="N30" s="91">
        <v>7.9319569999999997</v>
      </c>
      <c r="O30" s="93">
        <v>6.5769253999999999E-2</v>
      </c>
      <c r="P30" s="93">
        <v>7.3590999999999994E-5</v>
      </c>
      <c r="Q30" s="91">
        <v>5.1396192200000003E-2</v>
      </c>
      <c r="R30" s="26"/>
      <c r="S30" s="28" t="s">
        <v>29</v>
      </c>
      <c r="T30" s="96">
        <v>0.45466073293539999</v>
      </c>
      <c r="U30" s="26">
        <v>2.49447268168058</v>
      </c>
      <c r="V30" s="97">
        <v>6.5591496333531396E-2</v>
      </c>
      <c r="W30" s="26">
        <v>3.4149411351911398</v>
      </c>
      <c r="X30" s="26">
        <v>3.3788434338878801</v>
      </c>
      <c r="Y30" s="26">
        <v>1.2001876726293399</v>
      </c>
      <c r="Z30" s="97">
        <v>0.221751622185552</v>
      </c>
      <c r="AA30" s="26">
        <v>5.3129958602323502</v>
      </c>
      <c r="AB30" s="97">
        <v>7.3585684762424302E-5</v>
      </c>
      <c r="AC30" s="26">
        <v>2650.8278117160498</v>
      </c>
      <c r="AD30" s="26">
        <v>0</v>
      </c>
      <c r="AE30" s="26">
        <v>634.58598824936496</v>
      </c>
      <c r="AF30" s="26">
        <v>5.8282839543104199</v>
      </c>
      <c r="AG30" s="26">
        <v>18.8310409256428</v>
      </c>
      <c r="AH30" s="26">
        <v>0.82679953134344197</v>
      </c>
      <c r="AI30" s="26">
        <v>28.924683375198001</v>
      </c>
      <c r="AJ30" s="97">
        <v>0.26157594176215399</v>
      </c>
      <c r="AK30" s="26">
        <v>3.97832897168648</v>
      </c>
      <c r="AL30" s="26">
        <v>3.97832897168648</v>
      </c>
      <c r="AM30" s="26">
        <v>4.3003358243599497</v>
      </c>
      <c r="AN30" s="26">
        <v>0</v>
      </c>
      <c r="AO30" s="26">
        <v>1.47749417253272</v>
      </c>
      <c r="AP30" s="26">
        <v>0.25126073463526</v>
      </c>
      <c r="AQ30" s="97">
        <v>8.1051963199933095</v>
      </c>
      <c r="AR30" s="26">
        <v>1.0801972962008799</v>
      </c>
      <c r="AS30" s="26">
        <v>7.6203439690021204</v>
      </c>
      <c r="AT30" s="26">
        <v>0.114589486371136</v>
      </c>
      <c r="AU30" s="26">
        <v>7.6245613561731904</v>
      </c>
      <c r="AV30" s="26">
        <v>0</v>
      </c>
      <c r="AW30" s="26">
        <v>368.88723358521003</v>
      </c>
      <c r="AX30" s="26">
        <v>40.987674525041697</v>
      </c>
      <c r="AY30" s="26">
        <v>409.87490811025202</v>
      </c>
      <c r="AZ30" s="26">
        <v>2.5262382574998501E-3</v>
      </c>
      <c r="BA30" s="26">
        <v>4.8665336956905003</v>
      </c>
      <c r="BB30" s="26">
        <v>0.62284829665393704</v>
      </c>
      <c r="BC30" s="26">
        <v>30.902908410919402</v>
      </c>
      <c r="BD30" s="26">
        <v>4.5200692839112104</v>
      </c>
      <c r="BE30" s="26">
        <v>2.7662117230884502</v>
      </c>
      <c r="BF30" s="26">
        <v>6.2673851309269901</v>
      </c>
      <c r="BG30" s="26">
        <v>1.1196965999988899</v>
      </c>
      <c r="BH30" s="26">
        <v>3.8596466689815299</v>
      </c>
      <c r="BI30" s="26">
        <v>4.3620670485408102</v>
      </c>
      <c r="BJ30" s="26">
        <v>235.69985662895499</v>
      </c>
      <c r="BK30" s="26">
        <v>224.42328052705699</v>
      </c>
      <c r="BL30" s="26">
        <v>11.2765761018976</v>
      </c>
      <c r="BM30" s="26">
        <v>0.169052857465676</v>
      </c>
      <c r="BN30" s="26">
        <v>1.5357007446110699E-2</v>
      </c>
      <c r="BO30" s="26">
        <v>69.875183276288695</v>
      </c>
      <c r="BP30" s="26">
        <v>12.424991797483401</v>
      </c>
      <c r="BQ30" s="26">
        <v>16.173628058224001</v>
      </c>
      <c r="BR30" s="26">
        <v>2.4963910238815599</v>
      </c>
      <c r="BS30" s="26">
        <v>1.4898714953399701</v>
      </c>
      <c r="BT30" s="26">
        <v>40.472512811609498</v>
      </c>
      <c r="BU30" s="26">
        <v>3.1089569373744101</v>
      </c>
      <c r="BV30" s="26">
        <v>6.0661405082756197</v>
      </c>
      <c r="BW30" s="26">
        <v>51.699262539063199</v>
      </c>
      <c r="BX30" s="26">
        <v>2.2964399878084199E-2</v>
      </c>
      <c r="BY30" s="26">
        <v>553.06217914978504</v>
      </c>
      <c r="BZ30" s="26">
        <v>28.1132704669456</v>
      </c>
      <c r="CA30" s="26">
        <v>4.1068309675314403</v>
      </c>
      <c r="CB30" s="26">
        <v>5.7032546203511503</v>
      </c>
      <c r="CC30" s="26">
        <v>16.486176486381002</v>
      </c>
      <c r="CD30" s="97">
        <v>9.1020688338101102E-4</v>
      </c>
      <c r="CE30" s="26">
        <v>10.771476527826101</v>
      </c>
      <c r="CF30" s="26">
        <v>149.67377758671</v>
      </c>
      <c r="CG30" s="26">
        <v>3.7389074245994101</v>
      </c>
      <c r="CJ30" s="35">
        <f t="shared" si="0"/>
        <v>0</v>
      </c>
      <c r="CK30" s="23">
        <f t="shared" si="1"/>
        <v>-1.4269141624612294E-3</v>
      </c>
      <c r="CL30" s="23">
        <f t="shared" si="2"/>
        <v>-4.1784201536236018E-4</v>
      </c>
      <c r="CM30" s="23">
        <f t="shared" si="3"/>
        <v>-8.6822307460064033E-4</v>
      </c>
      <c r="CN30" s="23">
        <f t="shared" si="4"/>
        <v>-1.0639970132043626E-3</v>
      </c>
      <c r="CO30" s="23">
        <f t="shared" si="5"/>
        <v>-1.0970335885287178E-3</v>
      </c>
      <c r="CP30" s="23">
        <f t="shared" si="6"/>
        <v>-1.3224982402815973E-4</v>
      </c>
      <c r="CQ30" s="23">
        <f t="shared" si="7"/>
        <v>-2.5235385144255283E-3</v>
      </c>
      <c r="CR30" s="23" t="e">
        <f t="shared" si="8"/>
        <v>#DIV/0!</v>
      </c>
      <c r="CS30" s="74">
        <f t="shared" si="9"/>
        <v>-0.21458475668778812</v>
      </c>
      <c r="CT30" s="23">
        <f t="shared" si="10"/>
        <v>-4.4172391767028957E-4</v>
      </c>
      <c r="CU30" s="74">
        <f t="shared" si="11"/>
        <v>-3.9285769072863012E-2</v>
      </c>
      <c r="CV30" s="83">
        <f t="shared" si="13"/>
        <v>-2.7027471904820929E-3</v>
      </c>
      <c r="CW30" s="83">
        <f t="shared" si="14"/>
        <v>-7.2226733917078772E-5</v>
      </c>
      <c r="CX30" s="74">
        <f t="shared" si="12"/>
        <v>1.2295326067197641</v>
      </c>
    </row>
    <row r="31" spans="1:102" x14ac:dyDescent="0.25">
      <c r="A31" s="28" t="s">
        <v>30</v>
      </c>
      <c r="B31" s="89">
        <v>4091.5763178000002</v>
      </c>
      <c r="C31" s="89">
        <v>643.73229322999998</v>
      </c>
      <c r="D31" s="89">
        <v>4695.1048025999999</v>
      </c>
      <c r="E31" s="89">
        <v>1789.1101838</v>
      </c>
      <c r="F31" s="89">
        <v>1383.6492237</v>
      </c>
      <c r="G31" s="89">
        <v>729.95962343999997</v>
      </c>
      <c r="H31" s="89">
        <v>6569.0744398999996</v>
      </c>
      <c r="I31" s="91">
        <v>8.3883582948999997</v>
      </c>
      <c r="J31" s="91">
        <v>19.741634219000002</v>
      </c>
      <c r="K31" s="89">
        <v>4.952</v>
      </c>
      <c r="L31" s="91">
        <v>99.346373349999993</v>
      </c>
      <c r="M31" s="89">
        <v>35.381238349999997</v>
      </c>
      <c r="N31" s="91">
        <v>33.142187604999997</v>
      </c>
      <c r="O31" s="93">
        <v>6.4751913722000003</v>
      </c>
      <c r="P31" s="93">
        <v>0.3713732213</v>
      </c>
      <c r="Q31" s="91">
        <v>4.9435700919999999</v>
      </c>
      <c r="R31" s="26"/>
      <c r="S31" s="28" t="s">
        <v>30</v>
      </c>
      <c r="T31" s="96">
        <v>1.5867512518456499</v>
      </c>
      <c r="U31" s="26">
        <v>320.39763290119799</v>
      </c>
      <c r="V31" s="97">
        <v>6.4614350881986597</v>
      </c>
      <c r="W31" s="26">
        <v>11.200291088404301</v>
      </c>
      <c r="X31" s="26">
        <v>10.8729983710195</v>
      </c>
      <c r="Y31" s="26">
        <v>11.1180533734618</v>
      </c>
      <c r="Z31" s="97">
        <v>0.87871982452082198</v>
      </c>
      <c r="AA31" s="26">
        <v>264.53457537409298</v>
      </c>
      <c r="AB31" s="97">
        <v>0.37077862290109598</v>
      </c>
      <c r="AC31" s="26">
        <v>8423.1734146190502</v>
      </c>
      <c r="AD31" s="26">
        <v>4.9519126160480198</v>
      </c>
      <c r="AE31" s="26">
        <v>4088.26230773215</v>
      </c>
      <c r="AF31" s="26">
        <v>86.947699093737299</v>
      </c>
      <c r="AG31" s="26">
        <v>372.25238603577799</v>
      </c>
      <c r="AH31" s="26">
        <v>24.388633008582101</v>
      </c>
      <c r="AI31" s="26">
        <v>41.2777339442341</v>
      </c>
      <c r="AJ31" s="97">
        <v>1.0841696801446199</v>
      </c>
      <c r="AK31" s="26">
        <v>169.674902355797</v>
      </c>
      <c r="AL31" s="26">
        <v>169.674902355797</v>
      </c>
      <c r="AM31" s="26">
        <v>35.363427293331398</v>
      </c>
      <c r="AN31" s="26">
        <v>0</v>
      </c>
      <c r="AO31" s="26">
        <v>169.361672433954</v>
      </c>
      <c r="AP31" s="26">
        <v>1.2635484777892401</v>
      </c>
      <c r="AQ31" s="97">
        <v>177.391747887484</v>
      </c>
      <c r="AR31" s="26">
        <v>47.540933093305</v>
      </c>
      <c r="AS31" s="26">
        <v>155.71917844993601</v>
      </c>
      <c r="AT31" s="26">
        <v>1.1384888070452599</v>
      </c>
      <c r="AU31" s="26">
        <v>643.71398707154503</v>
      </c>
      <c r="AV31" s="26">
        <v>0</v>
      </c>
      <c r="AW31" s="26">
        <v>4224.4468373705404</v>
      </c>
      <c r="AX31" s="26">
        <v>469.38314767770601</v>
      </c>
      <c r="AY31" s="26">
        <v>4693.8299850482499</v>
      </c>
      <c r="AZ31" s="26">
        <v>4.1110580088127499E-2</v>
      </c>
      <c r="BA31" s="26">
        <v>219.08930387179501</v>
      </c>
      <c r="BB31" s="26">
        <v>32.156912811168702</v>
      </c>
      <c r="BC31" s="26">
        <v>2944.19043818515</v>
      </c>
      <c r="BD31" s="26">
        <v>7.1637577230664098</v>
      </c>
      <c r="BE31" s="26">
        <v>8.7829966081890696</v>
      </c>
      <c r="BF31" s="26">
        <v>46.479519701053199</v>
      </c>
      <c r="BG31" s="26">
        <v>13.247158454780401</v>
      </c>
      <c r="BH31" s="26">
        <v>45.240799842369398</v>
      </c>
      <c r="BI31" s="26">
        <v>3.0050480766326602</v>
      </c>
      <c r="BJ31" s="26">
        <v>1788.8406891320601</v>
      </c>
      <c r="BK31" s="26">
        <v>1383.3954072860199</v>
      </c>
      <c r="BL31" s="26">
        <v>405.44528184603899</v>
      </c>
      <c r="BM31" s="26">
        <v>0.53427435192932105</v>
      </c>
      <c r="BN31" s="26">
        <v>0.62095424021290002</v>
      </c>
      <c r="BO31" s="26">
        <v>624.64502781681699</v>
      </c>
      <c r="BP31" s="26">
        <v>5.8568009812110997</v>
      </c>
      <c r="BQ31" s="26">
        <v>71.647641142655601</v>
      </c>
      <c r="BR31" s="26">
        <v>12.7664756857752</v>
      </c>
      <c r="BS31" s="26">
        <v>8.2074891328670496</v>
      </c>
      <c r="BT31" s="26">
        <v>180.84774944470999</v>
      </c>
      <c r="BU31" s="26">
        <v>208.19445149238501</v>
      </c>
      <c r="BV31" s="26">
        <v>81.7097298709744</v>
      </c>
      <c r="BW31" s="26">
        <v>234.23078559499899</v>
      </c>
      <c r="BX31" s="26">
        <v>6.2522858066114004</v>
      </c>
      <c r="BY31" s="26">
        <v>729.59542750817002</v>
      </c>
      <c r="BZ31" s="26">
        <v>1956.6379367946599</v>
      </c>
      <c r="CA31" s="26">
        <v>0.189413978372657</v>
      </c>
      <c r="CB31" s="26">
        <v>12.874283680056999</v>
      </c>
      <c r="CC31" s="26">
        <v>1004.03450958515</v>
      </c>
      <c r="CD31" s="97">
        <v>4.7944463473271498E-2</v>
      </c>
      <c r="CE31" s="26">
        <v>413.800106514128</v>
      </c>
      <c r="CF31" s="26">
        <v>6565.6609355313403</v>
      </c>
      <c r="CG31" s="26">
        <v>469.37895486273999</v>
      </c>
      <c r="CJ31" s="35">
        <f t="shared" si="0"/>
        <v>0</v>
      </c>
      <c r="CK31" s="23">
        <f t="shared" si="1"/>
        <v>-8.0995924564156413E-4</v>
      </c>
      <c r="CL31" s="23">
        <f t="shared" si="2"/>
        <v>-2.8437533191157044E-5</v>
      </c>
      <c r="CM31" s="23">
        <f t="shared" si="3"/>
        <v>-2.7152057416141045E-4</v>
      </c>
      <c r="CN31" s="23">
        <f t="shared" si="4"/>
        <v>-1.506305594703265E-4</v>
      </c>
      <c r="CO31" s="23">
        <f t="shared" si="5"/>
        <v>-1.8343985573261707E-4</v>
      </c>
      <c r="CP31" s="23">
        <f t="shared" si="6"/>
        <v>-4.9892613253545214E-4</v>
      </c>
      <c r="CQ31" s="23">
        <f t="shared" si="7"/>
        <v>-5.1963246875783551E-4</v>
      </c>
      <c r="CR31" s="23">
        <f t="shared" si="8"/>
        <v>-1.7646193857059332E-5</v>
      </c>
      <c r="CS31" s="74">
        <f t="shared" si="9"/>
        <v>0.7079123941246217</v>
      </c>
      <c r="CT31" s="23">
        <f t="shared" si="10"/>
        <v>-5.034039931674332E-4</v>
      </c>
      <c r="CU31" s="74">
        <f t="shared" si="11"/>
        <v>3.6985184051774369</v>
      </c>
      <c r="CV31" s="83">
        <f t="shared" si="13"/>
        <v>-2.1244598361062393E-3</v>
      </c>
      <c r="CW31" s="83">
        <f t="shared" si="14"/>
        <v>-1.6010804355322608E-3</v>
      </c>
      <c r="CX31" s="74">
        <f t="shared" si="12"/>
        <v>-0.76970311215216003</v>
      </c>
    </row>
    <row r="32" spans="1:102" x14ac:dyDescent="0.25">
      <c r="A32" s="28" t="s">
        <v>31</v>
      </c>
      <c r="B32" s="89">
        <v>2371.5288135000001</v>
      </c>
      <c r="C32" s="89">
        <v>42.038913970000003</v>
      </c>
      <c r="D32" s="89">
        <v>2542.8109530000002</v>
      </c>
      <c r="E32" s="89">
        <v>1550.453659</v>
      </c>
      <c r="F32" s="89">
        <v>401.06292349</v>
      </c>
      <c r="G32" s="89">
        <v>177.43179273000001</v>
      </c>
      <c r="H32" s="89">
        <v>1447.185731</v>
      </c>
      <c r="I32" s="91">
        <v>2.8411194277999998</v>
      </c>
      <c r="J32" s="91">
        <v>6.7304044764000004</v>
      </c>
      <c r="K32" s="89">
        <v>3.0215000000000001</v>
      </c>
      <c r="L32" s="91">
        <v>28.799466003999999</v>
      </c>
      <c r="M32" s="89">
        <v>3.0884399999999999</v>
      </c>
      <c r="N32" s="91">
        <v>4.0409499999999996</v>
      </c>
      <c r="O32" s="93">
        <v>0.47801760030000001</v>
      </c>
      <c r="P32" s="93">
        <v>0.248133142</v>
      </c>
      <c r="Q32" s="91">
        <v>0.86728410659999999</v>
      </c>
      <c r="R32" s="26"/>
      <c r="S32" s="28" t="s">
        <v>31</v>
      </c>
      <c r="T32" s="96">
        <v>0.86991943749356604</v>
      </c>
      <c r="U32" s="26">
        <v>30.555943563888501</v>
      </c>
      <c r="V32" s="97">
        <v>0.47797472183402301</v>
      </c>
      <c r="W32" s="26">
        <v>13.884970689539401</v>
      </c>
      <c r="X32" s="26">
        <v>13.815873369301601</v>
      </c>
      <c r="Y32" s="26">
        <v>5.5772952884246703</v>
      </c>
      <c r="Z32" s="97">
        <v>0.41707076533509702</v>
      </c>
      <c r="AA32" s="26">
        <v>80.300584676830994</v>
      </c>
      <c r="AB32" s="97">
        <v>0.24813490799645199</v>
      </c>
      <c r="AC32" s="26">
        <v>12335.494718407201</v>
      </c>
      <c r="AD32" s="26">
        <v>3.0215113802256401</v>
      </c>
      <c r="AE32" s="26">
        <v>2370.0807314045001</v>
      </c>
      <c r="AF32" s="26">
        <v>23.811391917923299</v>
      </c>
      <c r="AG32" s="26">
        <v>219.34068892367901</v>
      </c>
      <c r="AH32" s="26">
        <v>20.366111520814201</v>
      </c>
      <c r="AI32" s="26">
        <v>7.4897586075633598</v>
      </c>
      <c r="AJ32" s="97">
        <v>0.50048064993082997</v>
      </c>
      <c r="AK32" s="26">
        <v>66.287728565327697</v>
      </c>
      <c r="AL32" s="26">
        <v>66.287728565327697</v>
      </c>
      <c r="AM32" s="26">
        <v>3.08844210600923</v>
      </c>
      <c r="AN32" s="26">
        <v>0</v>
      </c>
      <c r="AO32" s="26">
        <v>21.7433583481162</v>
      </c>
      <c r="AP32" s="26">
        <v>0.52550356623163896</v>
      </c>
      <c r="AQ32" s="97">
        <v>24.199020180283998</v>
      </c>
      <c r="AR32" s="26">
        <v>30.5451024601862</v>
      </c>
      <c r="AS32" s="26">
        <v>4.1632090405374704</v>
      </c>
      <c r="AT32" s="26">
        <v>0.95065435106035701</v>
      </c>
      <c r="AU32" s="26">
        <v>42.037386846232998</v>
      </c>
      <c r="AV32" s="26">
        <v>0</v>
      </c>
      <c r="AW32" s="26">
        <v>2287.7424709696402</v>
      </c>
      <c r="AX32" s="26">
        <v>254.19366963630301</v>
      </c>
      <c r="AY32" s="26">
        <v>2541.9361406059502</v>
      </c>
      <c r="AZ32" s="26">
        <v>5.6464536413035997E-3</v>
      </c>
      <c r="BA32" s="26">
        <v>50.863614645497201</v>
      </c>
      <c r="BB32" s="26">
        <v>12.746276768861801</v>
      </c>
      <c r="BC32" s="26">
        <v>716.72076289545805</v>
      </c>
      <c r="BD32" s="26">
        <v>13.4081159593577</v>
      </c>
      <c r="BE32" s="26">
        <v>2.59165141577517</v>
      </c>
      <c r="BF32" s="26">
        <v>22.3078081400154</v>
      </c>
      <c r="BG32" s="26">
        <v>6.5478314215623099</v>
      </c>
      <c r="BH32" s="26">
        <v>6.4271184459950197</v>
      </c>
      <c r="BI32" s="26">
        <v>3.40682365220324</v>
      </c>
      <c r="BJ32" s="26">
        <v>1550.1610844976101</v>
      </c>
      <c r="BK32" s="26">
        <v>400.88054180786298</v>
      </c>
      <c r="BL32" s="26">
        <v>1149.2805426897501</v>
      </c>
      <c r="BM32" s="26">
        <v>0.78080867188059799</v>
      </c>
      <c r="BN32" s="26">
        <v>0.27156465935283303</v>
      </c>
      <c r="BO32" s="26">
        <v>182.479382212514</v>
      </c>
      <c r="BP32" s="26">
        <v>1.2133360213186899</v>
      </c>
      <c r="BQ32" s="26">
        <v>18.850845942889201</v>
      </c>
      <c r="BR32" s="26">
        <v>5.8386051721534296</v>
      </c>
      <c r="BS32" s="26">
        <v>3.3235753405644899</v>
      </c>
      <c r="BT32" s="26">
        <v>48.0092296387175</v>
      </c>
      <c r="BU32" s="26">
        <v>143.368302772753</v>
      </c>
      <c r="BV32" s="26">
        <v>33.098595720409797</v>
      </c>
      <c r="BW32" s="26">
        <v>37.792739467804303</v>
      </c>
      <c r="BX32" s="26">
        <v>1.7862331564871801</v>
      </c>
      <c r="BY32" s="26">
        <v>177.37916821675699</v>
      </c>
      <c r="BZ32" s="26">
        <v>419.24945313874798</v>
      </c>
      <c r="CA32" s="26">
        <v>7.7270043045244205E-5</v>
      </c>
      <c r="CB32" s="26">
        <v>0.37457780114843198</v>
      </c>
      <c r="CC32" s="26">
        <v>126.029004601829</v>
      </c>
      <c r="CD32" s="97">
        <v>0</v>
      </c>
      <c r="CE32" s="26">
        <v>73.381467685277002</v>
      </c>
      <c r="CF32" s="26">
        <v>1446.6961271401101</v>
      </c>
      <c r="CG32" s="26">
        <v>32.802034957099998</v>
      </c>
      <c r="CJ32" s="35">
        <f t="shared" si="0"/>
        <v>0</v>
      </c>
      <c r="CK32" s="23">
        <f t="shared" si="1"/>
        <v>-6.106112172269471E-4</v>
      </c>
      <c r="CL32" s="23">
        <f t="shared" si="2"/>
        <v>-3.6326432411996086E-5</v>
      </c>
      <c r="CM32" s="23">
        <f t="shared" si="3"/>
        <v>-3.4403359519034134E-4</v>
      </c>
      <c r="CN32" s="23">
        <f t="shared" si="4"/>
        <v>-1.8870251341702649E-4</v>
      </c>
      <c r="CO32" s="23">
        <f t="shared" si="5"/>
        <v>-4.5474580534634625E-4</v>
      </c>
      <c r="CP32" s="23">
        <f t="shared" si="6"/>
        <v>-2.9659010053004968E-4</v>
      </c>
      <c r="CQ32" s="23">
        <f t="shared" si="7"/>
        <v>-3.3831446054379281E-4</v>
      </c>
      <c r="CR32" s="23">
        <f t="shared" si="8"/>
        <v>3.7664158994100497E-6</v>
      </c>
      <c r="CS32" s="74">
        <f t="shared" si="9"/>
        <v>1.3016999188846385</v>
      </c>
      <c r="CT32" s="23">
        <f t="shared" si="10"/>
        <v>6.8190064567172709E-7</v>
      </c>
      <c r="CU32" s="74">
        <f t="shared" si="11"/>
        <v>3.0255024322862405E-2</v>
      </c>
      <c r="CV32" s="83">
        <f t="shared" si="13"/>
        <v>-8.9700600877651779E-5</v>
      </c>
      <c r="CW32" s="83">
        <f t="shared" si="14"/>
        <v>7.1171325110257082E-6</v>
      </c>
      <c r="CX32" s="74">
        <f t="shared" si="12"/>
        <v>9.6127951412821391E-2</v>
      </c>
    </row>
    <row r="33" spans="1:102" x14ac:dyDescent="0.25">
      <c r="A33" s="28" t="s">
        <v>32</v>
      </c>
      <c r="B33" s="89">
        <v>23181.965383999999</v>
      </c>
      <c r="C33" s="89">
        <v>533.74030083000002</v>
      </c>
      <c r="D33" s="89">
        <v>11934.316296000001</v>
      </c>
      <c r="E33" s="89">
        <v>2544.0755751000002</v>
      </c>
      <c r="F33" s="89">
        <v>1732.7869422000001</v>
      </c>
      <c r="G33" s="89">
        <v>6263.7199403000004</v>
      </c>
      <c r="H33" s="89">
        <v>6059.0238765000004</v>
      </c>
      <c r="I33" s="91">
        <v>22.251346937000001</v>
      </c>
      <c r="J33" s="91">
        <v>16.156324676000001</v>
      </c>
      <c r="K33" s="89">
        <v>6.2960216500000001</v>
      </c>
      <c r="L33" s="91">
        <v>170.08894853000001</v>
      </c>
      <c r="M33" s="89">
        <v>124.8987849</v>
      </c>
      <c r="N33" s="91">
        <v>179.48493565000001</v>
      </c>
      <c r="O33" s="93">
        <v>5.7826518838999998</v>
      </c>
      <c r="P33" s="93">
        <v>0.2270512033</v>
      </c>
      <c r="Q33" s="91">
        <v>2.612658744</v>
      </c>
      <c r="R33" s="26"/>
      <c r="S33" s="28" t="s">
        <v>32</v>
      </c>
      <c r="T33" s="96">
        <v>6.8093269553627103</v>
      </c>
      <c r="U33" s="26">
        <v>227.278358076503</v>
      </c>
      <c r="V33" s="97">
        <v>5.7826337829289898</v>
      </c>
      <c r="W33" s="26">
        <v>26.888350716709699</v>
      </c>
      <c r="X33" s="26">
        <v>21.6617285585106</v>
      </c>
      <c r="Y33" s="26">
        <v>27.494180947803098</v>
      </c>
      <c r="Z33" s="97">
        <v>22.226876117873001</v>
      </c>
      <c r="AA33" s="26">
        <v>158.797825374902</v>
      </c>
      <c r="AB33" s="97">
        <v>0.22705321472149401</v>
      </c>
      <c r="AC33" s="26">
        <v>73858.197674176801</v>
      </c>
      <c r="AD33" s="26">
        <v>6.2960184301820297</v>
      </c>
      <c r="AE33" s="26">
        <v>23175.7171938914</v>
      </c>
      <c r="AF33" s="26">
        <v>185.455790983138</v>
      </c>
      <c r="AG33" s="26">
        <v>945.55933280306397</v>
      </c>
      <c r="AH33" s="26">
        <v>31.8761804462745</v>
      </c>
      <c r="AI33" s="26">
        <v>113.087855012432</v>
      </c>
      <c r="AJ33" s="97">
        <v>4.0258695499541099</v>
      </c>
      <c r="AK33" s="26">
        <v>144.64838495886801</v>
      </c>
      <c r="AL33" s="26">
        <v>144.64838495886801</v>
      </c>
      <c r="AM33" s="26">
        <v>124.858973279247</v>
      </c>
      <c r="AN33" s="26">
        <v>0</v>
      </c>
      <c r="AO33" s="26">
        <v>341.521097756556</v>
      </c>
      <c r="AP33" s="26">
        <v>4.3918164267364102</v>
      </c>
      <c r="AQ33" s="97">
        <v>236.85028638494799</v>
      </c>
      <c r="AR33" s="26">
        <v>150.62578887816201</v>
      </c>
      <c r="AS33" s="26">
        <v>72.992881198857404</v>
      </c>
      <c r="AT33" s="26">
        <v>3.01843001920557</v>
      </c>
      <c r="AU33" s="26">
        <v>533.71103246757798</v>
      </c>
      <c r="AV33" s="26">
        <v>0</v>
      </c>
      <c r="AW33" s="26">
        <v>10737.3145023462</v>
      </c>
      <c r="AX33" s="26">
        <v>1193.0358903152</v>
      </c>
      <c r="AY33" s="26">
        <v>11930.350392661399</v>
      </c>
      <c r="AZ33" s="26">
        <v>5.3266596611459001E-2</v>
      </c>
      <c r="BA33" s="26">
        <v>212.42722301207601</v>
      </c>
      <c r="BB33" s="26">
        <v>22.066947457453399</v>
      </c>
      <c r="BC33" s="26">
        <v>2253.5155536347202</v>
      </c>
      <c r="BD33" s="26">
        <v>52.513038623433999</v>
      </c>
      <c r="BE33" s="26">
        <v>66.694852393723593</v>
      </c>
      <c r="BF33" s="26">
        <v>85.077304140500502</v>
      </c>
      <c r="BG33" s="26">
        <v>13.003072464822401</v>
      </c>
      <c r="BH33" s="26">
        <v>16.5806158575136</v>
      </c>
      <c r="BI33" s="26">
        <v>47.680122137149503</v>
      </c>
      <c r="BJ33" s="26">
        <v>2543.8205061957501</v>
      </c>
      <c r="BK33" s="26">
        <v>1732.5782937961401</v>
      </c>
      <c r="BL33" s="26">
        <v>811.24221239961196</v>
      </c>
      <c r="BM33" s="26">
        <v>3.0893620082028299</v>
      </c>
      <c r="BN33" s="26">
        <v>0.61562096103617003</v>
      </c>
      <c r="BO33" s="26">
        <v>475.24935586600299</v>
      </c>
      <c r="BP33" s="26">
        <v>95.171724703202202</v>
      </c>
      <c r="BQ33" s="26">
        <v>125.70676327143801</v>
      </c>
      <c r="BR33" s="26">
        <v>19.831093695993602</v>
      </c>
      <c r="BS33" s="26">
        <v>21.470341639246701</v>
      </c>
      <c r="BT33" s="26">
        <v>317.69599259842198</v>
      </c>
      <c r="BU33" s="26">
        <v>250.20840815596699</v>
      </c>
      <c r="BV33" s="26">
        <v>47.371527948433801</v>
      </c>
      <c r="BW33" s="26">
        <v>315.12913382000397</v>
      </c>
      <c r="BX33" s="26">
        <v>7.6314242095612004</v>
      </c>
      <c r="BY33" s="26">
        <v>6262.8968396294003</v>
      </c>
      <c r="BZ33" s="26">
        <v>1678.5171836332099</v>
      </c>
      <c r="CA33" s="26">
        <v>10.743493495294199</v>
      </c>
      <c r="CB33" s="26">
        <v>66.140624521898104</v>
      </c>
      <c r="CC33" s="26">
        <v>951.06862089327797</v>
      </c>
      <c r="CD33" s="97">
        <v>0.179087289298764</v>
      </c>
      <c r="CE33" s="26">
        <v>380.97100056270301</v>
      </c>
      <c r="CF33" s="26">
        <v>6057.51987695343</v>
      </c>
      <c r="CG33" s="26">
        <v>336.06206094297198</v>
      </c>
      <c r="CJ33" s="35">
        <f t="shared" si="0"/>
        <v>0</v>
      </c>
      <c r="CK33" s="23">
        <f t="shared" si="1"/>
        <v>-2.6952805791487477E-4</v>
      </c>
      <c r="CL33" s="23">
        <f t="shared" si="2"/>
        <v>-5.4836335904428216E-5</v>
      </c>
      <c r="CM33" s="23">
        <f t="shared" si="3"/>
        <v>-3.3231089575954477E-4</v>
      </c>
      <c r="CN33" s="23">
        <f t="shared" si="4"/>
        <v>-1.0025995561865807E-4</v>
      </c>
      <c r="CO33" s="23">
        <f t="shared" si="5"/>
        <v>-1.2041203611282886E-4</v>
      </c>
      <c r="CP33" s="23">
        <f t="shared" si="6"/>
        <v>-1.3140764249441325E-4</v>
      </c>
      <c r="CQ33" s="23">
        <f t="shared" si="7"/>
        <v>-2.482247268250078E-4</v>
      </c>
      <c r="CR33" s="23">
        <f t="shared" si="8"/>
        <v>-5.1140516177670483E-7</v>
      </c>
      <c r="CS33" s="74">
        <f t="shared" si="9"/>
        <v>-0.14957211383222138</v>
      </c>
      <c r="CT33" s="23">
        <f t="shared" si="10"/>
        <v>-3.187510653916657E-4</v>
      </c>
      <c r="CU33" s="74">
        <f t="shared" si="11"/>
        <v>-0.59332029212080895</v>
      </c>
      <c r="CV33" s="83">
        <f t="shared" si="13"/>
        <v>-3.1302197285068392E-6</v>
      </c>
      <c r="CW33" s="83">
        <f t="shared" si="14"/>
        <v>8.8588893816383235E-6</v>
      </c>
      <c r="CX33" s="74">
        <f t="shared" si="12"/>
        <v>0.15530971128067461</v>
      </c>
    </row>
    <row r="34" spans="1:102" x14ac:dyDescent="0.25">
      <c r="A34" s="28" t="s">
        <v>33</v>
      </c>
      <c r="B34" s="89">
        <v>24254.958686000002</v>
      </c>
      <c r="C34" s="89">
        <v>1223.3732356</v>
      </c>
      <c r="D34" s="89">
        <v>26311.509276000001</v>
      </c>
      <c r="E34" s="89">
        <v>11124.27759</v>
      </c>
      <c r="F34" s="89">
        <v>7822.7618518999998</v>
      </c>
      <c r="G34" s="89">
        <v>16635.284232000002</v>
      </c>
      <c r="H34" s="89">
        <v>40670.439514999998</v>
      </c>
      <c r="I34" s="91">
        <v>329.39532849</v>
      </c>
      <c r="J34" s="91">
        <v>60.639205122</v>
      </c>
      <c r="K34" s="89">
        <v>76.373250670999994</v>
      </c>
      <c r="L34" s="91">
        <v>698.22132137999995</v>
      </c>
      <c r="M34" s="89">
        <v>520.86559998999996</v>
      </c>
      <c r="N34" s="91">
        <v>3611.4486072</v>
      </c>
      <c r="O34" s="93">
        <v>63.574504148999999</v>
      </c>
      <c r="P34" s="93">
        <v>2.3129346864000002</v>
      </c>
      <c r="Q34" s="91">
        <v>16.904999907000001</v>
      </c>
      <c r="R34" s="26"/>
      <c r="S34" s="28" t="s">
        <v>33</v>
      </c>
      <c r="T34" s="96">
        <v>33.5771651554154</v>
      </c>
      <c r="U34" s="26">
        <v>1532.22840058822</v>
      </c>
      <c r="V34" s="97">
        <v>63.574179113196003</v>
      </c>
      <c r="W34" s="26">
        <v>205.62015547167999</v>
      </c>
      <c r="X34" s="26">
        <v>196.57819642740799</v>
      </c>
      <c r="Y34" s="26">
        <v>208.747749976715</v>
      </c>
      <c r="Z34" s="97">
        <v>1466.27209994295</v>
      </c>
      <c r="AA34" s="26">
        <v>1140.5256539577299</v>
      </c>
      <c r="AB34" s="97">
        <v>2.3076763264985001</v>
      </c>
      <c r="AC34" s="26">
        <v>34791.780788442898</v>
      </c>
      <c r="AD34" s="26">
        <v>76.372751771065694</v>
      </c>
      <c r="AE34" s="26">
        <v>24242.1403440709</v>
      </c>
      <c r="AF34" s="26">
        <v>1124.95700247888</v>
      </c>
      <c r="AG34" s="26">
        <v>743.56385811114205</v>
      </c>
      <c r="AH34" s="26">
        <v>152.855878703158</v>
      </c>
      <c r="AI34" s="26">
        <v>693.09261909890597</v>
      </c>
      <c r="AJ34" s="97">
        <v>20.251289621332301</v>
      </c>
      <c r="AK34" s="26">
        <v>350.417261953729</v>
      </c>
      <c r="AL34" s="26">
        <v>350.417261953729</v>
      </c>
      <c r="AM34" s="26">
        <v>520.66784750804595</v>
      </c>
      <c r="AN34" s="26">
        <v>0</v>
      </c>
      <c r="AO34" s="26">
        <v>651.27804860106801</v>
      </c>
      <c r="AP34" s="26">
        <v>43.860492814437897</v>
      </c>
      <c r="AQ34" s="97">
        <v>2689.3016934580401</v>
      </c>
      <c r="AR34" s="26">
        <v>903.71113658362697</v>
      </c>
      <c r="AS34" s="26">
        <v>2311.6802692726601</v>
      </c>
      <c r="AT34" s="26">
        <v>54.277914807520801</v>
      </c>
      <c r="AU34" s="26">
        <v>1222.7915293716801</v>
      </c>
      <c r="AV34" s="26">
        <v>0</v>
      </c>
      <c r="AW34" s="26">
        <v>23672.9691737473</v>
      </c>
      <c r="AX34" s="26">
        <v>2630.3354660002101</v>
      </c>
      <c r="AY34" s="26">
        <v>26303.304639747501</v>
      </c>
      <c r="AZ34" s="26">
        <v>0.39066169176354798</v>
      </c>
      <c r="BA34" s="26">
        <v>890.27115140457499</v>
      </c>
      <c r="BB34" s="26">
        <v>67.171048977899702</v>
      </c>
      <c r="BC34" s="26">
        <v>13279.1818735902</v>
      </c>
      <c r="BD34" s="26">
        <v>121.71470230614401</v>
      </c>
      <c r="BE34" s="26">
        <v>102.059149447246</v>
      </c>
      <c r="BF34" s="26">
        <v>283.20679133418201</v>
      </c>
      <c r="BG34" s="26">
        <v>76.887526338200104</v>
      </c>
      <c r="BH34" s="26">
        <v>47.989901201377897</v>
      </c>
      <c r="BI34" s="26">
        <v>166.59868248571101</v>
      </c>
      <c r="BJ34" s="26">
        <v>11139.727978929899</v>
      </c>
      <c r="BK34" s="26">
        <v>7817.0283814861896</v>
      </c>
      <c r="BL34" s="26">
        <v>3322.69959744374</v>
      </c>
      <c r="BM34" s="26">
        <v>9.8392394800399092</v>
      </c>
      <c r="BN34" s="26">
        <v>5.9917831024988297</v>
      </c>
      <c r="BO34" s="26">
        <v>3008.4320125211502</v>
      </c>
      <c r="BP34" s="26">
        <v>259.28748846850402</v>
      </c>
      <c r="BQ34" s="26">
        <v>651.63713894122998</v>
      </c>
      <c r="BR34" s="26">
        <v>47.552908377127103</v>
      </c>
      <c r="BS34" s="26">
        <v>37.5245186401891</v>
      </c>
      <c r="BT34" s="26">
        <v>1626.2450674173399</v>
      </c>
      <c r="BU34" s="26">
        <v>790.830469136494</v>
      </c>
      <c r="BV34" s="26">
        <v>337.91222497340601</v>
      </c>
      <c r="BW34" s="26">
        <v>917.484649461907</v>
      </c>
      <c r="BX34" s="26">
        <v>49.493548012037202</v>
      </c>
      <c r="BY34" s="26">
        <v>16619.616478625099</v>
      </c>
      <c r="BZ34" s="26">
        <v>7954.5069279919999</v>
      </c>
      <c r="CA34" s="26">
        <v>151.08297336037501</v>
      </c>
      <c r="CB34" s="26">
        <v>3188.8422553162</v>
      </c>
      <c r="CC34" s="26">
        <v>4215.6004869656199</v>
      </c>
      <c r="CD34" s="97">
        <v>9.3556334999101907</v>
      </c>
      <c r="CE34" s="26">
        <v>2784.9928614432001</v>
      </c>
      <c r="CF34" s="26">
        <v>40656.116086394701</v>
      </c>
      <c r="CG34" s="26">
        <v>2456.5099246999598</v>
      </c>
      <c r="CJ34" s="35">
        <f t="shared" si="0"/>
        <v>0</v>
      </c>
      <c r="CK34" s="23">
        <f t="shared" si="1"/>
        <v>-5.2848335447796494E-4</v>
      </c>
      <c r="CL34" s="23">
        <f t="shared" si="2"/>
        <v>-4.7549366897392401E-4</v>
      </c>
      <c r="CM34" s="23">
        <f t="shared" si="3"/>
        <v>-3.1182689546371302E-4</v>
      </c>
      <c r="CN34" s="23">
        <f t="shared" si="4"/>
        <v>1.3888891934689144E-3</v>
      </c>
      <c r="CO34" s="23">
        <f t="shared" si="5"/>
        <v>-7.3292150807552185E-4</v>
      </c>
      <c r="CP34" s="23">
        <f t="shared" si="6"/>
        <v>-9.418386338577668E-4</v>
      </c>
      <c r="CQ34" s="23">
        <f t="shared" si="7"/>
        <v>-3.5218278376398615E-4</v>
      </c>
      <c r="CR34" s="23">
        <f t="shared" si="8"/>
        <v>-6.5323909865904942E-6</v>
      </c>
      <c r="CS34" s="74">
        <f t="shared" si="9"/>
        <v>-0.49812867177824566</v>
      </c>
      <c r="CT34" s="23">
        <f t="shared" si="10"/>
        <v>-3.7966124458556837E-4</v>
      </c>
      <c r="CU34" s="74">
        <f t="shared" si="11"/>
        <v>-0.35990221080151713</v>
      </c>
      <c r="CV34" s="83">
        <f t="shared" si="13"/>
        <v>-5.1126754089116352E-6</v>
      </c>
      <c r="CW34" s="83">
        <f t="shared" si="14"/>
        <v>-2.2734580152302488E-3</v>
      </c>
      <c r="CX34" s="74">
        <f t="shared" si="12"/>
        <v>2.2107610237279842</v>
      </c>
    </row>
    <row r="35" spans="1:102" x14ac:dyDescent="0.25">
      <c r="A35" s="28" t="s">
        <v>34</v>
      </c>
      <c r="B35" s="89">
        <v>5909.8505705999996</v>
      </c>
      <c r="C35" s="89">
        <v>208.17957557</v>
      </c>
      <c r="D35" s="89">
        <v>3725.4941229999999</v>
      </c>
      <c r="E35" s="89">
        <v>1606.8838727</v>
      </c>
      <c r="F35" s="89">
        <v>1299.3915818</v>
      </c>
      <c r="G35" s="89">
        <v>2081.3436213</v>
      </c>
      <c r="H35" s="89">
        <v>2072.296073</v>
      </c>
      <c r="I35" s="91">
        <v>42.669995499999999</v>
      </c>
      <c r="J35" s="91">
        <v>3.2648295100000002</v>
      </c>
      <c r="K35" s="89">
        <v>0.11331352</v>
      </c>
      <c r="L35" s="91">
        <v>15.5906734</v>
      </c>
      <c r="M35" s="89">
        <v>18.8</v>
      </c>
      <c r="N35" s="91">
        <v>38.658999999999999</v>
      </c>
      <c r="O35" s="93">
        <v>4.5855371070000004</v>
      </c>
      <c r="P35" s="93">
        <v>6.1693695200000002E-2</v>
      </c>
      <c r="Q35" s="91">
        <v>0.2569747302</v>
      </c>
      <c r="R35" s="26"/>
      <c r="S35" s="28" t="s">
        <v>34</v>
      </c>
      <c r="T35" s="96">
        <v>6.5709541229160502</v>
      </c>
      <c r="U35" s="26">
        <v>16.520440194666399</v>
      </c>
      <c r="V35" s="97">
        <v>4.5855167511698101</v>
      </c>
      <c r="W35" s="26">
        <v>11.694437200171199</v>
      </c>
      <c r="X35" s="26">
        <v>11.172576722869</v>
      </c>
      <c r="Y35" s="26">
        <v>19.356749417896999</v>
      </c>
      <c r="Z35" s="97">
        <v>3.15041039026395</v>
      </c>
      <c r="AA35" s="26">
        <v>92.5393290251357</v>
      </c>
      <c r="AB35" s="97">
        <v>6.1693840099736899E-2</v>
      </c>
      <c r="AC35" s="26">
        <v>12225.6396666415</v>
      </c>
      <c r="AD35" s="26">
        <v>0.113313310024968</v>
      </c>
      <c r="AE35" s="26">
        <v>5909.81785749544</v>
      </c>
      <c r="AF35" s="26">
        <v>69.491366848473803</v>
      </c>
      <c r="AG35" s="26">
        <v>242.45303650190601</v>
      </c>
      <c r="AH35" s="26">
        <v>14.178731959095501</v>
      </c>
      <c r="AI35" s="26">
        <v>284.399007779898</v>
      </c>
      <c r="AJ35" s="97">
        <v>3.7804141167237102</v>
      </c>
      <c r="AK35" s="26">
        <v>28.013139225054001</v>
      </c>
      <c r="AL35" s="26">
        <v>28.013139225054001</v>
      </c>
      <c r="AM35" s="26">
        <v>18.800048383405802</v>
      </c>
      <c r="AN35" s="26">
        <v>0</v>
      </c>
      <c r="AO35" s="26">
        <v>19.106432617873899</v>
      </c>
      <c r="AP35" s="26">
        <v>3.6255705757302801</v>
      </c>
      <c r="AQ35" s="97">
        <v>101.564615032196</v>
      </c>
      <c r="AR35" s="26">
        <v>10.4904869096711</v>
      </c>
      <c r="AS35" s="26">
        <v>13.502197977440099</v>
      </c>
      <c r="AT35" s="26">
        <v>1.66179112556887</v>
      </c>
      <c r="AU35" s="26">
        <v>208.17962893676599</v>
      </c>
      <c r="AV35" s="26">
        <v>0</v>
      </c>
      <c r="AW35" s="26">
        <v>3352.8989811339402</v>
      </c>
      <c r="AX35" s="26">
        <v>372.54413275572199</v>
      </c>
      <c r="AY35" s="26">
        <v>3725.4431138896598</v>
      </c>
      <c r="AZ35" s="26">
        <v>2.71121452815235E-2</v>
      </c>
      <c r="BA35" s="26">
        <v>71.723144855310494</v>
      </c>
      <c r="BB35" s="26">
        <v>12.8650035890143</v>
      </c>
      <c r="BC35" s="26">
        <v>716.92391437441199</v>
      </c>
      <c r="BD35" s="26">
        <v>15.081916762733</v>
      </c>
      <c r="BE35" s="26">
        <v>10.0969536331067</v>
      </c>
      <c r="BF35" s="26">
        <v>35.8789129725468</v>
      </c>
      <c r="BG35" s="26">
        <v>26.743274921487899</v>
      </c>
      <c r="BH35" s="26">
        <v>2.45256050640167</v>
      </c>
      <c r="BI35" s="26">
        <v>6.7886708898846404</v>
      </c>
      <c r="BJ35" s="26">
        <v>1606.8785584862501</v>
      </c>
      <c r="BK35" s="26">
        <v>1299.39067060451</v>
      </c>
      <c r="BL35" s="26">
        <v>307.48788788174301</v>
      </c>
      <c r="BM35" s="26">
        <v>0.93243487667896097</v>
      </c>
      <c r="BN35" s="26">
        <v>2.1244777054294302</v>
      </c>
      <c r="BO35" s="26">
        <v>828.06406598323304</v>
      </c>
      <c r="BP35" s="26">
        <v>0.38345624034789</v>
      </c>
      <c r="BQ35" s="26">
        <v>64.7295171288105</v>
      </c>
      <c r="BR35" s="26">
        <v>10.943553297508201</v>
      </c>
      <c r="BS35" s="26">
        <v>5.3266192254060698</v>
      </c>
      <c r="BT35" s="26">
        <v>162.499947877224</v>
      </c>
      <c r="BU35" s="26">
        <v>203.961811656593</v>
      </c>
      <c r="BV35" s="26">
        <v>66.385604260872896</v>
      </c>
      <c r="BW35" s="26">
        <v>46.100561572336296</v>
      </c>
      <c r="BX35" s="26">
        <v>1.9931391614913101</v>
      </c>
      <c r="BY35" s="26">
        <v>2081.3407481966701</v>
      </c>
      <c r="BZ35" s="26">
        <v>457.718879933594</v>
      </c>
      <c r="CA35" s="26">
        <v>36.490017213688397</v>
      </c>
      <c r="CB35" s="26">
        <v>2.7947156455400002</v>
      </c>
      <c r="CC35" s="26">
        <v>164.54107499928301</v>
      </c>
      <c r="CD35" s="97">
        <v>0</v>
      </c>
      <c r="CE35" s="26">
        <v>140.43301415162199</v>
      </c>
      <c r="CF35" s="26">
        <v>2072.2923811570899</v>
      </c>
      <c r="CG35" s="26">
        <v>55.571776887680002</v>
      </c>
      <c r="CJ35" s="35">
        <f t="shared" ref="CJ35:CJ51" si="15">AN35/AY35</f>
        <v>0</v>
      </c>
      <c r="CK35" s="55">
        <f t="shared" ref="CK35:CK51" si="16">+(AE35-B35)/B35</f>
        <v>-5.5353522341835416E-6</v>
      </c>
      <c r="CL35" s="55">
        <f t="shared" ref="CL35:CL51" si="17">+(AU35-C35)/C35</f>
        <v>2.5634967239424806E-7</v>
      </c>
      <c r="CM35" s="55">
        <f t="shared" ref="CM35:CM51" si="18">+(AY35-D35)/D35</f>
        <v>-1.369190465909814E-5</v>
      </c>
      <c r="CN35" s="23">
        <f t="shared" ref="CN35:CN51" si="19">+(BJ35-E35)/E35</f>
        <v>-3.3071548231850301E-6</v>
      </c>
      <c r="CO35" s="23">
        <f t="shared" ref="CO35:CO51" si="20">+(BK35-F35)/F35</f>
        <v>-7.0124780152843085E-7</v>
      </c>
      <c r="CP35" s="23">
        <f t="shared" ref="CP35:CP51" si="21">+(BY35-G35)/G35</f>
        <v>-1.3804079732307334E-6</v>
      </c>
      <c r="CQ35" s="23">
        <f t="shared" ref="CQ35:CQ51" si="22">+(CF35-H35)/H35</f>
        <v>-1.7815229001930668E-6</v>
      </c>
      <c r="CR35" s="23">
        <f t="shared" ref="CR35:CR51" si="23">+(AD35-K35)/K35</f>
        <v>-1.8530448264302242E-6</v>
      </c>
      <c r="CS35" s="74">
        <f t="shared" ref="CS35:CS51" si="24">+(AL35-L35)/L35</f>
        <v>0.79678827888563175</v>
      </c>
      <c r="CT35" s="23">
        <f t="shared" ref="CT35:CT51" si="25">+(AM35-M35)/M35</f>
        <v>2.5735854149432758E-6</v>
      </c>
      <c r="CU35" s="74">
        <f t="shared" ref="CU35:CU51" si="26">+(AS35-N35)/N35</f>
        <v>-0.65073597409555095</v>
      </c>
      <c r="CV35" s="83">
        <f t="shared" si="13"/>
        <v>-4.4391376005351389E-6</v>
      </c>
      <c r="CW35" s="83">
        <f t="shared" si="14"/>
        <v>2.3486960284497745E-6</v>
      </c>
      <c r="CX35" s="74">
        <f t="shared" ref="CX35:CX51" si="27">+(AT35-Q35)/Q35</f>
        <v>5.4667491790944585</v>
      </c>
    </row>
    <row r="36" spans="1:102" x14ac:dyDescent="0.25">
      <c r="A36" s="28" t="s">
        <v>35</v>
      </c>
      <c r="B36" s="89">
        <v>137192.00456</v>
      </c>
      <c r="C36" s="89">
        <v>2751.8000385999999</v>
      </c>
      <c r="D36" s="89">
        <v>36356.208383999998</v>
      </c>
      <c r="E36" s="89">
        <v>13410.998766999999</v>
      </c>
      <c r="F36" s="89">
        <v>10738.899793</v>
      </c>
      <c r="G36" s="89">
        <v>25964.013040999998</v>
      </c>
      <c r="H36" s="89">
        <v>27519.972140999998</v>
      </c>
      <c r="I36" s="91">
        <v>83.724046728999994</v>
      </c>
      <c r="J36" s="91">
        <v>89.268039619000007</v>
      </c>
      <c r="K36" s="89">
        <v>8.8358191399999999</v>
      </c>
      <c r="L36" s="91">
        <v>430.42014308</v>
      </c>
      <c r="M36" s="89">
        <v>1320.7215988</v>
      </c>
      <c r="N36" s="91">
        <v>180.38072980000001</v>
      </c>
      <c r="O36" s="93">
        <v>15.255040059000001</v>
      </c>
      <c r="P36" s="93">
        <v>7.9951284441999997</v>
      </c>
      <c r="Q36" s="91">
        <v>6.2738967066000004</v>
      </c>
      <c r="R36" s="26"/>
      <c r="S36" s="28" t="s">
        <v>35</v>
      </c>
      <c r="T36" s="96">
        <v>51.574925838156297</v>
      </c>
      <c r="U36" s="26">
        <v>816.94542749017</v>
      </c>
      <c r="V36" s="97">
        <v>15.253991618432501</v>
      </c>
      <c r="W36" s="26">
        <v>197.15285938947</v>
      </c>
      <c r="X36" s="26">
        <v>126.944547123322</v>
      </c>
      <c r="Y36" s="26">
        <v>221.20746456074201</v>
      </c>
      <c r="Z36" s="97">
        <v>25.244090233396101</v>
      </c>
      <c r="AA36" s="26">
        <v>806.75860595103404</v>
      </c>
      <c r="AB36" s="97">
        <v>7.9950461978439904</v>
      </c>
      <c r="AC36" s="26">
        <v>29994.726424616601</v>
      </c>
      <c r="AD36" s="26">
        <v>8.8358802251559201</v>
      </c>
      <c r="AE36" s="26">
        <v>137183.29739198301</v>
      </c>
      <c r="AF36" s="26">
        <v>649.75449837214603</v>
      </c>
      <c r="AG36" s="26">
        <v>654.97907717906901</v>
      </c>
      <c r="AH36" s="26">
        <v>102.04107294676599</v>
      </c>
      <c r="AI36" s="26">
        <v>563.53170686324995</v>
      </c>
      <c r="AJ36" s="97">
        <v>34.583934374099897</v>
      </c>
      <c r="AK36" s="26">
        <v>389.65050433417298</v>
      </c>
      <c r="AL36" s="26">
        <v>389.65050433417298</v>
      </c>
      <c r="AM36" s="26">
        <v>1320.6382128763901</v>
      </c>
      <c r="AN36" s="26">
        <v>0</v>
      </c>
      <c r="AO36" s="26">
        <v>820.05532847951497</v>
      </c>
      <c r="AP36" s="26">
        <v>25.768868626382901</v>
      </c>
      <c r="AQ36" s="97">
        <v>2575.0062527581599</v>
      </c>
      <c r="AR36" s="26">
        <v>623.67553911750701</v>
      </c>
      <c r="AS36" s="26">
        <v>288.660778491889</v>
      </c>
      <c r="AT36" s="26">
        <v>23.3152476132632</v>
      </c>
      <c r="AU36" s="26">
        <v>2751.75137408521</v>
      </c>
      <c r="AV36" s="26">
        <v>0</v>
      </c>
      <c r="AW36" s="26">
        <v>32712.940202920501</v>
      </c>
      <c r="AX36" s="26">
        <v>3634.7858700421598</v>
      </c>
      <c r="AY36" s="26">
        <v>36347.7260729626</v>
      </c>
      <c r="AZ36" s="26">
        <v>1.1025422194593499</v>
      </c>
      <c r="BA36" s="26">
        <v>950.99836218605901</v>
      </c>
      <c r="BB36" s="26">
        <v>152.18907593986799</v>
      </c>
      <c r="BC36" s="26">
        <v>9427.6827925236503</v>
      </c>
      <c r="BD36" s="26">
        <v>255.818991959854</v>
      </c>
      <c r="BE36" s="26">
        <v>273.92600085384902</v>
      </c>
      <c r="BF36" s="26">
        <v>439.19311736106698</v>
      </c>
      <c r="BG36" s="26">
        <v>311.045833130728</v>
      </c>
      <c r="BH36" s="26">
        <v>103.970838027634</v>
      </c>
      <c r="BI36" s="26">
        <v>233.411738525516</v>
      </c>
      <c r="BJ36" s="26">
        <v>13405.2770507686</v>
      </c>
      <c r="BK36" s="26">
        <v>10734.1933277396</v>
      </c>
      <c r="BL36" s="26">
        <v>2671.0837230289198</v>
      </c>
      <c r="BM36" s="26">
        <v>52.580813670640602</v>
      </c>
      <c r="BN36" s="26">
        <v>23.528204006790201</v>
      </c>
      <c r="BO36" s="26">
        <v>4269.8996578445403</v>
      </c>
      <c r="BP36" s="26">
        <v>314.79294072504399</v>
      </c>
      <c r="BQ36" s="26">
        <v>632.14041410969003</v>
      </c>
      <c r="BR36" s="26">
        <v>118.63321718921701</v>
      </c>
      <c r="BS36" s="26">
        <v>154.90558190192701</v>
      </c>
      <c r="BT36" s="26">
        <v>1586.5677203472201</v>
      </c>
      <c r="BU36" s="26">
        <v>687.91882359240003</v>
      </c>
      <c r="BV36" s="26">
        <v>424.60548406918099</v>
      </c>
      <c r="BW36" s="26">
        <v>1317.4979147920201</v>
      </c>
      <c r="BX36" s="26">
        <v>69.485783284886793</v>
      </c>
      <c r="BY36" s="26">
        <v>25963.5109018537</v>
      </c>
      <c r="BZ36" s="26">
        <v>7602.4025707400797</v>
      </c>
      <c r="CA36" s="26">
        <v>32.629031362359903</v>
      </c>
      <c r="CB36" s="26">
        <v>95.453149320100493</v>
      </c>
      <c r="CC36" s="26">
        <v>3567.0113216101499</v>
      </c>
      <c r="CD36" s="97">
        <v>6.7876373832239004E-2</v>
      </c>
      <c r="CE36" s="26">
        <v>2140.7226680835201</v>
      </c>
      <c r="CF36" s="26">
        <v>27510.4753372796</v>
      </c>
      <c r="CG36" s="26">
        <v>2504.7315387357298</v>
      </c>
      <c r="CJ36" s="35">
        <f t="shared" si="15"/>
        <v>0</v>
      </c>
      <c r="CK36" s="55">
        <f t="shared" si="16"/>
        <v>-6.3467022330606447E-5</v>
      </c>
      <c r="CL36" s="55">
        <f t="shared" si="17"/>
        <v>-1.7684611565959863E-5</v>
      </c>
      <c r="CM36" s="55">
        <f t="shared" si="18"/>
        <v>-2.3331121187904612E-4</v>
      </c>
      <c r="CN36" s="23">
        <f t="shared" si="19"/>
        <v>-4.2664355808296335E-4</v>
      </c>
      <c r="CO36" s="23">
        <f t="shared" si="20"/>
        <v>-4.3826326263591794E-4</v>
      </c>
      <c r="CP36" s="23">
        <f t="shared" si="21"/>
        <v>-1.9339812590022877E-5</v>
      </c>
      <c r="CQ36" s="23">
        <f t="shared" si="22"/>
        <v>-3.4508769382979955E-4</v>
      </c>
      <c r="CR36" s="23">
        <f t="shared" si="23"/>
        <v>6.9133551685828118E-6</v>
      </c>
      <c r="CS36" s="74">
        <f t="shared" si="24"/>
        <v>-9.4720564084402936E-2</v>
      </c>
      <c r="CT36" s="23">
        <f t="shared" si="25"/>
        <v>-6.313663961105123E-5</v>
      </c>
      <c r="CU36" s="74">
        <f t="shared" si="26"/>
        <v>0.60028612153829408</v>
      </c>
      <c r="CV36" s="83">
        <f t="shared" si="13"/>
        <v>-6.8727487010511381E-5</v>
      </c>
      <c r="CW36" s="83">
        <f t="shared" si="14"/>
        <v>-1.0287058748749758E-5</v>
      </c>
      <c r="CX36" s="74">
        <f t="shared" si="27"/>
        <v>2.716230710132042</v>
      </c>
    </row>
    <row r="37" spans="1:102" x14ac:dyDescent="0.25">
      <c r="A37" s="28" t="s">
        <v>36</v>
      </c>
      <c r="B37" s="89">
        <v>10663.895258</v>
      </c>
      <c r="C37" s="89">
        <v>3648.6212301999999</v>
      </c>
      <c r="D37" s="89">
        <v>17297.708350000001</v>
      </c>
      <c r="E37" s="89">
        <v>6181.8338562999998</v>
      </c>
      <c r="F37" s="89">
        <v>4192.2835222000003</v>
      </c>
      <c r="G37" s="89">
        <v>24952.777989999999</v>
      </c>
      <c r="H37" s="89">
        <v>17234.111161000001</v>
      </c>
      <c r="I37" s="91">
        <v>55.861625119000003</v>
      </c>
      <c r="J37" s="91">
        <v>69.153888867999996</v>
      </c>
      <c r="K37" s="89">
        <v>8.0645950000000006</v>
      </c>
      <c r="L37" s="91">
        <v>92.392324923999993</v>
      </c>
      <c r="M37" s="89">
        <v>212.64850000000001</v>
      </c>
      <c r="N37" s="91">
        <v>2696.9915793999999</v>
      </c>
      <c r="O37" s="93">
        <v>9.9418295369000003</v>
      </c>
      <c r="P37" s="93">
        <v>2.4529896962</v>
      </c>
      <c r="Q37" s="91">
        <v>9.6375891651999996</v>
      </c>
      <c r="R37" s="26"/>
      <c r="S37" s="28" t="s">
        <v>36</v>
      </c>
      <c r="T37" s="96">
        <v>7.5626059473573601</v>
      </c>
      <c r="U37" s="26">
        <v>257.92913396770803</v>
      </c>
      <c r="V37" s="97">
        <v>9.9412306480657406</v>
      </c>
      <c r="W37" s="26">
        <v>81.0483519265469</v>
      </c>
      <c r="X37" s="26">
        <v>64.210591310552303</v>
      </c>
      <c r="Y37" s="26">
        <v>54.815814020773601</v>
      </c>
      <c r="Z37" s="97">
        <v>143.78203762630599</v>
      </c>
      <c r="AA37" s="26">
        <v>625.91592309684199</v>
      </c>
      <c r="AB37" s="97">
        <v>2.45298830539345</v>
      </c>
      <c r="AC37" s="26">
        <v>1301.6263079581299</v>
      </c>
      <c r="AD37" s="26">
        <v>8.06450312067604</v>
      </c>
      <c r="AE37" s="26">
        <v>10663.766703887701</v>
      </c>
      <c r="AF37" s="26">
        <v>460.67544074146701</v>
      </c>
      <c r="AG37" s="26">
        <v>327.55533547020502</v>
      </c>
      <c r="AH37" s="26">
        <v>121.330464606188</v>
      </c>
      <c r="AI37" s="26">
        <v>138.971937752933</v>
      </c>
      <c r="AJ37" s="97">
        <v>5.1955393661428602</v>
      </c>
      <c r="AK37" s="26">
        <v>186.71775121125799</v>
      </c>
      <c r="AL37" s="26">
        <v>186.71775121125799</v>
      </c>
      <c r="AM37" s="26">
        <v>212.64930854953701</v>
      </c>
      <c r="AN37" s="26">
        <v>0</v>
      </c>
      <c r="AO37" s="26">
        <v>517.48339787817497</v>
      </c>
      <c r="AP37" s="26">
        <v>17.551862713373499</v>
      </c>
      <c r="AQ37" s="97">
        <v>770.101795603244</v>
      </c>
      <c r="AR37" s="26">
        <v>69.488199207351897</v>
      </c>
      <c r="AS37" s="26">
        <v>624.21143441390097</v>
      </c>
      <c r="AT37" s="26">
        <v>7.2798315507749196</v>
      </c>
      <c r="AU37" s="26">
        <v>3648.6195318479599</v>
      </c>
      <c r="AV37" s="26">
        <v>0</v>
      </c>
      <c r="AW37" s="26">
        <v>15567.537702331399</v>
      </c>
      <c r="AX37" s="26">
        <v>1729.72602113218</v>
      </c>
      <c r="AY37" s="26">
        <v>17297.263723463599</v>
      </c>
      <c r="AZ37" s="26">
        <v>0.24207989943557801</v>
      </c>
      <c r="BA37" s="26">
        <v>602.62657085306603</v>
      </c>
      <c r="BB37" s="26">
        <v>59.640716473255203</v>
      </c>
      <c r="BC37" s="26">
        <v>7605.0559867351903</v>
      </c>
      <c r="BD37" s="26">
        <v>139.56695414371899</v>
      </c>
      <c r="BE37" s="26">
        <v>67.2671427439562</v>
      </c>
      <c r="BF37" s="26">
        <v>138.00038716447</v>
      </c>
      <c r="BG37" s="26">
        <v>53.1529121623362</v>
      </c>
      <c r="BH37" s="26">
        <v>66.676825153083499</v>
      </c>
      <c r="BI37" s="26">
        <v>86.409452779145994</v>
      </c>
      <c r="BJ37" s="26">
        <v>6181.3612274103598</v>
      </c>
      <c r="BK37" s="26">
        <v>4192.02646408072</v>
      </c>
      <c r="BL37" s="26">
        <v>1989.3347633296401</v>
      </c>
      <c r="BM37" s="26">
        <v>10.392676615795001</v>
      </c>
      <c r="BN37" s="26">
        <v>3.1394919526888101</v>
      </c>
      <c r="BO37" s="26">
        <v>1605.37996448232</v>
      </c>
      <c r="BP37" s="26">
        <v>140.970958762435</v>
      </c>
      <c r="BQ37" s="26">
        <v>226.186791264736</v>
      </c>
      <c r="BR37" s="26">
        <v>55.1395449407783</v>
      </c>
      <c r="BS37" s="26">
        <v>60.702354607389999</v>
      </c>
      <c r="BT37" s="26">
        <v>567.69794891637196</v>
      </c>
      <c r="BU37" s="26">
        <v>961.94341208024798</v>
      </c>
      <c r="BV37" s="26">
        <v>170.759913480623</v>
      </c>
      <c r="BW37" s="26">
        <v>709.42978334593204</v>
      </c>
      <c r="BX37" s="26">
        <v>31.512645091675399</v>
      </c>
      <c r="BY37" s="26">
        <v>24952.736550428799</v>
      </c>
      <c r="BZ37" s="26">
        <v>4467.1958454228597</v>
      </c>
      <c r="CA37" s="26">
        <v>31.4042017495991</v>
      </c>
      <c r="CB37" s="26">
        <v>544.62305291758196</v>
      </c>
      <c r="CC37" s="26">
        <v>1348.1547647167099</v>
      </c>
      <c r="CD37" s="97">
        <v>1.3647417930221999</v>
      </c>
      <c r="CE37" s="26">
        <v>1372.0847337760999</v>
      </c>
      <c r="CF37" s="26">
        <v>17233.972685507299</v>
      </c>
      <c r="CG37" s="26">
        <v>579.73337681953103</v>
      </c>
      <c r="CJ37" s="35">
        <f t="shared" si="15"/>
        <v>0</v>
      </c>
      <c r="CK37" s="55">
        <f t="shared" si="16"/>
        <v>-1.2055080173758482E-5</v>
      </c>
      <c r="CL37" s="55">
        <f t="shared" si="17"/>
        <v>-4.6547776072474673E-7</v>
      </c>
      <c r="CM37" s="55">
        <f t="shared" si="18"/>
        <v>-2.570436079772446E-5</v>
      </c>
      <c r="CN37" s="23">
        <f t="shared" si="19"/>
        <v>-7.6454479467820139E-5</v>
      </c>
      <c r="CO37" s="23">
        <f t="shared" si="20"/>
        <v>-6.1316969121753381E-5</v>
      </c>
      <c r="CP37" s="23">
        <f t="shared" si="21"/>
        <v>-1.6607197489672937E-6</v>
      </c>
      <c r="CQ37" s="23">
        <f t="shared" si="22"/>
        <v>-8.0349657379193025E-6</v>
      </c>
      <c r="CR37" s="23">
        <f t="shared" si="23"/>
        <v>-1.1392924748310051E-5</v>
      </c>
      <c r="CS37" s="74">
        <f t="shared" si="24"/>
        <v>1.0209227483435246</v>
      </c>
      <c r="CT37" s="23">
        <f t="shared" si="25"/>
        <v>3.8022818736001942E-6</v>
      </c>
      <c r="CU37" s="74">
        <f t="shared" si="26"/>
        <v>-0.76855269434961704</v>
      </c>
      <c r="CV37" s="83">
        <f t="shared" si="13"/>
        <v>-6.0239298213351511E-5</v>
      </c>
      <c r="CW37" s="83">
        <f t="shared" si="14"/>
        <v>-5.6698426091332503E-7</v>
      </c>
      <c r="CX37" s="74">
        <f t="shared" si="27"/>
        <v>-0.24464184704392841</v>
      </c>
    </row>
    <row r="38" spans="1:102" x14ac:dyDescent="0.25">
      <c r="A38" s="28" t="s">
        <v>37</v>
      </c>
      <c r="B38" s="89">
        <v>13978.450335</v>
      </c>
      <c r="C38" s="89">
        <v>591.08260330999997</v>
      </c>
      <c r="D38" s="89">
        <v>8787.5167899999997</v>
      </c>
      <c r="E38" s="89">
        <v>4673.7298770999996</v>
      </c>
      <c r="F38" s="89">
        <v>3711.7048946999998</v>
      </c>
      <c r="G38" s="89">
        <v>1484.5575764</v>
      </c>
      <c r="H38" s="89">
        <v>8380.4658393999998</v>
      </c>
      <c r="I38" s="91">
        <v>180.12520416999999</v>
      </c>
      <c r="J38" s="91">
        <v>22.268286774</v>
      </c>
      <c r="K38" s="89">
        <v>7.1362613599999998</v>
      </c>
      <c r="L38" s="91">
        <v>186.71431088</v>
      </c>
      <c r="M38" s="89">
        <v>177.20957326000001</v>
      </c>
      <c r="N38" s="91">
        <v>1922.1329719</v>
      </c>
      <c r="O38" s="93">
        <v>11.447242805</v>
      </c>
      <c r="P38" s="93">
        <v>0.1969667517</v>
      </c>
      <c r="Q38" s="91">
        <v>4.3369327289999999</v>
      </c>
      <c r="R38" s="26"/>
      <c r="S38" s="28" t="s">
        <v>37</v>
      </c>
      <c r="T38" s="96">
        <v>5.0835107883710497</v>
      </c>
      <c r="U38" s="26">
        <v>104.245689081585</v>
      </c>
      <c r="V38" s="97">
        <v>11.4472138473001</v>
      </c>
      <c r="W38" s="26">
        <v>114.062952239697</v>
      </c>
      <c r="X38" s="26">
        <v>109.36009553980701</v>
      </c>
      <c r="Y38" s="26">
        <v>28.792668697382499</v>
      </c>
      <c r="Z38" s="97">
        <v>635.67035065243999</v>
      </c>
      <c r="AA38" s="26">
        <v>170.512820196002</v>
      </c>
      <c r="AB38" s="97">
        <v>0.196966177324775</v>
      </c>
      <c r="AC38" s="26">
        <v>24488.895049202001</v>
      </c>
      <c r="AD38" s="26">
        <v>7.1362600641577902</v>
      </c>
      <c r="AE38" s="26">
        <v>13977.899778413401</v>
      </c>
      <c r="AF38" s="26">
        <v>139.92144638132601</v>
      </c>
      <c r="AG38" s="26">
        <v>312.965436587596</v>
      </c>
      <c r="AH38" s="26">
        <v>34.6604314249523</v>
      </c>
      <c r="AI38" s="26">
        <v>148.36627415642599</v>
      </c>
      <c r="AJ38" s="97">
        <v>3.0236451199038799</v>
      </c>
      <c r="AK38" s="26">
        <v>112.288947394605</v>
      </c>
      <c r="AL38" s="26">
        <v>112.288947394605</v>
      </c>
      <c r="AM38" s="26">
        <v>177.20918700852701</v>
      </c>
      <c r="AN38" s="26">
        <v>0</v>
      </c>
      <c r="AO38" s="26">
        <v>92.483265778383299</v>
      </c>
      <c r="AP38" s="26">
        <v>12.176415434143401</v>
      </c>
      <c r="AQ38" s="97">
        <v>572.40963017700801</v>
      </c>
      <c r="AR38" s="26">
        <v>48.338207713571002</v>
      </c>
      <c r="AS38" s="26">
        <v>786.34100905622802</v>
      </c>
      <c r="AT38" s="26">
        <v>14.849144217423699</v>
      </c>
      <c r="AU38" s="26">
        <v>591.07998767395804</v>
      </c>
      <c r="AV38" s="26">
        <v>0</v>
      </c>
      <c r="AW38" s="26">
        <v>7908.6715800812299</v>
      </c>
      <c r="AX38" s="26">
        <v>878.74206083985098</v>
      </c>
      <c r="AY38" s="26">
        <v>8787.4136409210805</v>
      </c>
      <c r="AZ38" s="26">
        <v>3.9511174607263097E-2</v>
      </c>
      <c r="BA38" s="26">
        <v>132.464294948152</v>
      </c>
      <c r="BB38" s="26">
        <v>13.995916876932499</v>
      </c>
      <c r="BC38" s="26">
        <v>1991.6840465534401</v>
      </c>
      <c r="BD38" s="26">
        <v>54.786211612846202</v>
      </c>
      <c r="BE38" s="26">
        <v>72.071885908056302</v>
      </c>
      <c r="BF38" s="26">
        <v>131.538113234897</v>
      </c>
      <c r="BG38" s="26">
        <v>33.753294399157802</v>
      </c>
      <c r="BH38" s="26">
        <v>13.185303074896501</v>
      </c>
      <c r="BI38" s="26">
        <v>114.37719398667301</v>
      </c>
      <c r="BJ38" s="26">
        <v>4670.6596219224302</v>
      </c>
      <c r="BK38" s="26">
        <v>3709.5354731655598</v>
      </c>
      <c r="BL38" s="26">
        <v>961.12414875687102</v>
      </c>
      <c r="BM38" s="26">
        <v>5.40920638238065</v>
      </c>
      <c r="BN38" s="26">
        <v>2.9567856594851101</v>
      </c>
      <c r="BO38" s="26">
        <v>749.05051020464305</v>
      </c>
      <c r="BP38" s="26">
        <v>361.27773914361501</v>
      </c>
      <c r="BQ38" s="26">
        <v>338.95355310107601</v>
      </c>
      <c r="BR38" s="26">
        <v>14.693613338514099</v>
      </c>
      <c r="BS38" s="26">
        <v>24.906424264069599</v>
      </c>
      <c r="BT38" s="26">
        <v>849.14195423204796</v>
      </c>
      <c r="BU38" s="26">
        <v>144.94307349313101</v>
      </c>
      <c r="BV38" s="26">
        <v>103.73062264257</v>
      </c>
      <c r="BW38" s="26">
        <v>809.01502095713704</v>
      </c>
      <c r="BX38" s="26">
        <v>16.692124146563199</v>
      </c>
      <c r="BY38" s="26">
        <v>1484.5210964114201</v>
      </c>
      <c r="BZ38" s="26">
        <v>1266.91773805051</v>
      </c>
      <c r="CA38" s="26">
        <v>5.36388729972384E-2</v>
      </c>
      <c r="CB38" s="26">
        <v>1443.8741381559</v>
      </c>
      <c r="CC38" s="26">
        <v>596.01275640538097</v>
      </c>
      <c r="CD38" s="97">
        <v>2.9935716888324801</v>
      </c>
      <c r="CE38" s="26">
        <v>474.80620975352798</v>
      </c>
      <c r="CF38" s="26">
        <v>8378.1029762396902</v>
      </c>
      <c r="CG38" s="26">
        <v>409.81348863745001</v>
      </c>
      <c r="CJ38" s="35">
        <f t="shared" si="15"/>
        <v>0</v>
      </c>
      <c r="CK38" s="55">
        <f t="shared" si="16"/>
        <v>-3.9386095983776244E-5</v>
      </c>
      <c r="CL38" s="55">
        <f t="shared" si="17"/>
        <v>-4.4251616056306228E-6</v>
      </c>
      <c r="CM38" s="55">
        <f t="shared" si="18"/>
        <v>-1.1738137335514482E-5</v>
      </c>
      <c r="CN38" s="23">
        <f t="shared" si="19"/>
        <v>-6.5691754943151322E-4</v>
      </c>
      <c r="CO38" s="23">
        <f t="shared" si="20"/>
        <v>-5.8448114707012721E-4</v>
      </c>
      <c r="CP38" s="23">
        <f t="shared" si="21"/>
        <v>-2.4572969859731315E-5</v>
      </c>
      <c r="CQ38" s="23">
        <f t="shared" si="22"/>
        <v>-2.819489042244951E-4</v>
      </c>
      <c r="CR38" s="23">
        <f t="shared" si="23"/>
        <v>-1.8158558720957523E-7</v>
      </c>
      <c r="CS38" s="74">
        <f t="shared" si="24"/>
        <v>-0.39860556555425292</v>
      </c>
      <c r="CT38" s="23">
        <f t="shared" si="25"/>
        <v>-2.1796309640471915E-6</v>
      </c>
      <c r="CU38" s="74">
        <f t="shared" si="26"/>
        <v>-0.5909018675857054</v>
      </c>
      <c r="CV38" s="83">
        <f t="shared" si="13"/>
        <v>-2.5296659111258786E-6</v>
      </c>
      <c r="CW38" s="83">
        <f t="shared" si="14"/>
        <v>-2.9161024387912017E-6</v>
      </c>
      <c r="CX38" s="74">
        <f t="shared" si="27"/>
        <v>2.4238816106441154</v>
      </c>
    </row>
    <row r="39" spans="1:102" x14ac:dyDescent="0.25">
      <c r="A39" s="28" t="s">
        <v>38</v>
      </c>
      <c r="B39" s="89">
        <v>31426.270822999999</v>
      </c>
      <c r="C39" s="89">
        <v>1331.5206401999999</v>
      </c>
      <c r="D39" s="89">
        <v>31882.734616000002</v>
      </c>
      <c r="E39" s="89">
        <v>14402.804898</v>
      </c>
      <c r="F39" s="89">
        <v>10811.834889</v>
      </c>
      <c r="G39" s="89">
        <v>16756.844854999999</v>
      </c>
      <c r="H39" s="89">
        <v>17960.903453999999</v>
      </c>
      <c r="I39" s="91">
        <v>25.173778591000001</v>
      </c>
      <c r="J39" s="91">
        <v>107.43741287</v>
      </c>
      <c r="K39" s="89">
        <v>39.218255036999999</v>
      </c>
      <c r="L39" s="91">
        <v>240.72932761000001</v>
      </c>
      <c r="M39" s="89">
        <v>570.04896480000002</v>
      </c>
      <c r="N39" s="91">
        <v>439.06985979000001</v>
      </c>
      <c r="O39" s="93">
        <v>5.0964065598000001</v>
      </c>
      <c r="P39" s="93">
        <v>4.7978431854999997</v>
      </c>
      <c r="Q39" s="91">
        <v>20.518341151000001</v>
      </c>
      <c r="R39" s="26"/>
      <c r="S39" s="28" t="s">
        <v>130</v>
      </c>
      <c r="T39" s="96">
        <v>21.2110876210877</v>
      </c>
      <c r="U39" s="26">
        <v>331.55270387452998</v>
      </c>
      <c r="V39" s="97">
        <v>5.0952824467093398</v>
      </c>
      <c r="W39" s="26">
        <v>97.795246888533001</v>
      </c>
      <c r="X39" s="26">
        <v>57.636960474748001</v>
      </c>
      <c r="Y39" s="26">
        <v>97.144294448253206</v>
      </c>
      <c r="Z39" s="97">
        <v>16.729252223397399</v>
      </c>
      <c r="AA39" s="26">
        <v>1046.35840213347</v>
      </c>
      <c r="AB39" s="97">
        <v>4.7977784779614296</v>
      </c>
      <c r="AC39" s="26">
        <v>14916.495831843</v>
      </c>
      <c r="AD39" s="26">
        <v>39.217816703002697</v>
      </c>
      <c r="AE39" s="26">
        <v>31421.857258759701</v>
      </c>
      <c r="AF39" s="26">
        <v>333.00620770490502</v>
      </c>
      <c r="AG39" s="26">
        <v>815.729008133977</v>
      </c>
      <c r="AH39" s="26">
        <v>57.3762426913068</v>
      </c>
      <c r="AI39" s="26">
        <v>190.10649443067399</v>
      </c>
      <c r="AJ39" s="97">
        <v>10.519656432885199</v>
      </c>
      <c r="AK39" s="26">
        <v>527.43995540684898</v>
      </c>
      <c r="AL39" s="26">
        <v>527.43995540684898</v>
      </c>
      <c r="AM39" s="26">
        <v>569.96007842600602</v>
      </c>
      <c r="AN39" s="26">
        <v>0</v>
      </c>
      <c r="AO39" s="26">
        <v>746.86786146859799</v>
      </c>
      <c r="AP39" s="26">
        <v>12.4156496542344</v>
      </c>
      <c r="AQ39" s="97">
        <v>824.437591991967</v>
      </c>
      <c r="AR39" s="26">
        <v>212.73488502766699</v>
      </c>
      <c r="AS39" s="26">
        <v>187.196483728267</v>
      </c>
      <c r="AT39" s="26">
        <v>7.4498383031388897</v>
      </c>
      <c r="AU39" s="26">
        <v>1331.4661222305201</v>
      </c>
      <c r="AV39" s="26">
        <v>0</v>
      </c>
      <c r="AW39" s="26">
        <v>28692.274868058801</v>
      </c>
      <c r="AX39" s="26">
        <v>3188.0308915436199</v>
      </c>
      <c r="AY39" s="26">
        <v>31880.305759602401</v>
      </c>
      <c r="AZ39" s="26">
        <v>0.114418494303027</v>
      </c>
      <c r="BA39" s="26">
        <v>888.97701321776697</v>
      </c>
      <c r="BB39" s="26">
        <v>172.090133155199</v>
      </c>
      <c r="BC39" s="26">
        <v>6563.39363434611</v>
      </c>
      <c r="BD39" s="26">
        <v>238.83052824947401</v>
      </c>
      <c r="BE39" s="26">
        <v>195.964352688481</v>
      </c>
      <c r="BF39" s="26">
        <v>362.492828167352</v>
      </c>
      <c r="BG39" s="26">
        <v>202.76393366325499</v>
      </c>
      <c r="BH39" s="26">
        <v>122.417834322437</v>
      </c>
      <c r="BI39" s="26">
        <v>189.66240650242199</v>
      </c>
      <c r="BJ39" s="26">
        <v>14398.4101994707</v>
      </c>
      <c r="BK39" s="26">
        <v>10808.645838991901</v>
      </c>
      <c r="BL39" s="26">
        <v>3589.76436047884</v>
      </c>
      <c r="BM39" s="26">
        <v>13.4524206441905</v>
      </c>
      <c r="BN39" s="26">
        <v>11.498627737159399</v>
      </c>
      <c r="BO39" s="26">
        <v>4319.7110338299199</v>
      </c>
      <c r="BP39" s="26">
        <v>271.73994312571199</v>
      </c>
      <c r="BQ39" s="26">
        <v>656.934561458247</v>
      </c>
      <c r="BR39" s="26">
        <v>143.194936886081</v>
      </c>
      <c r="BS39" s="26">
        <v>97.661679479819298</v>
      </c>
      <c r="BT39" s="26">
        <v>1645.79018587939</v>
      </c>
      <c r="BU39" s="26">
        <v>849.05271675264703</v>
      </c>
      <c r="BV39" s="26">
        <v>425.73013438681102</v>
      </c>
      <c r="BW39" s="26">
        <v>1621.06263287201</v>
      </c>
      <c r="BX39" s="26">
        <v>117.647665943923</v>
      </c>
      <c r="BY39" s="26">
        <v>16756.233627714701</v>
      </c>
      <c r="BZ39" s="26">
        <v>3969.9751576638801</v>
      </c>
      <c r="CA39" s="26">
        <v>55.181920763057597</v>
      </c>
      <c r="CB39" s="26">
        <v>149.94695785061899</v>
      </c>
      <c r="CC39" s="26">
        <v>2545.8812763719802</v>
      </c>
      <c r="CD39" s="97">
        <v>0.51370816407000697</v>
      </c>
      <c r="CE39" s="26">
        <v>1132.8935663883799</v>
      </c>
      <c r="CF39" s="26">
        <v>17950.142534477502</v>
      </c>
      <c r="CG39" s="26">
        <v>1299.6731306837401</v>
      </c>
      <c r="CJ39" s="35">
        <f t="shared" si="15"/>
        <v>0</v>
      </c>
      <c r="CK39" s="55">
        <f t="shared" si="16"/>
        <v>-1.4044186996147942E-4</v>
      </c>
      <c r="CL39" s="55">
        <f t="shared" si="17"/>
        <v>-4.0944141482918696E-5</v>
      </c>
      <c r="CM39" s="55">
        <f t="shared" si="18"/>
        <v>-7.6180930740543087E-5</v>
      </c>
      <c r="CN39" s="23">
        <f t="shared" si="19"/>
        <v>-3.0512796364482922E-4</v>
      </c>
      <c r="CO39" s="23">
        <f t="shared" si="20"/>
        <v>-2.9495918508185448E-4</v>
      </c>
      <c r="CP39" s="23">
        <f t="shared" si="21"/>
        <v>-3.6476275252762072E-5</v>
      </c>
      <c r="CQ39" s="23">
        <f t="shared" si="22"/>
        <v>-5.9913019131012564E-4</v>
      </c>
      <c r="CR39" s="23">
        <f t="shared" si="23"/>
        <v>-1.1176784813302202E-5</v>
      </c>
      <c r="CS39" s="74">
        <f t="shared" si="24"/>
        <v>1.1910083023259308</v>
      </c>
      <c r="CT39" s="23">
        <f t="shared" si="25"/>
        <v>-1.5592761233271637E-4</v>
      </c>
      <c r="CU39" s="74">
        <f t="shared" si="26"/>
        <v>-0.57365216592685264</v>
      </c>
      <c r="CV39" s="83">
        <f t="shared" si="13"/>
        <v>-2.2056974408737293E-4</v>
      </c>
      <c r="CW39" s="83">
        <f t="shared" si="14"/>
        <v>-1.3486797310420161E-5</v>
      </c>
      <c r="CX39" s="74">
        <f t="shared" si="27"/>
        <v>-0.63691809935737387</v>
      </c>
    </row>
    <row r="40" spans="1:102" x14ac:dyDescent="0.25">
      <c r="A40" s="28" t="s">
        <v>39</v>
      </c>
      <c r="B40" s="89">
        <v>686.82031500000005</v>
      </c>
      <c r="C40" s="89">
        <v>11.358335</v>
      </c>
      <c r="D40" s="89">
        <v>800.50252</v>
      </c>
      <c r="E40" s="89">
        <v>150.56608750000001</v>
      </c>
      <c r="F40" s="89">
        <v>86.172990393999996</v>
      </c>
      <c r="G40" s="89">
        <v>194.45211499999999</v>
      </c>
      <c r="H40" s="89">
        <v>962.85723499999995</v>
      </c>
      <c r="I40" s="91">
        <v>3.2564128587000001</v>
      </c>
      <c r="J40" s="91">
        <v>1.0835803418000001</v>
      </c>
      <c r="K40" s="89">
        <v>1.546E-2</v>
      </c>
      <c r="L40" s="91">
        <v>9.2645472313999999</v>
      </c>
      <c r="M40" s="89">
        <v>3.3307650099999999</v>
      </c>
      <c r="N40" s="91">
        <v>14.083176684</v>
      </c>
      <c r="O40" s="93">
        <v>0.59139496709999995</v>
      </c>
      <c r="P40" s="93">
        <v>1.2519065500000001E-2</v>
      </c>
      <c r="Q40" s="91">
        <v>9.1340941999999994E-2</v>
      </c>
      <c r="R40" s="26"/>
      <c r="S40" s="28" t="s">
        <v>39</v>
      </c>
      <c r="T40" s="96">
        <v>0.64890127805111297</v>
      </c>
      <c r="U40" s="26">
        <v>35.6916024025628</v>
      </c>
      <c r="V40" s="97">
        <v>0.59137862949605202</v>
      </c>
      <c r="W40" s="26">
        <v>1.3474908116630799</v>
      </c>
      <c r="X40" s="26">
        <v>1.1161658616273999</v>
      </c>
      <c r="Y40" s="26">
        <v>2.86617190871211</v>
      </c>
      <c r="Z40" s="97">
        <v>0.29518797808076702</v>
      </c>
      <c r="AA40" s="26">
        <v>16.668680969466799</v>
      </c>
      <c r="AB40" s="97">
        <v>1.25149910414038E-2</v>
      </c>
      <c r="AC40" s="26">
        <v>12072.5643531026</v>
      </c>
      <c r="AD40" s="26">
        <v>1.54592405952479E-2</v>
      </c>
      <c r="AE40" s="26">
        <v>686.72167026571105</v>
      </c>
      <c r="AF40" s="26">
        <v>14.818299338140401</v>
      </c>
      <c r="AG40" s="26">
        <v>84.745419189466901</v>
      </c>
      <c r="AH40" s="26">
        <v>1.95068627399493</v>
      </c>
      <c r="AI40" s="26">
        <v>17.7689638345853</v>
      </c>
      <c r="AJ40" s="97">
        <v>0.40721137313502698</v>
      </c>
      <c r="AK40" s="26">
        <v>32.468475302364901</v>
      </c>
      <c r="AL40" s="26">
        <v>32.468475302364901</v>
      </c>
      <c r="AM40" s="26">
        <v>3.3307555469391499</v>
      </c>
      <c r="AN40" s="26">
        <v>0</v>
      </c>
      <c r="AO40" s="26">
        <v>77.948666936743905</v>
      </c>
      <c r="AP40" s="26">
        <v>0.369734061749034</v>
      </c>
      <c r="AQ40" s="97">
        <v>47.965544874440702</v>
      </c>
      <c r="AR40" s="26">
        <v>21.2094178080104</v>
      </c>
      <c r="AS40" s="26">
        <v>5.2785922314037199</v>
      </c>
      <c r="AT40" s="26">
        <v>0.572860372808082</v>
      </c>
      <c r="AU40" s="26">
        <v>11.3521063116123</v>
      </c>
      <c r="AV40" s="26">
        <v>0</v>
      </c>
      <c r="AW40" s="26">
        <v>720.1978103033</v>
      </c>
      <c r="AX40" s="26">
        <v>80.021502846717993</v>
      </c>
      <c r="AY40" s="26">
        <v>800.21931315001802</v>
      </c>
      <c r="AZ40" s="26">
        <v>9.6824690567414995E-3</v>
      </c>
      <c r="BA40" s="26">
        <v>21.156932686607401</v>
      </c>
      <c r="BB40" s="26">
        <v>1.1320710303852</v>
      </c>
      <c r="BC40" s="26">
        <v>335.35399213611299</v>
      </c>
      <c r="BD40" s="26">
        <v>1.8262195538947401</v>
      </c>
      <c r="BE40" s="26">
        <v>1.3921997475707799</v>
      </c>
      <c r="BF40" s="26">
        <v>9.7124013183639093</v>
      </c>
      <c r="BG40" s="26">
        <v>1.223944008113</v>
      </c>
      <c r="BH40" s="26">
        <v>0.38530350171133698</v>
      </c>
      <c r="BI40" s="26">
        <v>0.62689607004083803</v>
      </c>
      <c r="BJ40" s="26">
        <v>150.547400076846</v>
      </c>
      <c r="BK40" s="26">
        <v>86.153576336374499</v>
      </c>
      <c r="BL40" s="26">
        <v>64.3938237404722</v>
      </c>
      <c r="BM40" s="26">
        <v>7.7363881005528198E-2</v>
      </c>
      <c r="BN40" s="26">
        <v>1.66351826915127E-2</v>
      </c>
      <c r="BO40" s="26">
        <v>22.3283727464629</v>
      </c>
      <c r="BP40" s="26">
        <v>0.19547472048148901</v>
      </c>
      <c r="BQ40" s="26">
        <v>9.2561723353009295</v>
      </c>
      <c r="BR40" s="26">
        <v>1.95100206132156</v>
      </c>
      <c r="BS40" s="26">
        <v>1.18247820565815</v>
      </c>
      <c r="BT40" s="26">
        <v>23.6453446209979</v>
      </c>
      <c r="BU40" s="26">
        <v>15.053879526985</v>
      </c>
      <c r="BV40" s="26">
        <v>3.3847528706933998</v>
      </c>
      <c r="BW40" s="26">
        <v>7.2400922964995997</v>
      </c>
      <c r="BX40" s="26">
        <v>0.57685218518162995</v>
      </c>
      <c r="BY40" s="26">
        <v>194.44498730468399</v>
      </c>
      <c r="BZ40" s="26">
        <v>264.36763291338701</v>
      </c>
      <c r="CA40" s="26">
        <v>1.5799127386365499</v>
      </c>
      <c r="CB40" s="26">
        <v>4.9889581592285897</v>
      </c>
      <c r="CC40" s="26">
        <v>197.329014859659</v>
      </c>
      <c r="CD40" s="97">
        <v>0</v>
      </c>
      <c r="CE40" s="26">
        <v>50.689238771143501</v>
      </c>
      <c r="CF40" s="26">
        <v>962.23382650727297</v>
      </c>
      <c r="CG40" s="26">
        <v>75.2884675236145</v>
      </c>
      <c r="CJ40" s="35">
        <f t="shared" si="15"/>
        <v>0</v>
      </c>
      <c r="CK40" s="55">
        <f t="shared" si="16"/>
        <v>-1.4362524249009146E-4</v>
      </c>
      <c r="CL40" s="55">
        <f t="shared" si="17"/>
        <v>-5.4838040854586012E-4</v>
      </c>
      <c r="CM40" s="55">
        <f t="shared" si="18"/>
        <v>-3.5378633159328438E-4</v>
      </c>
      <c r="CN40" s="23">
        <f t="shared" si="19"/>
        <v>-1.2411442353515333E-4</v>
      </c>
      <c r="CO40" s="23">
        <f t="shared" si="20"/>
        <v>-2.2529167824780966E-4</v>
      </c>
      <c r="CP40" s="23">
        <f t="shared" si="21"/>
        <v>-3.6655272769858438E-5</v>
      </c>
      <c r="CQ40" s="23">
        <f t="shared" si="22"/>
        <v>-6.4745682959632179E-4</v>
      </c>
      <c r="CR40" s="23">
        <f t="shared" si="23"/>
        <v>-4.9120617858950462E-5</v>
      </c>
      <c r="CS40" s="74">
        <f t="shared" si="24"/>
        <v>2.5045938556307048</v>
      </c>
      <c r="CT40" s="23">
        <f t="shared" si="25"/>
        <v>-2.8411073196768587E-6</v>
      </c>
      <c r="CU40" s="74">
        <f t="shared" si="26"/>
        <v>-0.62518454821341796</v>
      </c>
      <c r="CV40" s="83">
        <f t="shared" si="13"/>
        <v>-2.7625537680915119E-5</v>
      </c>
      <c r="CW40" s="83">
        <f t="shared" si="14"/>
        <v>-3.2546028265453912E-4</v>
      </c>
      <c r="CX40" s="74">
        <f t="shared" si="27"/>
        <v>5.2716713914345448</v>
      </c>
    </row>
    <row r="41" spans="1:102" x14ac:dyDescent="0.25">
      <c r="A41" s="28" t="s">
        <v>40</v>
      </c>
      <c r="B41" s="89">
        <v>60456.034413000001</v>
      </c>
      <c r="C41" s="89">
        <v>1009.956846</v>
      </c>
      <c r="D41" s="89">
        <v>21281.376400000001</v>
      </c>
      <c r="E41" s="89">
        <v>7955.2982241999998</v>
      </c>
      <c r="F41" s="89">
        <v>6038.6214129</v>
      </c>
      <c r="G41" s="89">
        <v>10644.865549</v>
      </c>
      <c r="H41" s="89">
        <v>23993.028907</v>
      </c>
      <c r="I41" s="91">
        <v>375.35485994999999</v>
      </c>
      <c r="J41" s="91">
        <v>94.484663647000005</v>
      </c>
      <c r="K41" s="89">
        <v>24.995760551</v>
      </c>
      <c r="L41" s="91">
        <v>326.93636786000002</v>
      </c>
      <c r="M41" s="89">
        <v>469.87454315000002</v>
      </c>
      <c r="N41" s="91">
        <v>3349.3017708000002</v>
      </c>
      <c r="O41" s="93">
        <v>65.232545428999998</v>
      </c>
      <c r="P41" s="93">
        <v>2.2637481642999999</v>
      </c>
      <c r="Q41" s="91">
        <v>19.293905752000001</v>
      </c>
      <c r="R41" s="26"/>
      <c r="S41" s="28" t="s">
        <v>40</v>
      </c>
      <c r="T41" s="96">
        <v>29.436990079861701</v>
      </c>
      <c r="U41" s="26">
        <v>359.256102445338</v>
      </c>
      <c r="V41" s="97">
        <v>65.231385238420003</v>
      </c>
      <c r="W41" s="26">
        <v>223.119046326834</v>
      </c>
      <c r="X41" s="26">
        <v>208.555348641721</v>
      </c>
      <c r="Y41" s="26">
        <v>98.117198613882394</v>
      </c>
      <c r="Z41" s="97">
        <v>653.01393816081804</v>
      </c>
      <c r="AA41" s="26">
        <v>419.68571743872297</v>
      </c>
      <c r="AB41" s="97">
        <v>2.2636695377221199</v>
      </c>
      <c r="AC41" s="26">
        <v>15323.713474845001</v>
      </c>
      <c r="AD41" s="26">
        <v>24.995710111430899</v>
      </c>
      <c r="AE41" s="26">
        <v>60454.870621661503</v>
      </c>
      <c r="AF41" s="26">
        <v>469.858316412107</v>
      </c>
      <c r="AG41" s="26">
        <v>329.874190279846</v>
      </c>
      <c r="AH41" s="26">
        <v>97.945621536396501</v>
      </c>
      <c r="AI41" s="26">
        <v>274.84652806020898</v>
      </c>
      <c r="AJ41" s="97">
        <v>16.625097397118601</v>
      </c>
      <c r="AK41" s="26">
        <v>150.506902754701</v>
      </c>
      <c r="AL41" s="26">
        <v>150.506902754701</v>
      </c>
      <c r="AM41" s="26">
        <v>469.86310506455601</v>
      </c>
      <c r="AN41" s="26">
        <v>0</v>
      </c>
      <c r="AO41" s="26">
        <v>655.329097436805</v>
      </c>
      <c r="AP41" s="26">
        <v>33.7860722491627</v>
      </c>
      <c r="AQ41" s="97">
        <v>2087.5808231753799</v>
      </c>
      <c r="AR41" s="26">
        <v>199.305123115735</v>
      </c>
      <c r="AS41" s="26">
        <v>1777.23289762236</v>
      </c>
      <c r="AT41" s="26">
        <v>48.699343002762603</v>
      </c>
      <c r="AU41" s="26">
        <v>1009.93696984054</v>
      </c>
      <c r="AV41" s="26">
        <v>0</v>
      </c>
      <c r="AW41" s="26">
        <v>19152.849971899399</v>
      </c>
      <c r="AX41" s="26">
        <v>2128.0915698775898</v>
      </c>
      <c r="AY41" s="26">
        <v>21280.941541777</v>
      </c>
      <c r="AZ41" s="26">
        <v>0.49693337380205499</v>
      </c>
      <c r="BA41" s="26">
        <v>552.35672372303804</v>
      </c>
      <c r="BB41" s="26">
        <v>55.6446260376879</v>
      </c>
      <c r="BC41" s="26">
        <v>8015.8363638977498</v>
      </c>
      <c r="BD41" s="26">
        <v>181.43874342751499</v>
      </c>
      <c r="BE41" s="26">
        <v>115.994316521191</v>
      </c>
      <c r="BF41" s="26">
        <v>191.33888507085101</v>
      </c>
      <c r="BG41" s="26">
        <v>107.97178281145899</v>
      </c>
      <c r="BH41" s="26">
        <v>50.816021081808003</v>
      </c>
      <c r="BI41" s="26">
        <v>186.357163687248</v>
      </c>
      <c r="BJ41" s="26">
        <v>7953.08013899666</v>
      </c>
      <c r="BK41" s="26">
        <v>6037.2704128327596</v>
      </c>
      <c r="BL41" s="26">
        <v>1915.8097261639</v>
      </c>
      <c r="BM41" s="26">
        <v>13.696256080181501</v>
      </c>
      <c r="BN41" s="26">
        <v>10.386232736619201</v>
      </c>
      <c r="BO41" s="26">
        <v>1634.9411167892599</v>
      </c>
      <c r="BP41" s="26">
        <v>419.03055695365401</v>
      </c>
      <c r="BQ41" s="26">
        <v>448.79400529473003</v>
      </c>
      <c r="BR41" s="26">
        <v>46.428509932814002</v>
      </c>
      <c r="BS41" s="26">
        <v>53.883883551282103</v>
      </c>
      <c r="BT41" s="26">
        <v>1125.7745441439099</v>
      </c>
      <c r="BU41" s="26">
        <v>289.99848818058098</v>
      </c>
      <c r="BV41" s="26">
        <v>228.78398413554001</v>
      </c>
      <c r="BW41" s="26">
        <v>1118.9332334309599</v>
      </c>
      <c r="BX41" s="26">
        <v>47.056551146034899</v>
      </c>
      <c r="BY41" s="26">
        <v>10644.8081384301</v>
      </c>
      <c r="BZ41" s="26">
        <v>5593.6330801659497</v>
      </c>
      <c r="CA41" s="26">
        <v>32.554989464178298</v>
      </c>
      <c r="CB41" s="26">
        <v>2022.73877087905</v>
      </c>
      <c r="CC41" s="26">
        <v>2219.5180293449598</v>
      </c>
      <c r="CD41" s="97">
        <v>7.8993932458703204</v>
      </c>
      <c r="CE41" s="26">
        <v>1744.9601889706501</v>
      </c>
      <c r="CF41" s="26">
        <v>23988.8786612433</v>
      </c>
      <c r="CG41" s="26">
        <v>939.67610052802797</v>
      </c>
      <c r="CJ41" s="35">
        <f t="shared" si="15"/>
        <v>0</v>
      </c>
      <c r="CK41" s="55">
        <f t="shared" si="16"/>
        <v>-1.9250209673828034E-5</v>
      </c>
      <c r="CL41" s="55">
        <f t="shared" si="17"/>
        <v>-1.9680206672977256E-5</v>
      </c>
      <c r="CM41" s="55">
        <f t="shared" si="18"/>
        <v>-2.0433745206506297E-5</v>
      </c>
      <c r="CN41" s="23">
        <f t="shared" si="19"/>
        <v>-2.7881861129886831E-4</v>
      </c>
      <c r="CO41" s="23">
        <f t="shared" si="20"/>
        <v>-2.2372657182222875E-4</v>
      </c>
      <c r="CP41" s="23">
        <f t="shared" si="21"/>
        <v>-5.3932639764645309E-6</v>
      </c>
      <c r="CQ41" s="23">
        <f t="shared" si="22"/>
        <v>-1.7297714985411761E-4</v>
      </c>
      <c r="CR41" s="23">
        <f t="shared" si="23"/>
        <v>-2.0179249596381599E-6</v>
      </c>
      <c r="CS41" s="74">
        <f t="shared" si="24"/>
        <v>-0.53964466009131551</v>
      </c>
      <c r="CT41" s="23">
        <f t="shared" si="25"/>
        <v>-2.4342849832495362E-5</v>
      </c>
      <c r="CU41" s="74">
        <f t="shared" si="26"/>
        <v>-0.46937212014853541</v>
      </c>
      <c r="CV41" s="83">
        <f t="shared" si="13"/>
        <v>-1.7785456206943723E-5</v>
      </c>
      <c r="CW41" s="83">
        <f t="shared" si="14"/>
        <v>-3.4732917344788096E-5</v>
      </c>
      <c r="CX41" s="74">
        <f t="shared" si="27"/>
        <v>1.5240790345269746</v>
      </c>
    </row>
    <row r="42" spans="1:102" x14ac:dyDescent="0.25">
      <c r="A42" s="28" t="s">
        <v>41</v>
      </c>
      <c r="B42" s="89">
        <v>2294.4482840000001</v>
      </c>
      <c r="C42" s="89">
        <v>51.850968109999997</v>
      </c>
      <c r="D42" s="89">
        <v>2804.67157</v>
      </c>
      <c r="E42" s="89">
        <v>669.10712921000004</v>
      </c>
      <c r="F42" s="89">
        <v>635.72852221999995</v>
      </c>
      <c r="G42" s="89">
        <v>478.95131376000001</v>
      </c>
      <c r="H42" s="89">
        <v>3428.7811280000001</v>
      </c>
      <c r="I42" s="91">
        <v>75.978765057000004</v>
      </c>
      <c r="J42" s="91">
        <v>8.4147325622999993</v>
      </c>
      <c r="K42" s="89"/>
      <c r="L42" s="91">
        <v>12.866699335</v>
      </c>
      <c r="M42" s="89">
        <v>21.23368</v>
      </c>
      <c r="N42" s="91">
        <v>33.159939999999999</v>
      </c>
      <c r="O42" s="93">
        <v>12.757565712</v>
      </c>
      <c r="P42" s="93">
        <v>4.8104690000000004E-3</v>
      </c>
      <c r="Q42" s="91">
        <v>0.21920702619999999</v>
      </c>
      <c r="R42" s="26"/>
      <c r="S42" s="28" t="s">
        <v>41</v>
      </c>
      <c r="T42" s="96">
        <v>7.0785887130159999</v>
      </c>
      <c r="U42" s="26">
        <v>95.212853203873294</v>
      </c>
      <c r="V42" s="97">
        <v>12.7576697974787</v>
      </c>
      <c r="W42" s="26">
        <v>12.258498694714699</v>
      </c>
      <c r="X42" s="26">
        <v>11.6963343604491</v>
      </c>
      <c r="Y42" s="26">
        <v>17.421435460262501</v>
      </c>
      <c r="Z42" s="97">
        <v>11.2284789183106</v>
      </c>
      <c r="AA42" s="26">
        <v>88.299597183983707</v>
      </c>
      <c r="AB42" s="97">
        <v>4.8096056658784997E-3</v>
      </c>
      <c r="AC42" s="26">
        <v>273.389530541287</v>
      </c>
      <c r="AD42" s="26">
        <v>0</v>
      </c>
      <c r="AE42" s="26">
        <v>2294.3543147649002</v>
      </c>
      <c r="AF42" s="26">
        <v>45.217778226604203</v>
      </c>
      <c r="AG42" s="26">
        <v>25.2821342781256</v>
      </c>
      <c r="AH42" s="26">
        <v>9.7269069516863702</v>
      </c>
      <c r="AI42" s="26">
        <v>370.47861730817903</v>
      </c>
      <c r="AJ42" s="97">
        <v>4.07253912363465</v>
      </c>
      <c r="AK42" s="26">
        <v>20.481503681443101</v>
      </c>
      <c r="AL42" s="26">
        <v>20.481503681443101</v>
      </c>
      <c r="AM42" s="26">
        <v>21.233422908954498</v>
      </c>
      <c r="AN42" s="26">
        <v>0</v>
      </c>
      <c r="AO42" s="26">
        <v>131.911555727327</v>
      </c>
      <c r="AP42" s="26">
        <v>5.4823875000217104</v>
      </c>
      <c r="AQ42" s="97">
        <v>226.29286274979401</v>
      </c>
      <c r="AR42" s="26">
        <v>30.4893898015976</v>
      </c>
      <c r="AS42" s="26">
        <v>125.06226285830699</v>
      </c>
      <c r="AT42" s="26">
        <v>3.6595467468313001</v>
      </c>
      <c r="AU42" s="26">
        <v>51.8355911748978</v>
      </c>
      <c r="AV42" s="26">
        <v>0</v>
      </c>
      <c r="AW42" s="26">
        <v>2523.9564361317698</v>
      </c>
      <c r="AX42" s="26">
        <v>280.43930749672802</v>
      </c>
      <c r="AY42" s="26">
        <v>2804.39574362849</v>
      </c>
      <c r="AZ42" s="26">
        <v>2.9534656957368E-2</v>
      </c>
      <c r="BA42" s="26">
        <v>80.815585896647306</v>
      </c>
      <c r="BB42" s="26">
        <v>2.4042045459305399</v>
      </c>
      <c r="BC42" s="26">
        <v>1193.8593315564101</v>
      </c>
      <c r="BD42" s="26">
        <v>9.7146398805094805</v>
      </c>
      <c r="BE42" s="26">
        <v>5.1090545963612701</v>
      </c>
      <c r="BF42" s="26">
        <v>15.388692127845999</v>
      </c>
      <c r="BG42" s="26">
        <v>10.7386000187392</v>
      </c>
      <c r="BH42" s="26">
        <v>3.5746911663001399</v>
      </c>
      <c r="BI42" s="26">
        <v>11.9056512299035</v>
      </c>
      <c r="BJ42" s="26">
        <v>668.98883632535103</v>
      </c>
      <c r="BK42" s="26">
        <v>635.64442869625702</v>
      </c>
      <c r="BL42" s="26">
        <v>33.344407629094299</v>
      </c>
      <c r="BM42" s="26">
        <v>0.48225503298665601</v>
      </c>
      <c r="BN42" s="26">
        <v>1.0386789026494001</v>
      </c>
      <c r="BO42" s="26">
        <v>325.521330489371</v>
      </c>
      <c r="BP42" s="26">
        <v>2.5554269196470298</v>
      </c>
      <c r="BQ42" s="26">
        <v>50.6318136873955</v>
      </c>
      <c r="BR42" s="26">
        <v>3.9596392566014602</v>
      </c>
      <c r="BS42" s="26">
        <v>3.7606980438389099</v>
      </c>
      <c r="BT42" s="26">
        <v>126.65705496673699</v>
      </c>
      <c r="BU42" s="26">
        <v>46.290501736793303</v>
      </c>
      <c r="BV42" s="26">
        <v>33.499066838627101</v>
      </c>
      <c r="BW42" s="26">
        <v>27.570144989169702</v>
      </c>
      <c r="BX42" s="26">
        <v>1.1327860036420401</v>
      </c>
      <c r="BY42" s="26">
        <v>478.91696034303999</v>
      </c>
      <c r="BZ42" s="26">
        <v>848.19190026342301</v>
      </c>
      <c r="CA42" s="26">
        <v>1.8594716402938901E-3</v>
      </c>
      <c r="CB42" s="26">
        <v>175.432817521864</v>
      </c>
      <c r="CC42" s="26">
        <v>332.07072020382799</v>
      </c>
      <c r="CD42" s="97">
        <v>0.69190626463731297</v>
      </c>
      <c r="CE42" s="26">
        <v>246.56630751566701</v>
      </c>
      <c r="CF42" s="26">
        <v>3428.7658905294902</v>
      </c>
      <c r="CG42" s="26">
        <v>191.20144751399599</v>
      </c>
      <c r="CJ42" s="35">
        <f t="shared" si="15"/>
        <v>0</v>
      </c>
      <c r="CK42" s="55">
        <f t="shared" si="16"/>
        <v>-4.0955046036613327E-5</v>
      </c>
      <c r="CL42" s="55">
        <f t="shared" si="17"/>
        <v>-2.9656023142277257E-4</v>
      </c>
      <c r="CM42" s="55">
        <f t="shared" si="18"/>
        <v>-9.8345337279542112E-5</v>
      </c>
      <c r="CN42" s="23">
        <f t="shared" si="19"/>
        <v>-1.7679214506154543E-4</v>
      </c>
      <c r="CO42" s="23">
        <f t="shared" si="20"/>
        <v>-1.3227898513859781E-4</v>
      </c>
      <c r="CP42" s="23">
        <f t="shared" si="21"/>
        <v>-7.1726323684812905E-5</v>
      </c>
      <c r="CQ42" s="23">
        <f t="shared" si="22"/>
        <v>-4.4439904272226479E-6</v>
      </c>
      <c r="CR42" s="23" t="e">
        <f t="shared" si="23"/>
        <v>#DIV/0!</v>
      </c>
      <c r="CS42" s="74">
        <f t="shared" si="24"/>
        <v>0.59182266937172523</v>
      </c>
      <c r="CT42" s="23">
        <f t="shared" si="25"/>
        <v>-1.2107700855495233E-5</v>
      </c>
      <c r="CU42" s="74">
        <f t="shared" si="26"/>
        <v>2.771486403724102</v>
      </c>
      <c r="CV42" s="83">
        <f t="shared" si="13"/>
        <v>8.1587256573638783E-6</v>
      </c>
      <c r="CW42" s="83">
        <f t="shared" si="14"/>
        <v>-1.7946984410474004E-4</v>
      </c>
      <c r="CX42" s="74">
        <f t="shared" si="27"/>
        <v>15.69447740918854</v>
      </c>
    </row>
    <row r="43" spans="1:102" x14ac:dyDescent="0.25">
      <c r="A43" s="28" t="s">
        <v>42</v>
      </c>
      <c r="B43" s="89">
        <v>38877.469685999997</v>
      </c>
      <c r="C43" s="89">
        <v>1205.1089449000001</v>
      </c>
      <c r="D43" s="89">
        <v>24181.784726999998</v>
      </c>
      <c r="E43" s="89">
        <v>13093.549306999999</v>
      </c>
      <c r="F43" s="89">
        <v>10480.056529</v>
      </c>
      <c r="G43" s="89">
        <v>16484.747081000001</v>
      </c>
      <c r="H43" s="89">
        <v>33443.290272999999</v>
      </c>
      <c r="I43" s="91">
        <v>175.68043781</v>
      </c>
      <c r="J43" s="91">
        <v>61.337266022999998</v>
      </c>
      <c r="K43" s="89">
        <v>76.878679986999998</v>
      </c>
      <c r="L43" s="91">
        <v>71.856956922999998</v>
      </c>
      <c r="M43" s="89">
        <v>439.64212914000001</v>
      </c>
      <c r="N43" s="91">
        <v>1278.5620756999999</v>
      </c>
      <c r="O43" s="93">
        <v>27.528058453</v>
      </c>
      <c r="P43" s="93">
        <v>1.6087915478000001</v>
      </c>
      <c r="Q43" s="91">
        <v>18.992465330999998</v>
      </c>
      <c r="R43" s="26"/>
      <c r="S43" s="28" t="s">
        <v>42</v>
      </c>
      <c r="T43" s="96">
        <v>213.51433127437801</v>
      </c>
      <c r="U43" s="26">
        <v>831.34474452110805</v>
      </c>
      <c r="V43" s="97">
        <v>27.5272077899841</v>
      </c>
      <c r="W43" s="26">
        <v>140.17319094180701</v>
      </c>
      <c r="X43" s="26">
        <v>109.44502407681701</v>
      </c>
      <c r="Y43" s="26">
        <v>149.75118814370299</v>
      </c>
      <c r="Z43" s="97">
        <v>71.213842530016507</v>
      </c>
      <c r="AA43" s="26">
        <v>715.94733331352404</v>
      </c>
      <c r="AB43" s="97">
        <v>1.60878522523953</v>
      </c>
      <c r="AC43" s="26">
        <v>24806.795501636701</v>
      </c>
      <c r="AD43" s="26">
        <v>76.878154428767701</v>
      </c>
      <c r="AE43" s="26">
        <v>38874.549971572997</v>
      </c>
      <c r="AF43" s="26">
        <v>691.46954928569801</v>
      </c>
      <c r="AG43" s="26">
        <v>311.83818097102102</v>
      </c>
      <c r="AH43" s="26">
        <v>72.339651332945095</v>
      </c>
      <c r="AI43" s="26">
        <v>10252.0445147664</v>
      </c>
      <c r="AJ43" s="97">
        <v>31.1750246508815</v>
      </c>
      <c r="AK43" s="26">
        <v>260.38636831719901</v>
      </c>
      <c r="AL43" s="26">
        <v>260.38636831719901</v>
      </c>
      <c r="AM43" s="26">
        <v>439.63818052331902</v>
      </c>
      <c r="AN43" s="26">
        <v>0</v>
      </c>
      <c r="AO43" s="26">
        <v>901.36393578928005</v>
      </c>
      <c r="AP43" s="26">
        <v>20.2879044197791</v>
      </c>
      <c r="AQ43" s="97">
        <v>1582.6763991958601</v>
      </c>
      <c r="AR43" s="26">
        <v>355.42375515027197</v>
      </c>
      <c r="AS43" s="26">
        <v>608.05475576218396</v>
      </c>
      <c r="AT43" s="26">
        <v>16.506895165994099</v>
      </c>
      <c r="AU43" s="26">
        <v>1205.10765985791</v>
      </c>
      <c r="AV43" s="26">
        <v>0</v>
      </c>
      <c r="AW43" s="26">
        <v>21762.458660670301</v>
      </c>
      <c r="AX43" s="26">
        <v>2418.0517571873402</v>
      </c>
      <c r="AY43" s="26">
        <v>24180.5104178576</v>
      </c>
      <c r="AZ43" s="26">
        <v>0.80857748347842096</v>
      </c>
      <c r="BA43" s="26">
        <v>869.33498864668002</v>
      </c>
      <c r="BB43" s="26">
        <v>80.452703125836294</v>
      </c>
      <c r="BC43" s="26">
        <v>7529.67928875502</v>
      </c>
      <c r="BD43" s="26">
        <v>165.67802289698301</v>
      </c>
      <c r="BE43" s="26">
        <v>137.28932775751301</v>
      </c>
      <c r="BF43" s="26">
        <v>209.792421565833</v>
      </c>
      <c r="BG43" s="26">
        <v>124.193216602346</v>
      </c>
      <c r="BH43" s="26">
        <v>165.85151200471799</v>
      </c>
      <c r="BI43" s="26">
        <v>116.103347358973</v>
      </c>
      <c r="BJ43" s="26">
        <v>12958.7404556942</v>
      </c>
      <c r="BK43" s="26">
        <v>10346.299655410199</v>
      </c>
      <c r="BL43" s="26">
        <v>2612.44080028395</v>
      </c>
      <c r="BM43" s="26">
        <v>15.046631726053601</v>
      </c>
      <c r="BN43" s="26">
        <v>10.202871892893899</v>
      </c>
      <c r="BO43" s="26">
        <v>5997.5715581843897</v>
      </c>
      <c r="BP43" s="26">
        <v>202.15884673247399</v>
      </c>
      <c r="BQ43" s="26">
        <v>448.14592428776899</v>
      </c>
      <c r="BR43" s="26">
        <v>41.650290161212901</v>
      </c>
      <c r="BS43" s="26">
        <v>50.764749962135497</v>
      </c>
      <c r="BT43" s="26">
        <v>1124.04604665531</v>
      </c>
      <c r="BU43" s="26">
        <v>564.110191249477</v>
      </c>
      <c r="BV43" s="26">
        <v>244.90135540131899</v>
      </c>
      <c r="BW43" s="26">
        <v>1133.32426493614</v>
      </c>
      <c r="BX43" s="26">
        <v>79.126564158359201</v>
      </c>
      <c r="BY43" s="26">
        <v>16484.4997961064</v>
      </c>
      <c r="BZ43" s="26">
        <v>5142.4544160271498</v>
      </c>
      <c r="CA43" s="26">
        <v>279.09129042457499</v>
      </c>
      <c r="CB43" s="26">
        <v>263.68813869723402</v>
      </c>
      <c r="CC43" s="26">
        <v>3395.2491467565001</v>
      </c>
      <c r="CD43" s="97">
        <v>0.82366041721457195</v>
      </c>
      <c r="CE43" s="26">
        <v>1968.92527683345</v>
      </c>
      <c r="CF43" s="26">
        <v>33428.118028333804</v>
      </c>
      <c r="CG43" s="26">
        <v>2105.0331471549398</v>
      </c>
      <c r="CJ43" s="35">
        <f t="shared" si="15"/>
        <v>0</v>
      </c>
      <c r="CK43" s="23">
        <f t="shared" si="16"/>
        <v>-7.5100423216368698E-5</v>
      </c>
      <c r="CL43" s="23">
        <f t="shared" si="17"/>
        <v>-1.0663285635223576E-6</v>
      </c>
      <c r="CM43" s="23">
        <f t="shared" si="18"/>
        <v>-5.269706751525678E-5</v>
      </c>
      <c r="CN43" s="23">
        <f t="shared" si="19"/>
        <v>-1.0295821869607841E-2</v>
      </c>
      <c r="CO43" s="23">
        <f t="shared" si="20"/>
        <v>-1.2762991613611392E-2</v>
      </c>
      <c r="CP43" s="23">
        <f t="shared" si="21"/>
        <v>-1.5000830306115745E-5</v>
      </c>
      <c r="CQ43" s="23">
        <f t="shared" si="22"/>
        <v>-4.5367081236155453E-4</v>
      </c>
      <c r="CR43" s="23">
        <f t="shared" si="23"/>
        <v>-6.8362026037160851E-6</v>
      </c>
      <c r="CS43" s="74">
        <f t="shared" si="24"/>
        <v>2.6236765299735993</v>
      </c>
      <c r="CT43" s="23">
        <f t="shared" si="25"/>
        <v>-8.9814338055149399E-6</v>
      </c>
      <c r="CU43" s="74">
        <f t="shared" si="26"/>
        <v>-0.52442296911608299</v>
      </c>
      <c r="CV43" s="83">
        <f t="shared" si="13"/>
        <v>-3.0901671374758733E-5</v>
      </c>
      <c r="CW43" s="83">
        <f t="shared" si="14"/>
        <v>-3.93000602141919E-6</v>
      </c>
      <c r="CX43" s="74">
        <f t="shared" si="27"/>
        <v>-0.13087138092330158</v>
      </c>
    </row>
    <row r="44" spans="1:102" x14ac:dyDescent="0.25">
      <c r="A44" s="28" t="s">
        <v>43</v>
      </c>
      <c r="B44" s="89">
        <v>87373.738603999998</v>
      </c>
      <c r="C44" s="89">
        <v>2194.3058593999999</v>
      </c>
      <c r="D44" s="89">
        <v>90698.152692000003</v>
      </c>
      <c r="E44" s="89">
        <v>25751.293513000001</v>
      </c>
      <c r="F44" s="89">
        <v>18257.890090000001</v>
      </c>
      <c r="G44" s="89">
        <v>63469.395424000002</v>
      </c>
      <c r="H44" s="89">
        <v>65232.399593000002</v>
      </c>
      <c r="I44" s="91">
        <v>267.16197419999997</v>
      </c>
      <c r="J44" s="91">
        <v>616.11961990999998</v>
      </c>
      <c r="K44" s="89">
        <v>81.445384293000004</v>
      </c>
      <c r="L44" s="91">
        <v>344.73512421999999</v>
      </c>
      <c r="M44" s="89">
        <v>719.90659027000004</v>
      </c>
      <c r="N44" s="91">
        <v>2387.1458271000001</v>
      </c>
      <c r="O44" s="93">
        <v>26.570656158999999</v>
      </c>
      <c r="P44" s="93">
        <v>381.79460009000002</v>
      </c>
      <c r="Q44" s="91">
        <v>109.73185413</v>
      </c>
      <c r="R44" s="26"/>
      <c r="S44" s="28" t="s">
        <v>43</v>
      </c>
      <c r="T44" s="96">
        <v>67.337216738547795</v>
      </c>
      <c r="U44" s="26">
        <v>736.78188848020602</v>
      </c>
      <c r="V44" s="97">
        <v>26.567942925578901</v>
      </c>
      <c r="W44" s="26">
        <v>229.11701039634599</v>
      </c>
      <c r="X44" s="26">
        <v>210.82196131663099</v>
      </c>
      <c r="Y44" s="26">
        <v>347.453296674748</v>
      </c>
      <c r="Z44" s="97">
        <v>770.39394403617405</v>
      </c>
      <c r="AA44" s="26">
        <v>2912.1821096768399</v>
      </c>
      <c r="AB44" s="97">
        <v>381.78653836621902</v>
      </c>
      <c r="AC44" s="26">
        <v>119238.40474582701</v>
      </c>
      <c r="AD44" s="26">
        <v>81.444411245416703</v>
      </c>
      <c r="AE44" s="26">
        <v>87362.002670751695</v>
      </c>
      <c r="AF44" s="26">
        <v>2700.2719473472898</v>
      </c>
      <c r="AG44" s="26">
        <v>3446.8336114079402</v>
      </c>
      <c r="AH44" s="26">
        <v>283.259304046902</v>
      </c>
      <c r="AI44" s="26">
        <v>638.94824757105596</v>
      </c>
      <c r="AJ44" s="97">
        <v>40.014102838526902</v>
      </c>
      <c r="AK44" s="26">
        <v>1563.93567294228</v>
      </c>
      <c r="AL44" s="26">
        <v>1563.93567294228</v>
      </c>
      <c r="AM44" s="26">
        <v>719.88863201880895</v>
      </c>
      <c r="AN44" s="26">
        <v>0</v>
      </c>
      <c r="AO44" s="26">
        <v>1519.5460157612799</v>
      </c>
      <c r="AP44" s="26">
        <v>35.3759855500086</v>
      </c>
      <c r="AQ44" s="97">
        <v>2965.3502492129301</v>
      </c>
      <c r="AR44" s="26">
        <v>386.08864703656201</v>
      </c>
      <c r="AS44" s="26">
        <v>985.25987977039404</v>
      </c>
      <c r="AT44" s="26">
        <v>36.131117714309703</v>
      </c>
      <c r="AU44" s="26">
        <v>2194.1493506039001</v>
      </c>
      <c r="AV44" s="26">
        <v>0</v>
      </c>
      <c r="AW44" s="26">
        <v>81611.012260252101</v>
      </c>
      <c r="AX44" s="26">
        <v>9067.8939006773398</v>
      </c>
      <c r="AY44" s="26">
        <v>90678.9061609294</v>
      </c>
      <c r="AZ44" s="26">
        <v>2.8482680760423502</v>
      </c>
      <c r="BA44" s="26">
        <v>2526.0107614818899</v>
      </c>
      <c r="BB44" s="26">
        <v>267.78613409238397</v>
      </c>
      <c r="BC44" s="26">
        <v>27836.9584734007</v>
      </c>
      <c r="BD44" s="26">
        <v>436.73496401543798</v>
      </c>
      <c r="BE44" s="26">
        <v>285.32981686663197</v>
      </c>
      <c r="BF44" s="26">
        <v>804.98866936831996</v>
      </c>
      <c r="BG44" s="26">
        <v>286.02767716463399</v>
      </c>
      <c r="BH44" s="26">
        <v>302.817185338667</v>
      </c>
      <c r="BI44" s="26">
        <v>220.84661969219599</v>
      </c>
      <c r="BJ44" s="26">
        <v>25743.4824209654</v>
      </c>
      <c r="BK44" s="26">
        <v>18251.4828221356</v>
      </c>
      <c r="BL44" s="26">
        <v>7491.9995988297796</v>
      </c>
      <c r="BM44" s="26">
        <v>30.197714400431</v>
      </c>
      <c r="BN44" s="26">
        <v>17.5629721300641</v>
      </c>
      <c r="BO44" s="26">
        <v>6484.4104337561203</v>
      </c>
      <c r="BP44" s="26">
        <v>322.032814939682</v>
      </c>
      <c r="BQ44" s="26">
        <v>1335.8034982603201</v>
      </c>
      <c r="BR44" s="26">
        <v>328.43604516212201</v>
      </c>
      <c r="BS44" s="26">
        <v>193.00262318941401</v>
      </c>
      <c r="BT44" s="26">
        <v>3353.2112661367801</v>
      </c>
      <c r="BU44" s="26">
        <v>3939.3236216103401</v>
      </c>
      <c r="BV44" s="26">
        <v>801.282852438698</v>
      </c>
      <c r="BW44" s="26">
        <v>2714.0458972585998</v>
      </c>
      <c r="BX44" s="26">
        <v>66.965637925151</v>
      </c>
      <c r="BY44" s="26">
        <v>63446.356039218401</v>
      </c>
      <c r="BZ44" s="26">
        <v>17824.590120778099</v>
      </c>
      <c r="CA44" s="26">
        <v>7.3483995196790206E-2</v>
      </c>
      <c r="CB44" s="26">
        <v>1586.84137638015</v>
      </c>
      <c r="CC44" s="26">
        <v>6053.9589341295004</v>
      </c>
      <c r="CD44" s="97">
        <v>4.7932765564000501</v>
      </c>
      <c r="CE44" s="26">
        <v>4826.3426659610204</v>
      </c>
      <c r="CF44" s="26">
        <v>65207.217835829397</v>
      </c>
      <c r="CG44" s="26">
        <v>2068.3497764426702</v>
      </c>
      <c r="CJ44" s="35">
        <f t="shared" si="15"/>
        <v>0</v>
      </c>
      <c r="CK44" s="23">
        <f t="shared" si="16"/>
        <v>-1.3431877170202289E-4</v>
      </c>
      <c r="CL44" s="23">
        <f t="shared" si="17"/>
        <v>-7.1324968408295446E-5</v>
      </c>
      <c r="CM44" s="23">
        <f t="shared" si="18"/>
        <v>-2.1220422356298525E-4</v>
      </c>
      <c r="CN44" s="23">
        <f t="shared" si="19"/>
        <v>-3.0332814274581848E-4</v>
      </c>
      <c r="CO44" s="23">
        <f t="shared" si="20"/>
        <v>-3.5093145115984415E-4</v>
      </c>
      <c r="CP44" s="23">
        <f t="shared" si="21"/>
        <v>-3.6299990928997028E-4</v>
      </c>
      <c r="CQ44" s="23">
        <f t="shared" si="22"/>
        <v>-3.860314403229058E-4</v>
      </c>
      <c r="CR44" s="23">
        <f t="shared" si="23"/>
        <v>-1.1947240371540593E-5</v>
      </c>
      <c r="CS44" s="74">
        <f t="shared" si="24"/>
        <v>3.5366299023949224</v>
      </c>
      <c r="CT44" s="23">
        <f t="shared" si="25"/>
        <v>-2.4945251833788858E-5</v>
      </c>
      <c r="CU44" s="74">
        <f t="shared" si="26"/>
        <v>-0.58726447769329326</v>
      </c>
      <c r="CV44" s="83">
        <f t="shared" si="13"/>
        <v>-1.0211390358075528E-4</v>
      </c>
      <c r="CW44" s="83">
        <f t="shared" si="14"/>
        <v>-2.1115342592841998E-5</v>
      </c>
      <c r="CX44" s="74">
        <f t="shared" si="27"/>
        <v>-0.67073264184978654</v>
      </c>
    </row>
    <row r="45" spans="1:102" x14ac:dyDescent="0.25">
      <c r="A45" s="28" t="s">
        <v>44</v>
      </c>
      <c r="B45" s="89">
        <v>11664.091635999999</v>
      </c>
      <c r="C45" s="89">
        <v>328.23952874000003</v>
      </c>
      <c r="D45" s="89">
        <v>8398.2033577999991</v>
      </c>
      <c r="E45" s="89">
        <v>5582.3349612000002</v>
      </c>
      <c r="F45" s="89">
        <v>2755.100492</v>
      </c>
      <c r="G45" s="89">
        <v>1773.4593138</v>
      </c>
      <c r="H45" s="89">
        <v>3550.3562510000002</v>
      </c>
      <c r="I45" s="91">
        <v>5.5180670603999999</v>
      </c>
      <c r="J45" s="91">
        <v>23.781220931</v>
      </c>
      <c r="K45" s="89">
        <v>5444.7618749000003</v>
      </c>
      <c r="L45" s="91">
        <v>44.101493124999998</v>
      </c>
      <c r="M45" s="89">
        <v>1131.8286275</v>
      </c>
      <c r="N45" s="91">
        <v>20.855948529999999</v>
      </c>
      <c r="O45" s="93">
        <v>2.2496176883999999</v>
      </c>
      <c r="P45" s="93">
        <v>0.29011160819999998</v>
      </c>
      <c r="Q45" s="91">
        <v>1.7053698050999999</v>
      </c>
      <c r="R45" s="26"/>
      <c r="S45" s="28" t="s">
        <v>44</v>
      </c>
      <c r="T45" s="96">
        <v>8.1020995880433304</v>
      </c>
      <c r="U45" s="26">
        <v>58.528547087555602</v>
      </c>
      <c r="V45" s="97">
        <v>2.2485073293416602</v>
      </c>
      <c r="W45" s="26">
        <v>32.075579772897001</v>
      </c>
      <c r="X45" s="26">
        <v>30.150930359179998</v>
      </c>
      <c r="Y45" s="26">
        <v>36.4280054173596</v>
      </c>
      <c r="Z45" s="97">
        <v>3.6652864859230001</v>
      </c>
      <c r="AA45" s="26">
        <v>179.13948810696601</v>
      </c>
      <c r="AB45" s="97">
        <v>0.290110846324799</v>
      </c>
      <c r="AC45" s="26">
        <v>8350.1776504312202</v>
      </c>
      <c r="AD45" s="26">
        <v>5444.76035360479</v>
      </c>
      <c r="AE45" s="26">
        <v>11661.2322908558</v>
      </c>
      <c r="AF45" s="26">
        <v>89.549009487899099</v>
      </c>
      <c r="AG45" s="26">
        <v>218.21970972070801</v>
      </c>
      <c r="AH45" s="26">
        <v>17.3916217362274</v>
      </c>
      <c r="AI45" s="26">
        <v>26.693045756178702</v>
      </c>
      <c r="AJ45" s="97">
        <v>5.1278056539880197</v>
      </c>
      <c r="AK45" s="26">
        <v>95.886387281004303</v>
      </c>
      <c r="AL45" s="26">
        <v>95.886387281004303</v>
      </c>
      <c r="AM45" s="26">
        <v>1131.8252191972699</v>
      </c>
      <c r="AN45" s="26">
        <v>0</v>
      </c>
      <c r="AO45" s="26">
        <v>148.798802723298</v>
      </c>
      <c r="AP45" s="26">
        <v>4.2556737550020598</v>
      </c>
      <c r="AQ45" s="97">
        <v>210.699309192615</v>
      </c>
      <c r="AR45" s="26">
        <v>32.727908194425602</v>
      </c>
      <c r="AS45" s="26">
        <v>28.644446921262698</v>
      </c>
      <c r="AT45" s="26">
        <v>2.53884787633526</v>
      </c>
      <c r="AU45" s="26">
        <v>328.179166034601</v>
      </c>
      <c r="AV45" s="26">
        <v>0</v>
      </c>
      <c r="AW45" s="26">
        <v>7555.35621501898</v>
      </c>
      <c r="AX45" s="26">
        <v>839.48526789133496</v>
      </c>
      <c r="AY45" s="26">
        <v>8394.8414829103203</v>
      </c>
      <c r="AZ45" s="26">
        <v>0.116922798244318</v>
      </c>
      <c r="BA45" s="26">
        <v>173.548921261423</v>
      </c>
      <c r="BB45" s="26">
        <v>32.601373805563398</v>
      </c>
      <c r="BC45" s="26">
        <v>1468.56337667924</v>
      </c>
      <c r="BD45" s="26">
        <v>65.037500097995306</v>
      </c>
      <c r="BE45" s="26">
        <v>119.137112828475</v>
      </c>
      <c r="BF45" s="26">
        <v>104.30055935757299</v>
      </c>
      <c r="BG45" s="26">
        <v>68.427922299751202</v>
      </c>
      <c r="BH45" s="26">
        <v>26.957796405363698</v>
      </c>
      <c r="BI45" s="26">
        <v>143.84816900665299</v>
      </c>
      <c r="BJ45" s="26">
        <v>5578.06312362055</v>
      </c>
      <c r="BK45" s="26">
        <v>2753.9428796162902</v>
      </c>
      <c r="BL45" s="26">
        <v>2824.1202440042598</v>
      </c>
      <c r="BM45" s="26">
        <v>8.0640864233866303</v>
      </c>
      <c r="BN45" s="26">
        <v>3.0082157775977101</v>
      </c>
      <c r="BO45" s="26">
        <v>1468.6442926009499</v>
      </c>
      <c r="BP45" s="26">
        <v>90.607628071341693</v>
      </c>
      <c r="BQ45" s="26">
        <v>79.158843170907801</v>
      </c>
      <c r="BR45" s="26">
        <v>18.7253085245016</v>
      </c>
      <c r="BS45" s="26">
        <v>13.7810019341148</v>
      </c>
      <c r="BT45" s="26">
        <v>203.37939612647901</v>
      </c>
      <c r="BU45" s="26">
        <v>209.445402032635</v>
      </c>
      <c r="BV45" s="26">
        <v>92.7009889358838</v>
      </c>
      <c r="BW45" s="26">
        <v>212.62563766762</v>
      </c>
      <c r="BX45" s="26">
        <v>2.9370465821272398</v>
      </c>
      <c r="BY45" s="26">
        <v>1773.3919135188501</v>
      </c>
      <c r="BZ45" s="26">
        <v>961.58322447699697</v>
      </c>
      <c r="CA45" s="26">
        <v>3.4056678039875301</v>
      </c>
      <c r="CB45" s="26">
        <v>9.86214841978836</v>
      </c>
      <c r="CC45" s="26">
        <v>311.19133839866601</v>
      </c>
      <c r="CD45" s="97">
        <v>0</v>
      </c>
      <c r="CE45" s="26">
        <v>277.22026410848201</v>
      </c>
      <c r="CF45" s="26">
        <v>3550.18391070179</v>
      </c>
      <c r="CG45" s="26">
        <v>120.194942460782</v>
      </c>
      <c r="CJ45" s="35">
        <f t="shared" si="15"/>
        <v>0</v>
      </c>
      <c r="CK45" s="23">
        <f t="shared" si="16"/>
        <v>-2.4514083337396405E-4</v>
      </c>
      <c r="CL45" s="23">
        <f t="shared" si="17"/>
        <v>-1.8389834286790913E-4</v>
      </c>
      <c r="CM45" s="23">
        <f t="shared" si="18"/>
        <v>-4.0030882159532296E-4</v>
      </c>
      <c r="CN45" s="23">
        <f t="shared" si="19"/>
        <v>-7.6524207327966041E-4</v>
      </c>
      <c r="CO45" s="23">
        <f t="shared" si="20"/>
        <v>-4.2017065695833602E-4</v>
      </c>
      <c r="CP45" s="23">
        <f t="shared" si="21"/>
        <v>-3.8004977405170211E-5</v>
      </c>
      <c r="CQ45" s="23">
        <f t="shared" si="22"/>
        <v>-4.8541691601134362E-5</v>
      </c>
      <c r="CR45" s="23">
        <f t="shared" si="23"/>
        <v>-2.7940527891747116E-7</v>
      </c>
      <c r="CS45" s="74">
        <f t="shared" si="24"/>
        <v>1.1742208820283409</v>
      </c>
      <c r="CT45" s="23">
        <f t="shared" si="25"/>
        <v>-3.0113240178864082E-6</v>
      </c>
      <c r="CU45" s="74">
        <f t="shared" si="26"/>
        <v>0.37344253990938958</v>
      </c>
      <c r="CV45" s="83">
        <f t="shared" si="13"/>
        <v>-4.9357678154166474E-4</v>
      </c>
      <c r="CW45" s="83">
        <f t="shared" si="14"/>
        <v>-2.6261451780922947E-6</v>
      </c>
      <c r="CX45" s="74">
        <f t="shared" si="27"/>
        <v>0.48873743908371026</v>
      </c>
    </row>
    <row r="46" spans="1:102" x14ac:dyDescent="0.25">
      <c r="A46" s="28" t="s">
        <v>45</v>
      </c>
      <c r="B46" s="89">
        <v>96.526799999999994</v>
      </c>
      <c r="C46" s="89">
        <v>1.887</v>
      </c>
      <c r="D46" s="89">
        <v>45.575229999999998</v>
      </c>
      <c r="E46" s="89">
        <v>152.06212980000001</v>
      </c>
      <c r="F46" s="89">
        <v>121.57148438999999</v>
      </c>
      <c r="G46" s="89">
        <v>3.9408734000000001</v>
      </c>
      <c r="H46" s="89">
        <v>172.53912600000001</v>
      </c>
      <c r="I46" s="91">
        <v>1.732381841</v>
      </c>
      <c r="J46" s="91">
        <v>1.6845010929999999</v>
      </c>
      <c r="K46" s="89">
        <v>0.3125</v>
      </c>
      <c r="L46" s="91">
        <v>1.9901210675000001</v>
      </c>
      <c r="M46" s="89">
        <v>2.28484899</v>
      </c>
      <c r="N46" s="91">
        <v>4.7467553990000004</v>
      </c>
      <c r="O46" s="93">
        <v>1.3771959296</v>
      </c>
      <c r="P46" s="93">
        <v>3.9050000000000001E-3</v>
      </c>
      <c r="Q46" s="91">
        <v>7.7805661600000006E-2</v>
      </c>
      <c r="R46" s="26"/>
      <c r="S46" s="28" t="s">
        <v>45</v>
      </c>
      <c r="T46" s="96">
        <v>0</v>
      </c>
      <c r="U46" s="26">
        <v>1.85973461565705</v>
      </c>
      <c r="V46" s="97">
        <v>1.37720067938027</v>
      </c>
      <c r="W46" s="26">
        <v>1.20347846591379E-4</v>
      </c>
      <c r="X46" s="26">
        <v>1.20347846591379E-4</v>
      </c>
      <c r="Y46" s="26">
        <v>4.8507056994990197E-5</v>
      </c>
      <c r="Z46" s="97">
        <v>1.72359057683933</v>
      </c>
      <c r="AA46" s="26">
        <v>2.0194534722562798</v>
      </c>
      <c r="AB46" s="97">
        <v>3.9042681287719799E-3</v>
      </c>
      <c r="AC46" s="26">
        <v>5.4848316382964599</v>
      </c>
      <c r="AD46" s="26">
        <v>0.312491045321515</v>
      </c>
      <c r="AE46" s="26">
        <v>96.526256777613597</v>
      </c>
      <c r="AF46" s="26">
        <v>1.6734083990426301</v>
      </c>
      <c r="AG46" s="26">
        <v>0.58762540920815298</v>
      </c>
      <c r="AH46" s="26">
        <v>1.2832877114370301E-3</v>
      </c>
      <c r="AI46" s="26">
        <v>17.771300554687699</v>
      </c>
      <c r="AJ46" s="97">
        <v>0</v>
      </c>
      <c r="AK46" s="26">
        <v>0.19845416035341101</v>
      </c>
      <c r="AL46" s="26">
        <v>0.19845416035341101</v>
      </c>
      <c r="AM46" s="26">
        <v>2.2848666157839701</v>
      </c>
      <c r="AN46" s="26">
        <v>0</v>
      </c>
      <c r="AO46" s="26">
        <v>8.7011313710819604E-2</v>
      </c>
      <c r="AP46" s="26">
        <v>0</v>
      </c>
      <c r="AQ46" s="97">
        <v>4.8754478293760197</v>
      </c>
      <c r="AR46" s="26">
        <v>7.2750418907279402</v>
      </c>
      <c r="AS46" s="26">
        <v>0</v>
      </c>
      <c r="AT46" s="26">
        <v>0</v>
      </c>
      <c r="AU46" s="26">
        <v>1.88697498305197</v>
      </c>
      <c r="AV46" s="26">
        <v>0</v>
      </c>
      <c r="AW46" s="26">
        <v>41.017475381537402</v>
      </c>
      <c r="AX46" s="26">
        <v>4.5574654869734497</v>
      </c>
      <c r="AY46" s="26">
        <v>45.574940868510801</v>
      </c>
      <c r="AZ46" s="26">
        <v>0</v>
      </c>
      <c r="BA46" s="26">
        <v>0.21141346326273</v>
      </c>
      <c r="BB46" s="26">
        <v>6.4059957009871202E-3</v>
      </c>
      <c r="BC46" s="26">
        <v>50.297743089535103</v>
      </c>
      <c r="BD46" s="26">
        <v>0.52520623608194505</v>
      </c>
      <c r="BE46" s="26">
        <v>2.23849536868445</v>
      </c>
      <c r="BF46" s="26">
        <v>4.4944950011298701</v>
      </c>
      <c r="BG46" s="26">
        <v>0.78503050173889399</v>
      </c>
      <c r="BH46" s="26">
        <v>0.68050727690603396</v>
      </c>
      <c r="BI46" s="26">
        <v>3.92942990399753</v>
      </c>
      <c r="BJ46" s="26">
        <v>152.055503088009</v>
      </c>
      <c r="BK46" s="26">
        <v>121.564866433964</v>
      </c>
      <c r="BL46" s="26">
        <v>30.490636654045201</v>
      </c>
      <c r="BM46" s="26">
        <v>3.3006415449990702E-2</v>
      </c>
      <c r="BN46" s="26">
        <v>0.120256735621731</v>
      </c>
      <c r="BO46" s="26">
        <v>52.212020424577297</v>
      </c>
      <c r="BP46" s="26">
        <v>1.68883480216272</v>
      </c>
      <c r="BQ46" s="26">
        <v>13.044080514999701</v>
      </c>
      <c r="BR46" s="26">
        <v>3.6572195164161797E-2</v>
      </c>
      <c r="BS46" s="26">
        <v>0.71965712951603</v>
      </c>
      <c r="BT46" s="26">
        <v>32.612680121474703</v>
      </c>
      <c r="BU46" s="26">
        <v>0.24283790881798001</v>
      </c>
      <c r="BV46" s="26">
        <v>4.0037247049830098</v>
      </c>
      <c r="BW46" s="26">
        <v>4.4344524921598003</v>
      </c>
      <c r="BX46" s="26">
        <v>1.06136152603934E-5</v>
      </c>
      <c r="BY46" s="26">
        <v>3.9408999270843399</v>
      </c>
      <c r="BZ46" s="26">
        <v>48.331617454799499</v>
      </c>
      <c r="CA46" s="26">
        <v>6.2630078760120503E-3</v>
      </c>
      <c r="CB46" s="26">
        <v>1.5517657448715301</v>
      </c>
      <c r="CC46" s="26">
        <v>47.718040894362403</v>
      </c>
      <c r="CD46" s="97">
        <v>0</v>
      </c>
      <c r="CE46" s="26">
        <v>4.31448079771131</v>
      </c>
      <c r="CF46" s="26">
        <v>172.53892328246101</v>
      </c>
      <c r="CG46" s="26">
        <v>22.9689433524624</v>
      </c>
      <c r="CJ46" s="35">
        <f t="shared" si="15"/>
        <v>0</v>
      </c>
      <c r="CK46" s="23">
        <f t="shared" si="16"/>
        <v>-5.627684605702266E-6</v>
      </c>
      <c r="CL46" s="23">
        <f t="shared" si="17"/>
        <v>-1.3257524128262947E-5</v>
      </c>
      <c r="CM46" s="23">
        <f t="shared" si="18"/>
        <v>-6.3440489317738547E-6</v>
      </c>
      <c r="CN46" s="23">
        <f t="shared" si="19"/>
        <v>-4.3578976565167974E-5</v>
      </c>
      <c r="CO46" s="23">
        <f t="shared" si="20"/>
        <v>-5.4436746159693547E-5</v>
      </c>
      <c r="CP46" s="23">
        <f t="shared" si="21"/>
        <v>6.7312703675817964E-6</v>
      </c>
      <c r="CQ46" s="23">
        <f t="shared" si="22"/>
        <v>-1.1749076496244774E-6</v>
      </c>
      <c r="CR46" s="23">
        <f t="shared" si="23"/>
        <v>-2.8654971151986784E-5</v>
      </c>
      <c r="CS46" s="74">
        <f t="shared" si="24"/>
        <v>-0.9002803580172587</v>
      </c>
      <c r="CT46" s="23">
        <f t="shared" si="25"/>
        <v>7.7142008278333291E-6</v>
      </c>
      <c r="CU46" s="74">
        <f t="shared" si="26"/>
        <v>-1</v>
      </c>
      <c r="CV46" s="83">
        <f t="shared" si="13"/>
        <v>3.4488776563298435E-6</v>
      </c>
      <c r="CW46" s="83">
        <f t="shared" si="14"/>
        <v>-1.8741900845587492E-4</v>
      </c>
      <c r="CX46" s="74">
        <f t="shared" si="27"/>
        <v>-1</v>
      </c>
    </row>
    <row r="47" spans="1:102" x14ac:dyDescent="0.25">
      <c r="A47" s="28" t="s">
        <v>46</v>
      </c>
      <c r="B47" s="89">
        <v>16847.966467999999</v>
      </c>
      <c r="C47" s="89">
        <v>1432.9118266999999</v>
      </c>
      <c r="D47" s="89">
        <v>16360.370558000001</v>
      </c>
      <c r="E47" s="89">
        <v>4785.5252032999997</v>
      </c>
      <c r="F47" s="89">
        <v>3274.6168610999998</v>
      </c>
      <c r="G47" s="89">
        <v>15457.604986</v>
      </c>
      <c r="H47" s="89">
        <v>14171.690084</v>
      </c>
      <c r="I47" s="91">
        <v>172.26855375</v>
      </c>
      <c r="J47" s="91">
        <v>22.480262410999998</v>
      </c>
      <c r="K47" s="89">
        <v>12.659627422</v>
      </c>
      <c r="L47" s="91">
        <v>52.501200216999997</v>
      </c>
      <c r="M47" s="89">
        <v>1096.6107933000001</v>
      </c>
      <c r="N47" s="91">
        <v>2363.8782243000001</v>
      </c>
      <c r="O47" s="93">
        <v>16.585850996000001</v>
      </c>
      <c r="P47" s="93">
        <v>0.30167501530000002</v>
      </c>
      <c r="Q47" s="91">
        <v>18.258008936</v>
      </c>
      <c r="R47" s="26"/>
      <c r="S47" s="28" t="s">
        <v>46</v>
      </c>
      <c r="T47" s="96">
        <v>109.60976858642</v>
      </c>
      <c r="U47" s="26">
        <v>430.90841773814299</v>
      </c>
      <c r="V47" s="97">
        <v>16.585605103542399</v>
      </c>
      <c r="W47" s="26">
        <v>94.813861217549004</v>
      </c>
      <c r="X47" s="26">
        <v>84.005095453933393</v>
      </c>
      <c r="Y47" s="26">
        <v>58.225202325399799</v>
      </c>
      <c r="Z47" s="97">
        <v>197.49285717762899</v>
      </c>
      <c r="AA47" s="26">
        <v>925.88392635015396</v>
      </c>
      <c r="AB47" s="97">
        <v>0.301682786525377</v>
      </c>
      <c r="AC47" s="26">
        <v>4486.6573459483798</v>
      </c>
      <c r="AD47" s="26">
        <v>12.6595919119803</v>
      </c>
      <c r="AE47" s="26">
        <v>16846.809436320498</v>
      </c>
      <c r="AF47" s="26">
        <v>312.72191220772697</v>
      </c>
      <c r="AG47" s="26">
        <v>153.30034289848601</v>
      </c>
      <c r="AH47" s="26">
        <v>33.001932399757301</v>
      </c>
      <c r="AI47" s="26">
        <v>242.713183193525</v>
      </c>
      <c r="AJ47" s="97">
        <v>8.4975769571622592</v>
      </c>
      <c r="AK47" s="26">
        <v>105.09574197099499</v>
      </c>
      <c r="AL47" s="26">
        <v>105.09574197099499</v>
      </c>
      <c r="AM47" s="26">
        <v>1096.2942724934601</v>
      </c>
      <c r="AN47" s="26">
        <v>0</v>
      </c>
      <c r="AO47" s="26">
        <v>322.06988902257501</v>
      </c>
      <c r="AP47" s="26">
        <v>11.480788247238401</v>
      </c>
      <c r="AQ47" s="97">
        <v>778.35950433957396</v>
      </c>
      <c r="AR47" s="26">
        <v>141.03197437484999</v>
      </c>
      <c r="AS47" s="26">
        <v>611.35750294465299</v>
      </c>
      <c r="AT47" s="26">
        <v>15.207361304294899</v>
      </c>
      <c r="AU47" s="26">
        <v>1432.51913289499</v>
      </c>
      <c r="AV47" s="26">
        <v>0</v>
      </c>
      <c r="AW47" s="26">
        <v>14722.3293400578</v>
      </c>
      <c r="AX47" s="26">
        <v>1635.81462088987</v>
      </c>
      <c r="AY47" s="26">
        <v>16358.1439609477</v>
      </c>
      <c r="AZ47" s="26">
        <v>0.31119480746987799</v>
      </c>
      <c r="BA47" s="26">
        <v>439.42476651329201</v>
      </c>
      <c r="BB47" s="26">
        <v>46.1287702377805</v>
      </c>
      <c r="BC47" s="26">
        <v>5177.5468007242898</v>
      </c>
      <c r="BD47" s="26">
        <v>98.624876608396406</v>
      </c>
      <c r="BE47" s="26">
        <v>35.414372305805998</v>
      </c>
      <c r="BF47" s="26">
        <v>145.539807471177</v>
      </c>
      <c r="BG47" s="26">
        <v>41.169827873233103</v>
      </c>
      <c r="BH47" s="26">
        <v>24.930119951348399</v>
      </c>
      <c r="BI47" s="26">
        <v>57.038286662107403</v>
      </c>
      <c r="BJ47" s="26">
        <v>4784.6494556144198</v>
      </c>
      <c r="BK47" s="26">
        <v>3274.1061869487098</v>
      </c>
      <c r="BL47" s="26">
        <v>1510.5432686657</v>
      </c>
      <c r="BM47" s="26">
        <v>8.5956585895600401</v>
      </c>
      <c r="BN47" s="26">
        <v>3.2821889664241701</v>
      </c>
      <c r="BO47" s="26">
        <v>1157.3280370530899</v>
      </c>
      <c r="BP47" s="26">
        <v>154.951594912394</v>
      </c>
      <c r="BQ47" s="26">
        <v>240.951904424753</v>
      </c>
      <c r="BR47" s="26">
        <v>26.2360884162877</v>
      </c>
      <c r="BS47" s="26">
        <v>17.199875495972702</v>
      </c>
      <c r="BT47" s="26">
        <v>606.27659448546797</v>
      </c>
      <c r="BU47" s="26">
        <v>351.88383875308102</v>
      </c>
      <c r="BV47" s="26">
        <v>134.21350911665201</v>
      </c>
      <c r="BW47" s="26">
        <v>454.030044074692</v>
      </c>
      <c r="BX47" s="26">
        <v>22.194630303570399</v>
      </c>
      <c r="BY47" s="26">
        <v>15453.101028819199</v>
      </c>
      <c r="BZ47" s="26">
        <v>3323.2976414193499</v>
      </c>
      <c r="CA47" s="26">
        <v>35.941306246257902</v>
      </c>
      <c r="CB47" s="26">
        <v>690.88630243665796</v>
      </c>
      <c r="CC47" s="26">
        <v>1507.04820603498</v>
      </c>
      <c r="CD47" s="97">
        <v>1.9019108383718299</v>
      </c>
      <c r="CE47" s="26">
        <v>1022.53732171151</v>
      </c>
      <c r="CF47" s="26">
        <v>14161.9123638209</v>
      </c>
      <c r="CG47" s="26">
        <v>726.64628539032196</v>
      </c>
      <c r="CJ47" s="35">
        <f t="shared" si="15"/>
        <v>0</v>
      </c>
      <c r="CK47" s="23">
        <f t="shared" si="16"/>
        <v>-6.8674856499631635E-5</v>
      </c>
      <c r="CL47" s="23">
        <f t="shared" si="17"/>
        <v>-2.7405301407434641E-4</v>
      </c>
      <c r="CM47" s="23">
        <f t="shared" si="18"/>
        <v>-1.3609698169162637E-4</v>
      </c>
      <c r="CN47" s="23">
        <f t="shared" si="19"/>
        <v>-1.8299928396072051E-4</v>
      </c>
      <c r="CO47" s="23">
        <f t="shared" si="20"/>
        <v>-1.5594928290892028E-4</v>
      </c>
      <c r="CP47" s="23">
        <f t="shared" si="21"/>
        <v>-2.9137484007906323E-4</v>
      </c>
      <c r="CQ47" s="23">
        <f t="shared" si="22"/>
        <v>-6.8994736133403864E-4</v>
      </c>
      <c r="CR47" s="23">
        <f t="shared" si="23"/>
        <v>-2.8049814197615422E-6</v>
      </c>
      <c r="CS47" s="74">
        <f t="shared" si="24"/>
        <v>1.0017778933930881</v>
      </c>
      <c r="CT47" s="23">
        <f t="shared" si="25"/>
        <v>-2.8863550174213284E-4</v>
      </c>
      <c r="CU47" s="74">
        <f t="shared" si="26"/>
        <v>-0.74137521270762996</v>
      </c>
      <c r="CV47" s="83">
        <f t="shared" si="13"/>
        <v>-1.4825435105008388E-5</v>
      </c>
      <c r="CW47" s="83">
        <f t="shared" si="14"/>
        <v>2.5760255184727598E-5</v>
      </c>
      <c r="CX47" s="74">
        <f t="shared" si="27"/>
        <v>-0.16708544959083815</v>
      </c>
    </row>
    <row r="48" spans="1:102" x14ac:dyDescent="0.25">
      <c r="A48" s="28" t="s">
        <v>47</v>
      </c>
      <c r="B48" s="89">
        <v>41388.673949999997</v>
      </c>
      <c r="C48" s="89">
        <v>387.61618116</v>
      </c>
      <c r="D48" s="89">
        <v>14857.039328999999</v>
      </c>
      <c r="E48" s="89">
        <v>3101.3146370999998</v>
      </c>
      <c r="F48" s="89">
        <v>2676.8324447999998</v>
      </c>
      <c r="G48" s="89">
        <v>7378.6741720999999</v>
      </c>
      <c r="H48" s="89">
        <v>8150.5911828999997</v>
      </c>
      <c r="I48" s="91">
        <v>215.96225691000001</v>
      </c>
      <c r="J48" s="91">
        <v>58.722159765999997</v>
      </c>
      <c r="K48" s="89">
        <v>2.4461745000000001</v>
      </c>
      <c r="L48" s="91">
        <v>71.719917113999998</v>
      </c>
      <c r="M48" s="89">
        <v>178.696335</v>
      </c>
      <c r="N48" s="91">
        <v>1357.8978339</v>
      </c>
      <c r="O48" s="93">
        <v>12.738884987</v>
      </c>
      <c r="P48" s="93">
        <v>0.97736254</v>
      </c>
      <c r="Q48" s="91">
        <v>3.6565793472000001</v>
      </c>
      <c r="R48" s="26"/>
      <c r="S48" s="28" t="s">
        <v>47</v>
      </c>
      <c r="T48" s="96">
        <v>6.9961033333239104</v>
      </c>
      <c r="U48" s="26">
        <v>120.014013732728</v>
      </c>
      <c r="V48" s="97">
        <v>12.7365864228315</v>
      </c>
      <c r="W48" s="26">
        <v>49.630926540557503</v>
      </c>
      <c r="X48" s="26">
        <v>42.887662575650502</v>
      </c>
      <c r="Y48" s="26">
        <v>31.673229651275602</v>
      </c>
      <c r="Z48" s="97">
        <v>104.19478754869699</v>
      </c>
      <c r="AA48" s="26">
        <v>325.67443646393502</v>
      </c>
      <c r="AB48" s="97">
        <v>0.97736308696171303</v>
      </c>
      <c r="AC48" s="26">
        <v>24517.2311735896</v>
      </c>
      <c r="AD48" s="26">
        <v>2.4461581838853101</v>
      </c>
      <c r="AE48" s="26">
        <v>41387.4372116007</v>
      </c>
      <c r="AF48" s="26">
        <v>100.396000993946</v>
      </c>
      <c r="AG48" s="26">
        <v>287.77869044757301</v>
      </c>
      <c r="AH48" s="26">
        <v>15.0808957741404</v>
      </c>
      <c r="AI48" s="26">
        <v>92.780919635870504</v>
      </c>
      <c r="AJ48" s="97">
        <v>4.0603106989026498</v>
      </c>
      <c r="AK48" s="26">
        <v>89.900674087318393</v>
      </c>
      <c r="AL48" s="26">
        <v>89.900674087318393</v>
      </c>
      <c r="AM48" s="26">
        <v>178.695231797475</v>
      </c>
      <c r="AN48" s="26">
        <v>0</v>
      </c>
      <c r="AO48" s="26">
        <v>196.846597123913</v>
      </c>
      <c r="AP48" s="26">
        <v>7.5325072266236397</v>
      </c>
      <c r="AQ48" s="97">
        <v>455.31577496531497</v>
      </c>
      <c r="AR48" s="26">
        <v>58.7926008429463</v>
      </c>
      <c r="AS48" s="26">
        <v>356.61627256546598</v>
      </c>
      <c r="AT48" s="26">
        <v>17.745002267285201</v>
      </c>
      <c r="AU48" s="26">
        <v>387.61663639412097</v>
      </c>
      <c r="AV48" s="26">
        <v>0</v>
      </c>
      <c r="AW48" s="26">
        <v>13371.100665588599</v>
      </c>
      <c r="AX48" s="26">
        <v>1485.6782776013699</v>
      </c>
      <c r="AY48" s="26">
        <v>14856.7789431899</v>
      </c>
      <c r="AZ48" s="26">
        <v>0.171802170841478</v>
      </c>
      <c r="BA48" s="26">
        <v>210.29132633461199</v>
      </c>
      <c r="BB48" s="26">
        <v>179.63381940839</v>
      </c>
      <c r="BC48" s="26">
        <v>3325.9378930625098</v>
      </c>
      <c r="BD48" s="26">
        <v>42.489294208237403</v>
      </c>
      <c r="BE48" s="26">
        <v>48.354481245997199</v>
      </c>
      <c r="BF48" s="26">
        <v>80.550202254225994</v>
      </c>
      <c r="BG48" s="26">
        <v>12.5510878910034</v>
      </c>
      <c r="BH48" s="26">
        <v>30.932945624211101</v>
      </c>
      <c r="BI48" s="26">
        <v>45.164860139717803</v>
      </c>
      <c r="BJ48" s="26">
        <v>3101.13794386269</v>
      </c>
      <c r="BK48" s="26">
        <v>2676.7450565243798</v>
      </c>
      <c r="BL48" s="26">
        <v>424.39288733830398</v>
      </c>
      <c r="BM48" s="26">
        <v>19.188772741061602</v>
      </c>
      <c r="BN48" s="26">
        <v>0.52036777996274297</v>
      </c>
      <c r="BO48" s="26">
        <v>786.77846893412004</v>
      </c>
      <c r="BP48" s="26">
        <v>237.063285675358</v>
      </c>
      <c r="BQ48" s="26">
        <v>135.668485105022</v>
      </c>
      <c r="BR48" s="26">
        <v>21.8073705916653</v>
      </c>
      <c r="BS48" s="26">
        <v>15.7435543421683</v>
      </c>
      <c r="BT48" s="26">
        <v>340.349652364181</v>
      </c>
      <c r="BU48" s="26">
        <v>247.27527577294299</v>
      </c>
      <c r="BV48" s="26">
        <v>72.019419421341595</v>
      </c>
      <c r="BW48" s="26">
        <v>605.69163021875295</v>
      </c>
      <c r="BX48" s="26">
        <v>2.2373585789667998</v>
      </c>
      <c r="BY48" s="26">
        <v>7378.6066502796002</v>
      </c>
      <c r="BZ48" s="26">
        <v>2259.8935033931698</v>
      </c>
      <c r="CA48" s="26">
        <v>2.9451573446717099</v>
      </c>
      <c r="CB48" s="26">
        <v>485.94298392067202</v>
      </c>
      <c r="CC48" s="26">
        <v>839.76568109044399</v>
      </c>
      <c r="CD48" s="97">
        <v>1.48263580103837</v>
      </c>
      <c r="CE48" s="26">
        <v>458.43947580920201</v>
      </c>
      <c r="CF48" s="26">
        <v>8150.0890021329697</v>
      </c>
      <c r="CG48" s="26">
        <v>532.63678272573895</v>
      </c>
      <c r="CJ48" s="35">
        <f t="shared" si="15"/>
        <v>0</v>
      </c>
      <c r="CK48" s="23">
        <f t="shared" si="16"/>
        <v>-2.9881082945323079E-5</v>
      </c>
      <c r="CL48" s="23">
        <f t="shared" si="17"/>
        <v>1.1744456065146943E-6</v>
      </c>
      <c r="CM48" s="23">
        <f t="shared" si="18"/>
        <v>-1.7526090113458509E-5</v>
      </c>
      <c r="CN48" s="23">
        <f t="shared" si="19"/>
        <v>-5.6973657298769014E-5</v>
      </c>
      <c r="CO48" s="23">
        <f t="shared" si="20"/>
        <v>-3.2646150785333837E-5</v>
      </c>
      <c r="CP48" s="23">
        <f t="shared" si="21"/>
        <v>-9.1509421374025446E-6</v>
      </c>
      <c r="CQ48" s="23">
        <f t="shared" si="22"/>
        <v>-6.1612802772346054E-5</v>
      </c>
      <c r="CR48" s="23">
        <f t="shared" si="23"/>
        <v>-6.6700534610249353E-6</v>
      </c>
      <c r="CS48" s="74">
        <f t="shared" si="24"/>
        <v>0.2534966255527008</v>
      </c>
      <c r="CT48" s="23">
        <f t="shared" si="25"/>
        <v>-6.1736158438936871E-6</v>
      </c>
      <c r="CU48" s="74">
        <f t="shared" si="26"/>
        <v>-0.73737621221382077</v>
      </c>
      <c r="CV48" s="83">
        <f t="shared" si="13"/>
        <v>-1.8043684128129966E-4</v>
      </c>
      <c r="CW48" s="83">
        <f t="shared" si="14"/>
        <v>5.5963032206319363E-7</v>
      </c>
      <c r="CX48" s="74">
        <f t="shared" si="27"/>
        <v>3.8528968148532892</v>
      </c>
    </row>
    <row r="49" spans="1:102" x14ac:dyDescent="0.25">
      <c r="A49" s="28" t="s">
        <v>48</v>
      </c>
      <c r="B49" s="89">
        <v>5554.8476449999998</v>
      </c>
      <c r="C49" s="89">
        <v>205.97151722000001</v>
      </c>
      <c r="D49" s="89">
        <v>6625.7419644000001</v>
      </c>
      <c r="E49" s="89">
        <v>3904.0375020000001</v>
      </c>
      <c r="F49" s="89">
        <v>2517.1456213000001</v>
      </c>
      <c r="G49" s="89">
        <v>4949.6170961999997</v>
      </c>
      <c r="H49" s="89">
        <v>4348.8799675999999</v>
      </c>
      <c r="I49" s="91">
        <v>28.290108882999998</v>
      </c>
      <c r="J49" s="91">
        <v>25.626934247000001</v>
      </c>
      <c r="K49" s="89">
        <v>11.470493429999999</v>
      </c>
      <c r="L49" s="91">
        <v>24.139880131999998</v>
      </c>
      <c r="M49" s="89">
        <v>236.83600987</v>
      </c>
      <c r="N49" s="91">
        <v>232.85817241000001</v>
      </c>
      <c r="O49" s="93">
        <v>4.5006255039000003</v>
      </c>
      <c r="P49" s="93">
        <v>2.07347001E-2</v>
      </c>
      <c r="Q49" s="91">
        <v>4.0830469938</v>
      </c>
      <c r="R49" s="26"/>
      <c r="S49" s="28" t="s">
        <v>48</v>
      </c>
      <c r="T49" s="96">
        <v>8.5652052812861097</v>
      </c>
      <c r="U49" s="26">
        <v>31.098329405249601</v>
      </c>
      <c r="V49" s="97">
        <v>4.5006020347203801</v>
      </c>
      <c r="W49" s="26">
        <v>11.999399275899201</v>
      </c>
      <c r="X49" s="26">
        <v>11.1060551944541</v>
      </c>
      <c r="Y49" s="26">
        <v>19.642908253522599</v>
      </c>
      <c r="Z49" s="97">
        <v>86.100603399058599</v>
      </c>
      <c r="AA49" s="26">
        <v>170.39606386664801</v>
      </c>
      <c r="AB49" s="97">
        <v>2.0733123444069301E-2</v>
      </c>
      <c r="AC49" s="26">
        <v>26567.2326597924</v>
      </c>
      <c r="AD49" s="26">
        <v>11.470498969981801</v>
      </c>
      <c r="AE49" s="26">
        <v>5554.3338492589701</v>
      </c>
      <c r="AF49" s="26">
        <v>347.021454262904</v>
      </c>
      <c r="AG49" s="26">
        <v>205.009535405853</v>
      </c>
      <c r="AH49" s="26">
        <v>16.461980721645698</v>
      </c>
      <c r="AI49" s="26">
        <v>71.015255074074204</v>
      </c>
      <c r="AJ49" s="97">
        <v>4.7159796458201697</v>
      </c>
      <c r="AK49" s="26">
        <v>38.857567649870902</v>
      </c>
      <c r="AL49" s="26">
        <v>38.857567649870902</v>
      </c>
      <c r="AM49" s="26">
        <v>236.83639877872801</v>
      </c>
      <c r="AN49" s="26">
        <v>0</v>
      </c>
      <c r="AO49" s="26">
        <v>19.7515033764635</v>
      </c>
      <c r="AP49" s="26">
        <v>4.0437137884693302</v>
      </c>
      <c r="AQ49" s="97">
        <v>206.518562793764</v>
      </c>
      <c r="AR49" s="26">
        <v>29.285397447000399</v>
      </c>
      <c r="AS49" s="26">
        <v>38.641513259281297</v>
      </c>
      <c r="AT49" s="26">
        <v>3.0481217394040199</v>
      </c>
      <c r="AU49" s="26">
        <v>205.97172101136999</v>
      </c>
      <c r="AV49" s="26">
        <v>0</v>
      </c>
      <c r="AW49" s="26">
        <v>5962.78820674504</v>
      </c>
      <c r="AX49" s="26">
        <v>662.53369796546394</v>
      </c>
      <c r="AY49" s="26">
        <v>6625.3219047105104</v>
      </c>
      <c r="AZ49" s="26">
        <v>8.24094028890303E-2</v>
      </c>
      <c r="BA49" s="26">
        <v>179.421580061067</v>
      </c>
      <c r="BB49" s="26">
        <v>44.382956284550602</v>
      </c>
      <c r="BC49" s="26">
        <v>1340.6633509422099</v>
      </c>
      <c r="BD49" s="26">
        <v>83.923846607362194</v>
      </c>
      <c r="BE49" s="26">
        <v>45.883868224673002</v>
      </c>
      <c r="BF49" s="26">
        <v>136.71041294686299</v>
      </c>
      <c r="BG49" s="26">
        <v>49.861168448883099</v>
      </c>
      <c r="BH49" s="26">
        <v>22.227633025788499</v>
      </c>
      <c r="BI49" s="26">
        <v>99.569588757254706</v>
      </c>
      <c r="BJ49" s="26">
        <v>3899.54750928967</v>
      </c>
      <c r="BK49" s="26">
        <v>2514.4769724201301</v>
      </c>
      <c r="BL49" s="26">
        <v>1385.0705368695401</v>
      </c>
      <c r="BM49" s="26">
        <v>23.4602639593909</v>
      </c>
      <c r="BN49" s="26">
        <v>2.2429924982225198</v>
      </c>
      <c r="BO49" s="26">
        <v>1122.48150571768</v>
      </c>
      <c r="BP49" s="26">
        <v>73.178715788510701</v>
      </c>
      <c r="BQ49" s="26">
        <v>102.24072275224999</v>
      </c>
      <c r="BR49" s="26">
        <v>9.6530076968865295</v>
      </c>
      <c r="BS49" s="26">
        <v>56.305139444545397</v>
      </c>
      <c r="BT49" s="26">
        <v>256.649706989202</v>
      </c>
      <c r="BU49" s="26">
        <v>174.74589546763301</v>
      </c>
      <c r="BV49" s="26">
        <v>134.74616737931001</v>
      </c>
      <c r="BW49" s="26">
        <v>247.80097377877701</v>
      </c>
      <c r="BX49" s="26">
        <v>3.1583021199700201</v>
      </c>
      <c r="BY49" s="26">
        <v>4949.56563714611</v>
      </c>
      <c r="BZ49" s="26">
        <v>686.75305936768598</v>
      </c>
      <c r="CA49" s="26">
        <v>46.024991942289297</v>
      </c>
      <c r="CB49" s="26">
        <v>111.307957022824</v>
      </c>
      <c r="CC49" s="26">
        <v>580.28493086958701</v>
      </c>
      <c r="CD49" s="97">
        <v>0.12649721463979199</v>
      </c>
      <c r="CE49" s="26">
        <v>485.19840859432401</v>
      </c>
      <c r="CF49" s="26">
        <v>4345.4967126330303</v>
      </c>
      <c r="CG49" s="26">
        <v>341.18899965475799</v>
      </c>
      <c r="CJ49" s="35">
        <f t="shared" si="15"/>
        <v>0</v>
      </c>
      <c r="CK49" s="23">
        <f t="shared" si="16"/>
        <v>-9.2495019461465914E-5</v>
      </c>
      <c r="CL49" s="23">
        <f t="shared" si="17"/>
        <v>9.8941529748527165E-7</v>
      </c>
      <c r="CM49" s="23">
        <f t="shared" si="18"/>
        <v>-6.3398135898856843E-5</v>
      </c>
      <c r="CN49" s="23">
        <f t="shared" si="19"/>
        <v>-1.1500895439733843E-3</v>
      </c>
      <c r="CO49" s="23">
        <f t="shared" si="20"/>
        <v>-1.0601885156297747E-3</v>
      </c>
      <c r="CP49" s="23">
        <f t="shared" si="21"/>
        <v>-1.0396572682185253E-5</v>
      </c>
      <c r="CQ49" s="23">
        <f t="shared" si="22"/>
        <v>-7.7796007067923759E-4</v>
      </c>
      <c r="CR49" s="23">
        <f t="shared" si="23"/>
        <v>4.8297676426163743E-7</v>
      </c>
      <c r="CS49" s="74">
        <f t="shared" si="24"/>
        <v>0.60968353767262629</v>
      </c>
      <c r="CT49" s="23">
        <f t="shared" si="25"/>
        <v>1.6421013351236854E-6</v>
      </c>
      <c r="CU49" s="74">
        <f t="shared" si="26"/>
        <v>-0.83405558473917729</v>
      </c>
      <c r="CV49" s="83">
        <f t="shared" si="13"/>
        <v>-5.2146484082741704E-6</v>
      </c>
      <c r="CW49" s="83">
        <f t="shared" si="14"/>
        <v>-7.6039485649387629E-5</v>
      </c>
      <c r="CX49" s="74">
        <f t="shared" si="27"/>
        <v>-0.25346885695106791</v>
      </c>
    </row>
    <row r="50" spans="1:102" x14ac:dyDescent="0.25">
      <c r="A50" s="28" t="s">
        <v>49</v>
      </c>
      <c r="B50" s="89">
        <v>22072.907567999999</v>
      </c>
      <c r="C50" s="89">
        <v>359.46788040000001</v>
      </c>
      <c r="D50" s="89">
        <v>20907.016371999998</v>
      </c>
      <c r="E50" s="89">
        <v>6469.9024087999996</v>
      </c>
      <c r="F50" s="89">
        <v>3869.7266795999999</v>
      </c>
      <c r="G50" s="89">
        <v>15919.732462</v>
      </c>
      <c r="H50" s="89">
        <v>19299.827916999999</v>
      </c>
      <c r="I50" s="91">
        <v>95.890781133999994</v>
      </c>
      <c r="J50" s="91">
        <v>120.21707042</v>
      </c>
      <c r="K50" s="89">
        <v>12.803058725</v>
      </c>
      <c r="L50" s="91">
        <v>179.76728990000001</v>
      </c>
      <c r="M50" s="89">
        <v>506.36669763999998</v>
      </c>
      <c r="N50" s="91">
        <v>1847.0835397000001</v>
      </c>
      <c r="O50" s="93">
        <v>20.420646711</v>
      </c>
      <c r="P50" s="93">
        <v>0.24948020630000001</v>
      </c>
      <c r="Q50" s="91">
        <v>12.2867979</v>
      </c>
      <c r="R50" s="26"/>
      <c r="S50" s="28" t="s">
        <v>49</v>
      </c>
      <c r="T50" s="96">
        <v>13.311803818146499</v>
      </c>
      <c r="U50" s="26">
        <v>983.53068516333894</v>
      </c>
      <c r="V50" s="97">
        <v>20.419057330868199</v>
      </c>
      <c r="W50" s="26">
        <v>218.312211619875</v>
      </c>
      <c r="X50" s="26">
        <v>131.293251703952</v>
      </c>
      <c r="Y50" s="26">
        <v>127.749093352014</v>
      </c>
      <c r="Z50" s="97">
        <v>121.495795194975</v>
      </c>
      <c r="AA50" s="26">
        <v>493.13443185190698</v>
      </c>
      <c r="AB50" s="97">
        <v>0.24945681348485901</v>
      </c>
      <c r="AC50" s="26">
        <v>24400.6256277291</v>
      </c>
      <c r="AD50" s="26">
        <v>12.803056477271699</v>
      </c>
      <c r="AE50" s="26">
        <v>22068.282905475698</v>
      </c>
      <c r="AF50" s="26">
        <v>317.77109487750403</v>
      </c>
      <c r="AG50" s="26">
        <v>527.17949854260098</v>
      </c>
      <c r="AH50" s="26">
        <v>74.185529281974098</v>
      </c>
      <c r="AI50" s="26">
        <v>292.37153348677498</v>
      </c>
      <c r="AJ50" s="97">
        <v>7.9967061708727698</v>
      </c>
      <c r="AK50" s="26">
        <v>490.88303423877301</v>
      </c>
      <c r="AL50" s="26">
        <v>490.88303423877301</v>
      </c>
      <c r="AM50" s="26">
        <v>506.32649826782699</v>
      </c>
      <c r="AN50" s="26">
        <v>0</v>
      </c>
      <c r="AO50" s="26">
        <v>206.864343463083</v>
      </c>
      <c r="AP50" s="26">
        <v>16.508770838852499</v>
      </c>
      <c r="AQ50" s="97">
        <v>1929.14427164977</v>
      </c>
      <c r="AR50" s="26">
        <v>800.84389726470295</v>
      </c>
      <c r="AS50" s="26">
        <v>504.942744323412</v>
      </c>
      <c r="AT50" s="26">
        <v>15.190844071903999</v>
      </c>
      <c r="AU50" s="26">
        <v>359.32232308900501</v>
      </c>
      <c r="AV50" s="26">
        <v>0</v>
      </c>
      <c r="AW50" s="26">
        <v>18811.180384089199</v>
      </c>
      <c r="AX50" s="26">
        <v>2090.1327162320799</v>
      </c>
      <c r="AY50" s="26">
        <v>20901.313100321298</v>
      </c>
      <c r="AZ50" s="26">
        <v>1.47760565685664</v>
      </c>
      <c r="BA50" s="26">
        <v>891.85220004581197</v>
      </c>
      <c r="BB50" s="26">
        <v>57.264018589317502</v>
      </c>
      <c r="BC50" s="26">
        <v>7354.0536204944001</v>
      </c>
      <c r="BD50" s="26">
        <v>46.251127655880502</v>
      </c>
      <c r="BE50" s="26">
        <v>56.207815056906803</v>
      </c>
      <c r="BF50" s="26">
        <v>102.97439716232</v>
      </c>
      <c r="BG50" s="26">
        <v>67.143383034110997</v>
      </c>
      <c r="BH50" s="26">
        <v>23.533117274017901</v>
      </c>
      <c r="BI50" s="26">
        <v>90.529309329408903</v>
      </c>
      <c r="BJ50" s="26">
        <v>6462.7682690564297</v>
      </c>
      <c r="BK50" s="26">
        <v>3866.9326807806101</v>
      </c>
      <c r="BL50" s="26">
        <v>2595.8355882758201</v>
      </c>
      <c r="BM50" s="26">
        <v>8.7929881319245506</v>
      </c>
      <c r="BN50" s="26">
        <v>6.2951226105336904</v>
      </c>
      <c r="BO50" s="26">
        <v>1666.5844481665799</v>
      </c>
      <c r="BP50" s="26">
        <v>177.15277948834</v>
      </c>
      <c r="BQ50" s="26">
        <v>222.38154765566</v>
      </c>
      <c r="BR50" s="26">
        <v>21.049169579335999</v>
      </c>
      <c r="BS50" s="26">
        <v>18.528212178882999</v>
      </c>
      <c r="BT50" s="26">
        <v>558.54811001063695</v>
      </c>
      <c r="BU50" s="26">
        <v>238.238647688024</v>
      </c>
      <c r="BV50" s="26">
        <v>243.25926033389001</v>
      </c>
      <c r="BW50" s="26">
        <v>493.55281230179003</v>
      </c>
      <c r="BX50" s="26">
        <v>6.8850622210684502</v>
      </c>
      <c r="BY50" s="26">
        <v>15914.536249483799</v>
      </c>
      <c r="BZ50" s="26">
        <v>4685.58692725933</v>
      </c>
      <c r="CA50" s="26">
        <v>261.47716059830799</v>
      </c>
      <c r="CB50" s="26">
        <v>700.92811389911196</v>
      </c>
      <c r="CC50" s="26">
        <v>2112.91913901</v>
      </c>
      <c r="CD50" s="97">
        <v>1.6980420947246599</v>
      </c>
      <c r="CE50" s="26">
        <v>1113.0186826250999</v>
      </c>
      <c r="CF50" s="26">
        <v>19287.205708144898</v>
      </c>
      <c r="CG50" s="26">
        <v>1269.2752192395999</v>
      </c>
      <c r="CJ50" s="35">
        <f t="shared" si="15"/>
        <v>0</v>
      </c>
      <c r="CK50" s="23">
        <f t="shared" si="16"/>
        <v>-2.0951759572466943E-4</v>
      </c>
      <c r="CL50" s="23">
        <f t="shared" si="17"/>
        <v>-4.0492438666017277E-4</v>
      </c>
      <c r="CM50" s="23">
        <f t="shared" si="18"/>
        <v>-2.7279223286676163E-4</v>
      </c>
      <c r="CN50" s="23">
        <f t="shared" si="19"/>
        <v>-1.1026657425104967E-3</v>
      </c>
      <c r="CO50" s="23">
        <f t="shared" si="20"/>
        <v>-7.2201451180490216E-4</v>
      </c>
      <c r="CP50" s="23">
        <f t="shared" si="21"/>
        <v>-3.2640074376903374E-4</v>
      </c>
      <c r="CQ50" s="23">
        <f t="shared" si="22"/>
        <v>-6.5400629007589337E-4</v>
      </c>
      <c r="CR50" s="23">
        <f t="shared" si="23"/>
        <v>-1.7556182070665532E-7</v>
      </c>
      <c r="CS50" s="74">
        <f t="shared" si="24"/>
        <v>1.7306582555248999</v>
      </c>
      <c r="CT50" s="23">
        <f t="shared" si="25"/>
        <v>-7.9387867251830873E-5</v>
      </c>
      <c r="CU50" s="74">
        <f t="shared" si="26"/>
        <v>-0.72662701308819855</v>
      </c>
      <c r="CV50" s="83">
        <f t="shared" si="13"/>
        <v>-7.7832017481827058E-5</v>
      </c>
      <c r="CW50" s="83">
        <f t="shared" si="14"/>
        <v>-9.3766216919283706E-5</v>
      </c>
      <c r="CX50" s="74">
        <f t="shared" si="27"/>
        <v>0.23635500441526752</v>
      </c>
    </row>
    <row r="51" spans="1:102" x14ac:dyDescent="0.25">
      <c r="A51" s="28" t="s">
        <v>50</v>
      </c>
      <c r="B51" s="89">
        <v>33331.091053999997</v>
      </c>
      <c r="C51" s="89">
        <v>381.48350793999998</v>
      </c>
      <c r="D51" s="89">
        <v>33531.368601000002</v>
      </c>
      <c r="E51" s="89">
        <v>21170.695422000001</v>
      </c>
      <c r="F51" s="89">
        <v>5453.1298188000001</v>
      </c>
      <c r="G51" s="89">
        <v>7846.4877415999999</v>
      </c>
      <c r="H51" s="89">
        <v>12156.237267</v>
      </c>
      <c r="I51" s="91">
        <v>38.949068390999997</v>
      </c>
      <c r="J51" s="91">
        <v>153.27987616999999</v>
      </c>
      <c r="K51" s="89">
        <v>6.1389466500000003</v>
      </c>
      <c r="L51" s="91">
        <v>42.600657157000001</v>
      </c>
      <c r="M51" s="89">
        <v>90.857692510000007</v>
      </c>
      <c r="N51" s="91">
        <v>13.24454731</v>
      </c>
      <c r="O51" s="93">
        <v>21.209463219</v>
      </c>
      <c r="P51" s="93">
        <v>82.071062908000002</v>
      </c>
      <c r="Q51" s="91">
        <v>7.9801418293999999</v>
      </c>
      <c r="R51" s="26"/>
      <c r="S51" s="28" t="s">
        <v>50</v>
      </c>
      <c r="T51" s="96">
        <v>13.2241209295302</v>
      </c>
      <c r="U51" s="26">
        <v>50.667446936491402</v>
      </c>
      <c r="V51" s="97">
        <v>21.209351779785599</v>
      </c>
      <c r="W51" s="26">
        <v>20.055209284628901</v>
      </c>
      <c r="X51" s="26">
        <v>19.038518343225</v>
      </c>
      <c r="Y51" s="26">
        <v>34.990199866327103</v>
      </c>
      <c r="Z51" s="97">
        <v>6.5887611607170502</v>
      </c>
      <c r="AA51" s="26">
        <v>885.47289512709403</v>
      </c>
      <c r="AB51" s="97">
        <v>82.070476277893306</v>
      </c>
      <c r="AC51" s="26">
        <v>16070.749347450101</v>
      </c>
      <c r="AD51" s="26">
        <v>6.1389323215623</v>
      </c>
      <c r="AE51" s="26">
        <v>33009.913228579797</v>
      </c>
      <c r="AF51" s="26">
        <v>109.114649875376</v>
      </c>
      <c r="AG51" s="26">
        <v>206.510948968181</v>
      </c>
      <c r="AH51" s="26">
        <v>37.679806334528998</v>
      </c>
      <c r="AI51" s="26">
        <v>36.323720857835298</v>
      </c>
      <c r="AJ51" s="97">
        <v>8.0407385679924595</v>
      </c>
      <c r="AK51" s="26">
        <v>1520.1692198594401</v>
      </c>
      <c r="AL51" s="26">
        <v>1520.1692198594401</v>
      </c>
      <c r="AM51" s="26">
        <v>90.855936311727106</v>
      </c>
      <c r="AN51" s="26">
        <v>0</v>
      </c>
      <c r="AO51" s="26">
        <v>67.541304414322894</v>
      </c>
      <c r="AP51" s="26">
        <v>7.3583064836672598</v>
      </c>
      <c r="AQ51" s="97">
        <v>281.52409182516999</v>
      </c>
      <c r="AR51" s="26">
        <v>20.800129793246601</v>
      </c>
      <c r="AS51" s="26">
        <v>55.622633571979897</v>
      </c>
      <c r="AT51" s="26">
        <v>3.5193550985281301</v>
      </c>
      <c r="AU51" s="26">
        <v>381.48324074494798</v>
      </c>
      <c r="AV51" s="26">
        <v>0</v>
      </c>
      <c r="AW51" s="26">
        <v>30080.3914400584</v>
      </c>
      <c r="AX51" s="26">
        <v>3342.2837253985399</v>
      </c>
      <c r="AY51" s="26">
        <v>33422.675165457003</v>
      </c>
      <c r="AZ51" s="26">
        <v>0.12529979339464301</v>
      </c>
      <c r="BA51" s="26">
        <v>182.47633141770899</v>
      </c>
      <c r="BB51" s="26">
        <v>102.224958598973</v>
      </c>
      <c r="BC51" s="26">
        <v>6595.6076630343896</v>
      </c>
      <c r="BD51" s="26">
        <v>94.402167573626102</v>
      </c>
      <c r="BE51" s="26">
        <v>9.3055275374151893</v>
      </c>
      <c r="BF51" s="26">
        <v>93.995847406537607</v>
      </c>
      <c r="BG51" s="26">
        <v>65.673200707716603</v>
      </c>
      <c r="BH51" s="26">
        <v>63.485107143746902</v>
      </c>
      <c r="BI51" s="26">
        <v>34.618668143751101</v>
      </c>
      <c r="BJ51" s="26">
        <v>21158.494934248301</v>
      </c>
      <c r="BK51" s="26">
        <v>5449.0846711818704</v>
      </c>
      <c r="BL51" s="26">
        <v>15709.4102630665</v>
      </c>
      <c r="BM51" s="26">
        <v>10.383151885668299</v>
      </c>
      <c r="BN51" s="26">
        <v>1.5430515653367201</v>
      </c>
      <c r="BO51" s="26">
        <v>3878.07164068358</v>
      </c>
      <c r="BP51" s="26">
        <v>12.932543131665501</v>
      </c>
      <c r="BQ51" s="26">
        <v>109.24391003334399</v>
      </c>
      <c r="BR51" s="26">
        <v>12.974888577192001</v>
      </c>
      <c r="BS51" s="26">
        <v>18.918383000865202</v>
      </c>
      <c r="BT51" s="26">
        <v>276.66059238931399</v>
      </c>
      <c r="BU51" s="26">
        <v>999.08570757298298</v>
      </c>
      <c r="BV51" s="26">
        <v>321.76883890329901</v>
      </c>
      <c r="BW51" s="26">
        <v>335.57545645794397</v>
      </c>
      <c r="BX51" s="26">
        <v>7.3067374418889299</v>
      </c>
      <c r="BY51" s="26">
        <v>7841.7354477526196</v>
      </c>
      <c r="BZ51" s="26">
        <v>5185.2238155786499</v>
      </c>
      <c r="CA51" s="26">
        <v>113.90629834343299</v>
      </c>
      <c r="CB51" s="26">
        <v>32.022913769258501</v>
      </c>
      <c r="CC51" s="26">
        <v>659.22300611687001</v>
      </c>
      <c r="CD51" s="97">
        <v>0.109142029745862</v>
      </c>
      <c r="CE51" s="26">
        <v>359.50862253736102</v>
      </c>
      <c r="CF51" s="26">
        <v>12155.9845964387</v>
      </c>
      <c r="CG51" s="26">
        <v>130.26999177066401</v>
      </c>
      <c r="CJ51" s="35">
        <f t="shared" si="15"/>
        <v>0</v>
      </c>
      <c r="CK51" s="23">
        <f t="shared" si="16"/>
        <v>-9.6359829595693974E-3</v>
      </c>
      <c r="CL51" s="23">
        <f t="shared" si="17"/>
        <v>-7.004104933572218E-7</v>
      </c>
      <c r="CM51" s="23">
        <f t="shared" si="18"/>
        <v>-3.2415448601688431E-3</v>
      </c>
      <c r="CN51" s="23">
        <f t="shared" si="19"/>
        <v>-5.7629130779619298E-4</v>
      </c>
      <c r="CO51" s="23">
        <f t="shared" si="20"/>
        <v>-7.418029191573267E-4</v>
      </c>
      <c r="CP51" s="23">
        <f t="shared" si="21"/>
        <v>-6.0565873596984184E-4</v>
      </c>
      <c r="CQ51" s="23">
        <f t="shared" si="22"/>
        <v>-2.0785260747244422E-5</v>
      </c>
      <c r="CR51" s="23">
        <f t="shared" si="23"/>
        <v>-2.3340221893487742E-6</v>
      </c>
      <c r="CS51" s="74">
        <f t="shared" si="24"/>
        <v>34.684172998952221</v>
      </c>
      <c r="CT51" s="23">
        <f t="shared" si="25"/>
        <v>-1.9329109339942151E-5</v>
      </c>
      <c r="CU51" s="74">
        <f t="shared" si="26"/>
        <v>3.1996628703182077</v>
      </c>
      <c r="CV51" s="83">
        <f t="shared" si="13"/>
        <v>-5.2542213468442282E-6</v>
      </c>
      <c r="CW51" s="83">
        <f t="shared" si="14"/>
        <v>-7.1478312319837651E-6</v>
      </c>
      <c r="CX51" s="74">
        <f t="shared" si="27"/>
        <v>-0.55898589601975301</v>
      </c>
    </row>
    <row r="52" spans="1:102" s="28" customFormat="1" x14ac:dyDescent="0.25">
      <c r="B52" s="89"/>
      <c r="C52" s="89"/>
      <c r="D52" s="89"/>
      <c r="E52" s="89"/>
      <c r="F52" s="89"/>
      <c r="G52" s="89"/>
      <c r="H52" s="89"/>
      <c r="I52" s="91"/>
      <c r="J52" s="91"/>
      <c r="K52" s="89"/>
      <c r="L52" s="91"/>
      <c r="M52" s="89"/>
      <c r="N52" s="91"/>
      <c r="O52" s="93"/>
      <c r="P52" s="93"/>
      <c r="Q52" s="91"/>
      <c r="R52" s="26"/>
      <c r="T52" s="96"/>
      <c r="U52" s="26"/>
      <c r="V52" s="97"/>
      <c r="W52" s="26"/>
      <c r="X52" s="26"/>
      <c r="Y52" s="26"/>
      <c r="Z52" s="97"/>
      <c r="AA52" s="26"/>
      <c r="AB52" s="97"/>
      <c r="AC52" s="26"/>
      <c r="AD52" s="26"/>
      <c r="AE52" s="26"/>
      <c r="AF52" s="26"/>
      <c r="AG52" s="26"/>
      <c r="AH52" s="26"/>
      <c r="AI52" s="26"/>
      <c r="AJ52" s="97"/>
      <c r="AK52" s="26"/>
      <c r="AL52" s="26"/>
      <c r="AM52" s="26"/>
      <c r="AN52" s="26"/>
      <c r="AO52" s="26"/>
      <c r="AP52" s="26"/>
      <c r="AQ52" s="97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97"/>
      <c r="CE52" s="26"/>
      <c r="CF52" s="26"/>
      <c r="CG52" s="26"/>
      <c r="CH52" s="26"/>
      <c r="CK52" s="23"/>
      <c r="CL52" s="23"/>
      <c r="CM52" s="23"/>
      <c r="CN52" s="23"/>
      <c r="CO52" s="23"/>
      <c r="CP52" s="23"/>
      <c r="CQ52" s="23"/>
      <c r="CR52" s="23"/>
      <c r="CS52" s="74"/>
      <c r="CT52" s="23"/>
      <c r="CU52" s="74"/>
      <c r="CV52" s="23"/>
      <c r="CW52" s="23"/>
      <c r="CX52" s="74"/>
    </row>
    <row r="53" spans="1:102" s="28" customFormat="1" x14ac:dyDescent="0.25">
      <c r="B53" s="89"/>
      <c r="C53" s="89"/>
      <c r="D53" s="89"/>
      <c r="E53" s="89"/>
      <c r="F53" s="89"/>
      <c r="G53" s="89"/>
      <c r="H53" s="89"/>
      <c r="I53" s="91"/>
      <c r="J53" s="91"/>
      <c r="K53" s="89"/>
      <c r="L53" s="91"/>
      <c r="M53" s="89"/>
      <c r="N53" s="91"/>
      <c r="O53" s="93"/>
      <c r="P53" s="93"/>
      <c r="Q53" s="91"/>
      <c r="R53" s="26"/>
      <c r="T53" s="96"/>
      <c r="U53" s="26"/>
      <c r="V53" s="97"/>
      <c r="W53" s="26"/>
      <c r="X53" s="26"/>
      <c r="Y53" s="26"/>
      <c r="Z53" s="97"/>
      <c r="AA53" s="26"/>
      <c r="AB53" s="97"/>
      <c r="AC53" s="26"/>
      <c r="AD53" s="26"/>
      <c r="AE53" s="26"/>
      <c r="AF53" s="26"/>
      <c r="AG53" s="26"/>
      <c r="AH53" s="26"/>
      <c r="AI53" s="26"/>
      <c r="AJ53" s="97"/>
      <c r="AK53" s="26"/>
      <c r="AL53" s="26"/>
      <c r="AM53" s="26"/>
      <c r="AN53" s="26"/>
      <c r="AO53" s="26"/>
      <c r="AP53" s="26"/>
      <c r="AQ53" s="97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97"/>
      <c r="CE53" s="26"/>
      <c r="CF53" s="26"/>
      <c r="CG53" s="26"/>
      <c r="CH53" s="26"/>
      <c r="CK53" s="23"/>
      <c r="CL53" s="23"/>
      <c r="CM53" s="23"/>
      <c r="CN53" s="23"/>
      <c r="CO53" s="23"/>
      <c r="CP53" s="23"/>
      <c r="CQ53" s="23"/>
      <c r="CR53" s="23"/>
      <c r="CS53" s="74"/>
      <c r="CT53" s="23"/>
      <c r="CU53" s="74"/>
      <c r="CV53" s="23"/>
      <c r="CW53" s="23"/>
      <c r="CX53" s="74"/>
    </row>
    <row r="54" spans="1:102" s="28" customFormat="1" x14ac:dyDescent="0.25">
      <c r="A54" s="28" t="s">
        <v>51</v>
      </c>
      <c r="B54" s="89">
        <v>490.21782188999998</v>
      </c>
      <c r="C54" s="89">
        <v>3.1540967000000002</v>
      </c>
      <c r="D54" s="89">
        <v>363.94913618999999</v>
      </c>
      <c r="E54" s="89">
        <v>357.15876973000002</v>
      </c>
      <c r="F54" s="89">
        <v>161.82127233</v>
      </c>
      <c r="G54" s="89">
        <v>67.991431943999999</v>
      </c>
      <c r="H54" s="89">
        <v>680.04358092999996</v>
      </c>
      <c r="I54" s="91">
        <v>11.124345068</v>
      </c>
      <c r="J54" s="91">
        <v>2.303363263</v>
      </c>
      <c r="K54" s="89">
        <v>4.1000000000000002E-2</v>
      </c>
      <c r="L54" s="91">
        <v>2.6619106271000001</v>
      </c>
      <c r="M54" s="89">
        <v>3.4643000000000002</v>
      </c>
      <c r="N54" s="91">
        <v>26.716000000000001</v>
      </c>
      <c r="O54" s="93">
        <v>2.2581335738999999</v>
      </c>
      <c r="P54" s="93">
        <v>2.94619E-6</v>
      </c>
      <c r="Q54" s="91">
        <v>0.1067553603</v>
      </c>
      <c r="R54" s="26"/>
      <c r="S54" s="28" t="s">
        <v>51</v>
      </c>
      <c r="T54" s="96">
        <v>0.68021770248273605</v>
      </c>
      <c r="U54" s="26">
        <v>7.8517005445763797</v>
      </c>
      <c r="V54" s="97">
        <v>2.2581309679641599</v>
      </c>
      <c r="W54" s="26">
        <v>2.00515811472907</v>
      </c>
      <c r="X54" s="26">
        <v>1.95113230638205</v>
      </c>
      <c r="Y54" s="26">
        <v>1.9046911740107999</v>
      </c>
      <c r="Z54" s="97">
        <v>10.8808370546265</v>
      </c>
      <c r="AA54" s="26">
        <v>17.8451075416293</v>
      </c>
      <c r="AB54" s="97">
        <v>2.9466995799092898E-6</v>
      </c>
      <c r="AC54" s="26">
        <v>2386.0897964159699</v>
      </c>
      <c r="AD54" s="26">
        <v>4.1000719550036299E-2</v>
      </c>
      <c r="AE54" s="26">
        <v>490.19630725816597</v>
      </c>
      <c r="AF54" s="26">
        <v>19.8272948932538</v>
      </c>
      <c r="AG54" s="26">
        <v>20.267299633201599</v>
      </c>
      <c r="AH54" s="26">
        <v>2.1289253639378898</v>
      </c>
      <c r="AI54" s="26">
        <v>16.3538313123784</v>
      </c>
      <c r="AJ54" s="97">
        <v>0.391331856487378</v>
      </c>
      <c r="AK54" s="26">
        <v>2.74515968048083</v>
      </c>
      <c r="AL54" s="26">
        <v>2.74515968048083</v>
      </c>
      <c r="AM54" s="26">
        <v>3.4642709428176102</v>
      </c>
      <c r="AN54" s="26">
        <v>0</v>
      </c>
      <c r="AO54" s="26">
        <v>18.697315232223801</v>
      </c>
      <c r="AP54" s="26">
        <v>1.01329801298136</v>
      </c>
      <c r="AQ54" s="97">
        <v>41.065737931850897</v>
      </c>
      <c r="AR54" s="26">
        <v>1.7041198952363501</v>
      </c>
      <c r="AS54" s="26">
        <v>35.288808370341101</v>
      </c>
      <c r="AT54" s="26">
        <v>0.92776649141809697</v>
      </c>
      <c r="AU54" s="26">
        <v>3.1541100106373001</v>
      </c>
      <c r="AV54" s="26">
        <v>0</v>
      </c>
      <c r="AW54" s="26">
        <v>327.47062727007</v>
      </c>
      <c r="AX54" s="26">
        <v>36.385609814977101</v>
      </c>
      <c r="AY54" s="26">
        <v>363.85623708504698</v>
      </c>
      <c r="AZ54" s="26">
        <v>2.9975260325898301E-3</v>
      </c>
      <c r="BA54" s="26">
        <v>19.9783698191934</v>
      </c>
      <c r="BB54" s="26">
        <v>0.99040272381047001</v>
      </c>
      <c r="BC54" s="26">
        <v>241.251411886771</v>
      </c>
      <c r="BD54" s="26">
        <v>3.52378765080991</v>
      </c>
      <c r="BE54" s="26">
        <v>2.4476559136228899</v>
      </c>
      <c r="BF54" s="26">
        <v>12.618635625589</v>
      </c>
      <c r="BG54" s="26">
        <v>1.01503221503882</v>
      </c>
      <c r="BH54" s="26">
        <v>0.79038682848591801</v>
      </c>
      <c r="BI54" s="26">
        <v>3.0319122891141101</v>
      </c>
      <c r="BJ54" s="26">
        <v>357.004771968451</v>
      </c>
      <c r="BK54" s="26">
        <v>161.78751154196701</v>
      </c>
      <c r="BL54" s="26">
        <v>195.21726042648399</v>
      </c>
      <c r="BM54" s="26">
        <v>0.14598170494441601</v>
      </c>
      <c r="BN54" s="26">
        <v>0.101977274425833</v>
      </c>
      <c r="BO54" s="26">
        <v>42.898035461344499</v>
      </c>
      <c r="BP54" s="26">
        <v>1.8711003874623</v>
      </c>
      <c r="BQ54" s="26">
        <v>22.7546905537458</v>
      </c>
      <c r="BR54" s="26">
        <v>0.58077671037329803</v>
      </c>
      <c r="BS54" s="26">
        <v>1.3133145830233</v>
      </c>
      <c r="BT54" s="26">
        <v>57.3783309358069</v>
      </c>
      <c r="BU54" s="26">
        <v>4.8726754453444396</v>
      </c>
      <c r="BV54" s="26">
        <v>5.0772003946273303</v>
      </c>
      <c r="BW54" s="26">
        <v>4.6578725067103299</v>
      </c>
      <c r="BX54" s="26">
        <v>0.590417783032126</v>
      </c>
      <c r="BY54" s="26">
        <v>67.989130860849698</v>
      </c>
      <c r="BZ54" s="26">
        <v>170.72058222971901</v>
      </c>
      <c r="CA54" s="26">
        <v>0</v>
      </c>
      <c r="CB54" s="26">
        <v>75.630310513709404</v>
      </c>
      <c r="CC54" s="26">
        <v>95.932711124502305</v>
      </c>
      <c r="CD54" s="97">
        <v>0.27555699231137998</v>
      </c>
      <c r="CE54" s="26">
        <v>38.777813433753899</v>
      </c>
      <c r="CF54" s="26">
        <v>680.04026499556198</v>
      </c>
      <c r="CG54" s="26">
        <v>25.555337317674901</v>
      </c>
      <c r="CH54" s="26"/>
      <c r="CI54"/>
      <c r="CK54" s="23">
        <f>+(AE54-B54)/B54</f>
        <v>-4.388790222081439E-5</v>
      </c>
      <c r="CL54" s="23">
        <f>+(AU54-C54)/C54</f>
        <v>4.2201107213750466E-6</v>
      </c>
      <c r="CM54" s="23">
        <f>+(AY54-D54)/D54</f>
        <v>-2.5525298926525655E-4</v>
      </c>
      <c r="CN54" s="23">
        <f t="shared" ref="CN54:CO58" si="28">+(BJ54-E54)/E54</f>
        <v>-4.3117452125125943E-4</v>
      </c>
      <c r="CO54" s="23">
        <f t="shared" si="28"/>
        <v>-2.0863009879285041E-4</v>
      </c>
      <c r="CP54" s="23">
        <f>+(BY54-G54)/G54</f>
        <v>-3.3843722429545765E-5</v>
      </c>
      <c r="CQ54" s="23">
        <f>+(CF54-H54)/H54</f>
        <v>-4.8760616686412184E-6</v>
      </c>
      <c r="CR54" s="23">
        <f>+(AD54-K54)/K54</f>
        <v>1.7550000885304349E-5</v>
      </c>
      <c r="CS54" s="74">
        <f t="shared" ref="CS54:CT58" si="29">+(AL54-L54)/L54</f>
        <v>3.1274172969332555E-2</v>
      </c>
      <c r="CT54" s="23">
        <f t="shared" si="29"/>
        <v>-8.3876056894584758E-6</v>
      </c>
      <c r="CU54" s="74">
        <f>+(AS54-N54)/N54</f>
        <v>0.32088667354173905</v>
      </c>
      <c r="CV54" s="83">
        <f t="shared" ref="CV54:CV58" si="30">+(V54-O54)/O54</f>
        <v>-1.1540220074336753E-6</v>
      </c>
      <c r="CW54" s="83">
        <f t="shared" ref="CW54:CW58" si="31">+(AB54-P54)/P54</f>
        <v>1.7296233755793752E-4</v>
      </c>
      <c r="CX54" s="74">
        <f>+(AT54-Q54)/Q54</f>
        <v>7.690584611497929</v>
      </c>
    </row>
    <row r="55" spans="1:102" s="28" customFormat="1" x14ac:dyDescent="0.25">
      <c r="A55" s="28" t="s">
        <v>1</v>
      </c>
      <c r="B55" s="89">
        <v>2665.964336</v>
      </c>
      <c r="C55" s="89">
        <v>71.627899999999997</v>
      </c>
      <c r="D55" s="89">
        <v>9650.4541000000008</v>
      </c>
      <c r="E55" s="89">
        <v>991.59105999999997</v>
      </c>
      <c r="F55" s="89">
        <v>808.26004539999997</v>
      </c>
      <c r="G55" s="89">
        <v>1022.1299</v>
      </c>
      <c r="H55" s="89">
        <v>1420.0508</v>
      </c>
      <c r="I55" s="91">
        <v>1.0305524583000001</v>
      </c>
      <c r="J55" s="91">
        <v>3.9809723684999998</v>
      </c>
      <c r="K55" s="89"/>
      <c r="L55" s="91">
        <v>4.8987852292999996</v>
      </c>
      <c r="M55" s="89">
        <v>0</v>
      </c>
      <c r="N55" s="91">
        <v>87.870750000000001</v>
      </c>
      <c r="O55" s="93">
        <v>2.7492395400000001E-2</v>
      </c>
      <c r="P55" s="93"/>
      <c r="Q55" s="91">
        <v>0.68735540169999998</v>
      </c>
      <c r="R55" s="26"/>
      <c r="S55" s="28" t="s">
        <v>1</v>
      </c>
      <c r="T55" s="96">
        <v>0</v>
      </c>
      <c r="U55" s="26">
        <v>0</v>
      </c>
      <c r="V55" s="97">
        <v>0</v>
      </c>
      <c r="W55" s="26">
        <v>0</v>
      </c>
      <c r="X55" s="26">
        <v>0</v>
      </c>
      <c r="Y55" s="26">
        <v>0</v>
      </c>
      <c r="Z55" s="97">
        <v>0</v>
      </c>
      <c r="AA55" s="26">
        <v>0</v>
      </c>
      <c r="AB55" s="97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97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97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97">
        <v>0</v>
      </c>
      <c r="CE55" s="26">
        <v>0</v>
      </c>
      <c r="CF55" s="26">
        <v>0</v>
      </c>
      <c r="CG55" s="26">
        <v>0</v>
      </c>
      <c r="CH55" s="26"/>
      <c r="CI55"/>
      <c r="CK55" s="23">
        <f>+(AE55-B55)/B55</f>
        <v>-1</v>
      </c>
      <c r="CL55" s="23">
        <f>+(AU55-C55)/C55</f>
        <v>-1</v>
      </c>
      <c r="CM55" s="23">
        <f>+(AY55-D55)/D55</f>
        <v>-1</v>
      </c>
      <c r="CN55" s="23">
        <f t="shared" si="28"/>
        <v>-1</v>
      </c>
      <c r="CO55" s="23">
        <f t="shared" si="28"/>
        <v>-1</v>
      </c>
      <c r="CP55" s="23">
        <f>+(BY55-G55)/G55</f>
        <v>-1</v>
      </c>
      <c r="CQ55" s="23">
        <f>+(CF55-H55)/H55</f>
        <v>-1</v>
      </c>
      <c r="CR55" s="23" t="e">
        <f>+(AD55-K55)/K55</f>
        <v>#DIV/0!</v>
      </c>
      <c r="CS55" s="74">
        <f t="shared" si="29"/>
        <v>-1</v>
      </c>
      <c r="CT55" s="23" t="e">
        <f t="shared" si="29"/>
        <v>#DIV/0!</v>
      </c>
      <c r="CU55" s="74">
        <f>+(AS55-N55)/N55</f>
        <v>-1</v>
      </c>
      <c r="CV55" s="83">
        <f t="shared" si="30"/>
        <v>-1</v>
      </c>
      <c r="CW55" s="83" t="e">
        <f t="shared" si="31"/>
        <v>#DIV/0!</v>
      </c>
      <c r="CX55" s="74">
        <f>+(AT55-Q55)/Q55</f>
        <v>-1</v>
      </c>
    </row>
    <row r="56" spans="1:102" x14ac:dyDescent="0.25">
      <c r="A56" s="28" t="s">
        <v>11</v>
      </c>
      <c r="B56" s="89">
        <v>523.33441270000003</v>
      </c>
      <c r="C56" s="89">
        <v>62.565854666</v>
      </c>
      <c r="D56" s="89">
        <v>2165.2328323000002</v>
      </c>
      <c r="E56" s="89">
        <v>424.10231647000001</v>
      </c>
      <c r="F56" s="89">
        <v>360.65770057999998</v>
      </c>
      <c r="G56" s="89">
        <v>728.63917665999998</v>
      </c>
      <c r="H56" s="89">
        <v>2614.7221309000001</v>
      </c>
      <c r="I56" s="91">
        <v>0.80748947309999997</v>
      </c>
      <c r="J56" s="91">
        <v>14.747199184999999</v>
      </c>
      <c r="K56" s="89">
        <v>4.2700000000000002E-2</v>
      </c>
      <c r="L56" s="91">
        <v>1.8897479403999999</v>
      </c>
      <c r="M56" s="89">
        <v>19.623767999999998</v>
      </c>
      <c r="N56" s="91">
        <v>0</v>
      </c>
      <c r="O56" s="93">
        <v>0.52449450340000003</v>
      </c>
      <c r="P56" s="93">
        <v>1.64737508</v>
      </c>
      <c r="Q56" s="91">
        <v>4.8868765351999999</v>
      </c>
      <c r="R56" s="26"/>
      <c r="S56" s="28" t="s">
        <v>11</v>
      </c>
      <c r="T56" s="96">
        <v>0</v>
      </c>
      <c r="U56" s="26">
        <v>0</v>
      </c>
      <c r="V56" s="97">
        <v>0</v>
      </c>
      <c r="W56" s="26">
        <v>0</v>
      </c>
      <c r="X56" s="26">
        <v>0</v>
      </c>
      <c r="Y56" s="26">
        <v>0</v>
      </c>
      <c r="Z56" s="97">
        <v>0</v>
      </c>
      <c r="AA56" s="26">
        <v>0</v>
      </c>
      <c r="AB56" s="97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97">
        <v>0</v>
      </c>
      <c r="AK56" s="26">
        <v>0</v>
      </c>
      <c r="AL56" s="26">
        <v>0</v>
      </c>
      <c r="AM56" s="26">
        <v>0</v>
      </c>
      <c r="AN56" s="26">
        <v>0</v>
      </c>
      <c r="AO56" s="26">
        <v>0</v>
      </c>
      <c r="AP56" s="26">
        <v>0</v>
      </c>
      <c r="AQ56" s="97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26">
        <v>0</v>
      </c>
      <c r="CA56" s="26">
        <v>0</v>
      </c>
      <c r="CB56" s="26">
        <v>0</v>
      </c>
      <c r="CC56" s="26">
        <v>0</v>
      </c>
      <c r="CD56" s="97">
        <v>0</v>
      </c>
      <c r="CE56" s="26">
        <v>0</v>
      </c>
      <c r="CF56" s="26">
        <v>0</v>
      </c>
      <c r="CG56" s="26">
        <v>0</v>
      </c>
      <c r="CK56" s="23">
        <f>+(AE56-B56)/B56</f>
        <v>-1</v>
      </c>
      <c r="CL56" s="23">
        <f>+(AU56-C56)/C56</f>
        <v>-1</v>
      </c>
      <c r="CM56" s="23">
        <f>+(AY56-D56)/D56</f>
        <v>-1</v>
      </c>
      <c r="CN56" s="23">
        <f t="shared" si="28"/>
        <v>-1</v>
      </c>
      <c r="CO56" s="23">
        <f t="shared" si="28"/>
        <v>-1</v>
      </c>
      <c r="CP56" s="23">
        <f>+(BY56-G56)/G56</f>
        <v>-1</v>
      </c>
      <c r="CQ56" s="23">
        <f>+(CF56-H56)/H56</f>
        <v>-1</v>
      </c>
      <c r="CR56" s="23">
        <f>+(AD56-K56)/K56</f>
        <v>-1</v>
      </c>
      <c r="CS56" s="74">
        <f t="shared" si="29"/>
        <v>-1</v>
      </c>
      <c r="CT56" s="23">
        <f t="shared" si="29"/>
        <v>-1</v>
      </c>
      <c r="CU56" s="74" t="e">
        <f>+(AS56-N56)/N56</f>
        <v>#DIV/0!</v>
      </c>
      <c r="CV56" s="83">
        <f t="shared" si="30"/>
        <v>-1</v>
      </c>
      <c r="CW56" s="83">
        <f t="shared" si="31"/>
        <v>-1</v>
      </c>
      <c r="CX56" s="74">
        <f>+(AT56-Q56)/Q56</f>
        <v>-1</v>
      </c>
    </row>
    <row r="57" spans="1:102" s="28" customFormat="1" x14ac:dyDescent="0.25">
      <c r="A57" s="28" t="s">
        <v>58</v>
      </c>
      <c r="B57" s="89">
        <v>519.59417099999996</v>
      </c>
      <c r="C57" s="89">
        <v>107.57362297</v>
      </c>
      <c r="D57" s="89">
        <v>1780.839187</v>
      </c>
      <c r="E57" s="89">
        <v>220.34706360000001</v>
      </c>
      <c r="F57" s="89">
        <v>39.408052359999999</v>
      </c>
      <c r="G57" s="89">
        <v>1119.6533153</v>
      </c>
      <c r="H57" s="89">
        <v>316.84791245999997</v>
      </c>
      <c r="I57" s="91">
        <v>2.2503603099999998E-2</v>
      </c>
      <c r="J57" s="91">
        <v>3.1785477659999999</v>
      </c>
      <c r="K57" s="89">
        <v>7.8300000000000002E-3</v>
      </c>
      <c r="L57" s="91">
        <v>4.5509508703000003</v>
      </c>
      <c r="M57" s="89">
        <v>7.7085000000000001E-2</v>
      </c>
      <c r="N57" s="91">
        <v>9.1071641000000003</v>
      </c>
      <c r="O57" s="93">
        <v>1.2207E-6</v>
      </c>
      <c r="P57" s="93"/>
      <c r="Q57" s="91">
        <v>6.6049674622000003</v>
      </c>
      <c r="R57" s="26"/>
      <c r="S57" s="28" t="s">
        <v>58</v>
      </c>
      <c r="T57" s="96">
        <v>0</v>
      </c>
      <c r="U57" s="26">
        <v>0</v>
      </c>
      <c r="V57" s="97">
        <v>0</v>
      </c>
      <c r="W57" s="26">
        <v>0</v>
      </c>
      <c r="X57" s="26">
        <v>0</v>
      </c>
      <c r="Y57" s="26">
        <v>0</v>
      </c>
      <c r="Z57" s="97">
        <v>0</v>
      </c>
      <c r="AA57" s="26">
        <v>0</v>
      </c>
      <c r="AB57" s="97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97">
        <v>0</v>
      </c>
      <c r="AK57" s="26">
        <v>0</v>
      </c>
      <c r="AL57" s="26">
        <v>0</v>
      </c>
      <c r="AM57" s="26">
        <v>0</v>
      </c>
      <c r="AN57" s="26">
        <v>0</v>
      </c>
      <c r="AO57" s="26">
        <v>0</v>
      </c>
      <c r="AP57" s="26">
        <v>0</v>
      </c>
      <c r="AQ57" s="97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26">
        <v>0</v>
      </c>
      <c r="CA57" s="26">
        <v>0</v>
      </c>
      <c r="CB57" s="26">
        <v>0</v>
      </c>
      <c r="CC57" s="26">
        <v>0</v>
      </c>
      <c r="CD57" s="97">
        <v>0</v>
      </c>
      <c r="CE57" s="26">
        <v>0</v>
      </c>
      <c r="CF57" s="26">
        <v>0</v>
      </c>
      <c r="CG57" s="26">
        <v>0</v>
      </c>
      <c r="CH57" s="26"/>
      <c r="CI57"/>
      <c r="CK57" s="23">
        <f>+(AE57-B57)/B57</f>
        <v>-1</v>
      </c>
      <c r="CL57" s="23">
        <f>+(AU57-C57)/C57</f>
        <v>-1</v>
      </c>
      <c r="CM57" s="23">
        <f>+(AY57-D57)/D57</f>
        <v>-1</v>
      </c>
      <c r="CN57" s="23">
        <f t="shared" si="28"/>
        <v>-1</v>
      </c>
      <c r="CO57" s="23">
        <f t="shared" si="28"/>
        <v>-1</v>
      </c>
      <c r="CP57" s="23">
        <f>+(BY57-G57)/G57</f>
        <v>-1</v>
      </c>
      <c r="CQ57" s="23">
        <f>+(CF57-H57)/H57</f>
        <v>-1</v>
      </c>
      <c r="CR57" s="23">
        <f>+(AD57-K57)/K57</f>
        <v>-1</v>
      </c>
      <c r="CS57" s="74">
        <f t="shared" si="29"/>
        <v>-1</v>
      </c>
      <c r="CT57" s="23">
        <f t="shared" si="29"/>
        <v>-1</v>
      </c>
      <c r="CU57" s="74">
        <f>+(AS57-N57)/N57</f>
        <v>-1</v>
      </c>
      <c r="CV57" s="83">
        <f t="shared" si="30"/>
        <v>-1</v>
      </c>
      <c r="CW57" s="83" t="e">
        <f t="shared" si="31"/>
        <v>#DIV/0!</v>
      </c>
      <c r="CX57" s="74">
        <f>+(AT57-Q57)/Q57</f>
        <v>-1</v>
      </c>
    </row>
    <row r="58" spans="1:102" s="28" customFormat="1" x14ac:dyDescent="0.25">
      <c r="A58" s="28" t="s">
        <v>75</v>
      </c>
      <c r="B58" s="89"/>
      <c r="C58" s="89"/>
      <c r="D58" s="89"/>
      <c r="E58" s="89"/>
      <c r="F58" s="89"/>
      <c r="G58" s="89"/>
      <c r="H58" s="89"/>
      <c r="I58" s="91"/>
      <c r="J58" s="91">
        <v>1.42685</v>
      </c>
      <c r="K58" s="89"/>
      <c r="L58" s="91"/>
      <c r="M58" s="89"/>
      <c r="N58" s="91"/>
      <c r="O58" s="93"/>
      <c r="P58" s="93"/>
      <c r="Q58" s="91">
        <v>0.224325</v>
      </c>
      <c r="R58" s="26"/>
      <c r="T58" s="96"/>
      <c r="U58" s="26"/>
      <c r="V58" s="97"/>
      <c r="W58" s="26"/>
      <c r="X58" s="26"/>
      <c r="Y58" s="26"/>
      <c r="Z58" s="97"/>
      <c r="AA58" s="26"/>
      <c r="AB58" s="97"/>
      <c r="AC58" s="26"/>
      <c r="AD58" s="26"/>
      <c r="AE58" s="26"/>
      <c r="AF58" s="26"/>
      <c r="AG58" s="26"/>
      <c r="AH58" s="26"/>
      <c r="AI58" s="26"/>
      <c r="AJ58" s="97"/>
      <c r="AK58" s="26"/>
      <c r="AL58" s="26"/>
      <c r="AM58" s="26"/>
      <c r="AN58" s="26"/>
      <c r="AO58" s="26"/>
      <c r="AP58" s="26"/>
      <c r="AQ58" s="97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97"/>
      <c r="CE58" s="26"/>
      <c r="CF58" s="26"/>
      <c r="CG58" s="26"/>
      <c r="CH58" s="26"/>
      <c r="CI58"/>
      <c r="CK58" s="23" t="e">
        <f>+(AE58-B58)/B58</f>
        <v>#DIV/0!</v>
      </c>
      <c r="CL58" s="23" t="e">
        <f>+(AU58-C58)/C58</f>
        <v>#DIV/0!</v>
      </c>
      <c r="CM58" s="23" t="e">
        <f>+(AY58-D58)/D58</f>
        <v>#DIV/0!</v>
      </c>
      <c r="CN58" s="23" t="e">
        <f t="shared" si="28"/>
        <v>#DIV/0!</v>
      </c>
      <c r="CO58" s="23" t="e">
        <f t="shared" si="28"/>
        <v>#DIV/0!</v>
      </c>
      <c r="CP58" s="23" t="e">
        <f>+(BY58-G58)/G58</f>
        <v>#DIV/0!</v>
      </c>
      <c r="CQ58" s="23" t="e">
        <f>+(CF58-H58)/H58</f>
        <v>#DIV/0!</v>
      </c>
      <c r="CR58" s="23" t="e">
        <f>+(AD58-K58)/K58</f>
        <v>#DIV/0!</v>
      </c>
      <c r="CS58" s="74" t="e">
        <f t="shared" si="29"/>
        <v>#DIV/0!</v>
      </c>
      <c r="CT58" s="23" t="e">
        <f t="shared" si="29"/>
        <v>#DIV/0!</v>
      </c>
      <c r="CU58" s="74" t="e">
        <f>+(AS58-N58)/N58</f>
        <v>#DIV/0!</v>
      </c>
      <c r="CV58" s="83" t="e">
        <f t="shared" si="30"/>
        <v>#DIV/0!</v>
      </c>
      <c r="CW58" s="83" t="e">
        <f t="shared" si="31"/>
        <v>#DIV/0!</v>
      </c>
      <c r="CX58" s="74">
        <f>+(AT58-Q58)/Q58</f>
        <v>-1</v>
      </c>
    </row>
    <row r="59" spans="1:102" s="28" customFormat="1" x14ac:dyDescent="0.25">
      <c r="A59" s="28" t="s">
        <v>237</v>
      </c>
      <c r="B59" s="88"/>
      <c r="C59" s="88"/>
      <c r="D59" s="88"/>
      <c r="E59" s="88"/>
      <c r="F59" s="88"/>
      <c r="G59" s="88"/>
      <c r="H59" s="88"/>
      <c r="I59" s="90"/>
      <c r="J59" s="90"/>
      <c r="K59" s="88"/>
      <c r="L59" s="90"/>
      <c r="M59" s="88"/>
      <c r="N59" s="90"/>
      <c r="O59" s="92"/>
      <c r="P59" s="92"/>
      <c r="Q59" s="90"/>
      <c r="R59" s="26"/>
      <c r="T59" s="96"/>
      <c r="V59" s="96"/>
      <c r="W59" s="26"/>
      <c r="X59" s="26"/>
      <c r="Y59" s="26"/>
      <c r="Z59" s="97"/>
      <c r="AA59" s="26"/>
      <c r="AB59" s="97"/>
      <c r="AC59" s="26"/>
      <c r="AD59" s="26"/>
      <c r="AE59" s="26"/>
      <c r="AF59" s="26"/>
      <c r="AG59" s="26"/>
      <c r="AH59" s="26"/>
      <c r="AI59" s="26"/>
      <c r="AJ59" s="97"/>
      <c r="AK59" s="26"/>
      <c r="AL59" s="26"/>
      <c r="AM59" s="26"/>
      <c r="AN59" s="26"/>
      <c r="AO59" s="26"/>
      <c r="AP59" s="26"/>
      <c r="AQ59" s="97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97"/>
      <c r="CE59" s="26"/>
      <c r="CF59" s="26"/>
      <c r="CG59" s="26"/>
      <c r="CH59" s="26"/>
      <c r="CK59" s="23"/>
      <c r="CL59" s="23"/>
      <c r="CM59" s="23"/>
      <c r="CN59" s="23"/>
      <c r="CO59" s="23"/>
      <c r="CP59" s="23"/>
      <c r="CQ59" s="23"/>
      <c r="CR59" s="23"/>
      <c r="CS59" s="74"/>
      <c r="CT59" s="23"/>
      <c r="CU59" s="74"/>
      <c r="CV59" s="23"/>
      <c r="CW59" s="23"/>
      <c r="CX59" s="74"/>
    </row>
    <row r="60" spans="1:102" s="28" customFormat="1" x14ac:dyDescent="0.25">
      <c r="I60" s="51"/>
      <c r="J60" s="51"/>
      <c r="L60" s="51"/>
      <c r="N60" s="51"/>
      <c r="O60" s="63"/>
      <c r="P60" s="63"/>
      <c r="Q60" s="51"/>
      <c r="R60" s="26"/>
      <c r="T60" s="96"/>
      <c r="V60" s="96"/>
      <c r="W60" s="26"/>
      <c r="X60" s="26"/>
      <c r="Y60" s="26"/>
      <c r="Z60" s="97"/>
      <c r="AA60" s="26"/>
      <c r="AB60" s="97"/>
      <c r="AC60" s="26"/>
      <c r="AD60" s="26"/>
      <c r="AE60" s="26"/>
      <c r="AF60" s="26"/>
      <c r="AG60" s="26"/>
      <c r="AH60" s="26"/>
      <c r="AI60" s="26"/>
      <c r="AJ60" s="97"/>
      <c r="AK60" s="26"/>
      <c r="AL60" s="26"/>
      <c r="AM60" s="26"/>
      <c r="AN60" s="26"/>
      <c r="AO60" s="26"/>
      <c r="AP60" s="26"/>
      <c r="AQ60" s="97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97"/>
      <c r="CE60" s="26"/>
      <c r="CF60" s="26"/>
      <c r="CG60" s="26"/>
      <c r="CH60" s="26"/>
      <c r="CK60" s="23"/>
      <c r="CL60" s="23"/>
      <c r="CM60" s="23"/>
      <c r="CN60" s="23"/>
      <c r="CO60" s="23"/>
      <c r="CP60" s="23"/>
      <c r="CQ60" s="23"/>
      <c r="CR60" s="23"/>
      <c r="CS60" s="74"/>
      <c r="CT60" s="23"/>
      <c r="CU60" s="74"/>
      <c r="CV60" s="23"/>
      <c r="CW60" s="23"/>
      <c r="CX60" s="74"/>
    </row>
    <row r="61" spans="1:102" x14ac:dyDescent="0.25">
      <c r="A61" s="2" t="s">
        <v>55</v>
      </c>
      <c r="B61" s="1">
        <f>SUM(B3:B58)</f>
        <v>1355720.29277501</v>
      </c>
      <c r="C61" s="1">
        <f t="shared" ref="C61:N61" si="32">SUM(C3:C58)</f>
        <v>60904.677878287992</v>
      </c>
      <c r="D61" s="1">
        <f t="shared" si="32"/>
        <v>885363.93124962994</v>
      </c>
      <c r="E61" s="1">
        <f t="shared" si="32"/>
        <v>381763.17835190997</v>
      </c>
      <c r="F61" s="1">
        <f t="shared" si="32"/>
        <v>243754.06826557001</v>
      </c>
      <c r="G61" s="1">
        <f t="shared" si="32"/>
        <v>587502.17169575288</v>
      </c>
      <c r="H61" s="1">
        <f t="shared" si="32"/>
        <v>743793.63441835996</v>
      </c>
      <c r="I61" s="53">
        <f t="shared" si="32"/>
        <v>5340.9693860388998</v>
      </c>
      <c r="J61" s="53">
        <f t="shared" si="32"/>
        <v>3114.7310930198996</v>
      </c>
      <c r="K61" s="1">
        <f t="shared" si="32"/>
        <v>6321.2130079486997</v>
      </c>
      <c r="L61" s="53">
        <f t="shared" si="32"/>
        <v>6547.3669716420009</v>
      </c>
      <c r="M61" s="1">
        <f t="shared" si="32"/>
        <v>15107.501554477998</v>
      </c>
      <c r="N61" s="53">
        <f t="shared" si="32"/>
        <v>51931.36944676</v>
      </c>
      <c r="O61" s="1">
        <f t="shared" ref="O61:Q61" si="33">SUM(O3:O58)</f>
        <v>786.19405337279977</v>
      </c>
      <c r="P61" s="1">
        <f t="shared" si="33"/>
        <v>613.14160261599</v>
      </c>
      <c r="Q61" s="53">
        <f t="shared" si="33"/>
        <v>1137.6728353910999</v>
      </c>
      <c r="U61" s="1">
        <f t="shared" ref="U61:CC61" si="34">SUM(U3:U58)</f>
        <v>18189.547254903337</v>
      </c>
      <c r="V61" s="1">
        <f t="shared" ref="V61:AC61" si="35">SUM(V3:V58)</f>
        <v>785.5793364211429</v>
      </c>
      <c r="W61" s="1">
        <f t="shared" si="35"/>
        <v>4750.1018071141589</v>
      </c>
      <c r="X61" s="1">
        <f t="shared" si="35"/>
        <v>4103.2706702580826</v>
      </c>
      <c r="Y61" s="1">
        <f t="shared" si="35"/>
        <v>3464.665728029458</v>
      </c>
      <c r="Z61" s="1"/>
      <c r="AA61" s="1">
        <f t="shared" si="35"/>
        <v>22740.267350109592</v>
      </c>
      <c r="AB61" s="1">
        <f t="shared" si="35"/>
        <v>611.47882526742819</v>
      </c>
      <c r="AC61" s="1">
        <f t="shared" si="35"/>
        <v>1207217.3006999986</v>
      </c>
      <c r="AD61" s="1">
        <f t="shared" si="34"/>
        <v>6321.1555903236958</v>
      </c>
      <c r="AE61" s="1">
        <f t="shared" si="34"/>
        <v>1351543.3145066618</v>
      </c>
      <c r="AF61" s="1">
        <f t="shared" si="34"/>
        <v>17965.879364612221</v>
      </c>
      <c r="AG61" s="1">
        <f t="shared" si="34"/>
        <v>21772.747513471772</v>
      </c>
      <c r="AH61" s="1">
        <f t="shared" si="34"/>
        <v>3082.9724420945063</v>
      </c>
      <c r="AI61" s="1">
        <f t="shared" si="34"/>
        <v>57177.260126438501</v>
      </c>
      <c r="AJ61" s="1"/>
      <c r="AK61" s="1">
        <f t="shared" si="34"/>
        <v>12192.997340207135</v>
      </c>
      <c r="AL61" s="1">
        <f t="shared" si="34"/>
        <v>12192.997340207135</v>
      </c>
      <c r="AM61" s="1">
        <f t="shared" si="34"/>
        <v>15086.507144207932</v>
      </c>
      <c r="AN61" s="1">
        <f t="shared" si="34"/>
        <v>0.14590665961187599</v>
      </c>
      <c r="AO61" s="1">
        <f t="shared" si="34"/>
        <v>17788.747660561119</v>
      </c>
      <c r="AP61" s="1">
        <f t="shared" si="34"/>
        <v>685.01838398348605</v>
      </c>
      <c r="AQ61" s="1"/>
      <c r="AR61" s="1">
        <f t="shared" si="34"/>
        <v>9352.827651217327</v>
      </c>
      <c r="AS61" s="1">
        <f t="shared" si="34"/>
        <v>23945.174535571972</v>
      </c>
      <c r="AT61" s="1">
        <f t="shared" si="34"/>
        <v>677.50100762098498</v>
      </c>
      <c r="AU61" s="1">
        <f t="shared" si="34"/>
        <v>60642.99999222433</v>
      </c>
      <c r="AV61" s="1">
        <f t="shared" si="34"/>
        <v>0</v>
      </c>
      <c r="AW61" s="1">
        <f t="shared" si="34"/>
        <v>784383.13921226945</v>
      </c>
      <c r="AX61" s="1">
        <f t="shared" si="34"/>
        <v>87153.567293012442</v>
      </c>
      <c r="AY61" s="1">
        <f t="shared" si="34"/>
        <v>871536.85241194128</v>
      </c>
      <c r="AZ61" s="1">
        <f t="shared" si="34"/>
        <v>14.482192657847531</v>
      </c>
      <c r="BA61" s="1">
        <f t="shared" si="34"/>
        <v>21815.082182077982</v>
      </c>
      <c r="BB61" s="1">
        <f t="shared" si="34"/>
        <v>3575.5202736759088</v>
      </c>
      <c r="BC61" s="1">
        <f t="shared" si="34"/>
        <v>257822.6829646694</v>
      </c>
      <c r="BD61" s="1">
        <f t="shared" si="34"/>
        <v>5573.7780551874866</v>
      </c>
      <c r="BE61" s="1">
        <f t="shared" si="34"/>
        <v>4221.7260975374629</v>
      </c>
      <c r="BF61" s="1">
        <f t="shared" si="34"/>
        <v>8388.6402953069373</v>
      </c>
      <c r="BG61" s="1">
        <f t="shared" si="34"/>
        <v>3820.8945615150515</v>
      </c>
      <c r="BH61" s="1">
        <f t="shared" si="34"/>
        <v>2753.805610822923</v>
      </c>
      <c r="BI61" s="1">
        <f t="shared" si="34"/>
        <v>4812.2640156422767</v>
      </c>
      <c r="BJ61" s="1">
        <f t="shared" si="34"/>
        <v>379911.35160694108</v>
      </c>
      <c r="BK61" s="1">
        <f t="shared" si="34"/>
        <v>242298.80426892097</v>
      </c>
      <c r="BL61" s="1">
        <f t="shared" si="34"/>
        <v>137612.54733802014</v>
      </c>
      <c r="BM61" s="1">
        <f t="shared" si="34"/>
        <v>522.01674269109185</v>
      </c>
      <c r="BN61" s="1">
        <f t="shared" si="34"/>
        <v>250.45550653607279</v>
      </c>
      <c r="BO61" s="1">
        <f t="shared" si="34"/>
        <v>98419.481093029492</v>
      </c>
      <c r="BP61" s="1">
        <f t="shared" si="34"/>
        <v>7365.8038856310413</v>
      </c>
      <c r="BQ61" s="1">
        <f t="shared" si="34"/>
        <v>15592.693965519555</v>
      </c>
      <c r="BR61" s="1">
        <f t="shared" si="34"/>
        <v>2462.3020654860775</v>
      </c>
      <c r="BS61" s="1">
        <f t="shared" si="34"/>
        <v>2216.1262865296467</v>
      </c>
      <c r="BT61" s="1">
        <f t="shared" si="34"/>
        <v>38852.717749155199</v>
      </c>
      <c r="BU61" s="1">
        <f t="shared" si="34"/>
        <v>21066.144930063561</v>
      </c>
      <c r="BV61" s="1">
        <f t="shared" ref="BV61" si="36">SUM(BV3:BV58)</f>
        <v>10995.370831981003</v>
      </c>
      <c r="BW61" s="1">
        <f t="shared" si="34"/>
        <v>30922.510235857455</v>
      </c>
      <c r="BX61" s="1">
        <f t="shared" si="34"/>
        <v>1552.6969968164103</v>
      </c>
      <c r="BY61" s="1">
        <f t="shared" si="34"/>
        <v>584555.38618535304</v>
      </c>
      <c r="BZ61" s="1">
        <f t="shared" ref="BZ61" si="37">SUM(BZ3:BZ58)</f>
        <v>172084.4987052776</v>
      </c>
      <c r="CA61" s="1">
        <f t="shared" si="34"/>
        <v>1962.9011710108052</v>
      </c>
      <c r="CB61" s="1">
        <f t="shared" si="34"/>
        <v>28186.12462560819</v>
      </c>
      <c r="CC61" s="1">
        <f t="shared" si="34"/>
        <v>77083.505413374776</v>
      </c>
      <c r="CD61" s="1"/>
      <c r="CE61" s="1">
        <f t="shared" ref="CE61:CG61" si="38">SUM(CE3:CE58)</f>
        <v>49851.70346424391</v>
      </c>
      <c r="CF61" s="1">
        <f t="shared" si="38"/>
        <v>739066.57881840353</v>
      </c>
      <c r="CG61" s="1">
        <f t="shared" si="38"/>
        <v>41780.678955606374</v>
      </c>
      <c r="CH61" s="1"/>
      <c r="CK61" s="23">
        <f>+(AE61-B61)/B61</f>
        <v>-3.0810029846188493E-3</v>
      </c>
      <c r="CL61" s="23">
        <f>+(AU61-C61)/C61</f>
        <v>-4.2965153938848474E-3</v>
      </c>
      <c r="CM61" s="23">
        <f>+(AY61-D61)/D61</f>
        <v>-1.5617395682894714E-2</v>
      </c>
      <c r="CN61" s="23">
        <f t="shared" ref="CN61:CO63" si="39">+(BJ61-E61)/E61</f>
        <v>-4.8507212061763309E-3</v>
      </c>
      <c r="CO61" s="23">
        <f t="shared" si="39"/>
        <v>-5.9702141876193382E-3</v>
      </c>
      <c r="CP61" s="23">
        <f>+(BY61-G61)/G61</f>
        <v>-5.0157865832126374E-3</v>
      </c>
      <c r="CQ61" s="23">
        <f>+(CF61-H61)/H61</f>
        <v>-6.355332152920265E-3</v>
      </c>
      <c r="CR61" s="23">
        <f>+(AD61-K61)/K61</f>
        <v>-9.0833238702185289E-6</v>
      </c>
      <c r="CS61" s="74">
        <f t="shared" ref="CS61:CT63" si="40">+(AL61-L61)/L61</f>
        <v>0.86227492563308672</v>
      </c>
      <c r="CT61" s="23">
        <f t="shared" si="40"/>
        <v>-1.3896679205598745E-3</v>
      </c>
      <c r="CU61" s="74">
        <f>+(AS61-N61)/N61</f>
        <v>-0.53890731573869721</v>
      </c>
      <c r="CV61" s="83">
        <f t="shared" ref="CV61:CV63" si="41">+(V61-O61)/O61</f>
        <v>-7.8188959712899981E-4</v>
      </c>
      <c r="CW61" s="83">
        <f t="shared" ref="CW61:CW63" si="42">+(AB61-P61)/P61</f>
        <v>-2.7118977760887636E-3</v>
      </c>
      <c r="CX61" s="74">
        <f>+(AT61-Q61)/Q61</f>
        <v>-0.40448520299943769</v>
      </c>
    </row>
    <row r="62" spans="1:102" x14ac:dyDescent="0.25">
      <c r="A62" s="28" t="s">
        <v>56</v>
      </c>
      <c r="B62" s="26">
        <f>SUM(B2:B54)</f>
        <v>1352011.3998553101</v>
      </c>
      <c r="C62" s="26">
        <f t="shared" ref="C62:Q62" si="43">SUM(C2:C54)</f>
        <v>60662.910500651997</v>
      </c>
      <c r="D62" s="26">
        <f t="shared" si="43"/>
        <v>871767.40513033001</v>
      </c>
      <c r="E62" s="26">
        <f t="shared" si="43"/>
        <v>380127.13791183993</v>
      </c>
      <c r="F62" s="26">
        <f t="shared" si="43"/>
        <v>242545.74246723001</v>
      </c>
      <c r="G62" s="26">
        <f t="shared" si="43"/>
        <v>584631.74930379284</v>
      </c>
      <c r="H62" s="26">
        <f t="shared" si="43"/>
        <v>739442.01357499999</v>
      </c>
      <c r="I62" s="26">
        <f t="shared" si="43"/>
        <v>5339.1088405044002</v>
      </c>
      <c r="J62" s="26">
        <f t="shared" si="43"/>
        <v>3091.3975237003997</v>
      </c>
      <c r="K62" s="26">
        <f t="shared" si="43"/>
        <v>6321.1624779487001</v>
      </c>
      <c r="L62" s="26">
        <f t="shared" si="43"/>
        <v>6536.0274876020003</v>
      </c>
      <c r="M62" s="26">
        <f t="shared" si="43"/>
        <v>15087.800701477998</v>
      </c>
      <c r="N62" s="26">
        <f t="shared" si="43"/>
        <v>51834.391532659996</v>
      </c>
      <c r="O62" s="26">
        <f t="shared" si="43"/>
        <v>785.64206525329973</v>
      </c>
      <c r="P62" s="26">
        <f t="shared" si="43"/>
        <v>611.49422753599003</v>
      </c>
      <c r="Q62" s="52">
        <f t="shared" si="43"/>
        <v>1125.2693109920001</v>
      </c>
      <c r="U62" s="26">
        <f>SUM(U2:U54)</f>
        <v>18189.547254903337</v>
      </c>
      <c r="V62" s="97">
        <f t="shared" ref="V62:AC62" si="44">SUM(V2:V54)</f>
        <v>785.5793364211429</v>
      </c>
      <c r="W62" s="97">
        <f t="shared" si="44"/>
        <v>4750.1018071141589</v>
      </c>
      <c r="X62" s="97">
        <f t="shared" si="44"/>
        <v>4103.2706702580826</v>
      </c>
      <c r="Y62" s="97">
        <f t="shared" si="44"/>
        <v>3464.665728029458</v>
      </c>
      <c r="AA62" s="97">
        <f t="shared" si="44"/>
        <v>22740.267350109592</v>
      </c>
      <c r="AB62" s="97">
        <f t="shared" si="44"/>
        <v>611.47882526742819</v>
      </c>
      <c r="AC62" s="97">
        <f t="shared" si="44"/>
        <v>1207217.3006999986</v>
      </c>
      <c r="AD62" s="26">
        <f t="shared" ref="AD62:CG62" si="45">SUM(AD2:AD54)</f>
        <v>6321.1555903236958</v>
      </c>
      <c r="AE62" s="26">
        <f t="shared" si="45"/>
        <v>1351543.3145066618</v>
      </c>
      <c r="AF62" s="26">
        <f t="shared" si="45"/>
        <v>17965.879364612221</v>
      </c>
      <c r="AG62" s="26">
        <f t="shared" si="45"/>
        <v>21772.747513471772</v>
      </c>
      <c r="AH62" s="26">
        <f t="shared" si="45"/>
        <v>3082.9724420945063</v>
      </c>
      <c r="AI62" s="26">
        <f t="shared" si="45"/>
        <v>57177.260126438501</v>
      </c>
      <c r="AK62" s="26">
        <f t="shared" si="45"/>
        <v>12192.997340207135</v>
      </c>
      <c r="AL62" s="26">
        <f t="shared" si="45"/>
        <v>12192.997340207135</v>
      </c>
      <c r="AM62" s="26">
        <f t="shared" si="45"/>
        <v>15086.507144207932</v>
      </c>
      <c r="AN62" s="26">
        <f t="shared" si="45"/>
        <v>0.14590665961187599</v>
      </c>
      <c r="AO62" s="26">
        <f t="shared" si="45"/>
        <v>17788.747660561119</v>
      </c>
      <c r="AP62" s="26">
        <f t="shared" si="45"/>
        <v>685.01838398348605</v>
      </c>
      <c r="AR62" s="26">
        <f t="shared" si="45"/>
        <v>9352.827651217327</v>
      </c>
      <c r="AS62" s="26">
        <f t="shared" si="45"/>
        <v>23945.174535571972</v>
      </c>
      <c r="AT62" s="26">
        <f t="shared" si="45"/>
        <v>677.50100762098498</v>
      </c>
      <c r="AU62" s="26">
        <f t="shared" si="45"/>
        <v>60642.99999222433</v>
      </c>
      <c r="AV62" s="26">
        <f t="shared" si="45"/>
        <v>0</v>
      </c>
      <c r="AW62" s="26">
        <f t="shared" si="45"/>
        <v>784383.13921226945</v>
      </c>
      <c r="AX62" s="26">
        <f t="shared" si="45"/>
        <v>87153.567293012442</v>
      </c>
      <c r="AY62" s="26">
        <f t="shared" si="45"/>
        <v>871536.85241194128</v>
      </c>
      <c r="AZ62" s="26">
        <f t="shared" si="45"/>
        <v>14.482192657847531</v>
      </c>
      <c r="BA62" s="26">
        <f t="shared" si="45"/>
        <v>21815.082182077982</v>
      </c>
      <c r="BB62" s="26">
        <f t="shared" si="45"/>
        <v>3575.5202736759088</v>
      </c>
      <c r="BC62" s="26">
        <f t="shared" si="45"/>
        <v>257822.6829646694</v>
      </c>
      <c r="BD62" s="26">
        <f t="shared" si="45"/>
        <v>5573.7780551874866</v>
      </c>
      <c r="BE62" s="26">
        <f t="shared" si="45"/>
        <v>4221.7260975374629</v>
      </c>
      <c r="BF62" s="26">
        <f t="shared" si="45"/>
        <v>8388.6402953069373</v>
      </c>
      <c r="BG62" s="26">
        <f t="shared" si="45"/>
        <v>3820.8945615150515</v>
      </c>
      <c r="BH62" s="26">
        <f t="shared" si="45"/>
        <v>2753.805610822923</v>
      </c>
      <c r="BI62" s="26">
        <f t="shared" si="45"/>
        <v>4812.2640156422767</v>
      </c>
      <c r="BJ62" s="26">
        <f t="shared" si="45"/>
        <v>379911.35160694108</v>
      </c>
      <c r="BK62" s="26">
        <f t="shared" si="45"/>
        <v>242298.80426892097</v>
      </c>
      <c r="BL62" s="26">
        <f t="shared" si="45"/>
        <v>137612.54733802014</v>
      </c>
      <c r="BM62" s="26">
        <f t="shared" si="45"/>
        <v>522.01674269109185</v>
      </c>
      <c r="BN62" s="26">
        <f t="shared" si="45"/>
        <v>250.45550653607279</v>
      </c>
      <c r="BO62" s="26">
        <f t="shared" si="45"/>
        <v>98419.481093029492</v>
      </c>
      <c r="BP62" s="26">
        <f t="shared" si="45"/>
        <v>7365.8038856310413</v>
      </c>
      <c r="BQ62" s="26">
        <f t="shared" si="45"/>
        <v>15592.693965519555</v>
      </c>
      <c r="BR62" s="26">
        <f t="shared" si="45"/>
        <v>2462.3020654860775</v>
      </c>
      <c r="BS62" s="26">
        <f t="shared" si="45"/>
        <v>2216.1262865296467</v>
      </c>
      <c r="BT62" s="26">
        <f t="shared" si="45"/>
        <v>38852.717749155199</v>
      </c>
      <c r="BU62" s="26">
        <f t="shared" si="45"/>
        <v>21066.144930063561</v>
      </c>
      <c r="BV62" s="26">
        <f t="shared" si="45"/>
        <v>10995.370831981003</v>
      </c>
      <c r="BW62" s="26">
        <f t="shared" si="45"/>
        <v>30922.510235857455</v>
      </c>
      <c r="BX62" s="26">
        <f t="shared" si="45"/>
        <v>1552.6969968164103</v>
      </c>
      <c r="BY62" s="26">
        <f t="shared" si="45"/>
        <v>584555.38618535304</v>
      </c>
      <c r="BZ62" s="26">
        <f t="shared" ref="BZ62" si="46">SUM(BZ2:BZ54)</f>
        <v>172084.4987052776</v>
      </c>
      <c r="CA62" s="26">
        <f t="shared" si="45"/>
        <v>1962.9011710108052</v>
      </c>
      <c r="CB62" s="26">
        <f t="shared" si="45"/>
        <v>28186.12462560819</v>
      </c>
      <c r="CC62" s="26">
        <f t="shared" si="45"/>
        <v>77083.505413374776</v>
      </c>
      <c r="CE62" s="26">
        <f t="shared" si="45"/>
        <v>49851.70346424391</v>
      </c>
      <c r="CF62" s="26">
        <f t="shared" si="45"/>
        <v>739066.57881840353</v>
      </c>
      <c r="CG62" s="26">
        <f t="shared" si="45"/>
        <v>41780.678955606374</v>
      </c>
      <c r="CK62" s="23">
        <f>+(AE62-B62)/B62</f>
        <v>-3.4621405462878908E-4</v>
      </c>
      <c r="CL62" s="23">
        <f>+(AU62-C62)/C62</f>
        <v>-3.2821551526864321E-4</v>
      </c>
      <c r="CM62" s="23">
        <f>+(AY62-D62)/D62</f>
        <v>-2.644658621461808E-4</v>
      </c>
      <c r="CN62" s="23">
        <f t="shared" si="39"/>
        <v>-5.6766877020208116E-4</v>
      </c>
      <c r="CO62" s="23">
        <f t="shared" si="39"/>
        <v>-1.0181098039369046E-3</v>
      </c>
      <c r="CP62" s="23">
        <f>+(BY62-G62)/G62</f>
        <v>-1.3061746737280894E-4</v>
      </c>
      <c r="CQ62" s="23">
        <f>+(CF62-H62)/H62</f>
        <v>-5.0772711004251961E-4</v>
      </c>
      <c r="CR62" s="23">
        <f>+(AD62-K62)/K62</f>
        <v>-1.0896136633629956E-6</v>
      </c>
      <c r="CS62" s="74">
        <f t="shared" si="40"/>
        <v>0.86550582342801896</v>
      </c>
      <c r="CT62" s="23">
        <f t="shared" si="40"/>
        <v>-8.5735309980566882E-5</v>
      </c>
      <c r="CU62" s="74">
        <f>+(AS62-N62)/N62</f>
        <v>-0.53804464897625914</v>
      </c>
      <c r="CV62" s="83">
        <f t="shared" si="41"/>
        <v>-7.9844034492490302E-5</v>
      </c>
      <c r="CW62" s="83">
        <f t="shared" si="42"/>
        <v>-2.5187921436161697E-5</v>
      </c>
      <c r="CX62" s="74">
        <f>+(AT62-Q62)/Q62</f>
        <v>-0.39792101232750893</v>
      </c>
    </row>
    <row r="63" spans="1:102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1179953.5326338205</v>
      </c>
      <c r="C63" s="26">
        <f t="shared" ref="C63:Q63" si="47">+C3+C5+C8+C9+C11+C12+C14+C15+C16+C17+C18+C19+C20+C21+C22+C23+C24+C25+C26+C28+C30+C31+C33+C34+C35+C36+C37+C39+C40+C41+C42+C43+C44+C46+C47+C49+C50+C10</f>
        <v>49401.654352862002</v>
      </c>
      <c r="D63" s="26">
        <f t="shared" si="47"/>
        <v>731340.99386043998</v>
      </c>
      <c r="E63" s="26">
        <f t="shared" si="47"/>
        <v>289476.49601601</v>
      </c>
      <c r="F63" s="26">
        <f t="shared" si="47"/>
        <v>204037.89993221001</v>
      </c>
      <c r="G63" s="26">
        <f t="shared" si="47"/>
        <v>520543.00832701888</v>
      </c>
      <c r="H63" s="26">
        <f t="shared" si="47"/>
        <v>646150.61267447006</v>
      </c>
      <c r="I63" s="26">
        <f t="shared" si="47"/>
        <v>4653.4332132353011</v>
      </c>
      <c r="J63" s="26">
        <f t="shared" si="47"/>
        <v>2562.1159298879993</v>
      </c>
      <c r="K63" s="26">
        <f t="shared" si="47"/>
        <v>849.78225035539992</v>
      </c>
      <c r="L63" s="26">
        <f t="shared" si="47"/>
        <v>5619.2525121581984</v>
      </c>
      <c r="M63" s="26">
        <f t="shared" si="47"/>
        <v>13087.492080928998</v>
      </c>
      <c r="N63" s="26">
        <f t="shared" si="47"/>
        <v>47473.798472014998</v>
      </c>
      <c r="O63" s="26">
        <f t="shared" si="47"/>
        <v>709.10195361839976</v>
      </c>
      <c r="P63" s="26">
        <f t="shared" si="47"/>
        <v>515.12680190970002</v>
      </c>
      <c r="Q63" s="26">
        <f t="shared" si="47"/>
        <v>1065.4707999616999</v>
      </c>
      <c r="U63" s="26">
        <f t="shared" ref="U63:CG63" si="48">+U3+U5+U8+U9+U11+U12+U14+U15+U16+U17+U18+U19+U20+U21+U22+U23+U24+U25+U26+U28+U30+U31+U33+U34+U35+U36+U37+U39+U40+U41+U42+U43+U44+U46+U47+U49+U50+U10</f>
        <v>17012.7845051267</v>
      </c>
      <c r="V63" s="97">
        <f t="shared" ref="V63:AC63" si="49">+V3+V5+V8+V9+V11+V12+V14+V15+V16+V17+V18+V19+V20+V21+V22+V23+V24+V25+V26+V28+V30+V31+V33+V34+V35+V36+V37+V39+V40+V41+V42+V43+V44+V46+V47+V49+V50+V10</f>
        <v>709.04415678662201</v>
      </c>
      <c r="W63" s="97">
        <f t="shared" si="49"/>
        <v>4322.9906072838239</v>
      </c>
      <c r="X63" s="97">
        <f t="shared" si="49"/>
        <v>3696.8006296277767</v>
      </c>
      <c r="Y63" s="97">
        <f t="shared" si="49"/>
        <v>3114.9144838411175</v>
      </c>
      <c r="AA63" s="97">
        <f t="shared" si="49"/>
        <v>19056.478576549649</v>
      </c>
      <c r="AB63" s="97">
        <f t="shared" si="49"/>
        <v>515.11291562195788</v>
      </c>
      <c r="AC63" s="97">
        <f t="shared" si="49"/>
        <v>776409.05761581101</v>
      </c>
      <c r="AD63" s="26">
        <f t="shared" si="48"/>
        <v>849.77901706302214</v>
      </c>
      <c r="AE63" s="26">
        <f t="shared" si="48"/>
        <v>1179842.9561835243</v>
      </c>
      <c r="AF63" s="26">
        <f t="shared" si="48"/>
        <v>15789.771471663562</v>
      </c>
      <c r="AG63" s="26">
        <f t="shared" si="48"/>
        <v>15911.009846443798</v>
      </c>
      <c r="AH63" s="26">
        <f t="shared" si="48"/>
        <v>2729.0797929396635</v>
      </c>
      <c r="AI63" s="26">
        <f t="shared" si="48"/>
        <v>53681.925285276637</v>
      </c>
      <c r="AK63" s="26">
        <f t="shared" si="48"/>
        <v>8891.578493887735</v>
      </c>
      <c r="AL63" s="26">
        <f t="shared" si="48"/>
        <v>8891.578493887735</v>
      </c>
      <c r="AM63" s="26">
        <f t="shared" si="48"/>
        <v>13086.348076343984</v>
      </c>
      <c r="AN63" s="26">
        <f t="shared" si="48"/>
        <v>0</v>
      </c>
      <c r="AO63" s="26">
        <f t="shared" si="48"/>
        <v>15314.96920773388</v>
      </c>
      <c r="AP63" s="26">
        <f t="shared" si="48"/>
        <v>610.93184374858504</v>
      </c>
      <c r="AR63" s="26">
        <f t="shared" si="48"/>
        <v>8746.7779208363354</v>
      </c>
      <c r="AS63" s="26">
        <f t="shared" si="48"/>
        <v>22048.777672002583</v>
      </c>
      <c r="AT63" s="26">
        <f t="shared" si="48"/>
        <v>603.35777575984764</v>
      </c>
      <c r="AU63" s="26">
        <f t="shared" si="48"/>
        <v>49397.103059277237</v>
      </c>
      <c r="AV63" s="26">
        <f t="shared" si="48"/>
        <v>0</v>
      </c>
      <c r="AW63" s="26">
        <f t="shared" si="48"/>
        <v>658114.52824412228</v>
      </c>
      <c r="AX63" s="26">
        <f t="shared" si="48"/>
        <v>73123.872598976217</v>
      </c>
      <c r="AY63" s="26">
        <f t="shared" si="48"/>
        <v>731238.40084309829</v>
      </c>
      <c r="AZ63" s="26">
        <f t="shared" si="48"/>
        <v>13.424793375044315</v>
      </c>
      <c r="BA63" s="26">
        <f t="shared" si="48"/>
        <v>18985.312934942362</v>
      </c>
      <c r="BB63" s="26">
        <f t="shared" si="48"/>
        <v>2705.5976535543041</v>
      </c>
      <c r="BC63" s="26">
        <f t="shared" si="48"/>
        <v>217480.83191478549</v>
      </c>
      <c r="BD63" s="26">
        <f t="shared" si="48"/>
        <v>4494.521880497914</v>
      </c>
      <c r="BE63" s="26">
        <f t="shared" si="48"/>
        <v>3690.8703201565927</v>
      </c>
      <c r="BF63" s="26">
        <f t="shared" si="48"/>
        <v>7078.4792005975933</v>
      </c>
      <c r="BG63" s="26">
        <f t="shared" si="48"/>
        <v>3287.0163339463243</v>
      </c>
      <c r="BH63" s="26">
        <f t="shared" si="48"/>
        <v>2300.8200701545334</v>
      </c>
      <c r="BI63" s="26">
        <f t="shared" si="48"/>
        <v>4153.7054587481716</v>
      </c>
      <c r="BJ63" s="26">
        <f t="shared" si="48"/>
        <v>289381.19496985537</v>
      </c>
      <c r="BK63" s="26">
        <f t="shared" si="48"/>
        <v>203841.1951139305</v>
      </c>
      <c r="BL63" s="26">
        <f t="shared" si="48"/>
        <v>85539.999855924776</v>
      </c>
      <c r="BM63" s="26">
        <f t="shared" si="48"/>
        <v>433.70302736754167</v>
      </c>
      <c r="BN63" s="26">
        <f t="shared" si="48"/>
        <v>226.85910041448295</v>
      </c>
      <c r="BO63" s="26">
        <f t="shared" si="48"/>
        <v>80480.179521231184</v>
      </c>
      <c r="BP63" s="26">
        <f t="shared" si="48"/>
        <v>6457.637381540012</v>
      </c>
      <c r="BQ63" s="26">
        <f t="shared" si="48"/>
        <v>13594.3076391837</v>
      </c>
      <c r="BR63" s="26">
        <f t="shared" si="48"/>
        <v>2096.4672641876664</v>
      </c>
      <c r="BS63" s="26">
        <f t="shared" si="48"/>
        <v>1913.5713192049488</v>
      </c>
      <c r="BT63" s="26">
        <f t="shared" si="48"/>
        <v>33819.576416405427</v>
      </c>
      <c r="BU63" s="26">
        <f t="shared" si="48"/>
        <v>16883.898735483694</v>
      </c>
      <c r="BV63" s="26">
        <f t="shared" si="48"/>
        <v>8845.9514966501101</v>
      </c>
      <c r="BW63" s="26">
        <f t="shared" si="48"/>
        <v>26909.485723148431</v>
      </c>
      <c r="BX63" s="26">
        <f t="shared" si="48"/>
        <v>1352.4453069417048</v>
      </c>
      <c r="BY63" s="26">
        <f t="shared" si="48"/>
        <v>520476.63786196039</v>
      </c>
      <c r="BZ63" s="26">
        <f t="shared" si="48"/>
        <v>143630.684018181</v>
      </c>
      <c r="CA63" s="26">
        <f t="shared" si="48"/>
        <v>1816.9436958086737</v>
      </c>
      <c r="CB63" s="26">
        <f t="shared" si="48"/>
        <v>25281.778975421515</v>
      </c>
      <c r="CC63" s="26">
        <f t="shared" si="48"/>
        <v>68287.640239955726</v>
      </c>
      <c r="CE63" s="26">
        <f t="shared" si="48"/>
        <v>44599.949143104728</v>
      </c>
      <c r="CF63" s="26">
        <f t="shared" si="48"/>
        <v>645834.56368077395</v>
      </c>
      <c r="CG63" s="26">
        <f t="shared" si="48"/>
        <v>37681.019077287645</v>
      </c>
      <c r="CK63" s="23">
        <f>+(AE63-B63)/B63</f>
        <v>-9.3712546501208369E-5</v>
      </c>
      <c r="CL63" s="23">
        <f>+(AU63-C63)/C63</f>
        <v>-9.212836380451792E-5</v>
      </c>
      <c r="CM63" s="23">
        <f>+(AY63-D63)/D63</f>
        <v>-1.4028068739882924E-4</v>
      </c>
      <c r="CN63" s="23">
        <f t="shared" si="39"/>
        <v>-3.2921859793883104E-4</v>
      </c>
      <c r="CO63" s="23">
        <f t="shared" si="39"/>
        <v>-9.6406019834974362E-4</v>
      </c>
      <c r="CP63" s="23">
        <f>+(BY63-G63)/G63</f>
        <v>-1.2750236579258488E-4</v>
      </c>
      <c r="CQ63" s="23">
        <f>+(CF63-H63)/H63</f>
        <v>-4.8912589030591003E-4</v>
      </c>
      <c r="CR63" s="23">
        <f>+(AD63-K63)/K63</f>
        <v>-3.804848096595991E-6</v>
      </c>
      <c r="CS63" s="74">
        <f t="shared" si="40"/>
        <v>0.58234186391327114</v>
      </c>
      <c r="CT63" s="23">
        <f t="shared" si="40"/>
        <v>-8.7412055567245042E-5</v>
      </c>
      <c r="CU63" s="74">
        <f>+(AS63-N63)/N63</f>
        <v>-0.53555901609600576</v>
      </c>
      <c r="CV63" s="83">
        <f t="shared" si="41"/>
        <v>-8.1507082984083178E-5</v>
      </c>
      <c r="CW63" s="83">
        <f t="shared" si="42"/>
        <v>-2.6957028231998434E-5</v>
      </c>
      <c r="CX63" s="74">
        <f>+(AT63-Q63)/Q63</f>
        <v>-0.43371721141345559</v>
      </c>
    </row>
    <row r="64" spans="1:102" x14ac:dyDescent="0.25">
      <c r="B64" s="26"/>
    </row>
    <row r="66" spans="2:17" x14ac:dyDescent="0.25">
      <c r="B66" s="28" t="s">
        <v>59</v>
      </c>
      <c r="C66" s="28" t="s">
        <v>57</v>
      </c>
      <c r="D66" s="28" t="s">
        <v>60</v>
      </c>
      <c r="E66" s="28" t="s">
        <v>351</v>
      </c>
      <c r="F66" s="28" t="s">
        <v>352</v>
      </c>
      <c r="G66" s="28" t="s">
        <v>61</v>
      </c>
      <c r="H66" s="28" t="s">
        <v>62</v>
      </c>
      <c r="I66" s="28">
        <v>75070</v>
      </c>
      <c r="J66" s="28">
        <v>71432</v>
      </c>
      <c r="K66" s="28"/>
      <c r="L66" s="28">
        <v>50000</v>
      </c>
    </row>
    <row r="67" spans="2:17" x14ac:dyDescent="0.25">
      <c r="B67" s="28">
        <v>295.423</v>
      </c>
      <c r="C67" s="28">
        <v>0</v>
      </c>
      <c r="D67" s="28">
        <v>224</v>
      </c>
      <c r="E67" s="28">
        <v>126.53700000000001</v>
      </c>
      <c r="F67" s="28">
        <v>37</v>
      </c>
      <c r="G67" s="60">
        <v>2</v>
      </c>
      <c r="H67" s="28">
        <v>295</v>
      </c>
      <c r="I67" s="28">
        <v>3.22011</v>
      </c>
      <c r="J67" s="60">
        <v>0.177253999999999</v>
      </c>
      <c r="K67" s="28"/>
      <c r="L67" s="60">
        <v>0.38405</v>
      </c>
    </row>
    <row r="69" spans="2:17" x14ac:dyDescent="0.25">
      <c r="B69" s="26">
        <f>B16-B67</f>
        <v>9656.307505499999</v>
      </c>
      <c r="C69" s="26">
        <f t="shared" ref="C69:L69" si="50">C16-C67</f>
        <v>2580.3729156999998</v>
      </c>
      <c r="D69" s="26">
        <f t="shared" si="50"/>
        <v>13412.282101999999</v>
      </c>
      <c r="E69" s="26">
        <f t="shared" si="50"/>
        <v>5558.8101767999997</v>
      </c>
      <c r="F69" s="26">
        <f t="shared" si="50"/>
        <v>4304.9091405999998</v>
      </c>
      <c r="G69" s="26">
        <f t="shared" si="50"/>
        <v>4919.1437083000001</v>
      </c>
      <c r="H69" s="26">
        <f t="shared" si="50"/>
        <v>18873.674759000001</v>
      </c>
      <c r="I69" s="26">
        <f t="shared" si="50"/>
        <v>334.96213945</v>
      </c>
      <c r="J69" s="26">
        <f t="shared" si="50"/>
        <v>58.051901183000005</v>
      </c>
      <c r="K69" s="26">
        <f t="shared" si="50"/>
        <v>11.689698827999999</v>
      </c>
      <c r="L69" s="26">
        <f t="shared" si="50"/>
        <v>117.86690482</v>
      </c>
      <c r="M69" s="26"/>
      <c r="N69" s="26"/>
      <c r="O69" s="64"/>
      <c r="P69" s="64"/>
      <c r="Q69" s="52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1:CX71"/>
  <sheetViews>
    <sheetView zoomScale="85" zoomScaleNormal="85" workbookViewId="0">
      <pane xSplit="1" ySplit="2" topLeftCell="AS30" activePane="bottomRight" state="frozen"/>
      <selection pane="topRight" activeCell="B1" sqref="B1"/>
      <selection pane="bottomLeft" activeCell="A3" sqref="A3"/>
      <selection pane="bottomRight" activeCell="AX36" sqref="AX36"/>
    </sheetView>
  </sheetViews>
  <sheetFormatPr defaultColWidth="9.140625" defaultRowHeight="15" x14ac:dyDescent="0.25"/>
  <cols>
    <col min="1" max="1" width="19" style="28" customWidth="1"/>
    <col min="2" max="5" width="9.140625" style="28"/>
    <col min="6" max="6" width="9.7109375" style="28" customWidth="1"/>
    <col min="7" max="7" width="10.5703125" style="28" customWidth="1"/>
    <col min="8" max="8" width="9.140625" style="28"/>
    <col min="9" max="9" width="10.42578125" style="51" customWidth="1"/>
    <col min="10" max="10" width="9.7109375" style="51" customWidth="1"/>
    <col min="11" max="11" width="9.140625" style="28"/>
    <col min="12" max="12" width="11.42578125" style="51" customWidth="1"/>
    <col min="13" max="13" width="9.140625" style="28"/>
    <col min="14" max="14" width="11.5703125" style="51" customWidth="1"/>
    <col min="15" max="17" width="9" style="28" customWidth="1"/>
    <col min="18" max="18" width="9.140625" style="28"/>
    <col min="19" max="19" width="15" style="28" bestFit="1" customWidth="1"/>
    <col min="20" max="20" width="6" style="96" bestFit="1" customWidth="1"/>
    <col min="21" max="21" width="5.42578125" style="26" bestFit="1" customWidth="1"/>
    <col min="22" max="22" width="9.7109375" style="97" bestFit="1" customWidth="1"/>
    <col min="23" max="23" width="5.5703125" style="26" bestFit="1" customWidth="1"/>
    <col min="24" max="24" width="14.5703125" style="26" bestFit="1" customWidth="1"/>
    <col min="25" max="25" width="5.5703125" style="26" bestFit="1" customWidth="1"/>
    <col min="26" max="26" width="5.5703125" style="97" customWidth="1"/>
    <col min="27" max="27" width="5.7109375" style="26" bestFit="1" customWidth="1"/>
    <col min="28" max="28" width="12.85546875" style="97" bestFit="1" customWidth="1"/>
    <col min="29" max="29" width="7.7109375" style="26" bestFit="1" customWidth="1"/>
    <col min="30" max="30" width="4" style="26" bestFit="1" customWidth="1"/>
    <col min="31" max="31" width="7.7109375" style="26" bestFit="1" customWidth="1"/>
    <col min="32" max="32" width="5.7109375" style="26" bestFit="1" customWidth="1"/>
    <col min="33" max="33" width="7.7109375" style="26" bestFit="1" customWidth="1"/>
    <col min="34" max="34" width="5.7109375" style="26" bestFit="1" customWidth="1"/>
    <col min="35" max="35" width="5.85546875" style="26" bestFit="1" customWidth="1"/>
    <col min="36" max="36" width="5.85546875" style="97" customWidth="1"/>
    <col min="37" max="37" width="6.42578125" style="26" bestFit="1" customWidth="1"/>
    <col min="38" max="38" width="15.42578125" style="26" bestFit="1" customWidth="1"/>
    <col min="39" max="39" width="4.28515625" style="26" bestFit="1" customWidth="1"/>
    <col min="40" max="40" width="6.5703125" style="26" bestFit="1" customWidth="1"/>
    <col min="41" max="41" width="5.7109375" style="26" bestFit="1" customWidth="1"/>
    <col min="42" max="42" width="5.140625" style="26" bestFit="1" customWidth="1"/>
    <col min="43" max="43" width="5.140625" style="97" customWidth="1"/>
    <col min="44" max="44" width="4.140625" style="26" bestFit="1" customWidth="1"/>
    <col min="45" max="45" width="6.5703125" style="26" bestFit="1" customWidth="1"/>
    <col min="46" max="46" width="6.140625" style="26" bestFit="1" customWidth="1"/>
    <col min="47" max="47" width="5.7109375" style="26" bestFit="1" customWidth="1"/>
    <col min="48" max="48" width="10" style="26" bestFit="1" customWidth="1"/>
    <col min="49" max="49" width="7.7109375" style="26" bestFit="1" customWidth="1"/>
    <col min="50" max="50" width="6.7109375" style="26" bestFit="1" customWidth="1"/>
    <col min="51" max="51" width="7.7109375" style="26" bestFit="1" customWidth="1"/>
    <col min="52" max="52" width="6" style="26" bestFit="1" customWidth="1"/>
    <col min="53" max="53" width="5.7109375" style="26" bestFit="1" customWidth="1"/>
    <col min="54" max="54" width="4.28515625" style="26" bestFit="1" customWidth="1"/>
    <col min="55" max="55" width="7.7109375" style="26" bestFit="1" customWidth="1"/>
    <col min="56" max="56" width="4.5703125" style="26" bestFit="1" customWidth="1"/>
    <col min="57" max="57" width="4.140625" style="26" bestFit="1" customWidth="1"/>
    <col min="58" max="58" width="5.7109375" style="26" bestFit="1" customWidth="1"/>
    <col min="59" max="59" width="4.140625" style="26" bestFit="1" customWidth="1"/>
    <col min="60" max="60" width="5.85546875" style="26" bestFit="1" customWidth="1"/>
    <col min="61" max="61" width="3.28515625" style="26" bestFit="1" customWidth="1"/>
    <col min="62" max="62" width="6.7109375" style="26" bestFit="1" customWidth="1"/>
    <col min="63" max="63" width="6.85546875" style="26" bestFit="1" customWidth="1"/>
    <col min="64" max="64" width="5" style="26" bestFit="1" customWidth="1"/>
    <col min="65" max="65" width="5.140625" style="26" bestFit="1" customWidth="1"/>
    <col min="66" max="66" width="5.28515625" style="26" bestFit="1" customWidth="1"/>
    <col min="67" max="67" width="8.7109375" style="26" bestFit="1" customWidth="1"/>
    <col min="68" max="68" width="4.85546875" style="26" bestFit="1" customWidth="1"/>
    <col min="69" max="69" width="7.85546875" style="26" bestFit="1" customWidth="1"/>
    <col min="70" max="70" width="5.85546875" style="26" bestFit="1" customWidth="1"/>
    <col min="71" max="71" width="6" style="26" bestFit="1" customWidth="1"/>
    <col min="72" max="72" width="5.7109375" style="26" bestFit="1" customWidth="1"/>
    <col min="73" max="73" width="6.7109375" style="26" bestFit="1" customWidth="1"/>
    <col min="74" max="74" width="3.85546875" style="26" bestFit="1" customWidth="1"/>
    <col min="75" max="75" width="5.5703125" style="26" bestFit="1" customWidth="1"/>
    <col min="76" max="76" width="4.140625" style="26" bestFit="1" customWidth="1"/>
    <col min="77" max="77" width="6.7109375" style="26" bestFit="1" customWidth="1"/>
    <col min="78" max="78" width="8" style="26" bestFit="1" customWidth="1"/>
    <col min="79" max="80" width="5.28515625" style="26" bestFit="1" customWidth="1"/>
    <col min="81" max="81" width="5.7109375" style="26" bestFit="1" customWidth="1"/>
    <col min="82" max="82" width="5.7109375" style="97" customWidth="1"/>
    <col min="83" max="83" width="5.7109375" style="26" bestFit="1" customWidth="1"/>
    <col min="84" max="84" width="9.140625" style="26" bestFit="1" customWidth="1"/>
    <col min="85" max="85" width="7.140625" style="26" bestFit="1" customWidth="1"/>
    <col min="86" max="93" width="9.140625" style="28"/>
    <col min="94" max="95" width="9" style="51" customWidth="1"/>
    <col min="96" max="96" width="9" style="28" customWidth="1"/>
    <col min="97" max="97" width="9" style="51" customWidth="1"/>
    <col min="98" max="98" width="9" style="28" customWidth="1"/>
    <col min="99" max="99" width="9" style="51" customWidth="1"/>
    <col min="100" max="101" width="9" style="28" customWidth="1"/>
    <col min="102" max="102" width="9" style="51" customWidth="1"/>
    <col min="103" max="16384" width="9.140625" style="28"/>
  </cols>
  <sheetData>
    <row r="1" spans="1:102" x14ac:dyDescent="0.25">
      <c r="B1" s="28" t="s">
        <v>507</v>
      </c>
      <c r="S1" s="28" t="s">
        <v>510</v>
      </c>
      <c r="CI1" s="28" t="s">
        <v>338</v>
      </c>
    </row>
    <row r="2" spans="1:102" x14ac:dyDescent="0.25">
      <c r="A2" s="2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52" t="s">
        <v>63</v>
      </c>
      <c r="J2" s="52" t="s">
        <v>64</v>
      </c>
      <c r="K2" s="26" t="s">
        <v>226</v>
      </c>
      <c r="L2" s="52" t="s">
        <v>65</v>
      </c>
      <c r="M2" s="26" t="s">
        <v>67</v>
      </c>
      <c r="N2" s="52" t="s">
        <v>68</v>
      </c>
      <c r="O2" s="26" t="s">
        <v>317</v>
      </c>
      <c r="P2" s="26" t="s">
        <v>320</v>
      </c>
      <c r="Q2" s="52" t="s">
        <v>327</v>
      </c>
      <c r="S2" s="28" t="s">
        <v>227</v>
      </c>
      <c r="T2" s="96" t="s">
        <v>506</v>
      </c>
      <c r="U2" s="26" t="s">
        <v>391</v>
      </c>
      <c r="V2" s="97" t="s">
        <v>178</v>
      </c>
      <c r="W2" s="26" t="s">
        <v>131</v>
      </c>
      <c r="X2" s="26" t="s">
        <v>132</v>
      </c>
      <c r="Y2" s="26" t="s">
        <v>133</v>
      </c>
      <c r="Z2" s="97" t="s">
        <v>342</v>
      </c>
      <c r="AA2" s="26" t="s">
        <v>392</v>
      </c>
      <c r="AB2" s="97" t="s">
        <v>179</v>
      </c>
      <c r="AC2" s="96" t="s">
        <v>134</v>
      </c>
      <c r="AD2" s="26" t="s">
        <v>135</v>
      </c>
      <c r="AE2" s="26" t="s">
        <v>59</v>
      </c>
      <c r="AF2" s="26" t="s">
        <v>136</v>
      </c>
      <c r="AG2" s="26" t="s">
        <v>137</v>
      </c>
      <c r="AH2" s="26" t="s">
        <v>393</v>
      </c>
      <c r="AI2" s="26" t="s">
        <v>138</v>
      </c>
      <c r="AJ2" s="97" t="s">
        <v>508</v>
      </c>
      <c r="AK2" s="26" t="s">
        <v>139</v>
      </c>
      <c r="AL2" s="26" t="s">
        <v>140</v>
      </c>
      <c r="AM2" s="26" t="s">
        <v>67</v>
      </c>
      <c r="AN2" s="26" t="s">
        <v>141</v>
      </c>
      <c r="AO2" s="26" t="s">
        <v>142</v>
      </c>
      <c r="AP2" s="26" t="s">
        <v>143</v>
      </c>
      <c r="AQ2" s="97" t="s">
        <v>509</v>
      </c>
      <c r="AR2" s="26" t="s">
        <v>394</v>
      </c>
      <c r="AS2" s="26" t="s">
        <v>144</v>
      </c>
      <c r="AT2" s="26" t="s">
        <v>400</v>
      </c>
      <c r="AU2" s="26" t="s">
        <v>57</v>
      </c>
      <c r="AV2" s="26" t="s">
        <v>128</v>
      </c>
      <c r="AW2" s="26" t="s">
        <v>145</v>
      </c>
      <c r="AX2" s="26" t="s">
        <v>146</v>
      </c>
      <c r="AY2" s="26" t="s">
        <v>60</v>
      </c>
      <c r="AZ2" s="26" t="s">
        <v>147</v>
      </c>
      <c r="BA2" s="26" t="s">
        <v>148</v>
      </c>
      <c r="BB2" s="26" t="s">
        <v>149</v>
      </c>
      <c r="BC2" s="26" t="s">
        <v>150</v>
      </c>
      <c r="BD2" s="26" t="s">
        <v>151</v>
      </c>
      <c r="BE2" s="26" t="s">
        <v>152</v>
      </c>
      <c r="BF2" s="26" t="s">
        <v>153</v>
      </c>
      <c r="BG2" s="26" t="s">
        <v>154</v>
      </c>
      <c r="BH2" s="26" t="s">
        <v>155</v>
      </c>
      <c r="BI2" s="26" t="s">
        <v>156</v>
      </c>
      <c r="BJ2" s="26" t="s">
        <v>54</v>
      </c>
      <c r="BK2" s="26" t="s">
        <v>53</v>
      </c>
      <c r="BL2" s="26" t="s">
        <v>157</v>
      </c>
      <c r="BM2" s="26" t="s">
        <v>158</v>
      </c>
      <c r="BN2" s="26" t="s">
        <v>159</v>
      </c>
      <c r="BO2" s="26" t="s">
        <v>160</v>
      </c>
      <c r="BP2" s="26" t="s">
        <v>161</v>
      </c>
      <c r="BQ2" s="26" t="s">
        <v>162</v>
      </c>
      <c r="BR2" s="26" t="s">
        <v>163</v>
      </c>
      <c r="BS2" s="26" t="s">
        <v>164</v>
      </c>
      <c r="BT2" s="26" t="s">
        <v>165</v>
      </c>
      <c r="BU2" s="26" t="s">
        <v>395</v>
      </c>
      <c r="BV2" s="26" t="s">
        <v>166</v>
      </c>
      <c r="BW2" s="26" t="s">
        <v>167</v>
      </c>
      <c r="BX2" s="26" t="s">
        <v>168</v>
      </c>
      <c r="BY2" s="26" t="s">
        <v>61</v>
      </c>
      <c r="BZ2" s="26" t="s">
        <v>401</v>
      </c>
      <c r="CA2" s="26" t="s">
        <v>169</v>
      </c>
      <c r="CB2" s="26" t="s">
        <v>170</v>
      </c>
      <c r="CC2" s="26" t="s">
        <v>171</v>
      </c>
      <c r="CD2" s="97" t="s">
        <v>172</v>
      </c>
      <c r="CE2" s="26" t="s">
        <v>173</v>
      </c>
      <c r="CF2" s="26" t="s">
        <v>174</v>
      </c>
      <c r="CG2" s="26" t="s">
        <v>402</v>
      </c>
      <c r="CI2" s="26" t="s">
        <v>59</v>
      </c>
      <c r="CJ2" s="26" t="s">
        <v>57</v>
      </c>
      <c r="CK2" s="26" t="s">
        <v>60</v>
      </c>
      <c r="CL2" s="26" t="s">
        <v>54</v>
      </c>
      <c r="CM2" s="26" t="s">
        <v>53</v>
      </c>
      <c r="CN2" s="26" t="s">
        <v>61</v>
      </c>
      <c r="CO2" s="26" t="s">
        <v>62</v>
      </c>
      <c r="CP2" s="52" t="s">
        <v>63</v>
      </c>
      <c r="CQ2" s="52" t="s">
        <v>64</v>
      </c>
      <c r="CR2" s="26" t="s">
        <v>66</v>
      </c>
      <c r="CS2" s="52" t="s">
        <v>65</v>
      </c>
      <c r="CT2" s="26" t="s">
        <v>67</v>
      </c>
      <c r="CU2" s="52" t="s">
        <v>68</v>
      </c>
      <c r="CV2" s="26" t="s">
        <v>317</v>
      </c>
      <c r="CW2" s="26" t="s">
        <v>320</v>
      </c>
      <c r="CX2" s="52" t="s">
        <v>327</v>
      </c>
    </row>
    <row r="3" spans="1:102" x14ac:dyDescent="0.25">
      <c r="A3" s="28" t="s">
        <v>0</v>
      </c>
      <c r="B3" s="26">
        <v>3175.18001</v>
      </c>
      <c r="C3" s="26">
        <v>0</v>
      </c>
      <c r="D3" s="26">
        <v>8860.5555299999996</v>
      </c>
      <c r="E3" s="26">
        <v>227.24586260999999</v>
      </c>
      <c r="F3" s="26">
        <v>225.83606365</v>
      </c>
      <c r="G3" s="26">
        <v>5492.3020409999999</v>
      </c>
      <c r="H3" s="26">
        <v>1331.761454</v>
      </c>
      <c r="I3" s="52">
        <v>33.296440072000003</v>
      </c>
      <c r="J3" s="52">
        <v>14.842104848</v>
      </c>
      <c r="K3" s="26"/>
      <c r="L3" s="52">
        <v>205.31771481999999</v>
      </c>
      <c r="M3" s="26"/>
      <c r="N3" s="52">
        <v>12.252566400999999</v>
      </c>
      <c r="O3" s="26">
        <v>31.605073621999999</v>
      </c>
      <c r="P3" s="26">
        <v>2.7962557917000002</v>
      </c>
      <c r="Q3" s="52">
        <v>0.1990622537</v>
      </c>
      <c r="R3" s="26"/>
      <c r="S3" s="28" t="s">
        <v>0</v>
      </c>
      <c r="T3" s="96">
        <v>0</v>
      </c>
      <c r="U3" s="26">
        <v>0</v>
      </c>
      <c r="V3" s="97">
        <v>31.6044055559362</v>
      </c>
      <c r="W3" s="26">
        <v>26.600479611274402</v>
      </c>
      <c r="X3" s="26">
        <v>26.600479611274402</v>
      </c>
      <c r="Y3" s="26">
        <v>0.65873232619720001</v>
      </c>
      <c r="Z3" s="97">
        <v>0</v>
      </c>
      <c r="AA3" s="26">
        <v>20.656433697862798</v>
      </c>
      <c r="AB3" s="97">
        <v>2.7961417370141701</v>
      </c>
      <c r="AC3" s="97">
        <v>5257.7486516162298</v>
      </c>
      <c r="AD3" s="26">
        <v>0</v>
      </c>
      <c r="AE3" s="26">
        <v>3174.3968674398302</v>
      </c>
      <c r="AF3" s="26">
        <v>59.568783089374001</v>
      </c>
      <c r="AG3" s="26">
        <v>917.68844388452601</v>
      </c>
      <c r="AH3" s="26">
        <v>68.255830388048395</v>
      </c>
      <c r="AI3" s="26">
        <v>1.2386729314949E-2</v>
      </c>
      <c r="AJ3" s="97">
        <v>0</v>
      </c>
      <c r="AK3" s="26">
        <v>122.477573069648</v>
      </c>
      <c r="AL3" s="26">
        <v>122.477573069648</v>
      </c>
      <c r="AM3" s="26">
        <v>0</v>
      </c>
      <c r="AN3" s="26">
        <v>0</v>
      </c>
      <c r="AO3" s="26">
        <v>26.254773709232001</v>
      </c>
      <c r="AP3" s="26">
        <v>3.1055182924541399E-2</v>
      </c>
      <c r="AQ3" s="97">
        <v>6.1450651148551E-2</v>
      </c>
      <c r="AR3" s="26">
        <v>0</v>
      </c>
      <c r="AS3" s="26">
        <v>1.67567881050193</v>
      </c>
      <c r="AT3" s="26">
        <v>0</v>
      </c>
      <c r="AU3" s="26">
        <v>0</v>
      </c>
      <c r="AV3" s="26">
        <v>0</v>
      </c>
      <c r="AW3" s="26">
        <v>7973.1331296769704</v>
      </c>
      <c r="AX3" s="26">
        <v>885.90467886263696</v>
      </c>
      <c r="AY3" s="26">
        <v>8859.0378085396096</v>
      </c>
      <c r="AZ3" s="26">
        <v>5.0017265538561902E-5</v>
      </c>
      <c r="BA3" s="26">
        <v>70.610290027483501</v>
      </c>
      <c r="BB3" s="26">
        <v>1.95587126721672</v>
      </c>
      <c r="BC3" s="26">
        <v>587.46039167065805</v>
      </c>
      <c r="BD3" s="26">
        <v>2.5770451102586498</v>
      </c>
      <c r="BE3" s="26">
        <v>6.2488947628653504</v>
      </c>
      <c r="BF3" s="26">
        <v>15.2431379086956</v>
      </c>
      <c r="BG3" s="26">
        <v>3.5292762216086002</v>
      </c>
      <c r="BH3" s="26">
        <v>0</v>
      </c>
      <c r="BI3" s="26">
        <v>0.84545777696941704</v>
      </c>
      <c r="BJ3" s="26">
        <v>227.216892293672</v>
      </c>
      <c r="BK3" s="26">
        <v>225.80708679699799</v>
      </c>
      <c r="BL3" s="26">
        <v>1.4098054966737701</v>
      </c>
      <c r="BM3" s="26">
        <v>6.0870550108302198E-5</v>
      </c>
      <c r="BN3" s="26">
        <v>1.34459178668077E-5</v>
      </c>
      <c r="BO3" s="26">
        <v>8.2890552955571302</v>
      </c>
      <c r="BP3" s="26">
        <v>3.5949392902219397E-5</v>
      </c>
      <c r="BQ3" s="26">
        <v>40.927142748722702</v>
      </c>
      <c r="BR3" s="26">
        <v>10.074478902869799</v>
      </c>
      <c r="BS3" s="26">
        <v>5.4002232871465097</v>
      </c>
      <c r="BT3" s="26">
        <v>102.295645301674</v>
      </c>
      <c r="BU3" s="26">
        <v>309.37171546507398</v>
      </c>
      <c r="BV3" s="26">
        <v>5.7076344150311096</v>
      </c>
      <c r="BW3" s="26">
        <v>21.391923874182201</v>
      </c>
      <c r="BX3" s="26">
        <v>1.3211896583386999</v>
      </c>
      <c r="BY3" s="26">
        <v>5492.2943455733403</v>
      </c>
      <c r="BZ3" s="26">
        <v>350.339228112689</v>
      </c>
      <c r="CA3" s="26">
        <v>0</v>
      </c>
      <c r="CB3" s="26">
        <v>0</v>
      </c>
      <c r="CC3" s="26">
        <v>17.632827564530999</v>
      </c>
      <c r="CD3" s="97">
        <v>0</v>
      </c>
      <c r="CE3" s="26">
        <v>16.080201471975801</v>
      </c>
      <c r="CF3" s="26">
        <v>1331.7097088365599</v>
      </c>
      <c r="CG3" s="26">
        <v>11.177413631442301</v>
      </c>
      <c r="CI3" s="23">
        <f t="shared" ref="CI3:CI34" si="0">+(AE3-B3)/(B3+1E-50)</f>
        <v>-2.4664509026366528E-4</v>
      </c>
      <c r="CJ3" s="23">
        <f t="shared" ref="CJ3:CJ34" si="1">+(AU3-C3)/(C3+1E-50)</f>
        <v>0</v>
      </c>
      <c r="CK3" s="23">
        <f t="shared" ref="CK3:CK34" si="2">+(AY3-D3)/(D3+1E-50)</f>
        <v>-1.7128965054745513E-4</v>
      </c>
      <c r="CL3" s="23">
        <f t="shared" ref="CL3:CL34" si="3">+(BJ3-E3)/(E3+1E-50)</f>
        <v>-1.2748446108215507E-4</v>
      </c>
      <c r="CM3" s="23">
        <f t="shared" ref="CM3:CM34" si="4">+(BK3-F3)/(F3+1E-50)</f>
        <v>-1.2830923694682862E-4</v>
      </c>
      <c r="CN3" s="23">
        <f t="shared" ref="CN3:CN34" si="5">+(BY3-G3)/(G3+1E-50)</f>
        <v>-1.4011295449921575E-6</v>
      </c>
      <c r="CO3" s="23">
        <f t="shared" ref="CO3:CO34" si="6">+(CF3-H3)/(H3+1E-50)</f>
        <v>-3.8854678729908544E-5</v>
      </c>
      <c r="CP3" s="74">
        <f t="shared" ref="CP3:CP34" si="7">+(X3-I3)/(I3+1E-50)</f>
        <v>-0.20110139240850675</v>
      </c>
      <c r="CQ3" s="74">
        <f t="shared" ref="CQ3:CQ34" si="8">+(AA3-J3)/(J3+1E-50)</f>
        <v>0.39174557176412145</v>
      </c>
      <c r="CR3" s="23">
        <f t="shared" ref="CR3:CR34" si="9">+(AD3-K3)/(K3+1E-50)</f>
        <v>0</v>
      </c>
      <c r="CS3" s="74">
        <f t="shared" ref="CS3:CS34" si="10">+(AL3-L3)/(L3+1E-50)</f>
        <v>-0.40347293862576411</v>
      </c>
      <c r="CT3" s="23">
        <f t="shared" ref="CT3:CT34" si="11">+(AM3-M3)/(M3+1E-50)</f>
        <v>0</v>
      </c>
      <c r="CU3" s="74">
        <f t="shared" ref="CU3:CU34" si="12">+(AS3-N3)/(N3+1E-50)</f>
        <v>-0.86323854483537676</v>
      </c>
      <c r="CV3" s="23">
        <f>+(V3-O3)/(O3+1E-50)</f>
        <v>-2.1137937275170726E-5</v>
      </c>
      <c r="CW3" s="23">
        <f>+(AB3-P3)/(P3+1E-50)</f>
        <v>-4.0788359265478271E-5</v>
      </c>
      <c r="CX3" s="74">
        <f t="shared" ref="CX3:CX34" si="13">+(AT3-Q3)/(Q3+1E-50)</f>
        <v>-1</v>
      </c>
    </row>
    <row r="4" spans="1:102" x14ac:dyDescent="0.25">
      <c r="A4" s="28" t="s">
        <v>2</v>
      </c>
      <c r="B4" s="26">
        <v>302.78672294</v>
      </c>
      <c r="C4" s="26"/>
      <c r="D4" s="26">
        <v>2326.0171206</v>
      </c>
      <c r="E4" s="26">
        <v>51.247229079999997</v>
      </c>
      <c r="F4" s="26">
        <v>51.246881846000001</v>
      </c>
      <c r="G4" s="26">
        <v>33.674939303999999</v>
      </c>
      <c r="H4" s="26">
        <v>198.24932104000001</v>
      </c>
      <c r="I4" s="52">
        <v>3.8766655794</v>
      </c>
      <c r="J4" s="52">
        <v>0.50044754030000005</v>
      </c>
      <c r="K4" s="26"/>
      <c r="L4" s="52">
        <v>29.912679095000001</v>
      </c>
      <c r="M4" s="26"/>
      <c r="N4" s="52">
        <v>0.61570994170000004</v>
      </c>
      <c r="O4" s="26">
        <v>3.5712581326000001</v>
      </c>
      <c r="P4" s="26">
        <v>0.19553339359999999</v>
      </c>
      <c r="Q4" s="52">
        <v>2.8074341199999998E-2</v>
      </c>
      <c r="R4" s="26"/>
      <c r="S4" s="28" t="s">
        <v>2</v>
      </c>
      <c r="T4" s="96">
        <v>3.9061949840440403E-2</v>
      </c>
      <c r="U4" s="26">
        <v>7.8658044934053706E-2</v>
      </c>
      <c r="V4" s="97">
        <v>3.57129716830489</v>
      </c>
      <c r="W4" s="26">
        <v>0.15915091515326299</v>
      </c>
      <c r="X4" s="26">
        <v>0.15604794282620801</v>
      </c>
      <c r="Y4" s="26">
        <v>0.133657578068305</v>
      </c>
      <c r="Z4" s="97">
        <v>1.8729556371633201E-2</v>
      </c>
      <c r="AA4" s="26">
        <v>1.1673399014688599</v>
      </c>
      <c r="AB4" s="97">
        <v>0.195534553166965</v>
      </c>
      <c r="AC4" s="97">
        <v>755.67306969855201</v>
      </c>
      <c r="AD4" s="26">
        <v>0</v>
      </c>
      <c r="AE4" s="26">
        <v>302.76348533099599</v>
      </c>
      <c r="AF4" s="26">
        <v>2.4861438723390799</v>
      </c>
      <c r="AG4" s="26">
        <v>124.550701064858</v>
      </c>
      <c r="AH4" s="26">
        <v>1.2324344195389101</v>
      </c>
      <c r="AI4" s="26">
        <v>0.10774083945514901</v>
      </c>
      <c r="AJ4" s="97">
        <v>2.2473275131312701E-2</v>
      </c>
      <c r="AK4" s="26">
        <v>11.276215680707599</v>
      </c>
      <c r="AL4" s="26">
        <v>11.276215680707599</v>
      </c>
      <c r="AM4" s="26">
        <v>0</v>
      </c>
      <c r="AN4" s="26">
        <v>0</v>
      </c>
      <c r="AO4" s="26">
        <v>1.26914107909633</v>
      </c>
      <c r="AP4" s="26">
        <v>2.1568862839442898E-2</v>
      </c>
      <c r="AQ4" s="97">
        <v>0.59357542581612099</v>
      </c>
      <c r="AR4" s="26">
        <v>5.1316062490010701E-2</v>
      </c>
      <c r="AS4" s="26">
        <v>8.0264912426903798E-2</v>
      </c>
      <c r="AT4" s="26">
        <v>9.6278518799914302E-3</v>
      </c>
      <c r="AU4" s="26">
        <v>0</v>
      </c>
      <c r="AV4" s="26">
        <v>0</v>
      </c>
      <c r="AW4" s="26">
        <v>2093.4151068679398</v>
      </c>
      <c r="AX4" s="26">
        <v>232.60187537712699</v>
      </c>
      <c r="AY4" s="26">
        <v>2326.0169822450598</v>
      </c>
      <c r="AZ4" s="26">
        <v>1.5970610939334301E-4</v>
      </c>
      <c r="BA4" s="26">
        <v>4.6868105850774597</v>
      </c>
      <c r="BB4" s="26">
        <v>0.41025121766784001</v>
      </c>
      <c r="BC4" s="26">
        <v>102.045881469568</v>
      </c>
      <c r="BD4" s="26">
        <v>0.553479008801952</v>
      </c>
      <c r="BE4" s="26">
        <v>1.45026740102625</v>
      </c>
      <c r="BF4" s="26">
        <v>3.50527054459674</v>
      </c>
      <c r="BG4" s="26">
        <v>0.81995458544839295</v>
      </c>
      <c r="BH4" s="26">
        <v>0</v>
      </c>
      <c r="BI4" s="26">
        <v>0.19304794060748301</v>
      </c>
      <c r="BJ4" s="26">
        <v>51.2506447859774</v>
      </c>
      <c r="BK4" s="26">
        <v>51.250298583493802</v>
      </c>
      <c r="BL4" s="26">
        <v>3.46202483506671E-4</v>
      </c>
      <c r="BM4" s="26">
        <v>0</v>
      </c>
      <c r="BN4" s="26">
        <v>1.69569382209802E-7</v>
      </c>
      <c r="BO4" s="26">
        <v>1.52749062583707</v>
      </c>
      <c r="BP4" s="26">
        <v>0</v>
      </c>
      <c r="BQ4" s="26">
        <v>9.4138912404856896</v>
      </c>
      <c r="BR4" s="26">
        <v>2.34195612140853</v>
      </c>
      <c r="BS4" s="26">
        <v>1.2555376379680001</v>
      </c>
      <c r="BT4" s="26">
        <v>23.527037958079099</v>
      </c>
      <c r="BU4" s="26">
        <v>69.383780368925898</v>
      </c>
      <c r="BV4" s="26">
        <v>1.28119780794435</v>
      </c>
      <c r="BW4" s="26">
        <v>4.97091374306234</v>
      </c>
      <c r="BX4" s="26">
        <v>2.5809906468911999E-6</v>
      </c>
      <c r="BY4" s="26">
        <v>33.674794372481799</v>
      </c>
      <c r="BZ4" s="26">
        <v>60.0866803248705</v>
      </c>
      <c r="CA4" s="26">
        <v>0</v>
      </c>
      <c r="CB4" s="26">
        <v>1.6613779737319301E-2</v>
      </c>
      <c r="CC4" s="26">
        <v>1.0374494171190201</v>
      </c>
      <c r="CD4" s="97">
        <v>0</v>
      </c>
      <c r="CE4" s="26">
        <v>2.3455499779096902</v>
      </c>
      <c r="CF4" s="26">
        <v>198.24510127482199</v>
      </c>
      <c r="CG4" s="26">
        <v>0.68685766368386503</v>
      </c>
      <c r="CI4" s="23">
        <f t="shared" si="0"/>
        <v>-7.6745799083859233E-5</v>
      </c>
      <c r="CJ4" s="23">
        <f t="shared" si="1"/>
        <v>0</v>
      </c>
      <c r="CK4" s="23">
        <f t="shared" si="2"/>
        <v>-5.9481479721472078E-8</v>
      </c>
      <c r="CL4" s="23">
        <f t="shared" si="3"/>
        <v>6.6651525140433006E-5</v>
      </c>
      <c r="CM4" s="23">
        <f t="shared" si="4"/>
        <v>6.6672105125698865E-5</v>
      </c>
      <c r="CN4" s="23">
        <f t="shared" si="5"/>
        <v>-4.3038390326909327E-6</v>
      </c>
      <c r="CO4" s="23">
        <f t="shared" si="6"/>
        <v>-2.1285143151486284E-5</v>
      </c>
      <c r="CP4" s="74">
        <f t="shared" si="7"/>
        <v>-0.95974686502353401</v>
      </c>
      <c r="CQ4" s="74">
        <f t="shared" si="8"/>
        <v>1.3325919451399086</v>
      </c>
      <c r="CR4" s="23">
        <f t="shared" si="9"/>
        <v>0</v>
      </c>
      <c r="CS4" s="74">
        <f t="shared" si="10"/>
        <v>-0.62302889537592587</v>
      </c>
      <c r="CT4" s="23">
        <f t="shared" si="11"/>
        <v>0</v>
      </c>
      <c r="CU4" s="74">
        <f t="shared" si="12"/>
        <v>-0.86963843363436821</v>
      </c>
      <c r="CV4" s="83">
        <f t="shared" ref="CV4:CV52" si="14">+(V4-O4)/(O4+1E-50)</f>
        <v>1.093051900491282E-5</v>
      </c>
      <c r="CW4" s="83">
        <f t="shared" ref="CW4:CW52" si="15">+(AB4-P4)/(P4+1E-50)</f>
        <v>5.9302758656938706E-6</v>
      </c>
      <c r="CX4" s="74">
        <f t="shared" si="13"/>
        <v>-0.65705867106896065</v>
      </c>
    </row>
    <row r="5" spans="1:102" x14ac:dyDescent="0.25">
      <c r="A5" s="28" t="s">
        <v>3</v>
      </c>
      <c r="B5" s="26">
        <v>1318.5863107</v>
      </c>
      <c r="C5" s="26">
        <v>1.5911999999999999</v>
      </c>
      <c r="D5" s="26">
        <v>4697.4972655000001</v>
      </c>
      <c r="E5" s="26">
        <v>89.484941957999993</v>
      </c>
      <c r="F5" s="26">
        <v>87.376075150999995</v>
      </c>
      <c r="G5" s="26">
        <v>195.84327725</v>
      </c>
      <c r="H5" s="26">
        <v>315.54525949999999</v>
      </c>
      <c r="I5" s="52">
        <v>14.702636747</v>
      </c>
      <c r="J5" s="52">
        <v>2.2553963924999998</v>
      </c>
      <c r="K5" s="26"/>
      <c r="L5" s="52">
        <v>106.53550563</v>
      </c>
      <c r="M5" s="26"/>
      <c r="N5" s="52">
        <v>5.6440136871000002</v>
      </c>
      <c r="O5" s="26">
        <v>11.915042832999999</v>
      </c>
      <c r="P5" s="26">
        <v>1.0064820088999999</v>
      </c>
      <c r="Q5" s="52">
        <v>0.12692239080000001</v>
      </c>
      <c r="R5" s="26"/>
      <c r="S5" s="28" t="s">
        <v>3</v>
      </c>
      <c r="T5" s="96">
        <v>0</v>
      </c>
      <c r="U5" s="26">
        <v>0</v>
      </c>
      <c r="V5" s="97">
        <v>11.914976874293201</v>
      </c>
      <c r="W5" s="26">
        <v>0.96264631254468103</v>
      </c>
      <c r="X5" s="26">
        <v>0.96264631254468103</v>
      </c>
      <c r="Y5" s="26">
        <v>0.35606160019097499</v>
      </c>
      <c r="Z5" s="97">
        <v>0</v>
      </c>
      <c r="AA5" s="26">
        <v>3.5564037728698099</v>
      </c>
      <c r="AB5" s="97">
        <v>1.0064735878008599</v>
      </c>
      <c r="AC5" s="97">
        <v>2379.3725518609599</v>
      </c>
      <c r="AD5" s="26">
        <v>0</v>
      </c>
      <c r="AE5" s="26">
        <v>1318.5824726378801</v>
      </c>
      <c r="AF5" s="26">
        <v>18.642023150774602</v>
      </c>
      <c r="AG5" s="26">
        <v>431.07567715524902</v>
      </c>
      <c r="AH5" s="26">
        <v>9.5879413907829303</v>
      </c>
      <c r="AI5" s="26">
        <v>0</v>
      </c>
      <c r="AJ5" s="97">
        <v>0</v>
      </c>
      <c r="AK5" s="26">
        <v>26.1733183922011</v>
      </c>
      <c r="AL5" s="26">
        <v>26.1733183922011</v>
      </c>
      <c r="AM5" s="26">
        <v>0</v>
      </c>
      <c r="AN5" s="26">
        <v>0</v>
      </c>
      <c r="AO5" s="26">
        <v>9.1946571793212009</v>
      </c>
      <c r="AP5" s="26">
        <v>0</v>
      </c>
      <c r="AQ5" s="97">
        <v>0</v>
      </c>
      <c r="AR5" s="26">
        <v>0</v>
      </c>
      <c r="AS5" s="26">
        <v>5.1634813150570197E-3</v>
      </c>
      <c r="AT5" s="26">
        <v>0</v>
      </c>
      <c r="AU5" s="26">
        <v>1.59122031338701</v>
      </c>
      <c r="AV5" s="26">
        <v>0</v>
      </c>
      <c r="AW5" s="26">
        <v>4227.6780355032197</v>
      </c>
      <c r="AX5" s="26">
        <v>469.74088624260702</v>
      </c>
      <c r="AY5" s="26">
        <v>4697.4189217458297</v>
      </c>
      <c r="AZ5" s="26">
        <v>0</v>
      </c>
      <c r="BA5" s="26">
        <v>35.473217045999299</v>
      </c>
      <c r="BB5" s="26">
        <v>0.70264189652606701</v>
      </c>
      <c r="BC5" s="26">
        <v>104.60275995665199</v>
      </c>
      <c r="BD5" s="26">
        <v>0.94666910211257604</v>
      </c>
      <c r="BE5" s="26">
        <v>2.46971048870958</v>
      </c>
      <c r="BF5" s="26">
        <v>5.9710994911732298</v>
      </c>
      <c r="BG5" s="26">
        <v>1.3962018870461901</v>
      </c>
      <c r="BH5" s="26">
        <v>0</v>
      </c>
      <c r="BI5" s="26">
        <v>0.32903870897336202</v>
      </c>
      <c r="BJ5" s="26">
        <v>89.489159835169403</v>
      </c>
      <c r="BK5" s="26">
        <v>87.380329486784106</v>
      </c>
      <c r="BL5" s="26">
        <v>2.1088303483853901</v>
      </c>
      <c r="BM5" s="26">
        <v>0</v>
      </c>
      <c r="BN5" s="26">
        <v>0</v>
      </c>
      <c r="BO5" s="26">
        <v>2.63730299773475</v>
      </c>
      <c r="BP5" s="26">
        <v>0</v>
      </c>
      <c r="BQ5" s="26">
        <v>16.0390060512464</v>
      </c>
      <c r="BR5" s="26">
        <v>3.9877371375188</v>
      </c>
      <c r="BS5" s="26">
        <v>2.1378539585641199</v>
      </c>
      <c r="BT5" s="26">
        <v>40.084423430722403</v>
      </c>
      <c r="BU5" s="26">
        <v>101.34805324392801</v>
      </c>
      <c r="BV5" s="26">
        <v>2.1857620361888599</v>
      </c>
      <c r="BW5" s="26">
        <v>8.4641855586236705</v>
      </c>
      <c r="BX5" s="26">
        <v>2.86967416439259E-2</v>
      </c>
      <c r="BY5" s="26">
        <v>195.84248729967899</v>
      </c>
      <c r="BZ5" s="26">
        <v>31.0437549904129</v>
      </c>
      <c r="CA5" s="26">
        <v>0</v>
      </c>
      <c r="CB5" s="26">
        <v>0</v>
      </c>
      <c r="CC5" s="26">
        <v>1.97633461029959</v>
      </c>
      <c r="CD5" s="97">
        <v>0</v>
      </c>
      <c r="CE5" s="26">
        <v>0.66351285352733902</v>
      </c>
      <c r="CF5" s="26">
        <v>315.54450197258598</v>
      </c>
      <c r="CG5" s="26">
        <v>3.0543478564268498</v>
      </c>
      <c r="CI5" s="23">
        <f t="shared" si="0"/>
        <v>-2.9107401531431831E-6</v>
      </c>
      <c r="CJ5" s="23">
        <f t="shared" si="1"/>
        <v>1.2766080323044973E-5</v>
      </c>
      <c r="CK5" s="23">
        <f t="shared" si="2"/>
        <v>-1.6677764720759227E-5</v>
      </c>
      <c r="CL5" s="23">
        <f t="shared" si="3"/>
        <v>4.7135049507987189E-5</v>
      </c>
      <c r="CM5" s="23">
        <f t="shared" si="4"/>
        <v>4.8689939171094404E-5</v>
      </c>
      <c r="CN5" s="23">
        <f t="shared" si="5"/>
        <v>-4.0335840581269018E-6</v>
      </c>
      <c r="CO5" s="23">
        <f t="shared" si="6"/>
        <v>-2.4006933750480682E-6</v>
      </c>
      <c r="CP5" s="74">
        <f t="shared" si="7"/>
        <v>-0.93452560046815381</v>
      </c>
      <c r="CQ5" s="74">
        <f t="shared" si="8"/>
        <v>0.57684200644114059</v>
      </c>
      <c r="CR5" s="23">
        <f t="shared" si="9"/>
        <v>0</v>
      </c>
      <c r="CS5" s="74">
        <f t="shared" si="10"/>
        <v>-0.7543230471623088</v>
      </c>
      <c r="CT5" s="23">
        <f t="shared" si="11"/>
        <v>0</v>
      </c>
      <c r="CU5" s="74">
        <f t="shared" si="12"/>
        <v>-0.99908514018545735</v>
      </c>
      <c r="CV5" s="83">
        <f t="shared" si="14"/>
        <v>-5.5357507079972013E-6</v>
      </c>
      <c r="CW5" s="83">
        <f t="shared" si="15"/>
        <v>-8.3668650463149014E-6</v>
      </c>
      <c r="CX5" s="74">
        <f t="shared" si="13"/>
        <v>-1</v>
      </c>
    </row>
    <row r="6" spans="1:102" x14ac:dyDescent="0.25">
      <c r="A6" s="28" t="s">
        <v>4</v>
      </c>
      <c r="B6" s="26">
        <v>3668.7988946</v>
      </c>
      <c r="C6" s="26">
        <v>201.70875903999999</v>
      </c>
      <c r="D6" s="26">
        <v>3317.9401332000002</v>
      </c>
      <c r="E6" s="26">
        <v>993.20939713999996</v>
      </c>
      <c r="F6" s="26">
        <v>987.37208338000005</v>
      </c>
      <c r="G6" s="26">
        <v>340.80107851000002</v>
      </c>
      <c r="H6" s="26">
        <v>2767.3377263000002</v>
      </c>
      <c r="I6" s="52">
        <v>13.445720371</v>
      </c>
      <c r="J6" s="52">
        <v>17.046364924999999</v>
      </c>
      <c r="K6" s="26">
        <v>1.100208E-4</v>
      </c>
      <c r="L6" s="52">
        <v>112.18742785000001</v>
      </c>
      <c r="M6" s="26">
        <v>0.15301376320000001</v>
      </c>
      <c r="N6" s="52">
        <v>4.5271440526999998</v>
      </c>
      <c r="O6" s="26">
        <v>5.9430644312999998</v>
      </c>
      <c r="P6" s="26">
        <v>0.88199817719999996</v>
      </c>
      <c r="Q6" s="52">
        <v>0.9118872214</v>
      </c>
      <c r="R6" s="26"/>
      <c r="S6" s="28" t="s">
        <v>4</v>
      </c>
      <c r="T6" s="96">
        <v>7.4496520626583795E-2</v>
      </c>
      <c r="U6" s="26">
        <v>8.3895252962973093</v>
      </c>
      <c r="V6" s="97">
        <v>5.9429064468211301</v>
      </c>
      <c r="W6" s="26">
        <v>6.1460052121245399</v>
      </c>
      <c r="X6" s="26">
        <v>6.1401590338909902</v>
      </c>
      <c r="Y6" s="26">
        <v>0.46744202476018298</v>
      </c>
      <c r="Z6" s="97">
        <v>3.5294488773714598E-2</v>
      </c>
      <c r="AA6" s="26">
        <v>101.411736023887</v>
      </c>
      <c r="AB6" s="97">
        <v>0.88192351245682399</v>
      </c>
      <c r="AC6" s="97">
        <v>4161.4004724975503</v>
      </c>
      <c r="AD6" s="26">
        <v>1.10023780441696E-4</v>
      </c>
      <c r="AE6" s="26">
        <v>3667.9021172936</v>
      </c>
      <c r="AF6" s="26">
        <v>67.532562414089696</v>
      </c>
      <c r="AG6" s="26">
        <v>544.91568138921502</v>
      </c>
      <c r="AH6" s="26">
        <v>20.0390094580792</v>
      </c>
      <c r="AI6" s="26">
        <v>3.8175539933968801</v>
      </c>
      <c r="AJ6" s="97">
        <v>4.3758180198353501E-2</v>
      </c>
      <c r="AK6" s="26">
        <v>286.94466797270002</v>
      </c>
      <c r="AL6" s="26">
        <v>286.94466797270002</v>
      </c>
      <c r="AM6" s="26">
        <v>0.15301413414835999</v>
      </c>
      <c r="AN6" s="26">
        <v>0</v>
      </c>
      <c r="AO6" s="26">
        <v>20.791184186483999</v>
      </c>
      <c r="AP6" s="26">
        <v>8.4382101373598598E-2</v>
      </c>
      <c r="AQ6" s="97">
        <v>4.9858510080251301</v>
      </c>
      <c r="AR6" s="26">
        <v>0.62060053507584201</v>
      </c>
      <c r="AS6" s="26">
        <v>4.4659618343036396</v>
      </c>
      <c r="AT6" s="26">
        <v>1.8823681197291199E-2</v>
      </c>
      <c r="AU6" s="26">
        <v>201.70833686359501</v>
      </c>
      <c r="AV6" s="26">
        <v>0</v>
      </c>
      <c r="AW6" s="26">
        <v>2985.7489975241201</v>
      </c>
      <c r="AX6" s="26">
        <v>331.75107962348198</v>
      </c>
      <c r="AY6" s="26">
        <v>3317.5000771476102</v>
      </c>
      <c r="AZ6" s="26">
        <v>1.6520487399549399E-3</v>
      </c>
      <c r="BA6" s="26">
        <v>69.682395928324297</v>
      </c>
      <c r="BB6" s="26">
        <v>7.7694471684386004</v>
      </c>
      <c r="BC6" s="26">
        <v>1487.0444017202201</v>
      </c>
      <c r="BD6" s="26">
        <v>10.4638945231093</v>
      </c>
      <c r="BE6" s="26">
        <v>27.305117709784898</v>
      </c>
      <c r="BF6" s="26">
        <v>74.453730454482795</v>
      </c>
      <c r="BG6" s="26">
        <v>15.4800169967234</v>
      </c>
      <c r="BH6" s="26">
        <v>0.26541650138295397</v>
      </c>
      <c r="BI6" s="26">
        <v>3.6405309954176501</v>
      </c>
      <c r="BJ6" s="26">
        <v>993.25008043809805</v>
      </c>
      <c r="BK6" s="26">
        <v>987.41227977771803</v>
      </c>
      <c r="BL6" s="26">
        <v>5.83780066037985</v>
      </c>
      <c r="BM6" s="26">
        <v>2.250749863589E-3</v>
      </c>
      <c r="BN6" s="26">
        <v>8.0144264896355203E-4</v>
      </c>
      <c r="BO6" s="26">
        <v>36.630977173188398</v>
      </c>
      <c r="BP6" s="26">
        <v>3.5323298004265799E-3</v>
      </c>
      <c r="BQ6" s="26">
        <v>178.166853410973</v>
      </c>
      <c r="BR6" s="26">
        <v>44.230562800200602</v>
      </c>
      <c r="BS6" s="26">
        <v>23.7185180774202</v>
      </c>
      <c r="BT6" s="26">
        <v>445.96724551618303</v>
      </c>
      <c r="BU6" s="26">
        <v>439.680198182016</v>
      </c>
      <c r="BV6" s="26">
        <v>24.215108534422299</v>
      </c>
      <c r="BW6" s="26">
        <v>95.034910511370896</v>
      </c>
      <c r="BX6" s="26">
        <v>6.3364882305375195E-2</v>
      </c>
      <c r="BY6" s="26">
        <v>340.79456945408901</v>
      </c>
      <c r="BZ6" s="26">
        <v>866.027148646912</v>
      </c>
      <c r="CA6" s="26">
        <v>2.0583192182410399E-7</v>
      </c>
      <c r="CB6" s="26">
        <v>1.73319192240849</v>
      </c>
      <c r="CC6" s="26">
        <v>126.042351754891</v>
      </c>
      <c r="CD6" s="97">
        <v>0</v>
      </c>
      <c r="CE6" s="26">
        <v>95.201869798697004</v>
      </c>
      <c r="CF6" s="26">
        <v>2767.2951705109699</v>
      </c>
      <c r="CG6" s="26">
        <v>36.312624358981701</v>
      </c>
      <c r="CI6" s="23">
        <f t="shared" si="0"/>
        <v>-2.444334868613253E-4</v>
      </c>
      <c r="CJ6" s="23">
        <f t="shared" si="1"/>
        <v>-2.0929998627275063E-6</v>
      </c>
      <c r="CK6" s="23">
        <f t="shared" si="2"/>
        <v>-1.3262929248984896E-4</v>
      </c>
      <c r="CL6" s="23">
        <f t="shared" si="3"/>
        <v>4.0961451044701923E-5</v>
      </c>
      <c r="CM6" s="23">
        <f t="shared" si="4"/>
        <v>4.0710486345103169E-5</v>
      </c>
      <c r="CN6" s="23">
        <f t="shared" si="5"/>
        <v>-1.9099282019494463E-5</v>
      </c>
      <c r="CO6" s="23">
        <f t="shared" si="6"/>
        <v>-1.5377880562196759E-5</v>
      </c>
      <c r="CP6" s="74">
        <f t="shared" si="7"/>
        <v>-0.54333729510438067</v>
      </c>
      <c r="CQ6" s="74">
        <f t="shared" si="8"/>
        <v>4.9491707745360856</v>
      </c>
      <c r="CR6" s="23">
        <f t="shared" si="9"/>
        <v>2.7089802073802081E-5</v>
      </c>
      <c r="CS6" s="74">
        <f t="shared" si="10"/>
        <v>1.5577257048477737</v>
      </c>
      <c r="CT6" s="23">
        <f t="shared" si="11"/>
        <v>2.4242810072487779E-6</v>
      </c>
      <c r="CU6" s="74">
        <f t="shared" si="12"/>
        <v>-1.3514528736913277E-2</v>
      </c>
      <c r="CV6" s="83">
        <f t="shared" si="14"/>
        <v>-2.6582999510769842E-5</v>
      </c>
      <c r="CW6" s="83">
        <f t="shared" si="15"/>
        <v>-8.4654078779390109E-5</v>
      </c>
      <c r="CX6" s="74">
        <f t="shared" si="13"/>
        <v>-0.97935744601356345</v>
      </c>
    </row>
    <row r="7" spans="1:102" x14ac:dyDescent="0.25">
      <c r="A7" s="28" t="s">
        <v>5</v>
      </c>
      <c r="B7" s="26">
        <v>13202.929635</v>
      </c>
      <c r="C7" s="26"/>
      <c r="D7" s="26">
        <v>14208.594392999999</v>
      </c>
      <c r="E7" s="26">
        <v>428.349717</v>
      </c>
      <c r="F7" s="26">
        <v>397.72965599999998</v>
      </c>
      <c r="G7" s="26">
        <v>358.66719899999998</v>
      </c>
      <c r="H7" s="26">
        <v>15102.144877000001</v>
      </c>
      <c r="I7" s="52">
        <v>206.34675275999999</v>
      </c>
      <c r="J7" s="52">
        <v>268.79440516</v>
      </c>
      <c r="K7" s="26"/>
      <c r="L7" s="52">
        <v>756.14559886999996</v>
      </c>
      <c r="M7" s="26">
        <v>8.2378000000000007E-2</v>
      </c>
      <c r="N7" s="52">
        <v>321.88106185999999</v>
      </c>
      <c r="O7" s="26">
        <v>155.91289123999999</v>
      </c>
      <c r="P7" s="26">
        <v>34.445022410999997</v>
      </c>
      <c r="Q7" s="52">
        <v>1.8493178750999999</v>
      </c>
      <c r="R7" s="26"/>
      <c r="S7" s="28" t="s">
        <v>5</v>
      </c>
      <c r="T7" s="96">
        <v>0.19234512914565399</v>
      </c>
      <c r="U7" s="26">
        <v>1.4355932142828101</v>
      </c>
      <c r="V7" s="97">
        <v>155.91214612021901</v>
      </c>
      <c r="W7" s="26">
        <v>164.093455897973</v>
      </c>
      <c r="X7" s="26">
        <v>164.07782842647299</v>
      </c>
      <c r="Y7" s="26">
        <v>6.3897211484473804</v>
      </c>
      <c r="Z7" s="97">
        <v>9.2217166051026297E-2</v>
      </c>
      <c r="AA7" s="26">
        <v>187.16460680885501</v>
      </c>
      <c r="AB7" s="97">
        <v>34.445839518746801</v>
      </c>
      <c r="AC7" s="97">
        <v>52459.936016762404</v>
      </c>
      <c r="AD7" s="26">
        <v>0</v>
      </c>
      <c r="AE7" s="26">
        <v>13202.842485781801</v>
      </c>
      <c r="AF7" s="26">
        <v>462.75292818690798</v>
      </c>
      <c r="AG7" s="26">
        <v>9352.4646989602497</v>
      </c>
      <c r="AH7" s="26">
        <v>461.91178520993299</v>
      </c>
      <c r="AI7" s="26">
        <v>2.2608853261125699</v>
      </c>
      <c r="AJ7" s="97">
        <v>0.110660880732706</v>
      </c>
      <c r="AK7" s="26">
        <v>793.31244803612299</v>
      </c>
      <c r="AL7" s="26">
        <v>793.31244803612299</v>
      </c>
      <c r="AM7" s="26">
        <v>8.2377989697801399E-2</v>
      </c>
      <c r="AN7" s="26">
        <v>0</v>
      </c>
      <c r="AO7" s="26">
        <v>166.06822202756101</v>
      </c>
      <c r="AP7" s="26">
        <v>0.14471929148169299</v>
      </c>
      <c r="AQ7" s="97">
        <v>3.1520520147373601</v>
      </c>
      <c r="AR7" s="26">
        <v>0.79981598777537199</v>
      </c>
      <c r="AS7" s="26">
        <v>10.117654100460699</v>
      </c>
      <c r="AT7" s="26">
        <v>4.7520797548876198E-2</v>
      </c>
      <c r="AU7" s="26">
        <v>0</v>
      </c>
      <c r="AV7" s="26">
        <v>0</v>
      </c>
      <c r="AW7" s="26">
        <v>12787.7740497301</v>
      </c>
      <c r="AX7" s="26">
        <v>1420.85598356079</v>
      </c>
      <c r="AY7" s="26">
        <v>14208.6300332909</v>
      </c>
      <c r="AZ7" s="26">
        <v>7.9084501738895397E-4</v>
      </c>
      <c r="BA7" s="26">
        <v>609.47084481773095</v>
      </c>
      <c r="BB7" s="26">
        <v>3.56213156259198</v>
      </c>
      <c r="BC7" s="26">
        <v>7682.2782681774397</v>
      </c>
      <c r="BD7" s="26">
        <v>4.4142727216168698</v>
      </c>
      <c r="BE7" s="26">
        <v>10.6983219999338</v>
      </c>
      <c r="BF7" s="26">
        <v>31.728844065763699</v>
      </c>
      <c r="BG7" s="26">
        <v>6.2060812904810003</v>
      </c>
      <c r="BH7" s="26">
        <v>3.7110530487166303E-2</v>
      </c>
      <c r="BI7" s="26">
        <v>1.5075173409717899</v>
      </c>
      <c r="BJ7" s="26">
        <v>428.19042620635901</v>
      </c>
      <c r="BK7" s="26">
        <v>397.68692595007201</v>
      </c>
      <c r="BL7" s="26">
        <v>30.5035002562873</v>
      </c>
      <c r="BM7" s="26">
        <v>1.9079860998583401E-2</v>
      </c>
      <c r="BN7" s="26">
        <v>6.2019227731939996E-3</v>
      </c>
      <c r="BO7" s="26">
        <v>17.2110655701483</v>
      </c>
      <c r="BP7" s="26">
        <v>2.8151348710571601E-2</v>
      </c>
      <c r="BQ7" s="26">
        <v>70.312755602771105</v>
      </c>
      <c r="BR7" s="26">
        <v>17.4632074709127</v>
      </c>
      <c r="BS7" s="26">
        <v>9.3205904678593701</v>
      </c>
      <c r="BT7" s="26">
        <v>176.184497926002</v>
      </c>
      <c r="BU7" s="26">
        <v>4183.8324328887402</v>
      </c>
      <c r="BV7" s="26">
        <v>10.444158805657</v>
      </c>
      <c r="BW7" s="26">
        <v>37.231021545384898</v>
      </c>
      <c r="BX7" s="26">
        <v>1.31191591700766</v>
      </c>
      <c r="BY7" s="26">
        <v>358.66701398175701</v>
      </c>
      <c r="BZ7" s="26">
        <v>4083.4437282690001</v>
      </c>
      <c r="CA7" s="26">
        <v>0</v>
      </c>
      <c r="CB7" s="26">
        <v>8.1808202764595606E-2</v>
      </c>
      <c r="CC7" s="26">
        <v>176.408775699339</v>
      </c>
      <c r="CD7" s="97">
        <v>0</v>
      </c>
      <c r="CE7" s="26">
        <v>122.754598592869</v>
      </c>
      <c r="CF7" s="26">
        <v>15102.209381250699</v>
      </c>
      <c r="CG7" s="26">
        <v>111.68569797827401</v>
      </c>
      <c r="CI7" s="23">
        <f t="shared" si="0"/>
        <v>-6.6007485163391422E-6</v>
      </c>
      <c r="CJ7" s="23">
        <f t="shared" si="1"/>
        <v>0</v>
      </c>
      <c r="CK7" s="23">
        <f t="shared" si="2"/>
        <v>2.5083614827992787E-6</v>
      </c>
      <c r="CL7" s="23">
        <f t="shared" si="3"/>
        <v>-3.7187089735136097E-4</v>
      </c>
      <c r="CM7" s="23">
        <f t="shared" si="4"/>
        <v>-1.0743491033006636E-4</v>
      </c>
      <c r="CN7" s="23">
        <f t="shared" si="5"/>
        <v>-5.1584935419047324E-7</v>
      </c>
      <c r="CO7" s="23">
        <f t="shared" si="6"/>
        <v>4.2711979804111614E-6</v>
      </c>
      <c r="CP7" s="74">
        <f t="shared" si="7"/>
        <v>-0.20484414592503714</v>
      </c>
      <c r="CQ7" s="74">
        <f t="shared" si="8"/>
        <v>-0.30368860654876656</v>
      </c>
      <c r="CR7" s="23">
        <f t="shared" si="9"/>
        <v>0</v>
      </c>
      <c r="CS7" s="74">
        <f t="shared" si="10"/>
        <v>4.9153032460502261E-2</v>
      </c>
      <c r="CT7" s="23">
        <f t="shared" si="11"/>
        <v>-1.2506007196207731E-7</v>
      </c>
      <c r="CU7" s="74">
        <f t="shared" si="12"/>
        <v>-0.96856710350712927</v>
      </c>
      <c r="CV7" s="83">
        <f t="shared" si="14"/>
        <v>-4.7790774390819679E-6</v>
      </c>
      <c r="CW7" s="83">
        <f t="shared" si="15"/>
        <v>2.3722084922898365E-5</v>
      </c>
      <c r="CX7" s="74">
        <f t="shared" si="13"/>
        <v>-0.97430360773087399</v>
      </c>
    </row>
    <row r="8" spans="1:102" x14ac:dyDescent="0.25">
      <c r="A8" s="28" t="s">
        <v>6</v>
      </c>
      <c r="B8" s="26">
        <v>92.448822852000006</v>
      </c>
      <c r="C8" s="26">
        <v>8.6976000000000002E-4</v>
      </c>
      <c r="D8" s="26">
        <v>172.16824835</v>
      </c>
      <c r="E8" s="26">
        <v>15.648926358000001</v>
      </c>
      <c r="F8" s="26">
        <v>15.648926358000001</v>
      </c>
      <c r="G8" s="26">
        <v>4.5430207300000003</v>
      </c>
      <c r="H8" s="26">
        <v>72.810395018999998</v>
      </c>
      <c r="I8" s="52">
        <v>6.6518596999999999E-2</v>
      </c>
      <c r="J8" s="52">
        <v>2.0125495300000001E-2</v>
      </c>
      <c r="K8" s="26"/>
      <c r="L8" s="52">
        <v>1.122001085</v>
      </c>
      <c r="M8" s="26"/>
      <c r="N8" s="52">
        <v>1.8270719999999999E-3</v>
      </c>
      <c r="O8" s="26">
        <v>1.4284725200000001E-2</v>
      </c>
      <c r="P8" s="26">
        <v>8.9445240000000004E-4</v>
      </c>
      <c r="Q8" s="52">
        <v>2.2042116E-3</v>
      </c>
      <c r="R8" s="26"/>
      <c r="S8" s="28" t="s">
        <v>6</v>
      </c>
      <c r="T8" s="96">
        <v>1.7103948965205399E-2</v>
      </c>
      <c r="U8" s="26">
        <v>3.4444002921123998E-2</v>
      </c>
      <c r="V8" s="97">
        <v>1.42844259181754E-2</v>
      </c>
      <c r="W8" s="26">
        <v>0.111201338867725</v>
      </c>
      <c r="X8" s="26">
        <v>0.109841886756745</v>
      </c>
      <c r="Y8" s="26">
        <v>7.5257036283668102E-2</v>
      </c>
      <c r="Z8" s="97">
        <v>8.2000047796204501E-3</v>
      </c>
      <c r="AA8" s="26">
        <v>8.4074868338859297</v>
      </c>
      <c r="AB8" s="97">
        <v>8.9446561623483204E-4</v>
      </c>
      <c r="AC8" s="97">
        <v>240.941031972639</v>
      </c>
      <c r="AD8" s="26">
        <v>0</v>
      </c>
      <c r="AE8" s="26">
        <v>92.448511913225602</v>
      </c>
      <c r="AF8" s="26">
        <v>1.9604088476049499</v>
      </c>
      <c r="AG8" s="26">
        <v>42.475241094558797</v>
      </c>
      <c r="AH8" s="26">
        <v>0.981837133919371</v>
      </c>
      <c r="AI8" s="26">
        <v>3.1867778946741601E-2</v>
      </c>
      <c r="AJ8" s="97">
        <v>9.8403909070365701E-3</v>
      </c>
      <c r="AK8" s="26">
        <v>6.8050950098160996</v>
      </c>
      <c r="AL8" s="26">
        <v>6.8050950098160996</v>
      </c>
      <c r="AM8" s="26">
        <v>0</v>
      </c>
      <c r="AN8" s="26">
        <v>0</v>
      </c>
      <c r="AO8" s="26">
        <v>0.97351898987362195</v>
      </c>
      <c r="AP8" s="26">
        <v>9.3730001157426197E-3</v>
      </c>
      <c r="AQ8" s="97">
        <v>0.25962464160077298</v>
      </c>
      <c r="AR8" s="26">
        <v>2.2470997062341298E-2</v>
      </c>
      <c r="AS8" s="26">
        <v>3.5147162022079403E-2</v>
      </c>
      <c r="AT8" s="26">
        <v>4.2167619080176301E-3</v>
      </c>
      <c r="AU8" s="26">
        <v>8.6987020288033896E-4</v>
      </c>
      <c r="AV8" s="26">
        <v>0</v>
      </c>
      <c r="AW8" s="26">
        <v>154.95166564702799</v>
      </c>
      <c r="AX8" s="26">
        <v>17.216853287918099</v>
      </c>
      <c r="AY8" s="26">
        <v>172.16851893494601</v>
      </c>
      <c r="AZ8" s="26">
        <v>6.9934295320138595E-5</v>
      </c>
      <c r="BA8" s="26">
        <v>6.3036510445498903</v>
      </c>
      <c r="BB8" s="26">
        <v>0.12526712081879601</v>
      </c>
      <c r="BC8" s="26">
        <v>27.350822276823301</v>
      </c>
      <c r="BD8" s="26">
        <v>0.16900779554335599</v>
      </c>
      <c r="BE8" s="26">
        <v>0.442863594525925</v>
      </c>
      <c r="BF8" s="26">
        <v>1.0703856435015899</v>
      </c>
      <c r="BG8" s="26">
        <v>0.250383867678587</v>
      </c>
      <c r="BH8" s="26">
        <v>0</v>
      </c>
      <c r="BI8" s="26">
        <v>5.89495979320643E-2</v>
      </c>
      <c r="BJ8" s="26">
        <v>15.650054255747101</v>
      </c>
      <c r="BK8" s="26">
        <v>15.650054255747101</v>
      </c>
      <c r="BL8" s="26">
        <v>0</v>
      </c>
      <c r="BM8" s="26">
        <v>0</v>
      </c>
      <c r="BN8" s="26">
        <v>0</v>
      </c>
      <c r="BO8" s="26">
        <v>0.46633734023379902</v>
      </c>
      <c r="BP8" s="26">
        <v>0</v>
      </c>
      <c r="BQ8" s="26">
        <v>2.8747129086129002</v>
      </c>
      <c r="BR8" s="26">
        <v>0.71515632423375697</v>
      </c>
      <c r="BS8" s="26">
        <v>0.383399681432124</v>
      </c>
      <c r="BT8" s="26">
        <v>7.1844159680770696</v>
      </c>
      <c r="BU8" s="26">
        <v>11.596464252579199</v>
      </c>
      <c r="BV8" s="26">
        <v>0.391222573124555</v>
      </c>
      <c r="BW8" s="26">
        <v>1.51795184003262</v>
      </c>
      <c r="BX8" s="26">
        <v>0</v>
      </c>
      <c r="BY8" s="26">
        <v>4.54300816702216</v>
      </c>
      <c r="BZ8" s="26">
        <v>9.5423095756457492</v>
      </c>
      <c r="CA8" s="26">
        <v>0</v>
      </c>
      <c r="CB8" s="26">
        <v>7.2736673412809802E-3</v>
      </c>
      <c r="CC8" s="26">
        <v>3.0047078455970802</v>
      </c>
      <c r="CD8" s="97">
        <v>0</v>
      </c>
      <c r="CE8" s="26">
        <v>3.31583898245673</v>
      </c>
      <c r="CF8" s="26">
        <v>72.810393359678898</v>
      </c>
      <c r="CG8" s="26">
        <v>1.67182844724063</v>
      </c>
      <c r="CI8" s="23">
        <f t="shared" si="0"/>
        <v>-3.3633610987396486E-6</v>
      </c>
      <c r="CJ8" s="23">
        <f t="shared" si="1"/>
        <v>1.2670493048534828E-4</v>
      </c>
      <c r="CK8" s="23">
        <f t="shared" si="2"/>
        <v>1.5716309400932108E-6</v>
      </c>
      <c r="CL8" s="23">
        <f t="shared" si="3"/>
        <v>7.2075088175202007E-5</v>
      </c>
      <c r="CM8" s="23">
        <f t="shared" si="4"/>
        <v>7.2075088175202007E-5</v>
      </c>
      <c r="CN8" s="23">
        <f t="shared" si="5"/>
        <v>-2.7653357945929862E-6</v>
      </c>
      <c r="CO8" s="23">
        <f t="shared" si="6"/>
        <v>-2.2789618153357864E-8</v>
      </c>
      <c r="CP8" s="74">
        <f t="shared" si="7"/>
        <v>0.65129590386196812</v>
      </c>
      <c r="CQ8" s="74">
        <f t="shared" si="8"/>
        <v>416.75303954312761</v>
      </c>
      <c r="CR8" s="23">
        <f t="shared" si="9"/>
        <v>0</v>
      </c>
      <c r="CS8" s="74">
        <f t="shared" si="10"/>
        <v>5.0651412024401914</v>
      </c>
      <c r="CT8" s="23">
        <f t="shared" si="11"/>
        <v>0</v>
      </c>
      <c r="CU8" s="74">
        <f t="shared" si="12"/>
        <v>18.236878471171035</v>
      </c>
      <c r="CV8" s="83">
        <f t="shared" si="14"/>
        <v>-2.0951178297822249E-5</v>
      </c>
      <c r="CW8" s="83">
        <f t="shared" si="15"/>
        <v>1.4775783297135458E-5</v>
      </c>
      <c r="CX8" s="74">
        <f t="shared" si="13"/>
        <v>0.91304768925888524</v>
      </c>
    </row>
    <row r="9" spans="1:102" x14ac:dyDescent="0.25">
      <c r="A9" s="28" t="s">
        <v>7</v>
      </c>
      <c r="B9" s="26">
        <v>4.9956579999999997</v>
      </c>
      <c r="C9" s="26"/>
      <c r="D9" s="26">
        <v>10.8200097</v>
      </c>
      <c r="E9" s="26">
        <v>0.22974934999999999</v>
      </c>
      <c r="F9" s="26">
        <v>0.22974934999999999</v>
      </c>
      <c r="G9" s="26">
        <v>1.18597982E-2</v>
      </c>
      <c r="H9" s="26">
        <v>3.7100433499999999</v>
      </c>
      <c r="I9" s="52">
        <v>0.26729266829999998</v>
      </c>
      <c r="J9" s="52">
        <v>2.7059588400000001E-2</v>
      </c>
      <c r="K9" s="26"/>
      <c r="L9" s="52">
        <v>1.7142018557000001</v>
      </c>
      <c r="M9" s="26"/>
      <c r="N9" s="52">
        <v>0.10009010660000001</v>
      </c>
      <c r="O9" s="26">
        <v>0.17261982140000001</v>
      </c>
      <c r="P9" s="26">
        <v>1.3734927500000001E-2</v>
      </c>
      <c r="Q9" s="52">
        <v>2.1546763E-3</v>
      </c>
      <c r="R9" s="26"/>
      <c r="S9" s="28" t="s">
        <v>7</v>
      </c>
      <c r="T9" s="96">
        <v>0</v>
      </c>
      <c r="U9" s="26">
        <v>0</v>
      </c>
      <c r="V9" s="97">
        <v>0.172619696982589</v>
      </c>
      <c r="W9" s="26">
        <v>1.19433273854396E-2</v>
      </c>
      <c r="X9" s="26">
        <v>1.19433273854396E-2</v>
      </c>
      <c r="Y9" s="26">
        <v>4.8141761272507801E-3</v>
      </c>
      <c r="Z9" s="97">
        <v>0</v>
      </c>
      <c r="AA9" s="26">
        <v>4.4137168659975801E-2</v>
      </c>
      <c r="AB9" s="97">
        <v>1.37345797997101E-2</v>
      </c>
      <c r="AC9" s="97">
        <v>30.529932078903499</v>
      </c>
      <c r="AD9" s="26">
        <v>0</v>
      </c>
      <c r="AE9" s="26">
        <v>4.9956145438912696</v>
      </c>
      <c r="AF9" s="26">
        <v>0.25208370416673298</v>
      </c>
      <c r="AG9" s="26">
        <v>5.5733859428231201</v>
      </c>
      <c r="AH9" s="26">
        <v>0.12789402469452099</v>
      </c>
      <c r="AI9" s="26">
        <v>0</v>
      </c>
      <c r="AJ9" s="97">
        <v>0</v>
      </c>
      <c r="AK9" s="26">
        <v>0.32245135825327897</v>
      </c>
      <c r="AL9" s="26">
        <v>0.32245135825327897</v>
      </c>
      <c r="AM9" s="26">
        <v>0</v>
      </c>
      <c r="AN9" s="26">
        <v>0</v>
      </c>
      <c r="AO9" s="26">
        <v>0.12458512408163699</v>
      </c>
      <c r="AP9" s="26">
        <v>0</v>
      </c>
      <c r="AQ9" s="97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9.7380648930482501</v>
      </c>
      <c r="AX9" s="26">
        <v>1.0820030974938999</v>
      </c>
      <c r="AY9" s="26">
        <v>10.8200679905421</v>
      </c>
      <c r="AZ9" s="26">
        <v>0</v>
      </c>
      <c r="BA9" s="26">
        <v>0.47948992460192502</v>
      </c>
      <c r="BB9" s="26">
        <v>1.8115516680721E-3</v>
      </c>
      <c r="BC9" s="26">
        <v>1.1171610927759901</v>
      </c>
      <c r="BD9" s="26">
        <v>2.4461680914036202E-3</v>
      </c>
      <c r="BE9" s="26">
        <v>6.4053891984545497E-3</v>
      </c>
      <c r="BF9" s="26">
        <v>1.8132576045679701E-2</v>
      </c>
      <c r="BG9" s="26">
        <v>3.6218560712533801E-3</v>
      </c>
      <c r="BH9" s="26">
        <v>0</v>
      </c>
      <c r="BI9" s="26">
        <v>8.5260613876993196E-4</v>
      </c>
      <c r="BJ9" s="26">
        <v>0.22976584101699099</v>
      </c>
      <c r="BK9" s="26">
        <v>0.22976584101699099</v>
      </c>
      <c r="BL9" s="26">
        <v>0</v>
      </c>
      <c r="BM9" s="26">
        <v>0</v>
      </c>
      <c r="BN9" s="26">
        <v>0</v>
      </c>
      <c r="BO9" s="26">
        <v>6.7582444595093299E-3</v>
      </c>
      <c r="BP9" s="26">
        <v>0</v>
      </c>
      <c r="BQ9" s="26">
        <v>4.1724229346825702E-2</v>
      </c>
      <c r="BR9" s="26">
        <v>1.03421997718216E-2</v>
      </c>
      <c r="BS9" s="26">
        <v>5.5484779840936698E-3</v>
      </c>
      <c r="BT9" s="26">
        <v>0.104502692394604</v>
      </c>
      <c r="BU9" s="26">
        <v>1.15844511019913</v>
      </c>
      <c r="BV9" s="26">
        <v>5.6579154196773097E-3</v>
      </c>
      <c r="BW9" s="26">
        <v>2.1961920666677601E-2</v>
      </c>
      <c r="BX9" s="26">
        <v>1.37601481505976E-8</v>
      </c>
      <c r="BY9" s="26">
        <v>1.18591555195467E-2</v>
      </c>
      <c r="BZ9" s="26">
        <v>0.261708557722515</v>
      </c>
      <c r="CA9" s="26">
        <v>0</v>
      </c>
      <c r="CB9" s="26">
        <v>0</v>
      </c>
      <c r="CC9" s="26">
        <v>2.2043233308972399E-2</v>
      </c>
      <c r="CD9" s="97">
        <v>0</v>
      </c>
      <c r="CE9" s="26">
        <v>4.7335986309297601E-3</v>
      </c>
      <c r="CF9" s="26">
        <v>3.7100417224711801</v>
      </c>
      <c r="CG9" s="26">
        <v>4.0191208746837799E-2</v>
      </c>
      <c r="CI9" s="23">
        <f t="shared" si="0"/>
        <v>-8.6987757628991589E-6</v>
      </c>
      <c r="CJ9" s="23">
        <f t="shared" si="1"/>
        <v>0</v>
      </c>
      <c r="CK9" s="23">
        <f t="shared" si="2"/>
        <v>5.387291113040857E-6</v>
      </c>
      <c r="CL9" s="23">
        <f t="shared" si="3"/>
        <v>7.1778296613240943E-5</v>
      </c>
      <c r="CM9" s="23">
        <f t="shared" si="4"/>
        <v>7.1778296613240943E-5</v>
      </c>
      <c r="CN9" s="23">
        <f t="shared" si="5"/>
        <v>-5.418983042223768E-5</v>
      </c>
      <c r="CO9" s="23">
        <f t="shared" si="6"/>
        <v>-4.3868188756184905E-7</v>
      </c>
      <c r="CP9" s="74">
        <f t="shared" si="7"/>
        <v>-0.95531741494669509</v>
      </c>
      <c r="CQ9" s="74">
        <f t="shared" si="8"/>
        <v>0.63111012656703236</v>
      </c>
      <c r="CR9" s="23">
        <f t="shared" si="9"/>
        <v>0</v>
      </c>
      <c r="CS9" s="74">
        <f t="shared" si="10"/>
        <v>-0.81189417268387876</v>
      </c>
      <c r="CT9" s="23">
        <f t="shared" si="11"/>
        <v>0</v>
      </c>
      <c r="CU9" s="74">
        <f t="shared" si="12"/>
        <v>-1</v>
      </c>
      <c r="CV9" s="83">
        <f t="shared" si="14"/>
        <v>-7.2075970189050446E-7</v>
      </c>
      <c r="CW9" s="83">
        <f t="shared" si="15"/>
        <v>-2.5315043701557307E-5</v>
      </c>
      <c r="CX9" s="74">
        <f t="shared" si="13"/>
        <v>-1</v>
      </c>
    </row>
    <row r="10" spans="1:102" x14ac:dyDescent="0.25">
      <c r="B10" s="26"/>
      <c r="C10" s="26"/>
      <c r="D10" s="26"/>
      <c r="E10" s="26"/>
      <c r="F10" s="26"/>
      <c r="G10" s="26"/>
      <c r="H10" s="26"/>
      <c r="I10" s="52"/>
      <c r="J10" s="52"/>
      <c r="K10" s="26"/>
      <c r="L10" s="52"/>
      <c r="M10" s="26"/>
      <c r="N10" s="52"/>
      <c r="O10" s="26"/>
      <c r="P10" s="26"/>
      <c r="Q10" s="52"/>
      <c r="R10" s="26"/>
      <c r="AC10" s="97"/>
      <c r="CI10" s="23">
        <f t="shared" si="0"/>
        <v>0</v>
      </c>
      <c r="CJ10" s="23">
        <f t="shared" si="1"/>
        <v>0</v>
      </c>
      <c r="CK10" s="23">
        <f t="shared" si="2"/>
        <v>0</v>
      </c>
      <c r="CL10" s="23">
        <f t="shared" si="3"/>
        <v>0</v>
      </c>
      <c r="CM10" s="23">
        <f t="shared" si="4"/>
        <v>0</v>
      </c>
      <c r="CN10" s="23">
        <f t="shared" si="5"/>
        <v>0</v>
      </c>
      <c r="CO10" s="23">
        <f t="shared" si="6"/>
        <v>0</v>
      </c>
      <c r="CP10" s="74">
        <f t="shared" si="7"/>
        <v>0</v>
      </c>
      <c r="CQ10" s="74">
        <f t="shared" si="8"/>
        <v>0</v>
      </c>
      <c r="CR10" s="23">
        <f t="shared" si="9"/>
        <v>0</v>
      </c>
      <c r="CS10" s="74">
        <f t="shared" si="10"/>
        <v>0</v>
      </c>
      <c r="CT10" s="23">
        <f t="shared" si="11"/>
        <v>0</v>
      </c>
      <c r="CU10" s="74">
        <f t="shared" si="12"/>
        <v>0</v>
      </c>
      <c r="CV10" s="83">
        <f t="shared" si="14"/>
        <v>0</v>
      </c>
      <c r="CW10" s="83">
        <f t="shared" si="15"/>
        <v>0</v>
      </c>
      <c r="CX10" s="74">
        <f t="shared" si="13"/>
        <v>0</v>
      </c>
    </row>
    <row r="11" spans="1:102" x14ac:dyDescent="0.25">
      <c r="A11" s="28" t="s">
        <v>9</v>
      </c>
      <c r="B11" s="26">
        <v>1231.793889</v>
      </c>
      <c r="C11" s="26"/>
      <c r="D11" s="26">
        <v>6197.0805579999997</v>
      </c>
      <c r="E11" s="26">
        <v>95.530864378000004</v>
      </c>
      <c r="F11" s="26">
        <v>93.713385690999999</v>
      </c>
      <c r="G11" s="26">
        <v>1573.888365</v>
      </c>
      <c r="H11" s="26">
        <v>678.09718999999996</v>
      </c>
      <c r="I11" s="52">
        <v>17.314747613000002</v>
      </c>
      <c r="J11" s="52">
        <v>3.8282578287</v>
      </c>
      <c r="K11" s="26"/>
      <c r="L11" s="52">
        <v>125.39671173000001</v>
      </c>
      <c r="M11" s="26"/>
      <c r="N11" s="52">
        <v>8.3101790949000005</v>
      </c>
      <c r="O11" s="26">
        <v>12.083641438000001</v>
      </c>
      <c r="P11" s="26">
        <v>1.4974040662999999</v>
      </c>
      <c r="Q11" s="52">
        <v>0.2549036992</v>
      </c>
      <c r="R11" s="26"/>
      <c r="S11" s="28" t="s">
        <v>9</v>
      </c>
      <c r="T11" s="96">
        <v>1.05507985026207E-3</v>
      </c>
      <c r="U11" s="26">
        <v>5.5520459949183398E-3</v>
      </c>
      <c r="V11" s="97">
        <v>12.083655710342599</v>
      </c>
      <c r="W11" s="26">
        <v>1.59730643343667</v>
      </c>
      <c r="X11" s="26">
        <v>1.59730643343667</v>
      </c>
      <c r="Y11" s="26">
        <v>0.51289275918541999</v>
      </c>
      <c r="Z11" s="97">
        <v>0</v>
      </c>
      <c r="AA11" s="26">
        <v>7.2845977782654803</v>
      </c>
      <c r="AB11" s="97">
        <v>1.49740201852789</v>
      </c>
      <c r="AC11" s="97">
        <v>3442.70616096606</v>
      </c>
      <c r="AD11" s="26">
        <v>0</v>
      </c>
      <c r="AE11" s="26">
        <v>1231.7922862569401</v>
      </c>
      <c r="AF11" s="26">
        <v>29.246895000003502</v>
      </c>
      <c r="AG11" s="26">
        <v>623.81135341707295</v>
      </c>
      <c r="AH11" s="26">
        <v>15.081462297626899</v>
      </c>
      <c r="AI11" s="26">
        <v>1.17108398174132E-3</v>
      </c>
      <c r="AJ11" s="97">
        <v>1.6834454794225999E-3</v>
      </c>
      <c r="AK11" s="26">
        <v>72.780139417502596</v>
      </c>
      <c r="AL11" s="26">
        <v>72.780139417502596</v>
      </c>
      <c r="AM11" s="26">
        <v>0</v>
      </c>
      <c r="AN11" s="26">
        <v>0</v>
      </c>
      <c r="AO11" s="26">
        <v>13.7051488802215</v>
      </c>
      <c r="AP11" s="26">
        <v>7.6842307261473193E-6</v>
      </c>
      <c r="AQ11" s="97">
        <v>0.130967788270308</v>
      </c>
      <c r="AR11" s="26">
        <v>6.1696437595418702E-3</v>
      </c>
      <c r="AS11" s="26">
        <v>3.1672370063217603E-2</v>
      </c>
      <c r="AT11" s="26">
        <v>2.2071630208832699E-5</v>
      </c>
      <c r="AU11" s="26">
        <v>0</v>
      </c>
      <c r="AV11" s="26">
        <v>0</v>
      </c>
      <c r="AW11" s="26">
        <v>5577.37065992713</v>
      </c>
      <c r="AX11" s="26">
        <v>619.70789252049099</v>
      </c>
      <c r="AY11" s="26">
        <v>6197.0785524476196</v>
      </c>
      <c r="AZ11" s="26">
        <v>1.76073977821503E-4</v>
      </c>
      <c r="BA11" s="26">
        <v>52.444750052235698</v>
      </c>
      <c r="BB11" s="26">
        <v>0.75014918225058602</v>
      </c>
      <c r="BC11" s="26">
        <v>291.15015569787801</v>
      </c>
      <c r="BD11" s="26">
        <v>1.0121012753738201</v>
      </c>
      <c r="BE11" s="26">
        <v>2.65208773094793</v>
      </c>
      <c r="BF11" s="26">
        <v>6.4100398215358396</v>
      </c>
      <c r="BG11" s="26">
        <v>1.4994103143239701</v>
      </c>
      <c r="BH11" s="26">
        <v>0</v>
      </c>
      <c r="BI11" s="26">
        <v>0.35301814944030102</v>
      </c>
      <c r="BJ11" s="26">
        <v>95.5375152266258</v>
      </c>
      <c r="BK11" s="26">
        <v>93.720057321126902</v>
      </c>
      <c r="BL11" s="26">
        <v>1.81745790549887</v>
      </c>
      <c r="BM11" s="26">
        <v>0</v>
      </c>
      <c r="BN11" s="26">
        <v>0</v>
      </c>
      <c r="BO11" s="26">
        <v>2.7926447752112198</v>
      </c>
      <c r="BP11" s="26">
        <v>0</v>
      </c>
      <c r="BQ11" s="26">
        <v>17.215141385163999</v>
      </c>
      <c r="BR11" s="26">
        <v>4.2826968429813101</v>
      </c>
      <c r="BS11" s="26">
        <v>2.29597015779582</v>
      </c>
      <c r="BT11" s="26">
        <v>43.023799688045997</v>
      </c>
      <c r="BU11" s="26">
        <v>179.041885895696</v>
      </c>
      <c r="BV11" s="26">
        <v>2.3428306817242301</v>
      </c>
      <c r="BW11" s="26">
        <v>9.0901673159278396</v>
      </c>
      <c r="BX11" s="26">
        <v>4.0398022454074902E-10</v>
      </c>
      <c r="BY11" s="26">
        <v>1573.8875386449199</v>
      </c>
      <c r="BZ11" s="26">
        <v>144.79166804377499</v>
      </c>
      <c r="CA11" s="26">
        <v>0</v>
      </c>
      <c r="CB11" s="26">
        <v>1.81191362663625E-4</v>
      </c>
      <c r="CC11" s="26">
        <v>4.39987136853384</v>
      </c>
      <c r="CD11" s="97">
        <v>0</v>
      </c>
      <c r="CE11" s="26">
        <v>8.2098208219741995</v>
      </c>
      <c r="CF11" s="26">
        <v>678.09678064562297</v>
      </c>
      <c r="CG11" s="26">
        <v>5.0141478524224299</v>
      </c>
      <c r="CI11" s="23">
        <f t="shared" si="0"/>
        <v>-1.3011454872933678E-6</v>
      </c>
      <c r="CJ11" s="23">
        <f t="shared" si="1"/>
        <v>0</v>
      </c>
      <c r="CK11" s="23">
        <f t="shared" si="2"/>
        <v>-3.2362857982864961E-7</v>
      </c>
      <c r="CL11" s="23">
        <f t="shared" si="3"/>
        <v>6.9619893728581605E-5</v>
      </c>
      <c r="CM11" s="23">
        <f t="shared" si="4"/>
        <v>7.1191858854623098E-5</v>
      </c>
      <c r="CN11" s="23">
        <f t="shared" si="5"/>
        <v>-5.2504046569245239E-7</v>
      </c>
      <c r="CO11" s="23">
        <f t="shared" si="6"/>
        <v>-6.0368098116448986E-7</v>
      </c>
      <c r="CP11" s="74">
        <f t="shared" si="7"/>
        <v>-0.90774878911677559</v>
      </c>
      <c r="CQ11" s="74">
        <f t="shared" si="8"/>
        <v>0.90284931272227931</v>
      </c>
      <c r="CR11" s="23">
        <f t="shared" si="9"/>
        <v>0</v>
      </c>
      <c r="CS11" s="74">
        <f t="shared" si="10"/>
        <v>-0.41960089372829529</v>
      </c>
      <c r="CT11" s="23">
        <f t="shared" si="11"/>
        <v>0</v>
      </c>
      <c r="CU11" s="74">
        <f t="shared" si="12"/>
        <v>-0.99618872593460051</v>
      </c>
      <c r="CV11" s="83">
        <f t="shared" si="14"/>
        <v>1.1811292706475509E-6</v>
      </c>
      <c r="CW11" s="83">
        <f t="shared" si="15"/>
        <v>-1.3675481160813061E-6</v>
      </c>
      <c r="CX11" s="74">
        <f t="shared" si="13"/>
        <v>-0.99991341188739857</v>
      </c>
    </row>
    <row r="12" spans="1:102" x14ac:dyDescent="0.25">
      <c r="A12" s="28" t="s">
        <v>10</v>
      </c>
      <c r="B12" s="26">
        <v>983.06150000000002</v>
      </c>
      <c r="C12" s="26"/>
      <c r="D12" s="26">
        <v>3163.1041</v>
      </c>
      <c r="E12" s="26">
        <v>100.4071</v>
      </c>
      <c r="F12" s="26">
        <v>100.4071</v>
      </c>
      <c r="G12" s="26">
        <v>5.6778000000000004</v>
      </c>
      <c r="H12" s="26">
        <v>463.46420000000001</v>
      </c>
      <c r="I12" s="52">
        <v>27.815622907000002</v>
      </c>
      <c r="J12" s="52">
        <v>7.0852577118999998</v>
      </c>
      <c r="K12" s="26"/>
      <c r="L12" s="52">
        <v>202.81360391000001</v>
      </c>
      <c r="M12" s="26"/>
      <c r="N12" s="52">
        <v>9.8986444432000003</v>
      </c>
      <c r="O12" s="26">
        <v>26.512547884</v>
      </c>
      <c r="P12" s="26">
        <v>2.9378299763000002</v>
      </c>
      <c r="Q12" s="52">
        <v>0.33000985919999998</v>
      </c>
      <c r="R12" s="26"/>
      <c r="S12" s="28" t="s">
        <v>10</v>
      </c>
      <c r="T12" s="96">
        <v>0</v>
      </c>
      <c r="U12" s="26">
        <v>3.65971036193279</v>
      </c>
      <c r="V12" s="97">
        <v>26.512513096741898</v>
      </c>
      <c r="W12" s="26">
        <v>1.3277385923546601</v>
      </c>
      <c r="X12" s="26">
        <v>1.3277385923546601</v>
      </c>
      <c r="Y12" s="26">
        <v>0.53514383235503504</v>
      </c>
      <c r="Z12" s="97">
        <v>0</v>
      </c>
      <c r="AA12" s="26">
        <v>4.9087950227106703</v>
      </c>
      <c r="AB12" s="97">
        <v>2.9378573048773999</v>
      </c>
      <c r="AC12" s="97">
        <v>3466.1712599400998</v>
      </c>
      <c r="AD12" s="26">
        <v>0</v>
      </c>
      <c r="AE12" s="26">
        <v>983.06230865810096</v>
      </c>
      <c r="AF12" s="26">
        <v>27.882397229052899</v>
      </c>
      <c r="AG12" s="26">
        <v>619.62408935888698</v>
      </c>
      <c r="AH12" s="26">
        <v>14.162376801982401</v>
      </c>
      <c r="AI12" s="26">
        <v>0</v>
      </c>
      <c r="AJ12" s="97">
        <v>0</v>
      </c>
      <c r="AK12" s="26">
        <v>66.5227246318032</v>
      </c>
      <c r="AL12" s="26">
        <v>66.5227246318032</v>
      </c>
      <c r="AM12" s="26">
        <v>0</v>
      </c>
      <c r="AN12" s="26">
        <v>0</v>
      </c>
      <c r="AO12" s="26">
        <v>13.8166586738426</v>
      </c>
      <c r="AP12" s="26">
        <v>0</v>
      </c>
      <c r="AQ12" s="97">
        <v>0.63036352203794899</v>
      </c>
      <c r="AR12" s="26">
        <v>0.15231901409304499</v>
      </c>
      <c r="AS12" s="26">
        <v>1.81664790711927</v>
      </c>
      <c r="AT12" s="26">
        <v>0</v>
      </c>
      <c r="AU12" s="26">
        <v>0</v>
      </c>
      <c r="AV12" s="26">
        <v>0</v>
      </c>
      <c r="AW12" s="26">
        <v>2846.7927027453102</v>
      </c>
      <c r="AX12" s="26">
        <v>316.31161297861001</v>
      </c>
      <c r="AY12" s="26">
        <v>3163.1043157239201</v>
      </c>
      <c r="AZ12" s="26">
        <v>0</v>
      </c>
      <c r="BA12" s="26">
        <v>53.270723209295902</v>
      </c>
      <c r="BB12" s="26">
        <v>0.80373763675545695</v>
      </c>
      <c r="BC12" s="26">
        <v>129.39178631491899</v>
      </c>
      <c r="BD12" s="26">
        <v>1.08439401654569</v>
      </c>
      <c r="BE12" s="26">
        <v>2.8415467374350198</v>
      </c>
      <c r="BF12" s="26">
        <v>6.8678671042841</v>
      </c>
      <c r="BG12" s="26">
        <v>1.6065058032264601</v>
      </c>
      <c r="BH12" s="26">
        <v>0</v>
      </c>
      <c r="BI12" s="26">
        <v>0.37823424494452401</v>
      </c>
      <c r="BJ12" s="26">
        <v>100.414358393822</v>
      </c>
      <c r="BK12" s="26">
        <v>100.414358393822</v>
      </c>
      <c r="BL12" s="26">
        <v>0</v>
      </c>
      <c r="BM12" s="26">
        <v>0</v>
      </c>
      <c r="BN12" s="26">
        <v>0</v>
      </c>
      <c r="BO12" s="26">
        <v>2.99213779769285</v>
      </c>
      <c r="BP12" s="26">
        <v>0</v>
      </c>
      <c r="BQ12" s="26">
        <v>18.444797014941798</v>
      </c>
      <c r="BR12" s="26">
        <v>4.5886076709822001</v>
      </c>
      <c r="BS12" s="26">
        <v>2.4599717896570099</v>
      </c>
      <c r="BT12" s="26">
        <v>46.096921642223002</v>
      </c>
      <c r="BU12" s="26">
        <v>128.834773579467</v>
      </c>
      <c r="BV12" s="26">
        <v>2.5101714655775802</v>
      </c>
      <c r="BW12" s="26">
        <v>9.7394654695569294</v>
      </c>
      <c r="BX12" s="26">
        <v>0</v>
      </c>
      <c r="BY12" s="26">
        <v>5.6777825488737097</v>
      </c>
      <c r="BZ12" s="26">
        <v>31.709608332252198</v>
      </c>
      <c r="CA12" s="26">
        <v>0</v>
      </c>
      <c r="CB12" s="26">
        <v>0</v>
      </c>
      <c r="CC12" s="26">
        <v>9.8298272019766397</v>
      </c>
      <c r="CD12" s="97">
        <v>0</v>
      </c>
      <c r="CE12" s="26">
        <v>2.0741753648552299</v>
      </c>
      <c r="CF12" s="26">
        <v>463.46418398672898</v>
      </c>
      <c r="CG12" s="26">
        <v>6.8393424177025297</v>
      </c>
      <c r="CI12" s="23">
        <f t="shared" si="0"/>
        <v>8.2259156821476021E-7</v>
      </c>
      <c r="CJ12" s="23">
        <f t="shared" si="1"/>
        <v>0</v>
      </c>
      <c r="CK12" s="23">
        <f t="shared" si="2"/>
        <v>6.8200069692360894E-8</v>
      </c>
      <c r="CL12" s="23">
        <f t="shared" si="3"/>
        <v>7.2289647066783332E-5</v>
      </c>
      <c r="CM12" s="23">
        <f t="shared" si="4"/>
        <v>7.2289647066783332E-5</v>
      </c>
      <c r="CN12" s="23">
        <f t="shared" si="5"/>
        <v>-3.0735718571809114E-6</v>
      </c>
      <c r="CO12" s="23">
        <f t="shared" si="6"/>
        <v>-3.455125772837483E-8</v>
      </c>
      <c r="CP12" s="74">
        <f t="shared" si="7"/>
        <v>-0.95226644404858807</v>
      </c>
      <c r="CQ12" s="74">
        <f t="shared" si="8"/>
        <v>-0.30718186658671082</v>
      </c>
      <c r="CR12" s="23">
        <f t="shared" si="9"/>
        <v>0</v>
      </c>
      <c r="CS12" s="74">
        <f t="shared" si="10"/>
        <v>-0.6720006777192169</v>
      </c>
      <c r="CT12" s="23">
        <f t="shared" si="11"/>
        <v>0</v>
      </c>
      <c r="CU12" s="74">
        <f t="shared" si="12"/>
        <v>-0.81647508226570964</v>
      </c>
      <c r="CV12" s="83">
        <f t="shared" si="14"/>
        <v>-1.312105432261414E-6</v>
      </c>
      <c r="CW12" s="83">
        <f t="shared" si="15"/>
        <v>9.3023005484309133E-6</v>
      </c>
      <c r="CX12" s="74">
        <f t="shared" si="13"/>
        <v>-1</v>
      </c>
    </row>
    <row r="13" spans="1:102" x14ac:dyDescent="0.25">
      <c r="A13" s="28" t="s">
        <v>12</v>
      </c>
      <c r="B13" s="26">
        <v>503.86299150000002</v>
      </c>
      <c r="C13" s="26"/>
      <c r="D13" s="26">
        <v>1130.8484928</v>
      </c>
      <c r="E13" s="26">
        <v>17.397356039000002</v>
      </c>
      <c r="F13" s="26">
        <v>17.397356039000002</v>
      </c>
      <c r="G13" s="26">
        <v>7.0588809149999996</v>
      </c>
      <c r="H13" s="26">
        <v>33.987867049999998</v>
      </c>
      <c r="I13" s="52">
        <v>0.82612198179999996</v>
      </c>
      <c r="J13" s="52">
        <v>0.2196438825</v>
      </c>
      <c r="K13" s="26"/>
      <c r="L13" s="52">
        <v>8.8348508145999993</v>
      </c>
      <c r="M13" s="26"/>
      <c r="N13" s="52">
        <v>0.175183965</v>
      </c>
      <c r="O13" s="26">
        <v>0.59203935590000001</v>
      </c>
      <c r="P13" s="26">
        <v>5.77368797E-2</v>
      </c>
      <c r="Q13" s="52">
        <v>1.5825473199999999E-2</v>
      </c>
      <c r="R13" s="26"/>
      <c r="S13" s="28" t="s">
        <v>12</v>
      </c>
      <c r="T13" s="96">
        <v>0</v>
      </c>
      <c r="U13" s="26">
        <v>0</v>
      </c>
      <c r="V13" s="97">
        <v>0.59204306289092101</v>
      </c>
      <c r="W13" s="26">
        <v>5.5034279452087401E-2</v>
      </c>
      <c r="X13" s="26">
        <v>5.5034279452087401E-2</v>
      </c>
      <c r="Y13" s="26">
        <v>2.2179818923758698E-2</v>
      </c>
      <c r="Z13" s="97">
        <v>0</v>
      </c>
      <c r="AA13" s="26">
        <v>0.20175356029868499</v>
      </c>
      <c r="AB13" s="97">
        <v>5.7735983787645002E-2</v>
      </c>
      <c r="AC13" s="97">
        <v>180.138843163742</v>
      </c>
      <c r="AD13" s="26">
        <v>0</v>
      </c>
      <c r="AE13" s="26">
        <v>503.86156993336698</v>
      </c>
      <c r="AF13" s="26">
        <v>1.15568850828188</v>
      </c>
      <c r="AG13" s="26">
        <v>25.681885866692401</v>
      </c>
      <c r="AH13" s="26">
        <v>0.58701112137370004</v>
      </c>
      <c r="AI13" s="26">
        <v>0</v>
      </c>
      <c r="AJ13" s="97">
        <v>0</v>
      </c>
      <c r="AK13" s="26">
        <v>18.3949994022786</v>
      </c>
      <c r="AL13" s="26">
        <v>18.3949994022786</v>
      </c>
      <c r="AM13" s="26">
        <v>0</v>
      </c>
      <c r="AN13" s="26">
        <v>0</v>
      </c>
      <c r="AO13" s="26">
        <v>0.57261125393552403</v>
      </c>
      <c r="AP13" s="26">
        <v>0</v>
      </c>
      <c r="AQ13" s="97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1017.7615344169</v>
      </c>
      <c r="AX13" s="26">
        <v>113.08496313541301</v>
      </c>
      <c r="AY13" s="26">
        <v>1130.84649755231</v>
      </c>
      <c r="AZ13" s="26">
        <v>0</v>
      </c>
      <c r="BA13" s="26">
        <v>2.2058605774621398</v>
      </c>
      <c r="BB13" s="26">
        <v>0.139262345387103</v>
      </c>
      <c r="BC13" s="26">
        <v>5.1455031189172997</v>
      </c>
      <c r="BD13" s="26">
        <v>0.187891821293341</v>
      </c>
      <c r="BE13" s="26">
        <v>0.49234706041215498</v>
      </c>
      <c r="BF13" s="26">
        <v>1.18997770576013</v>
      </c>
      <c r="BG13" s="26">
        <v>0.27835806919206102</v>
      </c>
      <c r="BH13" s="26">
        <v>0</v>
      </c>
      <c r="BI13" s="26">
        <v>6.5535980202494404E-2</v>
      </c>
      <c r="BJ13" s="26">
        <v>17.398568739452202</v>
      </c>
      <c r="BK13" s="26">
        <v>17.398568739452202</v>
      </c>
      <c r="BL13" s="26">
        <v>0</v>
      </c>
      <c r="BM13" s="26">
        <v>0</v>
      </c>
      <c r="BN13" s="26">
        <v>0</v>
      </c>
      <c r="BO13" s="26">
        <v>0.51844176766591099</v>
      </c>
      <c r="BP13" s="26">
        <v>0</v>
      </c>
      <c r="BQ13" s="26">
        <v>3.1958836951669198</v>
      </c>
      <c r="BR13" s="26">
        <v>0.79506061718392496</v>
      </c>
      <c r="BS13" s="26">
        <v>0.42623487601757098</v>
      </c>
      <c r="BT13" s="26">
        <v>7.9870984529065403</v>
      </c>
      <c r="BU13" s="26">
        <v>5.33819978543033</v>
      </c>
      <c r="BV13" s="26">
        <v>0.43493611777090602</v>
      </c>
      <c r="BW13" s="26">
        <v>1.6875402304932201</v>
      </c>
      <c r="BX13" s="26">
        <v>0</v>
      </c>
      <c r="BY13" s="26">
        <v>7.05886897512634</v>
      </c>
      <c r="BZ13" s="26">
        <v>1.2060011358215501</v>
      </c>
      <c r="CA13" s="26">
        <v>0</v>
      </c>
      <c r="CB13" s="26">
        <v>0</v>
      </c>
      <c r="CC13" s="26">
        <v>0.101587514473387</v>
      </c>
      <c r="CD13" s="97">
        <v>0</v>
      </c>
      <c r="CE13" s="26">
        <v>2.1812255881876401E-2</v>
      </c>
      <c r="CF13" s="26">
        <v>33.987856412969698</v>
      </c>
      <c r="CG13" s="26">
        <v>0.185206645006007</v>
      </c>
      <c r="CI13" s="23">
        <f t="shared" si="0"/>
        <v>-2.8213356746235514E-6</v>
      </c>
      <c r="CJ13" s="23">
        <f t="shared" si="1"/>
        <v>0</v>
      </c>
      <c r="CK13" s="23">
        <f t="shared" si="2"/>
        <v>-1.7643810844252366E-6</v>
      </c>
      <c r="CL13" s="23">
        <f t="shared" si="3"/>
        <v>6.9706020241321477E-5</v>
      </c>
      <c r="CM13" s="23">
        <f t="shared" si="4"/>
        <v>6.9706020241321477E-5</v>
      </c>
      <c r="CN13" s="23">
        <f t="shared" si="5"/>
        <v>-1.6914683507661866E-6</v>
      </c>
      <c r="CO13" s="23">
        <f t="shared" si="6"/>
        <v>-3.1296551456091746E-7</v>
      </c>
      <c r="CP13" s="74">
        <f t="shared" si="7"/>
        <v>-0.93338238097456783</v>
      </c>
      <c r="CQ13" s="74">
        <f t="shared" si="8"/>
        <v>-8.1451493197471622E-2</v>
      </c>
      <c r="CR13" s="23">
        <f t="shared" si="9"/>
        <v>0</v>
      </c>
      <c r="CS13" s="74">
        <f t="shared" si="10"/>
        <v>1.0820950787171204</v>
      </c>
      <c r="CT13" s="23">
        <f t="shared" si="11"/>
        <v>0</v>
      </c>
      <c r="CU13" s="74">
        <f t="shared" si="12"/>
        <v>-1</v>
      </c>
      <c r="CV13" s="83">
        <f t="shared" si="14"/>
        <v>6.2613927335436576E-6</v>
      </c>
      <c r="CW13" s="83">
        <f t="shared" si="15"/>
        <v>-1.5517159217003257E-5</v>
      </c>
      <c r="CX13" s="74">
        <f t="shared" si="13"/>
        <v>-1</v>
      </c>
    </row>
    <row r="14" spans="1:102" x14ac:dyDescent="0.25">
      <c r="A14" s="28" t="s">
        <v>13</v>
      </c>
      <c r="B14" s="26">
        <v>2214.6906669999998</v>
      </c>
      <c r="C14" s="26">
        <v>8.5108779999999999</v>
      </c>
      <c r="D14" s="26">
        <v>5401.8480029000002</v>
      </c>
      <c r="E14" s="26">
        <v>167.28950499999999</v>
      </c>
      <c r="F14" s="26">
        <v>166.80025461</v>
      </c>
      <c r="G14" s="26">
        <v>132.01377600000001</v>
      </c>
      <c r="H14" s="26">
        <v>734.32357063999996</v>
      </c>
      <c r="I14" s="52">
        <v>14.004509761</v>
      </c>
      <c r="J14" s="52">
        <v>10.318796730000001</v>
      </c>
      <c r="K14" s="26"/>
      <c r="L14" s="52">
        <v>103.96081302</v>
      </c>
      <c r="M14" s="26">
        <v>1.41E-2</v>
      </c>
      <c r="N14" s="52">
        <v>4.6857316569999998</v>
      </c>
      <c r="O14" s="26">
        <v>8.5651962096999998</v>
      </c>
      <c r="P14" s="26">
        <v>0.4174141187</v>
      </c>
      <c r="Q14" s="52">
        <v>9.7873288200000005E-2</v>
      </c>
      <c r="R14" s="26"/>
      <c r="S14" s="28" t="s">
        <v>13</v>
      </c>
      <c r="T14" s="96">
        <v>1.27316019074532E-2</v>
      </c>
      <c r="U14" s="26">
        <v>2.56383012718885E-2</v>
      </c>
      <c r="V14" s="97">
        <v>8.5651993617208895</v>
      </c>
      <c r="W14" s="26">
        <v>0.96354699257507503</v>
      </c>
      <c r="X14" s="26">
        <v>0.96253525676486895</v>
      </c>
      <c r="Y14" s="26">
        <v>0.411013416561121</v>
      </c>
      <c r="Z14" s="97">
        <v>6.1038649094263099E-3</v>
      </c>
      <c r="AA14" s="26">
        <v>9.5922229048995202</v>
      </c>
      <c r="AB14" s="97">
        <v>0.41741401815808798</v>
      </c>
      <c r="AC14" s="97">
        <v>2599.5799471427899</v>
      </c>
      <c r="AD14" s="26">
        <v>0</v>
      </c>
      <c r="AE14" s="26">
        <v>2214.68778882367</v>
      </c>
      <c r="AF14" s="26">
        <v>20.279589417201802</v>
      </c>
      <c r="AG14" s="26">
        <v>476.74787097983102</v>
      </c>
      <c r="AH14" s="26">
        <v>10.130989120452799</v>
      </c>
      <c r="AI14" s="26">
        <v>1.23267594428192</v>
      </c>
      <c r="AJ14" s="97">
        <v>7.3251473629772201E-3</v>
      </c>
      <c r="AK14" s="26">
        <v>51.090877884372397</v>
      </c>
      <c r="AL14" s="26">
        <v>51.090877884372397</v>
      </c>
      <c r="AM14" s="26">
        <v>1.40997073805233E-2</v>
      </c>
      <c r="AN14" s="26">
        <v>0</v>
      </c>
      <c r="AO14" s="26">
        <v>12.345069993594199</v>
      </c>
      <c r="AP14" s="26">
        <v>1.54965763787119E-2</v>
      </c>
      <c r="AQ14" s="97">
        <v>0.22457962178315799</v>
      </c>
      <c r="AR14" s="26">
        <v>1.6724961467058999E-2</v>
      </c>
      <c r="AS14" s="26">
        <v>1.0042537666278299</v>
      </c>
      <c r="AT14" s="26">
        <v>3.1383898975179702E-3</v>
      </c>
      <c r="AU14" s="26">
        <v>8.51087148486803</v>
      </c>
      <c r="AV14" s="26">
        <v>0</v>
      </c>
      <c r="AW14" s="26">
        <v>4861.6589113799</v>
      </c>
      <c r="AX14" s="26">
        <v>540.185473666701</v>
      </c>
      <c r="AY14" s="26">
        <v>5401.8443850466001</v>
      </c>
      <c r="AZ14" s="26">
        <v>5.22058935132236E-5</v>
      </c>
      <c r="BA14" s="26">
        <v>40.774877144674797</v>
      </c>
      <c r="BB14" s="26">
        <v>1.3402190356983401</v>
      </c>
      <c r="BC14" s="26">
        <v>376.29626040220398</v>
      </c>
      <c r="BD14" s="26">
        <v>1.8064487699862699</v>
      </c>
      <c r="BE14" s="26">
        <v>4.6566344270462903</v>
      </c>
      <c r="BF14" s="26">
        <v>11.3112944942872</v>
      </c>
      <c r="BG14" s="26">
        <v>2.6321444652413799</v>
      </c>
      <c r="BH14" s="26">
        <v>5.7116817958850097E-2</v>
      </c>
      <c r="BI14" s="26">
        <v>0.62399379081444195</v>
      </c>
      <c r="BJ14" s="26">
        <v>167.30067207670101</v>
      </c>
      <c r="BK14" s="26">
        <v>166.81165342537801</v>
      </c>
      <c r="BL14" s="26">
        <v>0.489018651322497</v>
      </c>
      <c r="BM14" s="26">
        <v>4.5281723132547402E-5</v>
      </c>
      <c r="BN14" s="26">
        <v>4.27682997404056E-5</v>
      </c>
      <c r="BO14" s="26">
        <v>6.3062345653863101</v>
      </c>
      <c r="BP14" s="26">
        <v>8.8858926238860202E-4</v>
      </c>
      <c r="BQ14" s="26">
        <v>30.301407713641598</v>
      </c>
      <c r="BR14" s="26">
        <v>7.5179814033521302</v>
      </c>
      <c r="BS14" s="26">
        <v>4.0357733888898002</v>
      </c>
      <c r="BT14" s="26">
        <v>75.731577371318807</v>
      </c>
      <c r="BU14" s="26">
        <v>176.76675966300601</v>
      </c>
      <c r="BV14" s="26">
        <v>4.1371003281579801</v>
      </c>
      <c r="BW14" s="26">
        <v>16.192948489558301</v>
      </c>
      <c r="BX14" s="26">
        <v>0.15980172475536999</v>
      </c>
      <c r="BY14" s="26">
        <v>132.01337172232701</v>
      </c>
      <c r="BZ14" s="26">
        <v>173.048397825</v>
      </c>
      <c r="CA14" s="26">
        <v>0</v>
      </c>
      <c r="CB14" s="26">
        <v>5.4148231120755598E-3</v>
      </c>
      <c r="CC14" s="26">
        <v>11.689997817572401</v>
      </c>
      <c r="CD14" s="97">
        <v>0</v>
      </c>
      <c r="CE14" s="26">
        <v>15.099346708795901</v>
      </c>
      <c r="CF14" s="26">
        <v>734.32321095355303</v>
      </c>
      <c r="CG14" s="26">
        <v>7.9153540785336096</v>
      </c>
      <c r="CI14" s="23">
        <f t="shared" si="0"/>
        <v>-1.2995838980011505E-6</v>
      </c>
      <c r="CJ14" s="23">
        <f t="shared" si="1"/>
        <v>-7.6550644597651474E-7</v>
      </c>
      <c r="CK14" s="23">
        <f t="shared" si="2"/>
        <v>-6.6974365035053841E-7</v>
      </c>
      <c r="CL14" s="23">
        <f t="shared" si="3"/>
        <v>6.6753002234144404E-5</v>
      </c>
      <c r="CM14" s="23">
        <f t="shared" si="4"/>
        <v>6.8338117376783608E-5</v>
      </c>
      <c r="CN14" s="23">
        <f t="shared" si="5"/>
        <v>-3.0623900417702412E-6</v>
      </c>
      <c r="CO14" s="23">
        <f t="shared" si="6"/>
        <v>-4.8982010289253527E-7</v>
      </c>
      <c r="CP14" s="74">
        <f t="shared" si="7"/>
        <v>-0.93126962148683312</v>
      </c>
      <c r="CQ14" s="74">
        <f t="shared" si="8"/>
        <v>-7.0412650245168698E-2</v>
      </c>
      <c r="CR14" s="23">
        <f t="shared" si="9"/>
        <v>0</v>
      </c>
      <c r="CS14" s="74">
        <f t="shared" si="10"/>
        <v>-0.50855638388915325</v>
      </c>
      <c r="CT14" s="23">
        <f t="shared" si="11"/>
        <v>-2.075315437587224E-5</v>
      </c>
      <c r="CU14" s="74">
        <f t="shared" si="12"/>
        <v>-0.78567834435683526</v>
      </c>
      <c r="CV14" s="83">
        <f t="shared" si="14"/>
        <v>3.6800334895539147E-7</v>
      </c>
      <c r="CW14" s="83">
        <f t="shared" si="15"/>
        <v>-2.4086849848602694E-7</v>
      </c>
      <c r="CX14" s="74">
        <f t="shared" si="13"/>
        <v>-0.96793415287013962</v>
      </c>
    </row>
    <row r="15" spans="1:102" x14ac:dyDescent="0.25">
      <c r="A15" s="28" t="s">
        <v>14</v>
      </c>
      <c r="B15" s="26">
        <v>1059.6014938000001</v>
      </c>
      <c r="C15" s="26">
        <v>0.45665600000000001</v>
      </c>
      <c r="D15" s="26">
        <v>3540.4497873999999</v>
      </c>
      <c r="E15" s="26">
        <v>61.483973390000003</v>
      </c>
      <c r="F15" s="26">
        <v>61.116209689999998</v>
      </c>
      <c r="G15" s="26">
        <v>71.751557020000007</v>
      </c>
      <c r="H15" s="26">
        <v>245.92266499999999</v>
      </c>
      <c r="I15" s="52">
        <v>11.538952797</v>
      </c>
      <c r="J15" s="52">
        <v>2.5197388040000002</v>
      </c>
      <c r="K15" s="26"/>
      <c r="L15" s="52">
        <v>82.684447289999994</v>
      </c>
      <c r="M15" s="26"/>
      <c r="N15" s="52">
        <v>3.5937682625999998</v>
      </c>
      <c r="O15" s="26">
        <v>10.743516573999999</v>
      </c>
      <c r="P15" s="26">
        <v>1.2241811522999999</v>
      </c>
      <c r="Q15" s="52">
        <v>0.1352157306</v>
      </c>
      <c r="R15" s="26"/>
      <c r="S15" s="28" t="s">
        <v>14</v>
      </c>
      <c r="T15" s="96">
        <v>2.1440944076456399E-3</v>
      </c>
      <c r="U15" s="26">
        <v>4.3183526050364698E-3</v>
      </c>
      <c r="V15" s="97">
        <v>10.743534726001601</v>
      </c>
      <c r="W15" s="26">
        <v>0.71550030715125301</v>
      </c>
      <c r="X15" s="26">
        <v>0.71533015408390699</v>
      </c>
      <c r="Y15" s="26">
        <v>0.25244332922898799</v>
      </c>
      <c r="Z15" s="97">
        <v>1.0277412407612399E-3</v>
      </c>
      <c r="AA15" s="26">
        <v>5.5070630068215101</v>
      </c>
      <c r="AB15" s="97">
        <v>1.22417190717881</v>
      </c>
      <c r="AC15" s="97">
        <v>1584.22827453849</v>
      </c>
      <c r="AD15" s="26">
        <v>0</v>
      </c>
      <c r="AE15" s="26">
        <v>1059.6037402734801</v>
      </c>
      <c r="AF15" s="26">
        <v>13.3697973414773</v>
      </c>
      <c r="AG15" s="26">
        <v>287.58465719934998</v>
      </c>
      <c r="AH15" s="26">
        <v>6.8982235396533396</v>
      </c>
      <c r="AI15" s="26">
        <v>3.9943618699603703E-3</v>
      </c>
      <c r="AJ15" s="97">
        <v>1.2334746675154501E-3</v>
      </c>
      <c r="AK15" s="26">
        <v>20.7278604174961</v>
      </c>
      <c r="AL15" s="26">
        <v>20.7278604174961</v>
      </c>
      <c r="AM15" s="26">
        <v>0</v>
      </c>
      <c r="AN15" s="26">
        <v>0</v>
      </c>
      <c r="AO15" s="26">
        <v>8.8981123721780406</v>
      </c>
      <c r="AP15" s="26">
        <v>9.2764844196056902E-3</v>
      </c>
      <c r="AQ15" s="97">
        <v>4.2394772011805797E-2</v>
      </c>
      <c r="AR15" s="26">
        <v>2.81655667807559E-3</v>
      </c>
      <c r="AS15" s="26">
        <v>1.08333596346941E-2</v>
      </c>
      <c r="AT15" s="26">
        <v>5.2857783486830396E-4</v>
      </c>
      <c r="AU15" s="26">
        <v>0.45665750480883199</v>
      </c>
      <c r="AV15" s="26">
        <v>0</v>
      </c>
      <c r="AW15" s="26">
        <v>3186.4051045156202</v>
      </c>
      <c r="AX15" s="26">
        <v>354.04698834746898</v>
      </c>
      <c r="AY15" s="26">
        <v>3540.45209286309</v>
      </c>
      <c r="AZ15" s="26">
        <v>8.7639180211312496E-6</v>
      </c>
      <c r="BA15" s="26">
        <v>26.286309977851701</v>
      </c>
      <c r="BB15" s="26">
        <v>0.48156383449902501</v>
      </c>
      <c r="BC15" s="26">
        <v>91.847596987509803</v>
      </c>
      <c r="BD15" s="26">
        <v>0.65028020756516103</v>
      </c>
      <c r="BE15" s="26">
        <v>1.7027085710191401</v>
      </c>
      <c r="BF15" s="26">
        <v>4.8527493576282703</v>
      </c>
      <c r="BG15" s="26">
        <v>0.96280053241621</v>
      </c>
      <c r="BH15" s="26">
        <v>0</v>
      </c>
      <c r="BI15" s="26">
        <v>0.22665797119661299</v>
      </c>
      <c r="BJ15" s="26">
        <v>61.488192630476703</v>
      </c>
      <c r="BK15" s="26">
        <v>61.120432030378602</v>
      </c>
      <c r="BL15" s="26">
        <v>0.36776060009810702</v>
      </c>
      <c r="BM15" s="26">
        <v>0</v>
      </c>
      <c r="BN15" s="26">
        <v>0</v>
      </c>
      <c r="BO15" s="26">
        <v>1.79666372900786</v>
      </c>
      <c r="BP15" s="26">
        <v>0</v>
      </c>
      <c r="BQ15" s="26">
        <v>11.093288590529999</v>
      </c>
      <c r="BR15" s="26">
        <v>2.7492627038586299</v>
      </c>
      <c r="BS15" s="26">
        <v>1.4749960504196999</v>
      </c>
      <c r="BT15" s="26">
        <v>27.787178745239402</v>
      </c>
      <c r="BU15" s="26">
        <v>61.698004610055001</v>
      </c>
      <c r="BV15" s="26">
        <v>1.5039889526392001</v>
      </c>
      <c r="BW15" s="26">
        <v>5.8382889575996098</v>
      </c>
      <c r="BX15" s="26">
        <v>3.8267597017146601E-6</v>
      </c>
      <c r="BY15" s="26">
        <v>71.751833385640097</v>
      </c>
      <c r="BZ15" s="26">
        <v>40.037971078689097</v>
      </c>
      <c r="CA15" s="26">
        <v>0</v>
      </c>
      <c r="CB15" s="26">
        <v>9.1208609313425497E-4</v>
      </c>
      <c r="CC15" s="26">
        <v>4.4864907643010401</v>
      </c>
      <c r="CD15" s="97">
        <v>0</v>
      </c>
      <c r="CE15" s="26">
        <v>2.2290227818786001</v>
      </c>
      <c r="CF15" s="26">
        <v>245.922523189868</v>
      </c>
      <c r="CG15" s="26">
        <v>3.5247363440270298</v>
      </c>
      <c r="CI15" s="23">
        <f t="shared" si="0"/>
        <v>2.120111658151026E-6</v>
      </c>
      <c r="CJ15" s="23">
        <f t="shared" si="1"/>
        <v>3.2952787918846843E-6</v>
      </c>
      <c r="CK15" s="23">
        <f t="shared" si="2"/>
        <v>6.5117802216235124E-7</v>
      </c>
      <c r="CL15" s="23">
        <f t="shared" si="3"/>
        <v>6.8623419145955543E-5</v>
      </c>
      <c r="CM15" s="23">
        <f t="shared" si="4"/>
        <v>6.9087078534825898E-5</v>
      </c>
      <c r="CN15" s="23">
        <f t="shared" si="5"/>
        <v>3.8517023402448826E-6</v>
      </c>
      <c r="CO15" s="23">
        <f t="shared" si="6"/>
        <v>-5.7664523110454269E-7</v>
      </c>
      <c r="CP15" s="74">
        <f t="shared" si="7"/>
        <v>-0.93800735936194446</v>
      </c>
      <c r="CQ15" s="74">
        <f t="shared" si="8"/>
        <v>1.1855689955162152</v>
      </c>
      <c r="CR15" s="23">
        <f t="shared" si="9"/>
        <v>0</v>
      </c>
      <c r="CS15" s="74">
        <f t="shared" si="10"/>
        <v>-0.74931367268142857</v>
      </c>
      <c r="CT15" s="23">
        <f t="shared" si="11"/>
        <v>0</v>
      </c>
      <c r="CU15" s="74">
        <f t="shared" si="12"/>
        <v>-0.99698551524664636</v>
      </c>
      <c r="CV15" s="83">
        <f t="shared" si="14"/>
        <v>1.689577288437215E-6</v>
      </c>
      <c r="CW15" s="83">
        <f t="shared" si="15"/>
        <v>-7.5520858759900331E-6</v>
      </c>
      <c r="CX15" s="74">
        <f t="shared" si="13"/>
        <v>-0.99609085546095244</v>
      </c>
    </row>
    <row r="16" spans="1:102" x14ac:dyDescent="0.25">
      <c r="A16" s="28" t="s">
        <v>15</v>
      </c>
      <c r="B16" s="26">
        <v>1330.0519417999999</v>
      </c>
      <c r="C16" s="26">
        <v>0.5420992</v>
      </c>
      <c r="D16" s="26">
        <v>5769.0890897999998</v>
      </c>
      <c r="E16" s="26">
        <v>130.13501964</v>
      </c>
      <c r="F16" s="26">
        <v>130.13280664000001</v>
      </c>
      <c r="G16" s="26">
        <v>6.7878490013999997</v>
      </c>
      <c r="H16" s="26">
        <v>343.53327924000001</v>
      </c>
      <c r="I16" s="52">
        <v>22.261942948000002</v>
      </c>
      <c r="J16" s="52">
        <v>4.9577690306999997</v>
      </c>
      <c r="K16" s="26"/>
      <c r="L16" s="52">
        <v>153.52691795000001</v>
      </c>
      <c r="M16" s="26"/>
      <c r="N16" s="52">
        <v>7.1368803306000004</v>
      </c>
      <c r="O16" s="26">
        <v>20.801930108000001</v>
      </c>
      <c r="P16" s="26">
        <v>2.0525496396</v>
      </c>
      <c r="Q16" s="52">
        <v>0.23786049619999999</v>
      </c>
      <c r="R16" s="26"/>
      <c r="S16" s="28" t="s">
        <v>15</v>
      </c>
      <c r="T16" s="96">
        <v>2.0926303430942798E-3</v>
      </c>
      <c r="U16" s="26">
        <v>4.2148336546018799E-3</v>
      </c>
      <c r="V16" s="97">
        <v>20.8018990070209</v>
      </c>
      <c r="W16" s="26">
        <v>1.0039895414736599</v>
      </c>
      <c r="X16" s="26">
        <v>1.00382647811746</v>
      </c>
      <c r="Y16" s="26">
        <v>0.40900921603436702</v>
      </c>
      <c r="Z16" s="97">
        <v>1.0030754509829801E-3</v>
      </c>
      <c r="AA16" s="26">
        <v>3.8600599711629302</v>
      </c>
      <c r="AB16" s="97">
        <v>2.0525553506893099</v>
      </c>
      <c r="AC16" s="97">
        <v>2592.6367322016899</v>
      </c>
      <c r="AD16" s="26">
        <v>0</v>
      </c>
      <c r="AE16" s="26">
        <v>1330.05132192882</v>
      </c>
      <c r="AF16" s="26">
        <v>21.065400123722899</v>
      </c>
      <c r="AG16" s="26">
        <v>470.89453870824099</v>
      </c>
      <c r="AH16" s="26">
        <v>10.666125799206201</v>
      </c>
      <c r="AI16" s="26">
        <v>8.2959753921151708E-3</v>
      </c>
      <c r="AJ16" s="97">
        <v>1.2039016447857899E-3</v>
      </c>
      <c r="AK16" s="26">
        <v>30.072576815357301</v>
      </c>
      <c r="AL16" s="26">
        <v>30.072576815357301</v>
      </c>
      <c r="AM16" s="26">
        <v>0</v>
      </c>
      <c r="AN16" s="26">
        <v>0</v>
      </c>
      <c r="AO16" s="26">
        <v>10.4257574335849</v>
      </c>
      <c r="AP16" s="26">
        <v>1.18028544732331E-3</v>
      </c>
      <c r="AQ16" s="97">
        <v>4.0207496941501497E-2</v>
      </c>
      <c r="AR16" s="26">
        <v>2.7487227687847502E-3</v>
      </c>
      <c r="AS16" s="26">
        <v>2.1259369072790999E-2</v>
      </c>
      <c r="AT16" s="26">
        <v>5.1584039826220798E-4</v>
      </c>
      <c r="AU16" s="26">
        <v>0.54209298147565999</v>
      </c>
      <c r="AV16" s="26">
        <v>0</v>
      </c>
      <c r="AW16" s="26">
        <v>5192.1806269283497</v>
      </c>
      <c r="AX16" s="26">
        <v>576.90901102861994</v>
      </c>
      <c r="AY16" s="26">
        <v>5769.0896379569704</v>
      </c>
      <c r="AZ16" s="26">
        <v>2.6310835872396402E-5</v>
      </c>
      <c r="BA16" s="26">
        <v>40.107615751960999</v>
      </c>
      <c r="BB16" s="26">
        <v>1.0405187376334399</v>
      </c>
      <c r="BC16" s="26">
        <v>116.668221552742</v>
      </c>
      <c r="BD16" s="26">
        <v>1.40386338872446</v>
      </c>
      <c r="BE16" s="26">
        <v>3.6786559551800302</v>
      </c>
      <c r="BF16" s="26">
        <v>8.8975007920104492</v>
      </c>
      <c r="BG16" s="26">
        <v>2.0797934618627898</v>
      </c>
      <c r="BH16" s="26">
        <v>3.2613160490969199E-3</v>
      </c>
      <c r="BI16" s="26">
        <v>0.48966022421005601</v>
      </c>
      <c r="BJ16" s="26">
        <v>130.14436201733801</v>
      </c>
      <c r="BK16" s="26">
        <v>130.14214900731201</v>
      </c>
      <c r="BL16" s="26">
        <v>2.2130100255184802E-3</v>
      </c>
      <c r="BM16" s="26">
        <v>0</v>
      </c>
      <c r="BN16" s="26">
        <v>5.77994565606791E-8</v>
      </c>
      <c r="BO16" s="26">
        <v>3.9794229522093101</v>
      </c>
      <c r="BP16" s="26">
        <v>0</v>
      </c>
      <c r="BQ16" s="26">
        <v>23.8829557124511</v>
      </c>
      <c r="BR16" s="26">
        <v>5.9404206727403999</v>
      </c>
      <c r="BS16" s="26">
        <v>3.1851020209769798</v>
      </c>
      <c r="BT16" s="26">
        <v>59.688308371500803</v>
      </c>
      <c r="BU16" s="26">
        <v>103.023617998227</v>
      </c>
      <c r="BV16" s="26">
        <v>3.2496777415852298</v>
      </c>
      <c r="BW16" s="26">
        <v>12.623006571978101</v>
      </c>
      <c r="BX16" s="26">
        <v>1.0304006018618099E-6</v>
      </c>
      <c r="BY16" s="26">
        <v>6.7878883041496296</v>
      </c>
      <c r="BZ16" s="26">
        <v>40.938590761311602</v>
      </c>
      <c r="CA16" s="26">
        <v>0</v>
      </c>
      <c r="CB16" s="26">
        <v>8.8994169519998796E-4</v>
      </c>
      <c r="CC16" s="26">
        <v>1.9399907797543601</v>
      </c>
      <c r="CD16" s="97">
        <v>0</v>
      </c>
      <c r="CE16" s="26">
        <v>1.3817979833776599</v>
      </c>
      <c r="CF16" s="26">
        <v>343.53311419390701</v>
      </c>
      <c r="CG16" s="26">
        <v>3.3796090275570001</v>
      </c>
      <c r="CI16" s="23">
        <f t="shared" si="0"/>
        <v>-4.6605035517630804E-7</v>
      </c>
      <c r="CJ16" s="23">
        <f t="shared" si="1"/>
        <v>-1.1471192615702306E-5</v>
      </c>
      <c r="CK16" s="23">
        <f t="shared" si="2"/>
        <v>9.5016208286662468E-8</v>
      </c>
      <c r="CL16" s="23">
        <f t="shared" si="3"/>
        <v>7.178987918747464E-5</v>
      </c>
      <c r="CM16" s="23">
        <f t="shared" si="4"/>
        <v>7.1791022980440363E-5</v>
      </c>
      <c r="CN16" s="23">
        <f t="shared" si="5"/>
        <v>5.7901626305809539E-6</v>
      </c>
      <c r="CO16" s="23">
        <f t="shared" si="6"/>
        <v>-4.8043698522427484E-7</v>
      </c>
      <c r="CP16" s="74">
        <f t="shared" si="7"/>
        <v>-0.95490840667132137</v>
      </c>
      <c r="CQ16" s="74">
        <f t="shared" si="8"/>
        <v>-0.22141189973549075</v>
      </c>
      <c r="CR16" s="23">
        <f t="shared" si="9"/>
        <v>0</v>
      </c>
      <c r="CS16" s="74">
        <f t="shared" si="10"/>
        <v>-0.80412179690110619</v>
      </c>
      <c r="CT16" s="23">
        <f t="shared" si="11"/>
        <v>0</v>
      </c>
      <c r="CU16" s="74">
        <f t="shared" si="12"/>
        <v>-0.99702119580432935</v>
      </c>
      <c r="CV16" s="83">
        <f t="shared" si="14"/>
        <v>-1.4951006439815024E-6</v>
      </c>
      <c r="CW16" s="83">
        <f t="shared" si="15"/>
        <v>2.782436633798113E-6</v>
      </c>
      <c r="CX16" s="74">
        <f t="shared" si="13"/>
        <v>-0.99783133220310583</v>
      </c>
    </row>
    <row r="17" spans="1:102" x14ac:dyDescent="0.25">
      <c r="A17" s="28" t="s">
        <v>16</v>
      </c>
      <c r="B17" s="26">
        <v>7601.2334804000002</v>
      </c>
      <c r="C17" s="26">
        <v>9.9726232849999992</v>
      </c>
      <c r="D17" s="26">
        <v>23621.955132999999</v>
      </c>
      <c r="E17" s="26">
        <v>369.84945326000002</v>
      </c>
      <c r="F17" s="26">
        <v>368.43698893999999</v>
      </c>
      <c r="G17" s="26">
        <v>44.394320874000002</v>
      </c>
      <c r="H17" s="26">
        <v>2634.0376074999999</v>
      </c>
      <c r="I17" s="52">
        <v>71.844447552000005</v>
      </c>
      <c r="J17" s="52">
        <v>25.632948247000002</v>
      </c>
      <c r="K17" s="26"/>
      <c r="L17" s="52">
        <v>429.69047762000002</v>
      </c>
      <c r="M17" s="26"/>
      <c r="N17" s="52">
        <v>35.116591608999997</v>
      </c>
      <c r="O17" s="26">
        <v>59.270971252999999</v>
      </c>
      <c r="P17" s="26">
        <v>8.4693565526000008</v>
      </c>
      <c r="Q17" s="52">
        <v>0.71306045610000002</v>
      </c>
      <c r="R17" s="26"/>
      <c r="S17" s="28" t="s">
        <v>16</v>
      </c>
      <c r="T17" s="96">
        <v>0.20505167916797701</v>
      </c>
      <c r="U17" s="26">
        <v>0.41290975306414801</v>
      </c>
      <c r="V17" s="97">
        <v>59.271160714794597</v>
      </c>
      <c r="W17" s="26">
        <v>7.2915183738101099</v>
      </c>
      <c r="X17" s="26">
        <v>7.2752297624673101</v>
      </c>
      <c r="Y17" s="26">
        <v>2.2660597185247702</v>
      </c>
      <c r="Z17" s="97">
        <v>9.8310164254920701E-2</v>
      </c>
      <c r="AA17" s="26">
        <v>56.836243223587203</v>
      </c>
      <c r="AB17" s="97">
        <v>8.4693709438259592</v>
      </c>
      <c r="AC17" s="97">
        <v>12824.375442046799</v>
      </c>
      <c r="AD17" s="26">
        <v>0</v>
      </c>
      <c r="AE17" s="26">
        <v>7601.2128699945497</v>
      </c>
      <c r="AF17" s="26">
        <v>98.608278360103199</v>
      </c>
      <c r="AG17" s="26">
        <v>2280.5376732055802</v>
      </c>
      <c r="AH17" s="26">
        <v>52.538564427927497</v>
      </c>
      <c r="AI17" s="26">
        <v>1.4775602074744101</v>
      </c>
      <c r="AJ17" s="97">
        <v>0.11796988015123699</v>
      </c>
      <c r="AK17" s="26">
        <v>213.14126886290001</v>
      </c>
      <c r="AL17" s="26">
        <v>213.14126886290001</v>
      </c>
      <c r="AM17" s="26">
        <v>0</v>
      </c>
      <c r="AN17" s="26">
        <v>0</v>
      </c>
      <c r="AO17" s="26">
        <v>48.852313397188396</v>
      </c>
      <c r="AP17" s="26">
        <v>0.12078934770262099</v>
      </c>
      <c r="AQ17" s="97">
        <v>3.44751448690839</v>
      </c>
      <c r="AR17" s="26">
        <v>0.26938990554296899</v>
      </c>
      <c r="AS17" s="26">
        <v>1.13750785162629</v>
      </c>
      <c r="AT17" s="26">
        <v>5.0545964527108599E-2</v>
      </c>
      <c r="AU17" s="26">
        <v>9.9725998101820892</v>
      </c>
      <c r="AV17" s="26">
        <v>0</v>
      </c>
      <c r="AW17" s="26">
        <v>21259.568754767701</v>
      </c>
      <c r="AX17" s="26">
        <v>2362.1765085542602</v>
      </c>
      <c r="AY17" s="26">
        <v>23621.745263321998</v>
      </c>
      <c r="AZ17" s="26">
        <v>1.16007234411945E-3</v>
      </c>
      <c r="BA17" s="26">
        <v>193.11156329924901</v>
      </c>
      <c r="BB17" s="26">
        <v>2.6577917762418899</v>
      </c>
      <c r="BC17" s="26">
        <v>1124.24809830141</v>
      </c>
      <c r="BD17" s="26">
        <v>3.5766819432750698</v>
      </c>
      <c r="BE17" s="26">
        <v>9.3658077658360597</v>
      </c>
      <c r="BF17" s="26">
        <v>23.104539341699802</v>
      </c>
      <c r="BG17" s="26">
        <v>5.2986841253988803</v>
      </c>
      <c r="BH17" s="26">
        <v>0.88092307522721502</v>
      </c>
      <c r="BI17" s="26">
        <v>1.2481017574088999</v>
      </c>
      <c r="BJ17" s="26">
        <v>369.850058888067</v>
      </c>
      <c r="BK17" s="26">
        <v>368.43758106130099</v>
      </c>
      <c r="BL17" s="26">
        <v>1.4124778267663201</v>
      </c>
      <c r="BM17" s="26">
        <v>4.6374113328593501E-4</v>
      </c>
      <c r="BN17" s="26">
        <v>1.4102944823822999E-4</v>
      </c>
      <c r="BO17" s="26">
        <v>38.282003407628999</v>
      </c>
      <c r="BP17" s="26">
        <v>5.2948406333879297E-4</v>
      </c>
      <c r="BQ17" s="26">
        <v>61.8980486026554</v>
      </c>
      <c r="BR17" s="26">
        <v>15.127119073562699</v>
      </c>
      <c r="BS17" s="26">
        <v>8.2195733499782406</v>
      </c>
      <c r="BT17" s="26">
        <v>154.71014383780499</v>
      </c>
      <c r="BU17" s="26">
        <v>712.22732240328605</v>
      </c>
      <c r="BV17" s="26">
        <v>8.2933041028566308</v>
      </c>
      <c r="BW17" s="26">
        <v>35.773483981877902</v>
      </c>
      <c r="BX17" s="26">
        <v>2.40665202190291E-4</v>
      </c>
      <c r="BY17" s="26">
        <v>44.3821138497484</v>
      </c>
      <c r="BZ17" s="26">
        <v>489.96848644159502</v>
      </c>
      <c r="CA17" s="26">
        <v>0</v>
      </c>
      <c r="CB17" s="26">
        <v>8.7206721954066202E-2</v>
      </c>
      <c r="CC17" s="26">
        <v>52.8766515071285</v>
      </c>
      <c r="CD17" s="97">
        <v>0</v>
      </c>
      <c r="CE17" s="26">
        <v>41.891290793386801</v>
      </c>
      <c r="CF17" s="26">
        <v>2634.02928483495</v>
      </c>
      <c r="CG17" s="26">
        <v>27.120848291222099</v>
      </c>
      <c r="CI17" s="23">
        <f t="shared" si="0"/>
        <v>-2.7114553846612085E-6</v>
      </c>
      <c r="CJ17" s="23">
        <f t="shared" si="1"/>
        <v>-2.3539260673061002E-6</v>
      </c>
      <c r="CK17" s="23">
        <f t="shared" si="2"/>
        <v>-8.8845176794057869E-6</v>
      </c>
      <c r="CL17" s="23">
        <f t="shared" si="3"/>
        <v>1.6374988840457207E-6</v>
      </c>
      <c r="CM17" s="23">
        <f t="shared" si="4"/>
        <v>1.607116871464221E-6</v>
      </c>
      <c r="CN17" s="23">
        <f t="shared" si="5"/>
        <v>-2.7496814933260677E-4</v>
      </c>
      <c r="CO17" s="23">
        <f t="shared" si="6"/>
        <v>-3.1596606769197389E-6</v>
      </c>
      <c r="CP17" s="74">
        <f t="shared" si="7"/>
        <v>-0.89873636710475646</v>
      </c>
      <c r="CQ17" s="74">
        <f t="shared" si="8"/>
        <v>1.2173119797188814</v>
      </c>
      <c r="CR17" s="23">
        <f t="shared" si="9"/>
        <v>0</v>
      </c>
      <c r="CS17" s="74">
        <f t="shared" si="10"/>
        <v>-0.50396557530559694</v>
      </c>
      <c r="CT17" s="23">
        <f t="shared" si="11"/>
        <v>0</v>
      </c>
      <c r="CU17" s="74">
        <f t="shared" si="12"/>
        <v>-0.96760768060033597</v>
      </c>
      <c r="CV17" s="83">
        <f t="shared" si="14"/>
        <v>3.1965360207978665E-6</v>
      </c>
      <c r="CW17" s="83">
        <f t="shared" si="15"/>
        <v>1.6992112528381731E-6</v>
      </c>
      <c r="CX17" s="74">
        <f t="shared" si="13"/>
        <v>-0.92911405464332752</v>
      </c>
    </row>
    <row r="18" spans="1:102" x14ac:dyDescent="0.25">
      <c r="A18" s="28" t="s">
        <v>17</v>
      </c>
      <c r="B18" s="26">
        <v>2825.0092909</v>
      </c>
      <c r="C18" s="26">
        <v>4.3226337999999996E-3</v>
      </c>
      <c r="D18" s="26">
        <v>9673.4091468999995</v>
      </c>
      <c r="E18" s="26">
        <v>283.48085667999999</v>
      </c>
      <c r="F18" s="26">
        <v>281.16797864</v>
      </c>
      <c r="G18" s="26">
        <v>104.88020908999999</v>
      </c>
      <c r="H18" s="26">
        <v>1268.1723583999999</v>
      </c>
      <c r="I18" s="52">
        <v>31.496808826999999</v>
      </c>
      <c r="J18" s="52">
        <v>22.297445672999999</v>
      </c>
      <c r="K18" s="26"/>
      <c r="L18" s="52">
        <v>222.90250816</v>
      </c>
      <c r="M18" s="26"/>
      <c r="N18" s="52">
        <v>8.3436400582000001</v>
      </c>
      <c r="O18" s="26">
        <v>28.119161667</v>
      </c>
      <c r="P18" s="26">
        <v>2.3900293298999999</v>
      </c>
      <c r="Q18" s="52">
        <v>0.29027128260000001</v>
      </c>
      <c r="R18" s="26"/>
      <c r="S18" s="28" t="s">
        <v>17</v>
      </c>
      <c r="T18" s="96">
        <v>7.8601138273847404E-2</v>
      </c>
      <c r="U18" s="26">
        <v>6.6225264759981304</v>
      </c>
      <c r="V18" s="97">
        <v>28.119170787732902</v>
      </c>
      <c r="W18" s="26">
        <v>2.3579598178511501</v>
      </c>
      <c r="X18" s="26">
        <v>2.3517070568236802</v>
      </c>
      <c r="Y18" s="26">
        <v>0.97855482375626202</v>
      </c>
      <c r="Z18" s="97">
        <v>3.7687742689364499E-2</v>
      </c>
      <c r="AA18" s="26">
        <v>23.638201438425</v>
      </c>
      <c r="AB18" s="97">
        <v>2.3900485083769101</v>
      </c>
      <c r="AC18" s="97">
        <v>6568.20282392016</v>
      </c>
      <c r="AD18" s="26">
        <v>0</v>
      </c>
      <c r="AE18" s="26">
        <v>2824.9773305436001</v>
      </c>
      <c r="AF18" s="26">
        <v>52.898386530326199</v>
      </c>
      <c r="AG18" s="26">
        <v>1137.96929910525</v>
      </c>
      <c r="AH18" s="26">
        <v>22.011160587489002</v>
      </c>
      <c r="AI18" s="26">
        <v>0.32134279678607502</v>
      </c>
      <c r="AJ18" s="97">
        <v>4.5221262718601697E-2</v>
      </c>
      <c r="AK18" s="26">
        <v>102.31597798560399</v>
      </c>
      <c r="AL18" s="26">
        <v>102.31597798560399</v>
      </c>
      <c r="AM18" s="26">
        <v>0</v>
      </c>
      <c r="AN18" s="26">
        <v>0</v>
      </c>
      <c r="AO18" s="26">
        <v>21.085126869608398</v>
      </c>
      <c r="AP18" s="26">
        <v>4.4085067707887601E-2</v>
      </c>
      <c r="AQ18" s="97">
        <v>2.3075602365267098</v>
      </c>
      <c r="AR18" s="26">
        <v>0.371652719529732</v>
      </c>
      <c r="AS18" s="26">
        <v>3.3806368051565601</v>
      </c>
      <c r="AT18" s="26">
        <v>1.9377771720267299E-2</v>
      </c>
      <c r="AU18" s="26">
        <v>4.3227168659093502E-3</v>
      </c>
      <c r="AV18" s="26">
        <v>0</v>
      </c>
      <c r="AW18" s="26">
        <v>8706.0341309457508</v>
      </c>
      <c r="AX18" s="26">
        <v>967.33729279650595</v>
      </c>
      <c r="AY18" s="26">
        <v>9673.3714237422591</v>
      </c>
      <c r="AZ18" s="26">
        <v>3.2142784276206098E-4</v>
      </c>
      <c r="BA18" s="26">
        <v>84.400534304369302</v>
      </c>
      <c r="BB18" s="26">
        <v>2.2613560591334698</v>
      </c>
      <c r="BC18" s="26">
        <v>519.47320614170906</v>
      </c>
      <c r="BD18" s="26">
        <v>3.0457456888947601</v>
      </c>
      <c r="BE18" s="26">
        <v>7.9416257056774402</v>
      </c>
      <c r="BF18" s="26">
        <v>19.248997968330599</v>
      </c>
      <c r="BG18" s="26">
        <v>4.4929176932830597</v>
      </c>
      <c r="BH18" s="26">
        <v>4.0635930378037503E-5</v>
      </c>
      <c r="BI18" s="26">
        <v>1.05819181568257</v>
      </c>
      <c r="BJ18" s="26">
        <v>283.49483140290403</v>
      </c>
      <c r="BK18" s="26">
        <v>281.18195250146698</v>
      </c>
      <c r="BL18" s="26">
        <v>2.3128789014368598</v>
      </c>
      <c r="BM18" s="26">
        <v>2.3349856975148301E-4</v>
      </c>
      <c r="BN18" s="26">
        <v>5.1707624244228098E-5</v>
      </c>
      <c r="BO18" s="26">
        <v>8.4965739795080495</v>
      </c>
      <c r="BP18" s="26">
        <v>1.3793310074571301E-4</v>
      </c>
      <c r="BQ18" s="26">
        <v>51.596832515749199</v>
      </c>
      <c r="BR18" s="26">
        <v>12.838532433627</v>
      </c>
      <c r="BS18" s="26">
        <v>6.8792234691380596</v>
      </c>
      <c r="BT18" s="26">
        <v>128.95201504312701</v>
      </c>
      <c r="BU18" s="26">
        <v>374.23267457950197</v>
      </c>
      <c r="BV18" s="26">
        <v>7.0311331097846796</v>
      </c>
      <c r="BW18" s="26">
        <v>27.252927583513799</v>
      </c>
      <c r="BX18" s="26">
        <v>8.5415660791596695E-2</v>
      </c>
      <c r="BY18" s="26">
        <v>104.88080560309</v>
      </c>
      <c r="BZ18" s="26">
        <v>235.545758516962</v>
      </c>
      <c r="CA18" s="26">
        <v>0</v>
      </c>
      <c r="CB18" s="26">
        <v>3.34298353946803E-2</v>
      </c>
      <c r="CC18" s="26">
        <v>29.658370313808099</v>
      </c>
      <c r="CD18" s="97">
        <v>0</v>
      </c>
      <c r="CE18" s="26">
        <v>13.9655800841311</v>
      </c>
      <c r="CF18" s="26">
        <v>1268.1697523155699</v>
      </c>
      <c r="CG18" s="26">
        <v>13.091793297025401</v>
      </c>
      <c r="CI18" s="23">
        <f t="shared" si="0"/>
        <v>-1.1313363287972697E-5</v>
      </c>
      <c r="CJ18" s="23">
        <f t="shared" si="1"/>
        <v>1.9216503917258555E-5</v>
      </c>
      <c r="CK18" s="23">
        <f t="shared" si="2"/>
        <v>-3.899675612551837E-6</v>
      </c>
      <c r="CL18" s="23">
        <f t="shared" si="3"/>
        <v>4.9296883986113818E-5</v>
      </c>
      <c r="CM18" s="23">
        <f t="shared" si="4"/>
        <v>4.9699334663110063E-5</v>
      </c>
      <c r="CN18" s="23">
        <f t="shared" si="5"/>
        <v>5.6875657969982042E-6</v>
      </c>
      <c r="CO18" s="23">
        <f t="shared" si="6"/>
        <v>-2.0549922987495865E-6</v>
      </c>
      <c r="CP18" s="74">
        <f t="shared" si="7"/>
        <v>-0.92533506903062102</v>
      </c>
      <c r="CQ18" s="74">
        <f t="shared" si="8"/>
        <v>6.0130464497488337E-2</v>
      </c>
      <c r="CR18" s="23">
        <f t="shared" si="9"/>
        <v>0</v>
      </c>
      <c r="CS18" s="74">
        <f t="shared" si="10"/>
        <v>-0.54098328085136971</v>
      </c>
      <c r="CT18" s="23">
        <f t="shared" si="11"/>
        <v>0</v>
      </c>
      <c r="CU18" s="74">
        <f t="shared" si="12"/>
        <v>-0.59482470701332302</v>
      </c>
      <c r="CV18" s="83">
        <f t="shared" si="14"/>
        <v>3.2436005772119823E-7</v>
      </c>
      <c r="CW18" s="83">
        <f t="shared" si="15"/>
        <v>8.0243688519644728E-6</v>
      </c>
      <c r="CX18" s="74">
        <f t="shared" si="13"/>
        <v>-0.93324254625983705</v>
      </c>
    </row>
    <row r="19" spans="1:102" x14ac:dyDescent="0.25">
      <c r="A19" s="28" t="s">
        <v>18</v>
      </c>
      <c r="B19" s="26">
        <v>12611.473398</v>
      </c>
      <c r="C19" s="26">
        <v>18.875795</v>
      </c>
      <c r="D19" s="26">
        <v>29025.474534000001</v>
      </c>
      <c r="E19" s="26">
        <v>988.74926800000003</v>
      </c>
      <c r="F19" s="26">
        <v>967.77709654</v>
      </c>
      <c r="G19" s="26">
        <v>1010.615185</v>
      </c>
      <c r="H19" s="26">
        <v>9259.2566270000007</v>
      </c>
      <c r="I19" s="52">
        <v>53.594377497000004</v>
      </c>
      <c r="J19" s="52">
        <v>24.565682334000002</v>
      </c>
      <c r="K19" s="26"/>
      <c r="L19" s="52">
        <v>478.62603007000001</v>
      </c>
      <c r="M19" s="26">
        <v>6.5000000000000002E-7</v>
      </c>
      <c r="N19" s="52">
        <v>32.596320488000003</v>
      </c>
      <c r="O19" s="26">
        <v>42.435115672000002</v>
      </c>
      <c r="P19" s="26">
        <v>6.2174381725999996</v>
      </c>
      <c r="Q19" s="52">
        <v>0.62735573619999996</v>
      </c>
      <c r="R19" s="26"/>
      <c r="S19" s="28" t="s">
        <v>18</v>
      </c>
      <c r="T19" s="96">
        <v>0.26214465882795202</v>
      </c>
      <c r="U19" s="26">
        <v>198.14496909783301</v>
      </c>
      <c r="V19" s="97">
        <v>42.434594265048197</v>
      </c>
      <c r="W19" s="26">
        <v>19.413060554200602</v>
      </c>
      <c r="X19" s="26">
        <v>19.3935785849689</v>
      </c>
      <c r="Y19" s="26">
        <v>3.41026472068183</v>
      </c>
      <c r="Z19" s="97">
        <v>0.117304264017381</v>
      </c>
      <c r="AA19" s="26">
        <v>125.568093119876</v>
      </c>
      <c r="AB19" s="97">
        <v>6.2173926315610597</v>
      </c>
      <c r="AC19" s="97">
        <v>24752.2585012003</v>
      </c>
      <c r="AD19" s="26">
        <v>0</v>
      </c>
      <c r="AE19" s="26">
        <v>12605.601097549001</v>
      </c>
      <c r="AF19" s="26">
        <v>170.551928023524</v>
      </c>
      <c r="AG19" s="26">
        <v>4293.8239334598102</v>
      </c>
      <c r="AH19" s="26">
        <v>96.681893960850601</v>
      </c>
      <c r="AI19" s="26">
        <v>5.5988338873544103</v>
      </c>
      <c r="AJ19" s="97">
        <v>0.16866612785433499</v>
      </c>
      <c r="AK19" s="26">
        <v>427.56849351174498</v>
      </c>
      <c r="AL19" s="26">
        <v>427.56849351174498</v>
      </c>
      <c r="AM19" s="26">
        <v>6.5000308536847701E-7</v>
      </c>
      <c r="AN19" s="26">
        <v>0</v>
      </c>
      <c r="AO19" s="26">
        <v>125.562697076145</v>
      </c>
      <c r="AP19" s="26">
        <v>0.32145732061966198</v>
      </c>
      <c r="AQ19" s="97">
        <v>43.877212071036297</v>
      </c>
      <c r="AR19" s="26">
        <v>9.7958768750670409</v>
      </c>
      <c r="AS19" s="26">
        <v>99.894696770747103</v>
      </c>
      <c r="AT19" s="26">
        <v>6.1813144242708701E-2</v>
      </c>
      <c r="AU19" s="26">
        <v>18.8759056862711</v>
      </c>
      <c r="AV19" s="26">
        <v>0</v>
      </c>
      <c r="AW19" s="26">
        <v>26117.027960900999</v>
      </c>
      <c r="AX19" s="26">
        <v>2901.8972775596999</v>
      </c>
      <c r="AY19" s="26">
        <v>29018.925238460699</v>
      </c>
      <c r="AZ19" s="26">
        <v>1.19493224570982E-2</v>
      </c>
      <c r="BA19" s="26">
        <v>306.09799998167898</v>
      </c>
      <c r="BB19" s="26">
        <v>9.6626677469865694</v>
      </c>
      <c r="BC19" s="26">
        <v>4746.0701501036701</v>
      </c>
      <c r="BD19" s="26">
        <v>11.5670816160981</v>
      </c>
      <c r="BE19" s="26">
        <v>23.046202230526202</v>
      </c>
      <c r="BF19" s="26">
        <v>65.3480291882031</v>
      </c>
      <c r="BG19" s="26">
        <v>13.340483309358</v>
      </c>
      <c r="BH19" s="26">
        <v>3.4695497153281698</v>
      </c>
      <c r="BI19" s="26">
        <v>3.4362735329618501</v>
      </c>
      <c r="BJ19" s="26">
        <v>988.51855612134102</v>
      </c>
      <c r="BK19" s="26">
        <v>967.54639702440898</v>
      </c>
      <c r="BL19" s="26">
        <v>20.972159096931598</v>
      </c>
      <c r="BM19" s="26">
        <v>3.4764304866151799E-2</v>
      </c>
      <c r="BN19" s="26">
        <v>1.0350836811014201E-2</v>
      </c>
      <c r="BO19" s="26">
        <v>93.551210754145899</v>
      </c>
      <c r="BP19" s="26">
        <v>0.33713254789265701</v>
      </c>
      <c r="BQ19" s="26">
        <v>156.07753476854199</v>
      </c>
      <c r="BR19" s="26">
        <v>38.481192860000903</v>
      </c>
      <c r="BS19" s="26">
        <v>20.314958216901701</v>
      </c>
      <c r="BT19" s="26">
        <v>390.668176268347</v>
      </c>
      <c r="BU19" s="26">
        <v>2089.24450957315</v>
      </c>
      <c r="BV19" s="26">
        <v>24.109815453628499</v>
      </c>
      <c r="BW19" s="26">
        <v>96.796393974216898</v>
      </c>
      <c r="BX19" s="26">
        <v>17.294579699593999</v>
      </c>
      <c r="BY19" s="26">
        <v>1010.59100767283</v>
      </c>
      <c r="BZ19" s="26">
        <v>2732.5749673606201</v>
      </c>
      <c r="CA19" s="26">
        <v>0</v>
      </c>
      <c r="CB19" s="26">
        <v>0.114868533309916</v>
      </c>
      <c r="CC19" s="26">
        <v>534.86626904967397</v>
      </c>
      <c r="CD19" s="97">
        <v>0</v>
      </c>
      <c r="CE19" s="26">
        <v>209.110057264776</v>
      </c>
      <c r="CF19" s="26">
        <v>9258.9398163549995</v>
      </c>
      <c r="CG19" s="26">
        <v>201.472512904609</v>
      </c>
      <c r="CI19" s="23">
        <f t="shared" si="0"/>
        <v>-4.6563159320706982E-4</v>
      </c>
      <c r="CJ19" s="23">
        <f t="shared" si="1"/>
        <v>5.8639263193831166E-6</v>
      </c>
      <c r="CK19" s="23">
        <f t="shared" si="2"/>
        <v>-2.2563956815349289E-4</v>
      </c>
      <c r="CL19" s="23">
        <f t="shared" si="3"/>
        <v>-2.3333709174387789E-4</v>
      </c>
      <c r="CM19" s="23">
        <f t="shared" si="4"/>
        <v>-2.3838083833129022E-4</v>
      </c>
      <c r="CN19" s="23">
        <f t="shared" si="5"/>
        <v>-2.3923376106838068E-5</v>
      </c>
      <c r="CO19" s="23">
        <f t="shared" si="6"/>
        <v>-3.4215559387062357E-5</v>
      </c>
      <c r="CP19" s="74">
        <f t="shared" si="7"/>
        <v>-0.63814154598484751</v>
      </c>
      <c r="CQ19" s="74">
        <f t="shared" si="8"/>
        <v>4.1115247446672445</v>
      </c>
      <c r="CR19" s="23">
        <f t="shared" si="9"/>
        <v>0</v>
      </c>
      <c r="CS19" s="74">
        <f t="shared" si="10"/>
        <v>-0.10667521896121648</v>
      </c>
      <c r="CT19" s="23">
        <f t="shared" si="11"/>
        <v>4.7467207338176921E-6</v>
      </c>
      <c r="CU19" s="74">
        <f t="shared" si="12"/>
        <v>2.0646003989168746</v>
      </c>
      <c r="CV19" s="83">
        <f t="shared" si="14"/>
        <v>-1.2287157547416161E-5</v>
      </c>
      <c r="CW19" s="83">
        <f t="shared" si="15"/>
        <v>-7.3247272712163321E-6</v>
      </c>
      <c r="CX19" s="74">
        <f t="shared" si="13"/>
        <v>-0.90147034501171319</v>
      </c>
    </row>
    <row r="20" spans="1:102" x14ac:dyDescent="0.25">
      <c r="A20" s="28" t="s">
        <v>19</v>
      </c>
      <c r="B20" s="26">
        <v>55.158180809999998</v>
      </c>
      <c r="C20" s="26">
        <v>0</v>
      </c>
      <c r="D20" s="26">
        <v>17.34506511</v>
      </c>
      <c r="E20" s="26">
        <v>0.68657638509999996</v>
      </c>
      <c r="F20" s="26">
        <v>0.68657638509999996</v>
      </c>
      <c r="G20" s="26">
        <v>0.61868995159999995</v>
      </c>
      <c r="H20" s="26">
        <v>47.65438228</v>
      </c>
      <c r="I20" s="52">
        <v>0.10751298300000001</v>
      </c>
      <c r="J20" s="52">
        <v>0.74721363220000003</v>
      </c>
      <c r="K20" s="26"/>
      <c r="L20" s="52">
        <v>0.43948641599999999</v>
      </c>
      <c r="M20" s="26"/>
      <c r="N20" s="52"/>
      <c r="O20" s="26">
        <v>5.6542783800000003E-2</v>
      </c>
      <c r="P20" s="26"/>
      <c r="Q20" s="52">
        <v>6.8734920000000004E-4</v>
      </c>
      <c r="R20" s="26"/>
      <c r="S20" s="28" t="s">
        <v>19</v>
      </c>
      <c r="T20" s="96">
        <v>0</v>
      </c>
      <c r="U20" s="26">
        <v>0</v>
      </c>
      <c r="V20" s="97">
        <v>5.6541668387569202E-2</v>
      </c>
      <c r="W20" s="26">
        <v>2.3437054426217198E-3</v>
      </c>
      <c r="X20" s="26">
        <v>2.3437054426217198E-3</v>
      </c>
      <c r="Y20" s="26">
        <v>9.4469695520758802E-4</v>
      </c>
      <c r="Z20" s="97">
        <v>0</v>
      </c>
      <c r="AA20" s="26">
        <v>7.96244920484135E-2</v>
      </c>
      <c r="AB20" s="97">
        <v>0</v>
      </c>
      <c r="AC20" s="97">
        <v>28.564511617718502</v>
      </c>
      <c r="AD20" s="26">
        <v>0</v>
      </c>
      <c r="AE20" s="26">
        <v>55.158040368833099</v>
      </c>
      <c r="AF20" s="26">
        <v>4.9222043318738799E-2</v>
      </c>
      <c r="AG20" s="26">
        <v>5.1436867956480601</v>
      </c>
      <c r="AH20" s="26">
        <v>2.5001308104730599E-2</v>
      </c>
      <c r="AI20" s="26">
        <v>0</v>
      </c>
      <c r="AJ20" s="97">
        <v>0</v>
      </c>
      <c r="AK20" s="26">
        <v>1.1737429524388101</v>
      </c>
      <c r="AL20" s="26">
        <v>1.1737429524388101</v>
      </c>
      <c r="AM20" s="26">
        <v>0</v>
      </c>
      <c r="AN20" s="26">
        <v>0</v>
      </c>
      <c r="AO20" s="26">
        <v>2.4388307971582399E-2</v>
      </c>
      <c r="AP20" s="26">
        <v>0</v>
      </c>
      <c r="AQ20" s="97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15.610549427735201</v>
      </c>
      <c r="AX20" s="26">
        <v>1.73451490137072</v>
      </c>
      <c r="AY20" s="26">
        <v>17.345064329105899</v>
      </c>
      <c r="AZ20" s="26">
        <v>0</v>
      </c>
      <c r="BA20" s="26">
        <v>0.13982416198459999</v>
      </c>
      <c r="BB20" s="26">
        <v>5.49590038415538E-3</v>
      </c>
      <c r="BC20" s="26">
        <v>37.282619139866803</v>
      </c>
      <c r="BD20" s="26">
        <v>7.41507387137132E-3</v>
      </c>
      <c r="BE20" s="26">
        <v>1.9430112711299099E-2</v>
      </c>
      <c r="BF20" s="26">
        <v>4.69619378627293E-2</v>
      </c>
      <c r="BG20" s="26">
        <v>1.09850612940028E-2</v>
      </c>
      <c r="BH20" s="26">
        <v>0</v>
      </c>
      <c r="BI20" s="26">
        <v>2.5863152829908001E-3</v>
      </c>
      <c r="BJ20" s="26">
        <v>0.68662683717213202</v>
      </c>
      <c r="BK20" s="26">
        <v>0.68662683717213202</v>
      </c>
      <c r="BL20" s="26">
        <v>0</v>
      </c>
      <c r="BM20" s="26">
        <v>0</v>
      </c>
      <c r="BN20" s="26">
        <v>0</v>
      </c>
      <c r="BO20" s="26">
        <v>2.0460106924166499E-2</v>
      </c>
      <c r="BP20" s="26">
        <v>0</v>
      </c>
      <c r="BQ20" s="26">
        <v>0.12612472913463099</v>
      </c>
      <c r="BR20" s="26">
        <v>3.1376601905895703E-2</v>
      </c>
      <c r="BS20" s="26">
        <v>1.68211192314686E-2</v>
      </c>
      <c r="BT20" s="26">
        <v>0.31520655026262601</v>
      </c>
      <c r="BU20" s="26">
        <v>8.2584992012522491</v>
      </c>
      <c r="BV20" s="26">
        <v>1.7164434255416399E-2</v>
      </c>
      <c r="BW20" s="26">
        <v>6.6598894051378504E-2</v>
      </c>
      <c r="BX20" s="26">
        <v>0</v>
      </c>
      <c r="BY20" s="26">
        <v>0.61869331684276296</v>
      </c>
      <c r="BZ20" s="26">
        <v>21.511815572680099</v>
      </c>
      <c r="CA20" s="26">
        <v>0</v>
      </c>
      <c r="CB20" s="26">
        <v>0</v>
      </c>
      <c r="CC20" s="26">
        <v>0.38439117206192702</v>
      </c>
      <c r="CD20" s="97">
        <v>0</v>
      </c>
      <c r="CE20" s="26">
        <v>0.13586123400849801</v>
      </c>
      <c r="CF20" s="26">
        <v>47.654379757160797</v>
      </c>
      <c r="CG20" s="26">
        <v>0.112633916415064</v>
      </c>
      <c r="CI20" s="23">
        <f t="shared" si="0"/>
        <v>-2.546152988300435E-6</v>
      </c>
      <c r="CJ20" s="23">
        <f t="shared" si="1"/>
        <v>0</v>
      </c>
      <c r="CK20" s="23">
        <f t="shared" si="2"/>
        <v>-4.502111098630784E-8</v>
      </c>
      <c r="CL20" s="23">
        <f t="shared" si="3"/>
        <v>7.3483552925736529E-5</v>
      </c>
      <c r="CM20" s="23">
        <f t="shared" si="4"/>
        <v>7.3483552925736529E-5</v>
      </c>
      <c r="CN20" s="23">
        <f t="shared" si="5"/>
        <v>5.4393040557817798E-6</v>
      </c>
      <c r="CO20" s="23">
        <f t="shared" si="6"/>
        <v>-5.294034006147538E-8</v>
      </c>
      <c r="CP20" s="74">
        <f t="shared" si="7"/>
        <v>-0.97820072165031713</v>
      </c>
      <c r="CQ20" s="74">
        <f t="shared" si="8"/>
        <v>-0.89343811646747218</v>
      </c>
      <c r="CR20" s="23">
        <f t="shared" si="9"/>
        <v>0</v>
      </c>
      <c r="CS20" s="74">
        <f t="shared" si="10"/>
        <v>1.6707149748146257</v>
      </c>
      <c r="CT20" s="23">
        <f t="shared" si="11"/>
        <v>0</v>
      </c>
      <c r="CU20" s="74">
        <f t="shared" si="12"/>
        <v>0</v>
      </c>
      <c r="CV20" s="83">
        <f t="shared" si="14"/>
        <v>-1.9726875046445206E-5</v>
      </c>
      <c r="CW20" s="83">
        <f t="shared" si="15"/>
        <v>0</v>
      </c>
      <c r="CX20" s="74">
        <f t="shared" si="13"/>
        <v>-1</v>
      </c>
    </row>
    <row r="21" spans="1:102" x14ac:dyDescent="0.25">
      <c r="A21" s="28" t="s">
        <v>20</v>
      </c>
      <c r="B21" s="26">
        <v>75.435480999999996</v>
      </c>
      <c r="C21" s="26">
        <v>27.262824999999999</v>
      </c>
      <c r="D21" s="26">
        <v>205.83253500000001</v>
      </c>
      <c r="E21" s="26">
        <v>25.8117257</v>
      </c>
      <c r="F21" s="26">
        <v>25.7815826</v>
      </c>
      <c r="G21" s="26">
        <v>0.58879490000000001</v>
      </c>
      <c r="H21" s="26">
        <v>13.5676971</v>
      </c>
      <c r="I21" s="52">
        <v>1.8398717677</v>
      </c>
      <c r="J21" s="52">
        <v>5.8304587099999999E-2</v>
      </c>
      <c r="K21" s="26"/>
      <c r="L21" s="52">
        <v>8.0717714525000002</v>
      </c>
      <c r="M21" s="26"/>
      <c r="N21" s="52">
        <v>4.8375000000000001E-2</v>
      </c>
      <c r="O21" s="26">
        <v>0.1016414477</v>
      </c>
      <c r="P21" s="26">
        <v>9.4205000000000001E-3</v>
      </c>
      <c r="Q21" s="52">
        <v>7.6485414999999998E-3</v>
      </c>
      <c r="R21" s="26"/>
      <c r="S21" s="28" t="s">
        <v>20</v>
      </c>
      <c r="T21" s="96">
        <v>0</v>
      </c>
      <c r="U21" s="26">
        <v>0</v>
      </c>
      <c r="V21" s="97">
        <v>0.10163408413047</v>
      </c>
      <c r="W21" s="26">
        <v>2.3229468140516501E-2</v>
      </c>
      <c r="X21" s="26">
        <v>2.3229468140516501E-2</v>
      </c>
      <c r="Y21" s="26">
        <v>9.3619118384562494E-3</v>
      </c>
      <c r="Z21" s="97">
        <v>0</v>
      </c>
      <c r="AA21" s="26">
        <v>0.34151288591172502</v>
      </c>
      <c r="AB21" s="97">
        <v>9.4197407401136694E-3</v>
      </c>
      <c r="AC21" s="97">
        <v>71.042511238419905</v>
      </c>
      <c r="AD21" s="26">
        <v>0</v>
      </c>
      <c r="AE21" s="26">
        <v>75.381602283988201</v>
      </c>
      <c r="AF21" s="26">
        <v>0.54032894045787805</v>
      </c>
      <c r="AG21" s="26">
        <v>10.8456820229841</v>
      </c>
      <c r="AH21" s="26">
        <v>0.26844874423585102</v>
      </c>
      <c r="AI21" s="26">
        <v>0</v>
      </c>
      <c r="AJ21" s="97">
        <v>0</v>
      </c>
      <c r="AK21" s="26">
        <v>4.6475048967740804</v>
      </c>
      <c r="AL21" s="26">
        <v>4.6475048967740804</v>
      </c>
      <c r="AM21" s="26">
        <v>0</v>
      </c>
      <c r="AN21" s="26">
        <v>0</v>
      </c>
      <c r="AO21" s="26">
        <v>0.25498254865249198</v>
      </c>
      <c r="AP21" s="26">
        <v>0</v>
      </c>
      <c r="AQ21" s="97">
        <v>0</v>
      </c>
      <c r="AR21" s="26">
        <v>0</v>
      </c>
      <c r="AS21" s="26">
        <v>0</v>
      </c>
      <c r="AT21" s="26">
        <v>0</v>
      </c>
      <c r="AU21" s="26">
        <v>27.239957781488801</v>
      </c>
      <c r="AV21" s="26">
        <v>0</v>
      </c>
      <c r="AW21" s="26">
        <v>185.17077107756299</v>
      </c>
      <c r="AX21" s="26">
        <v>20.574472159041299</v>
      </c>
      <c r="AY21" s="26">
        <v>205.74524323660501</v>
      </c>
      <c r="AZ21" s="26">
        <v>0</v>
      </c>
      <c r="BA21" s="26">
        <v>0.96396783501821004</v>
      </c>
      <c r="BB21" s="26">
        <v>0.35380151854362701</v>
      </c>
      <c r="BC21" s="26">
        <v>3.7642117167148701</v>
      </c>
      <c r="BD21" s="26">
        <v>0.41661465191774599</v>
      </c>
      <c r="BE21" s="26">
        <v>0.59672135562206097</v>
      </c>
      <c r="BF21" s="26">
        <v>1.4477329861053601</v>
      </c>
      <c r="BG21" s="26">
        <v>0.33284522230857</v>
      </c>
      <c r="BH21" s="26">
        <v>0</v>
      </c>
      <c r="BI21" s="26">
        <v>9.2837366579032701E-2</v>
      </c>
      <c r="BJ21" s="26">
        <v>25.784114261038201</v>
      </c>
      <c r="BK21" s="26">
        <v>25.7540617503596</v>
      </c>
      <c r="BL21" s="26">
        <v>3.00525106786378E-2</v>
      </c>
      <c r="BM21" s="26">
        <v>0</v>
      </c>
      <c r="BN21" s="26">
        <v>0</v>
      </c>
      <c r="BO21" s="26">
        <v>2.2937997277291799</v>
      </c>
      <c r="BP21" s="26">
        <v>0</v>
      </c>
      <c r="BQ21" s="26">
        <v>4.2162675088322699</v>
      </c>
      <c r="BR21" s="26">
        <v>0.94339286033168501</v>
      </c>
      <c r="BS21" s="26">
        <v>0.505755354200081</v>
      </c>
      <c r="BT21" s="26">
        <v>10.538086806990799</v>
      </c>
      <c r="BU21" s="26">
        <v>2.49515603081444</v>
      </c>
      <c r="BV21" s="26">
        <v>0.710767706697091</v>
      </c>
      <c r="BW21" s="26">
        <v>2.0023826374995202</v>
      </c>
      <c r="BX21" s="26">
        <v>1.3030560470025301</v>
      </c>
      <c r="BY21" s="26">
        <v>0.58787763554291395</v>
      </c>
      <c r="BZ21" s="26">
        <v>1.79789158059273</v>
      </c>
      <c r="CA21" s="26">
        <v>0</v>
      </c>
      <c r="CB21" s="26">
        <v>0</v>
      </c>
      <c r="CC21" s="26">
        <v>0.163825433698749</v>
      </c>
      <c r="CD21" s="97">
        <v>0</v>
      </c>
      <c r="CE21" s="26">
        <v>1.25827926970353E-2</v>
      </c>
      <c r="CF21" s="26">
        <v>13.563110842882001</v>
      </c>
      <c r="CG21" s="26">
        <v>7.8175106061959904E-2</v>
      </c>
      <c r="CI21" s="23">
        <f t="shared" si="0"/>
        <v>-7.1423573227822116E-4</v>
      </c>
      <c r="CJ21" s="23">
        <f t="shared" si="1"/>
        <v>-8.3876922186890818E-4</v>
      </c>
      <c r="CK21" s="23">
        <f t="shared" si="2"/>
        <v>-4.2409118361682224E-4</v>
      </c>
      <c r="CL21" s="23">
        <f t="shared" si="3"/>
        <v>-1.0697246392091769E-3</v>
      </c>
      <c r="CM21" s="23">
        <f t="shared" si="4"/>
        <v>-1.0674616088307862E-3</v>
      </c>
      <c r="CN21" s="23">
        <f t="shared" si="5"/>
        <v>-1.5578675309281117E-3</v>
      </c>
      <c r="CO21" s="23">
        <f t="shared" si="6"/>
        <v>-3.3802767589788965E-4</v>
      </c>
      <c r="CP21" s="74">
        <f t="shared" si="7"/>
        <v>-0.9873744091581147</v>
      </c>
      <c r="CQ21" s="74">
        <f t="shared" si="8"/>
        <v>4.85739309543494</v>
      </c>
      <c r="CR21" s="23">
        <f t="shared" si="9"/>
        <v>0</v>
      </c>
      <c r="CS21" s="74">
        <f t="shared" si="10"/>
        <v>-0.42422739244745977</v>
      </c>
      <c r="CT21" s="23">
        <f t="shared" si="11"/>
        <v>0</v>
      </c>
      <c r="CU21" s="74">
        <f t="shared" si="12"/>
        <v>-1</v>
      </c>
      <c r="CV21" s="83">
        <f t="shared" si="14"/>
        <v>-7.2446523506205769E-5</v>
      </c>
      <c r="CW21" s="83">
        <f t="shared" si="15"/>
        <v>-8.0596559241089918E-5</v>
      </c>
      <c r="CX21" s="74">
        <f t="shared" si="13"/>
        <v>-1</v>
      </c>
    </row>
    <row r="22" spans="1:102" x14ac:dyDescent="0.25">
      <c r="A22" s="28" t="s">
        <v>129</v>
      </c>
      <c r="B22" s="26">
        <v>157.87469999999999</v>
      </c>
      <c r="C22" s="26">
        <v>1.1992</v>
      </c>
      <c r="D22" s="26">
        <v>245.4264</v>
      </c>
      <c r="E22" s="26">
        <v>15.109219600999999</v>
      </c>
      <c r="F22" s="26">
        <v>15.109219600999999</v>
      </c>
      <c r="G22" s="26">
        <v>1.9063000000000001</v>
      </c>
      <c r="H22" s="26">
        <v>55.834099999999999</v>
      </c>
      <c r="I22" s="52">
        <v>4.0322009399999997E-2</v>
      </c>
      <c r="J22" s="52">
        <v>1.2805518599999999E-2</v>
      </c>
      <c r="K22" s="26"/>
      <c r="L22" s="52">
        <v>0.73904134529999999</v>
      </c>
      <c r="M22" s="26"/>
      <c r="N22" s="52">
        <v>9.5498199999999993E-6</v>
      </c>
      <c r="O22" s="26">
        <v>6.4523580999999997E-3</v>
      </c>
      <c r="P22" s="26">
        <v>2.0691300000000002E-6</v>
      </c>
      <c r="Q22" s="52">
        <v>1.5083144999999999E-3</v>
      </c>
      <c r="R22" s="26"/>
      <c r="S22" s="28" t="s">
        <v>129</v>
      </c>
      <c r="T22" s="96">
        <v>0</v>
      </c>
      <c r="U22" s="26">
        <v>0.76840107284627801</v>
      </c>
      <c r="V22" s="97">
        <v>6.4526077027364003E-3</v>
      </c>
      <c r="W22" s="26">
        <v>0.21100183260066499</v>
      </c>
      <c r="X22" s="26">
        <v>0.21100183260066499</v>
      </c>
      <c r="Y22" s="26">
        <v>5.8377555223629703E-2</v>
      </c>
      <c r="Z22" s="97">
        <v>0</v>
      </c>
      <c r="AA22" s="26">
        <v>0.75588376553409498</v>
      </c>
      <c r="AB22" s="97">
        <v>2.06921858240602E-6</v>
      </c>
      <c r="AC22" s="97">
        <v>394.13772431074898</v>
      </c>
      <c r="AD22" s="26">
        <v>0</v>
      </c>
      <c r="AE22" s="26">
        <v>157.87324499853901</v>
      </c>
      <c r="AF22" s="26">
        <v>3.1097004477544901</v>
      </c>
      <c r="AG22" s="26">
        <v>70.128974142287205</v>
      </c>
      <c r="AH22" s="26">
        <v>1.6797382469445601</v>
      </c>
      <c r="AI22" s="26">
        <v>0</v>
      </c>
      <c r="AJ22" s="97">
        <v>0</v>
      </c>
      <c r="AK22" s="26">
        <v>7.68226647175912</v>
      </c>
      <c r="AL22" s="26">
        <v>7.68226647175912</v>
      </c>
      <c r="AM22" s="26">
        <v>0</v>
      </c>
      <c r="AN22" s="26">
        <v>0</v>
      </c>
      <c r="AO22" s="26">
        <v>1.5066161304893599</v>
      </c>
      <c r="AP22" s="26">
        <v>0</v>
      </c>
      <c r="AQ22" s="97">
        <v>7.0890560074846802E-4</v>
      </c>
      <c r="AR22" s="26">
        <v>7.5614516664186801E-4</v>
      </c>
      <c r="AS22" s="26">
        <v>4.3084346015421198E-3</v>
      </c>
      <c r="AT22" s="26">
        <v>0</v>
      </c>
      <c r="AU22" s="26">
        <v>1.1991899299481401</v>
      </c>
      <c r="AV22" s="26">
        <v>0</v>
      </c>
      <c r="AW22" s="26">
        <v>220.87654397768799</v>
      </c>
      <c r="AX22" s="26">
        <v>24.541784391055799</v>
      </c>
      <c r="AY22" s="26">
        <v>245.418328368744</v>
      </c>
      <c r="AZ22" s="26">
        <v>0</v>
      </c>
      <c r="BA22" s="26">
        <v>5.8018635462248804</v>
      </c>
      <c r="BB22" s="26">
        <v>0.120823816189641</v>
      </c>
      <c r="BC22" s="26">
        <v>17.820944494786598</v>
      </c>
      <c r="BD22" s="26">
        <v>0.16301984181837101</v>
      </c>
      <c r="BE22" s="26">
        <v>0.42710943897881698</v>
      </c>
      <c r="BF22" s="26">
        <v>1.04518306001532</v>
      </c>
      <c r="BG22" s="26">
        <v>0.241477376224253</v>
      </c>
      <c r="BH22" s="26">
        <v>0</v>
      </c>
      <c r="BI22" s="26">
        <v>5.6853592817341501E-2</v>
      </c>
      <c r="BJ22" s="26">
        <v>15.1102299531863</v>
      </c>
      <c r="BK22" s="26">
        <v>15.1102299531863</v>
      </c>
      <c r="BL22" s="26">
        <v>0</v>
      </c>
      <c r="BM22" s="26">
        <v>0</v>
      </c>
      <c r="BN22" s="26">
        <v>0</v>
      </c>
      <c r="BO22" s="26">
        <v>0.44994270352794602</v>
      </c>
      <c r="BP22" s="26">
        <v>0</v>
      </c>
      <c r="BQ22" s="26">
        <v>2.7731785779085798</v>
      </c>
      <c r="BR22" s="26">
        <v>0.689706259142293</v>
      </c>
      <c r="BS22" s="26">
        <v>0.36977424368789102</v>
      </c>
      <c r="BT22" s="26">
        <v>6.93176264797144</v>
      </c>
      <c r="BU22" s="26">
        <v>16.2370466673095</v>
      </c>
      <c r="BV22" s="26">
        <v>0.37731628631425901</v>
      </c>
      <c r="BW22" s="26">
        <v>1.46398004773006</v>
      </c>
      <c r="BX22" s="26">
        <v>1.02060860105712E-4</v>
      </c>
      <c r="BY22" s="26">
        <v>1.90629125975407</v>
      </c>
      <c r="BZ22" s="26">
        <v>5.7274933834833703</v>
      </c>
      <c r="CA22" s="26">
        <v>0</v>
      </c>
      <c r="CB22" s="26">
        <v>0</v>
      </c>
      <c r="CC22" s="26">
        <v>0.38953898753469202</v>
      </c>
      <c r="CD22" s="97">
        <v>0</v>
      </c>
      <c r="CE22" s="26">
        <v>8.6376113231038804E-2</v>
      </c>
      <c r="CF22" s="26">
        <v>55.833690289191402</v>
      </c>
      <c r="CG22" s="26">
        <v>0.49110116199140602</v>
      </c>
      <c r="CI22" s="23">
        <f t="shared" si="0"/>
        <v>-9.2161787859766658E-6</v>
      </c>
      <c r="CJ22" s="23">
        <f t="shared" si="1"/>
        <v>-8.3973080886707194E-6</v>
      </c>
      <c r="CK22" s="23">
        <f t="shared" si="2"/>
        <v>-3.2888194815233445E-5</v>
      </c>
      <c r="CL22" s="23">
        <f t="shared" si="3"/>
        <v>6.6869912078956929E-5</v>
      </c>
      <c r="CM22" s="23">
        <f t="shared" si="4"/>
        <v>6.6869912078956929E-5</v>
      </c>
      <c r="CN22" s="23">
        <f t="shared" si="5"/>
        <v>-4.5849267849324271E-6</v>
      </c>
      <c r="CO22" s="23">
        <f t="shared" si="6"/>
        <v>-7.3380032739346884E-6</v>
      </c>
      <c r="CP22" s="74">
        <f t="shared" si="7"/>
        <v>4.2329195826402692</v>
      </c>
      <c r="CQ22" s="74">
        <f t="shared" si="8"/>
        <v>58.027969826547675</v>
      </c>
      <c r="CR22" s="23">
        <f t="shared" si="9"/>
        <v>0</v>
      </c>
      <c r="CS22" s="74">
        <f t="shared" si="10"/>
        <v>9.394907565882729</v>
      </c>
      <c r="CT22" s="23">
        <f t="shared" si="11"/>
        <v>0</v>
      </c>
      <c r="CU22" s="74">
        <f t="shared" si="12"/>
        <v>450.15348787119757</v>
      </c>
      <c r="CV22" s="83">
        <f t="shared" si="14"/>
        <v>3.8683955932425626E-5</v>
      </c>
      <c r="CW22" s="83">
        <f t="shared" si="15"/>
        <v>4.2811426067879227E-5</v>
      </c>
      <c r="CX22" s="74">
        <f t="shared" si="13"/>
        <v>-1</v>
      </c>
    </row>
    <row r="23" spans="1:102" x14ac:dyDescent="0.25">
      <c r="A23" s="28" t="s">
        <v>22</v>
      </c>
      <c r="B23" s="26">
        <v>4562.9304750000001</v>
      </c>
      <c r="C23" s="26">
        <v>10.286179000000001</v>
      </c>
      <c r="D23" s="26">
        <v>10933.351675</v>
      </c>
      <c r="E23" s="26">
        <v>163.38097844000001</v>
      </c>
      <c r="F23" s="26">
        <v>162.68515239000001</v>
      </c>
      <c r="G23" s="26">
        <v>383.96088550000002</v>
      </c>
      <c r="H23" s="26">
        <v>1430.6771285</v>
      </c>
      <c r="I23" s="52">
        <v>44.377869259000001</v>
      </c>
      <c r="J23" s="52">
        <v>8.3154907518000005</v>
      </c>
      <c r="K23" s="26"/>
      <c r="L23" s="52">
        <v>246.61435415</v>
      </c>
      <c r="M23" s="26"/>
      <c r="N23" s="52">
        <v>19.362833108</v>
      </c>
      <c r="O23" s="26">
        <v>36.279763584000001</v>
      </c>
      <c r="P23" s="26">
        <v>3.5228183195999998</v>
      </c>
      <c r="Q23" s="52">
        <v>0.49744444739999999</v>
      </c>
      <c r="R23" s="26"/>
      <c r="S23" s="28" t="s">
        <v>22</v>
      </c>
      <c r="T23" s="96">
        <v>4.8696747570429202E-2</v>
      </c>
      <c r="U23" s="26">
        <v>0.100733052179324</v>
      </c>
      <c r="V23" s="97">
        <v>36.279870702119901</v>
      </c>
      <c r="W23" s="26">
        <v>3.1590375863579498</v>
      </c>
      <c r="X23" s="26">
        <v>3.15517769024743</v>
      </c>
      <c r="Y23" s="26">
        <v>1.26416586100941</v>
      </c>
      <c r="Z23" s="97">
        <v>2.3350664680158902E-2</v>
      </c>
      <c r="AA23" s="26">
        <v>19.212500956116799</v>
      </c>
      <c r="AB23" s="97">
        <v>3.5228275611075501</v>
      </c>
      <c r="AC23" s="97">
        <v>8374.0717112085295</v>
      </c>
      <c r="AD23" s="26">
        <v>0</v>
      </c>
      <c r="AE23" s="26">
        <v>4562.7904571768604</v>
      </c>
      <c r="AF23" s="26">
        <v>60.526483514578999</v>
      </c>
      <c r="AG23" s="26">
        <v>1491.47767791145</v>
      </c>
      <c r="AH23" s="26">
        <v>31.0039805754848</v>
      </c>
      <c r="AI23" s="26">
        <v>0.56938779401431305</v>
      </c>
      <c r="AJ23" s="97">
        <v>2.8016726205377099E-2</v>
      </c>
      <c r="AK23" s="26">
        <v>96.481722315390797</v>
      </c>
      <c r="AL23" s="26">
        <v>96.481722315390797</v>
      </c>
      <c r="AM23" s="26">
        <v>0</v>
      </c>
      <c r="AN23" s="26">
        <v>0</v>
      </c>
      <c r="AO23" s="26">
        <v>32.423452397335403</v>
      </c>
      <c r="AP23" s="26">
        <v>3.5576056686692697E-2</v>
      </c>
      <c r="AQ23" s="97">
        <v>0.78713317451341902</v>
      </c>
      <c r="AR23" s="26">
        <v>6.4007253523481897E-2</v>
      </c>
      <c r="AS23" s="26">
        <v>0.34369261920684202</v>
      </c>
      <c r="AT23" s="26">
        <v>1.21015579864338E-2</v>
      </c>
      <c r="AU23" s="26">
        <v>10.2861795238016</v>
      </c>
      <c r="AV23" s="26">
        <v>0</v>
      </c>
      <c r="AW23" s="26">
        <v>9839.6346698479301</v>
      </c>
      <c r="AX23" s="26">
        <v>1093.2928271856299</v>
      </c>
      <c r="AY23" s="26">
        <v>10932.927497033499</v>
      </c>
      <c r="AZ23" s="26">
        <v>2.36558105624211E-4</v>
      </c>
      <c r="BA23" s="26">
        <v>115.702091753956</v>
      </c>
      <c r="BB23" s="26">
        <v>1.30162392902219</v>
      </c>
      <c r="BC23" s="26">
        <v>607.84428436241399</v>
      </c>
      <c r="BD23" s="26">
        <v>1.75617293110005</v>
      </c>
      <c r="BE23" s="26">
        <v>4.6017406334981201</v>
      </c>
      <c r="BF23" s="26">
        <v>11.173342240612399</v>
      </c>
      <c r="BG23" s="26">
        <v>2.60169772240502</v>
      </c>
      <c r="BH23" s="26">
        <v>0</v>
      </c>
      <c r="BI23" s="26">
        <v>0.61253566331012899</v>
      </c>
      <c r="BJ23" s="26">
        <v>163.37905682065099</v>
      </c>
      <c r="BK23" s="26">
        <v>162.68322894320599</v>
      </c>
      <c r="BL23" s="26">
        <v>0.69582787744506203</v>
      </c>
      <c r="BM23" s="26">
        <v>0</v>
      </c>
      <c r="BN23" s="26">
        <v>0</v>
      </c>
      <c r="BO23" s="26">
        <v>4.8459013616847599</v>
      </c>
      <c r="BP23" s="26">
        <v>0</v>
      </c>
      <c r="BQ23" s="26">
        <v>29.873517115913501</v>
      </c>
      <c r="BR23" s="26">
        <v>7.4310607504533204</v>
      </c>
      <c r="BS23" s="26">
        <v>3.9838923391039298</v>
      </c>
      <c r="BT23" s="26">
        <v>74.663705658713397</v>
      </c>
      <c r="BU23" s="26">
        <v>428.70736213199302</v>
      </c>
      <c r="BV23" s="26">
        <v>4.0651305299359999</v>
      </c>
      <c r="BW23" s="26">
        <v>15.772907802157199</v>
      </c>
      <c r="BX23" s="26">
        <v>2.65296240568351E-7</v>
      </c>
      <c r="BY23" s="26">
        <v>383.942393395306</v>
      </c>
      <c r="BZ23" s="26">
        <v>289.20382781307097</v>
      </c>
      <c r="CA23" s="26">
        <v>0</v>
      </c>
      <c r="CB23" s="26">
        <v>2.2783406328124801E-2</v>
      </c>
      <c r="CC23" s="26">
        <v>13.386838001955701</v>
      </c>
      <c r="CD23" s="97">
        <v>0</v>
      </c>
      <c r="CE23" s="26">
        <v>10.116045365156101</v>
      </c>
      <c r="CF23" s="26">
        <v>1430.6642856198</v>
      </c>
      <c r="CG23" s="26">
        <v>11.911790388554699</v>
      </c>
      <c r="CI23" s="23">
        <f t="shared" si="0"/>
        <v>-3.0685942708718327E-5</v>
      </c>
      <c r="CJ23" s="23">
        <f t="shared" si="1"/>
        <v>5.0922854777074907E-8</v>
      </c>
      <c r="CK23" s="23">
        <f t="shared" si="2"/>
        <v>-3.8796700143718053E-5</v>
      </c>
      <c r="CL23" s="23">
        <f t="shared" si="3"/>
        <v>-1.1761585512386686E-5</v>
      </c>
      <c r="CM23" s="23">
        <f t="shared" si="4"/>
        <v>-1.1823124395597312E-5</v>
      </c>
      <c r="CN23" s="23">
        <f t="shared" si="5"/>
        <v>-4.8161428396380133E-5</v>
      </c>
      <c r="CO23" s="23">
        <f t="shared" si="6"/>
        <v>-8.9767844499157595E-6</v>
      </c>
      <c r="CP23" s="74">
        <f t="shared" si="7"/>
        <v>-0.92890200131437028</v>
      </c>
      <c r="CQ23" s="74">
        <f t="shared" si="8"/>
        <v>1.3104470354871109</v>
      </c>
      <c r="CR23" s="23">
        <f t="shared" si="9"/>
        <v>0</v>
      </c>
      <c r="CS23" s="74">
        <f t="shared" si="10"/>
        <v>-0.60877491236091208</v>
      </c>
      <c r="CT23" s="23">
        <f t="shared" si="11"/>
        <v>0</v>
      </c>
      <c r="CU23" s="74">
        <f t="shared" si="12"/>
        <v>-0.98224987958684418</v>
      </c>
      <c r="CV23" s="83">
        <f t="shared" si="14"/>
        <v>2.9525583773852734E-6</v>
      </c>
      <c r="CW23" s="83">
        <f t="shared" si="15"/>
        <v>2.6233278903175447E-6</v>
      </c>
      <c r="CX23" s="74">
        <f t="shared" si="13"/>
        <v>-0.97567254383944746</v>
      </c>
    </row>
    <row r="24" spans="1:102" x14ac:dyDescent="0.25">
      <c r="A24" s="28" t="s">
        <v>23</v>
      </c>
      <c r="B24" s="26">
        <v>580.83825290000004</v>
      </c>
      <c r="C24" s="26">
        <v>54.395207329999998</v>
      </c>
      <c r="D24" s="26">
        <v>3002.4680861000002</v>
      </c>
      <c r="E24" s="26">
        <v>27.382386437000001</v>
      </c>
      <c r="F24" s="26">
        <v>8.7450482427999994</v>
      </c>
      <c r="G24" s="26">
        <v>12.288562562999999</v>
      </c>
      <c r="H24" s="26">
        <v>169.16937375000001</v>
      </c>
      <c r="I24" s="52">
        <v>6.0213761022999996</v>
      </c>
      <c r="J24" s="52">
        <v>1.7919823611000001</v>
      </c>
      <c r="K24" s="26"/>
      <c r="L24" s="52">
        <v>44.306484525000002</v>
      </c>
      <c r="M24" s="26"/>
      <c r="N24" s="52">
        <v>13.832488087</v>
      </c>
      <c r="O24" s="26">
        <v>5.5975393112000003</v>
      </c>
      <c r="P24" s="26">
        <v>0.56532903040000004</v>
      </c>
      <c r="Q24" s="52">
        <v>0.1332272246</v>
      </c>
      <c r="R24" s="26"/>
      <c r="S24" s="28" t="s">
        <v>23</v>
      </c>
      <c r="T24" s="96">
        <v>0</v>
      </c>
      <c r="U24" s="26">
        <v>7.1633231479797102E-3</v>
      </c>
      <c r="V24" s="97">
        <v>5.5975306629662098</v>
      </c>
      <c r="W24" s="26">
        <v>0.27251294269811899</v>
      </c>
      <c r="X24" s="26">
        <v>0.27251294269811899</v>
      </c>
      <c r="Y24" s="26">
        <v>0.109845660373607</v>
      </c>
      <c r="Z24" s="97">
        <v>0</v>
      </c>
      <c r="AA24" s="26">
        <v>1.7909309945243099</v>
      </c>
      <c r="AB24" s="97">
        <v>0.56533079400842501</v>
      </c>
      <c r="AC24" s="97">
        <v>719.92295893757898</v>
      </c>
      <c r="AD24" s="26">
        <v>0</v>
      </c>
      <c r="AE24" s="26">
        <v>580.83719740074901</v>
      </c>
      <c r="AF24" s="26">
        <v>5.7390270608938101</v>
      </c>
      <c r="AG24" s="26">
        <v>128.496763231621</v>
      </c>
      <c r="AH24" s="26">
        <v>2.91243880900362</v>
      </c>
      <c r="AI24" s="26">
        <v>2.24049385168404</v>
      </c>
      <c r="AJ24" s="97">
        <v>0</v>
      </c>
      <c r="AK24" s="26">
        <v>17.391081968107201</v>
      </c>
      <c r="AL24" s="26">
        <v>17.391081968107201</v>
      </c>
      <c r="AM24" s="26">
        <v>0</v>
      </c>
      <c r="AN24" s="26">
        <v>0</v>
      </c>
      <c r="AO24" s="26">
        <v>6.0113181554363999</v>
      </c>
      <c r="AP24" s="26">
        <v>1.12796396858061E-2</v>
      </c>
      <c r="AQ24" s="97">
        <v>4.6479142663892498E-2</v>
      </c>
      <c r="AR24" s="26">
        <v>3.8723544260542198E-3</v>
      </c>
      <c r="AS24" s="26">
        <v>0</v>
      </c>
      <c r="AT24" s="26">
        <v>0</v>
      </c>
      <c r="AU24" s="26">
        <v>54.395260099759099</v>
      </c>
      <c r="AV24" s="26">
        <v>0</v>
      </c>
      <c r="AW24" s="26">
        <v>2702.2188214664002</v>
      </c>
      <c r="AX24" s="26">
        <v>300.24688758588297</v>
      </c>
      <c r="AY24" s="26">
        <v>3002.4657090522801</v>
      </c>
      <c r="AZ24" s="26">
        <v>0</v>
      </c>
      <c r="BA24" s="26">
        <v>11.947323369993899</v>
      </c>
      <c r="BB24" s="26">
        <v>7.2900285553663194E-2</v>
      </c>
      <c r="BC24" s="26">
        <v>78.355373685147796</v>
      </c>
      <c r="BD24" s="26">
        <v>9.8847027949094904E-2</v>
      </c>
      <c r="BE24" s="26">
        <v>0.243939870809151</v>
      </c>
      <c r="BF24" s="26">
        <v>0.62316117870114696</v>
      </c>
      <c r="BG24" s="26">
        <v>0.141419188258183</v>
      </c>
      <c r="BH24" s="26">
        <v>1.6367334115974201E-4</v>
      </c>
      <c r="BI24" s="26">
        <v>3.3831103600698798E-2</v>
      </c>
      <c r="BJ24" s="26">
        <v>27.382961699508101</v>
      </c>
      <c r="BK24" s="26">
        <v>8.7456275640727998</v>
      </c>
      <c r="BL24" s="26">
        <v>18.637334135435299</v>
      </c>
      <c r="BM24" s="26">
        <v>5.8030004905283597E-4</v>
      </c>
      <c r="BN24" s="26">
        <v>9.6763614918676398E-5</v>
      </c>
      <c r="BO24" s="26">
        <v>0.30622441089744601</v>
      </c>
      <c r="BP24" s="26">
        <v>5.7454653681443402E-5</v>
      </c>
      <c r="BQ24" s="26">
        <v>1.5865790123293499</v>
      </c>
      <c r="BR24" s="26">
        <v>0.39375655715206898</v>
      </c>
      <c r="BS24" s="26">
        <v>0.2112211218219</v>
      </c>
      <c r="BT24" s="26">
        <v>3.9680665408929801</v>
      </c>
      <c r="BU24" s="26">
        <v>32.052064047302999</v>
      </c>
      <c r="BV24" s="26">
        <v>0.22805056002910001</v>
      </c>
      <c r="BW24" s="26">
        <v>0.83643222187315402</v>
      </c>
      <c r="BX24" s="26">
        <v>3.0029254604298E-4</v>
      </c>
      <c r="BY24" s="26">
        <v>12.288596658895299</v>
      </c>
      <c r="BZ24" s="26">
        <v>41.481747474591202</v>
      </c>
      <c r="CA24" s="26">
        <v>0</v>
      </c>
      <c r="CB24" s="26">
        <v>0</v>
      </c>
      <c r="CC24" s="26">
        <v>4.0147117613166499</v>
      </c>
      <c r="CD24" s="97">
        <v>0</v>
      </c>
      <c r="CE24" s="26">
        <v>3.2715070658357299</v>
      </c>
      <c r="CF24" s="26">
        <v>169.169270600814</v>
      </c>
      <c r="CG24" s="26">
        <v>3.7538630526013801</v>
      </c>
      <c r="CI24" s="23">
        <f t="shared" si="0"/>
        <v>-1.8171999618964358E-6</v>
      </c>
      <c r="CJ24" s="23">
        <f t="shared" si="1"/>
        <v>9.7011780433024124E-7</v>
      </c>
      <c r="CK24" s="23">
        <f t="shared" si="2"/>
        <v>-7.916979138192305E-7</v>
      </c>
      <c r="CL24" s="23">
        <f t="shared" si="3"/>
        <v>2.1008486949217263E-5</v>
      </c>
      <c r="CM24" s="23">
        <f t="shared" si="4"/>
        <v>6.6245634868559932E-5</v>
      </c>
      <c r="CN24" s="23">
        <f t="shared" si="5"/>
        <v>2.7746040373080665E-6</v>
      </c>
      <c r="CO24" s="23">
        <f t="shared" si="6"/>
        <v>-6.0973912545025848E-7</v>
      </c>
      <c r="CP24" s="74">
        <f t="shared" si="7"/>
        <v>-0.95474241467925791</v>
      </c>
      <c r="CQ24" s="74">
        <f t="shared" si="8"/>
        <v>-5.8670587306717896E-4</v>
      </c>
      <c r="CR24" s="23">
        <f t="shared" si="9"/>
        <v>0</v>
      </c>
      <c r="CS24" s="74">
        <f t="shared" si="10"/>
        <v>-0.60748224205659429</v>
      </c>
      <c r="CT24" s="23">
        <f t="shared" si="11"/>
        <v>0</v>
      </c>
      <c r="CU24" s="74">
        <f t="shared" si="12"/>
        <v>-1</v>
      </c>
      <c r="CV24" s="83">
        <f t="shared" si="14"/>
        <v>-1.5450063518316657E-6</v>
      </c>
      <c r="CW24" s="83">
        <f t="shared" si="15"/>
        <v>3.1196141187322176E-6</v>
      </c>
      <c r="CX24" s="74">
        <f t="shared" si="13"/>
        <v>-1</v>
      </c>
    </row>
    <row r="25" spans="1:102" x14ac:dyDescent="0.25">
      <c r="A25" s="28" t="s">
        <v>24</v>
      </c>
      <c r="B25" s="26">
        <v>2302.0700000000002</v>
      </c>
      <c r="C25" s="26">
        <v>0</v>
      </c>
      <c r="D25" s="26">
        <v>11288.31</v>
      </c>
      <c r="E25" s="26">
        <v>243.93651438000001</v>
      </c>
      <c r="F25" s="26">
        <v>242.56651438</v>
      </c>
      <c r="G25" s="26">
        <v>303.45</v>
      </c>
      <c r="H25" s="26">
        <v>1477.94</v>
      </c>
      <c r="I25" s="52">
        <v>31.101152343999999</v>
      </c>
      <c r="J25" s="52">
        <v>15.155585715000001</v>
      </c>
      <c r="K25" s="26"/>
      <c r="L25" s="52">
        <v>209.88140000000001</v>
      </c>
      <c r="M25" s="26"/>
      <c r="N25" s="52">
        <v>9.8241382739999992</v>
      </c>
      <c r="O25" s="26">
        <v>27.925112343999999</v>
      </c>
      <c r="P25" s="26">
        <v>2.304024606</v>
      </c>
      <c r="Q25" s="52">
        <v>0.34592674000000001</v>
      </c>
      <c r="R25" s="26"/>
      <c r="S25" s="28" t="s">
        <v>24</v>
      </c>
      <c r="T25" s="96">
        <v>2.64145955731192E-2</v>
      </c>
      <c r="U25" s="26">
        <v>7.4296702754951198</v>
      </c>
      <c r="V25" s="97">
        <v>27.925180507862201</v>
      </c>
      <c r="W25" s="26">
        <v>5.1974645360395701</v>
      </c>
      <c r="X25" s="26">
        <v>5.1953655347933898</v>
      </c>
      <c r="Y25" s="26">
        <v>0.90101042604914094</v>
      </c>
      <c r="Z25" s="97">
        <v>1.26645127294874E-2</v>
      </c>
      <c r="AA25" s="26">
        <v>15.819057727041899</v>
      </c>
      <c r="AB25" s="97">
        <v>2.3040261609291202</v>
      </c>
      <c r="AC25" s="97">
        <v>6042.7124501089602</v>
      </c>
      <c r="AD25" s="26">
        <v>0</v>
      </c>
      <c r="AE25" s="26">
        <v>2302.0557973202699</v>
      </c>
      <c r="AF25" s="26">
        <v>47.093392387418703</v>
      </c>
      <c r="AG25" s="26">
        <v>1055.9484985526101</v>
      </c>
      <c r="AH25" s="26">
        <v>28.558665547831399</v>
      </c>
      <c r="AI25" s="26">
        <v>2.6108680707467098</v>
      </c>
      <c r="AJ25" s="97">
        <v>1.51974782361095E-2</v>
      </c>
      <c r="AK25" s="26">
        <v>165.39581210744001</v>
      </c>
      <c r="AL25" s="26">
        <v>165.39581210744001</v>
      </c>
      <c r="AM25" s="26">
        <v>0</v>
      </c>
      <c r="AN25" s="26">
        <v>0</v>
      </c>
      <c r="AO25" s="26">
        <v>26.632321395617701</v>
      </c>
      <c r="AP25" s="26">
        <v>3.12468593878149E-2</v>
      </c>
      <c r="AQ25" s="97">
        <v>1.75197231605418</v>
      </c>
      <c r="AR25" s="26">
        <v>0.33705820733080799</v>
      </c>
      <c r="AS25" s="26">
        <v>3.7937459725049401</v>
      </c>
      <c r="AT25" s="26">
        <v>6.8947692780221203E-3</v>
      </c>
      <c r="AU25" s="26">
        <v>0</v>
      </c>
      <c r="AV25" s="26">
        <v>0</v>
      </c>
      <c r="AW25" s="26">
        <v>10159.4580385434</v>
      </c>
      <c r="AX25" s="26">
        <v>1128.8293837931601</v>
      </c>
      <c r="AY25" s="26">
        <v>11288.2874223365</v>
      </c>
      <c r="AZ25" s="26">
        <v>1.1134400916185701E-4</v>
      </c>
      <c r="BA25" s="26">
        <v>87.951000011640502</v>
      </c>
      <c r="BB25" s="26">
        <v>1.95922063900968</v>
      </c>
      <c r="BC25" s="26">
        <v>677.07413307418994</v>
      </c>
      <c r="BD25" s="26">
        <v>2.63209183020001</v>
      </c>
      <c r="BE25" s="26">
        <v>6.8049943237366097</v>
      </c>
      <c r="BF25" s="26">
        <v>16.492323357198298</v>
      </c>
      <c r="BG25" s="26">
        <v>3.8464985985548701</v>
      </c>
      <c r="BH25" s="26">
        <v>2.7810077106654001E-2</v>
      </c>
      <c r="BI25" s="26">
        <v>0.908299421334127</v>
      </c>
      <c r="BJ25" s="26">
        <v>243.953447280852</v>
      </c>
      <c r="BK25" s="26">
        <v>242.58344533857999</v>
      </c>
      <c r="BL25" s="26">
        <v>1.37000194227197</v>
      </c>
      <c r="BM25" s="26">
        <v>0</v>
      </c>
      <c r="BN25" s="26">
        <v>0</v>
      </c>
      <c r="BO25" s="26">
        <v>8.3908384638193905</v>
      </c>
      <c r="BP25" s="26">
        <v>0</v>
      </c>
      <c r="BQ25" s="26">
        <v>44.2732656282897</v>
      </c>
      <c r="BR25" s="26">
        <v>10.985206353941001</v>
      </c>
      <c r="BS25" s="26">
        <v>5.8927281440720396</v>
      </c>
      <c r="BT25" s="26">
        <v>110.65005702387</v>
      </c>
      <c r="BU25" s="26">
        <v>344.59884253152097</v>
      </c>
      <c r="BV25" s="26">
        <v>6.0456054412275302</v>
      </c>
      <c r="BW25" s="26">
        <v>23.432253058472</v>
      </c>
      <c r="BX25" s="26">
        <v>0.24225297774808899</v>
      </c>
      <c r="BY25" s="26">
        <v>303.450138781394</v>
      </c>
      <c r="BZ25" s="26">
        <v>351.91047057157198</v>
      </c>
      <c r="CA25" s="26">
        <v>0</v>
      </c>
      <c r="CB25" s="26">
        <v>1.6978066045911101E-2</v>
      </c>
      <c r="CC25" s="26">
        <v>32.810064268280101</v>
      </c>
      <c r="CD25" s="97">
        <v>0</v>
      </c>
      <c r="CE25" s="26">
        <v>23.060660395770199</v>
      </c>
      <c r="CF25" s="26">
        <v>1477.9390002590401</v>
      </c>
      <c r="CG25" s="26">
        <v>18.295973597252299</v>
      </c>
      <c r="CI25" s="23">
        <f t="shared" si="0"/>
        <v>-6.1695255705780316E-6</v>
      </c>
      <c r="CJ25" s="23">
        <f t="shared" si="1"/>
        <v>0</v>
      </c>
      <c r="CK25" s="23">
        <f t="shared" si="2"/>
        <v>-2.000092440742688E-6</v>
      </c>
      <c r="CL25" s="23">
        <f t="shared" si="3"/>
        <v>6.9415195568549784E-5</v>
      </c>
      <c r="CM25" s="23">
        <f t="shared" si="4"/>
        <v>6.9799240935074477E-5</v>
      </c>
      <c r="CN25" s="23">
        <f t="shared" si="5"/>
        <v>4.573451771762444E-7</v>
      </c>
      <c r="CO25" s="23">
        <f t="shared" si="6"/>
        <v>-6.7644218301766711E-7</v>
      </c>
      <c r="CP25" s="74">
        <f t="shared" si="7"/>
        <v>-0.83295263540948272</v>
      </c>
      <c r="CQ25" s="74">
        <f t="shared" si="8"/>
        <v>4.377739168373003E-2</v>
      </c>
      <c r="CR25" s="23">
        <f t="shared" si="9"/>
        <v>0</v>
      </c>
      <c r="CS25" s="74">
        <f t="shared" si="10"/>
        <v>-0.21195583740417209</v>
      </c>
      <c r="CT25" s="23">
        <f t="shared" si="11"/>
        <v>0</v>
      </c>
      <c r="CU25" s="74">
        <f t="shared" si="12"/>
        <v>-0.61383422477417171</v>
      </c>
      <c r="CV25" s="83">
        <f t="shared" si="14"/>
        <v>2.4409521209069834E-6</v>
      </c>
      <c r="CW25" s="83">
        <f t="shared" si="15"/>
        <v>6.7487522315501243E-7</v>
      </c>
      <c r="CX25" s="74">
        <f t="shared" si="13"/>
        <v>-0.98006870102605503</v>
      </c>
    </row>
    <row r="26" spans="1:102" x14ac:dyDescent="0.25">
      <c r="A26" s="28" t="s">
        <v>25</v>
      </c>
      <c r="B26" s="26">
        <v>785.00149999999996</v>
      </c>
      <c r="C26" s="26">
        <v>0.12230000000000001</v>
      </c>
      <c r="D26" s="26">
        <v>3544.1689000000001</v>
      </c>
      <c r="E26" s="26">
        <v>57.8277</v>
      </c>
      <c r="F26" s="26">
        <v>57.827199999999998</v>
      </c>
      <c r="G26" s="26">
        <v>2.2822</v>
      </c>
      <c r="H26" s="26">
        <v>175.5205</v>
      </c>
      <c r="I26" s="52">
        <v>11.036787282000001</v>
      </c>
      <c r="J26" s="52">
        <v>2.8525737954000001</v>
      </c>
      <c r="K26" s="26"/>
      <c r="L26" s="52">
        <v>78.853943552000004</v>
      </c>
      <c r="M26" s="26"/>
      <c r="N26" s="52">
        <v>3.4791231102000002</v>
      </c>
      <c r="O26" s="26">
        <v>11.037044684</v>
      </c>
      <c r="P26" s="26">
        <v>0.69317218550000004</v>
      </c>
      <c r="Q26" s="52">
        <v>0.1346947185</v>
      </c>
      <c r="R26" s="26"/>
      <c r="S26" s="28" t="s">
        <v>25</v>
      </c>
      <c r="T26" s="96">
        <v>2.9767008228751398E-4</v>
      </c>
      <c r="U26" s="26">
        <v>5.9914805623990605E-4</v>
      </c>
      <c r="V26" s="97">
        <v>11.0369864341452</v>
      </c>
      <c r="W26" s="26">
        <v>0.41438214630519699</v>
      </c>
      <c r="X26" s="26">
        <v>0.41435733231620903</v>
      </c>
      <c r="Y26" s="26">
        <v>0.167540965698837</v>
      </c>
      <c r="Z26" s="97">
        <v>1.4267789065075E-4</v>
      </c>
      <c r="AA26" s="26">
        <v>1.60620491381848</v>
      </c>
      <c r="AB26" s="97">
        <v>0.69317711110990399</v>
      </c>
      <c r="AC26" s="97">
        <v>1121.70493584783</v>
      </c>
      <c r="AD26" s="26">
        <v>0</v>
      </c>
      <c r="AE26" s="26">
        <v>785.00025573614801</v>
      </c>
      <c r="AF26" s="26">
        <v>8.6953621470014006</v>
      </c>
      <c r="AG26" s="26">
        <v>197.30089713463801</v>
      </c>
      <c r="AH26" s="26">
        <v>4.4163452054696899</v>
      </c>
      <c r="AI26" s="26">
        <v>1.69932389799654E-3</v>
      </c>
      <c r="AJ26" s="97">
        <v>1.71216135352768E-4</v>
      </c>
      <c r="AK26" s="26">
        <v>27.141255653543698</v>
      </c>
      <c r="AL26" s="26">
        <v>27.141255653543698</v>
      </c>
      <c r="AM26" s="26">
        <v>0</v>
      </c>
      <c r="AN26" s="26">
        <v>0</v>
      </c>
      <c r="AO26" s="26">
        <v>4.3097759573185099</v>
      </c>
      <c r="AP26" s="26">
        <v>1.6851121700435799E-4</v>
      </c>
      <c r="AQ26" s="97">
        <v>4.5400362805007198E-3</v>
      </c>
      <c r="AR26" s="26">
        <v>3.9100161047636502E-4</v>
      </c>
      <c r="AS26" s="26">
        <v>6.1146238297591E-4</v>
      </c>
      <c r="AT26" s="26">
        <v>7.3382074050497E-5</v>
      </c>
      <c r="AU26" s="26">
        <v>0.122299594900709</v>
      </c>
      <c r="AV26" s="26">
        <v>0</v>
      </c>
      <c r="AW26" s="26">
        <v>3189.7527835005999</v>
      </c>
      <c r="AX26" s="26">
        <v>354.41670815324301</v>
      </c>
      <c r="AY26" s="26">
        <v>3544.1694916538499</v>
      </c>
      <c r="AZ26" s="26">
        <v>1.21640606877318E-6</v>
      </c>
      <c r="BA26" s="26">
        <v>16.6051466199232</v>
      </c>
      <c r="BB26" s="26">
        <v>0.46289560354282699</v>
      </c>
      <c r="BC26" s="26">
        <v>63.229737253261298</v>
      </c>
      <c r="BD26" s="26">
        <v>0.62453334369505797</v>
      </c>
      <c r="BE26" s="26">
        <v>1.63650356211798</v>
      </c>
      <c r="BF26" s="26">
        <v>3.9553736944504099</v>
      </c>
      <c r="BG26" s="26">
        <v>0.92523401180574705</v>
      </c>
      <c r="BH26" s="26">
        <v>0</v>
      </c>
      <c r="BI26" s="26">
        <v>0.21783479378517001</v>
      </c>
      <c r="BJ26" s="26">
        <v>57.831871439563002</v>
      </c>
      <c r="BK26" s="26">
        <v>57.8313714875136</v>
      </c>
      <c r="BL26" s="26">
        <v>4.9995204947171504E-4</v>
      </c>
      <c r="BM26" s="26">
        <v>0</v>
      </c>
      <c r="BN26" s="26">
        <v>0</v>
      </c>
      <c r="BO26" s="26">
        <v>1.72324961501788</v>
      </c>
      <c r="BP26" s="26">
        <v>0</v>
      </c>
      <c r="BQ26" s="26">
        <v>10.622859747460501</v>
      </c>
      <c r="BR26" s="26">
        <v>2.6427208397405102</v>
      </c>
      <c r="BS26" s="26">
        <v>1.4167674785187101</v>
      </c>
      <c r="BT26" s="26">
        <v>26.5484734756417</v>
      </c>
      <c r="BU26" s="26">
        <v>46.202104890182298</v>
      </c>
      <c r="BV26" s="26">
        <v>1.4456818333636401</v>
      </c>
      <c r="BW26" s="26">
        <v>5.6092434883733704</v>
      </c>
      <c r="BX26" s="26">
        <v>0</v>
      </c>
      <c r="BY26" s="26">
        <v>2.2822000557769502</v>
      </c>
      <c r="BZ26" s="26">
        <v>27.587581651422099</v>
      </c>
      <c r="CA26" s="26">
        <v>0</v>
      </c>
      <c r="CB26" s="26">
        <v>1.2656290799561301E-4</v>
      </c>
      <c r="CC26" s="26">
        <v>0.85034113835700798</v>
      </c>
      <c r="CD26" s="97">
        <v>0</v>
      </c>
      <c r="CE26" s="26">
        <v>0.90990416004232799</v>
      </c>
      <c r="CF26" s="26">
        <v>175.520508165368</v>
      </c>
      <c r="CG26" s="26">
        <v>1.4150457292735099</v>
      </c>
      <c r="CI26" s="23">
        <f t="shared" si="0"/>
        <v>-1.585046464189876E-6</v>
      </c>
      <c r="CJ26" s="23">
        <f t="shared" si="1"/>
        <v>-3.3123408912589158E-6</v>
      </c>
      <c r="CK26" s="23">
        <f t="shared" si="2"/>
        <v>1.6693726132072029E-7</v>
      </c>
      <c r="CL26" s="23">
        <f t="shared" si="3"/>
        <v>7.2135664448047662E-5</v>
      </c>
      <c r="CM26" s="23">
        <f t="shared" si="4"/>
        <v>7.2137117370412221E-5</v>
      </c>
      <c r="CN26" s="23">
        <f t="shared" si="5"/>
        <v>2.443999218721959E-8</v>
      </c>
      <c r="CO26" s="23">
        <f t="shared" si="6"/>
        <v>4.6520879334895474E-8</v>
      </c>
      <c r="CP26" s="74">
        <f t="shared" si="7"/>
        <v>-0.96245670757902635</v>
      </c>
      <c r="CQ26" s="74">
        <f t="shared" si="8"/>
        <v>-0.43692783113670475</v>
      </c>
      <c r="CR26" s="23">
        <f t="shared" si="9"/>
        <v>0</v>
      </c>
      <c r="CS26" s="74">
        <f t="shared" si="10"/>
        <v>-0.65580344582708827</v>
      </c>
      <c r="CT26" s="23">
        <f t="shared" si="11"/>
        <v>0</v>
      </c>
      <c r="CU26" s="74">
        <f t="shared" si="12"/>
        <v>-0.99982424813275983</v>
      </c>
      <c r="CV26" s="83">
        <f t="shared" si="14"/>
        <v>-5.2776677513708707E-6</v>
      </c>
      <c r="CW26" s="83">
        <f t="shared" si="15"/>
        <v>7.1058966400919366E-6</v>
      </c>
      <c r="CX26" s="74">
        <f t="shared" si="13"/>
        <v>-0.99945519709408281</v>
      </c>
    </row>
    <row r="27" spans="1:102" x14ac:dyDescent="0.25">
      <c r="A27" s="28" t="s">
        <v>26</v>
      </c>
      <c r="B27" s="26">
        <v>804.31669999999997</v>
      </c>
      <c r="C27" s="26"/>
      <c r="D27" s="26">
        <v>1320.6224</v>
      </c>
      <c r="E27" s="26">
        <v>71.458692470000003</v>
      </c>
      <c r="F27" s="26">
        <v>63.841423110000001</v>
      </c>
      <c r="G27" s="26">
        <v>58.804299999999998</v>
      </c>
      <c r="H27" s="26">
        <v>1065.0073</v>
      </c>
      <c r="I27" s="52">
        <v>20.363209680000001</v>
      </c>
      <c r="J27" s="52">
        <v>6.7411539346999998</v>
      </c>
      <c r="K27" s="26"/>
      <c r="L27" s="52">
        <v>154.39660294000001</v>
      </c>
      <c r="M27" s="26"/>
      <c r="N27" s="52">
        <v>18.705785477999999</v>
      </c>
      <c r="O27" s="26">
        <v>17.434935840000001</v>
      </c>
      <c r="P27" s="26">
        <v>3.9400505573000002</v>
      </c>
      <c r="Q27" s="52">
        <v>5.73542571E-2</v>
      </c>
      <c r="R27" s="26"/>
      <c r="S27" s="28" t="s">
        <v>26</v>
      </c>
      <c r="T27" s="96">
        <v>0.74927128370140605</v>
      </c>
      <c r="U27" s="26">
        <v>1.50885275347418</v>
      </c>
      <c r="V27" s="97">
        <v>17.434852777217799</v>
      </c>
      <c r="W27" s="26">
        <v>3.5848896000288901</v>
      </c>
      <c r="X27" s="26">
        <v>3.5253856544358801</v>
      </c>
      <c r="Y27" s="26">
        <v>2.3036119592437201</v>
      </c>
      <c r="Z27" s="97">
        <v>0.35923832316296</v>
      </c>
      <c r="AA27" s="26">
        <v>14.4300493989688</v>
      </c>
      <c r="AB27" s="97">
        <v>3.9400061865902698</v>
      </c>
      <c r="AC27" s="97">
        <v>5997.1151649887897</v>
      </c>
      <c r="AD27" s="26">
        <v>0</v>
      </c>
      <c r="AE27" s="26">
        <v>804.30475118966899</v>
      </c>
      <c r="AF27" s="26">
        <v>36.266719687964297</v>
      </c>
      <c r="AG27" s="26">
        <v>857.76044427108502</v>
      </c>
      <c r="AH27" s="26">
        <v>19.5011517889012</v>
      </c>
      <c r="AI27" s="26">
        <v>1.3959443037470201</v>
      </c>
      <c r="AJ27" s="97">
        <v>0.43108539679434299</v>
      </c>
      <c r="AK27" s="26">
        <v>91.676432700853198</v>
      </c>
      <c r="AL27" s="26">
        <v>91.676432700853198</v>
      </c>
      <c r="AM27" s="26">
        <v>0</v>
      </c>
      <c r="AN27" s="26">
        <v>0</v>
      </c>
      <c r="AO27" s="26">
        <v>21.3555300111138</v>
      </c>
      <c r="AP27" s="26">
        <v>0.42521668907539401</v>
      </c>
      <c r="AQ27" s="97">
        <v>11.3906091350031</v>
      </c>
      <c r="AR27" s="26">
        <v>0.98435985445867602</v>
      </c>
      <c r="AS27" s="26">
        <v>1.83929132893128</v>
      </c>
      <c r="AT27" s="26">
        <v>0.184704248069606</v>
      </c>
      <c r="AU27" s="26">
        <v>0</v>
      </c>
      <c r="AV27" s="26">
        <v>0</v>
      </c>
      <c r="AW27" s="26">
        <v>1188.5546452134899</v>
      </c>
      <c r="AX27" s="26">
        <v>132.06159827179599</v>
      </c>
      <c r="AY27" s="26">
        <v>1320.6162434852799</v>
      </c>
      <c r="AZ27" s="26">
        <v>3.0631344077263899E-3</v>
      </c>
      <c r="BA27" s="26">
        <v>66.179247876342799</v>
      </c>
      <c r="BB27" s="26">
        <v>0.63185638662455601</v>
      </c>
      <c r="BC27" s="26">
        <v>460.82053646330002</v>
      </c>
      <c r="BD27" s="26">
        <v>0.79668865556639401</v>
      </c>
      <c r="BE27" s="26">
        <v>1.7257321008394</v>
      </c>
      <c r="BF27" s="26">
        <v>4.4956744831539304</v>
      </c>
      <c r="BG27" s="26">
        <v>1.0704367679139299</v>
      </c>
      <c r="BH27" s="26">
        <v>3.9689424097620598E-3</v>
      </c>
      <c r="BI27" s="26">
        <v>0.26877806996367898</v>
      </c>
      <c r="BJ27" s="26">
        <v>71.462022563653704</v>
      </c>
      <c r="BK27" s="26">
        <v>63.844733375120001</v>
      </c>
      <c r="BL27" s="26">
        <v>7.6172891885337304</v>
      </c>
      <c r="BM27" s="26">
        <v>1.52403160325622E-2</v>
      </c>
      <c r="BN27" s="26">
        <v>3.1026081694031501E-3</v>
      </c>
      <c r="BO27" s="26">
        <v>3.3743429749169098</v>
      </c>
      <c r="BP27" s="26">
        <v>4.7741041463428202E-3</v>
      </c>
      <c r="BQ27" s="26">
        <v>11.2299686565584</v>
      </c>
      <c r="BR27" s="26">
        <v>2.7802782690410401</v>
      </c>
      <c r="BS27" s="26">
        <v>1.4931940398044501</v>
      </c>
      <c r="BT27" s="26">
        <v>28.094516017129902</v>
      </c>
      <c r="BU27" s="26">
        <v>277.90096621052402</v>
      </c>
      <c r="BV27" s="26">
        <v>1.9309727202279501</v>
      </c>
      <c r="BW27" s="26">
        <v>5.9162666048270101</v>
      </c>
      <c r="BX27" s="26">
        <v>8.9416577942756908E-3</v>
      </c>
      <c r="BY27" s="26">
        <v>58.804014884725902</v>
      </c>
      <c r="BZ27" s="26">
        <v>229.36745819309201</v>
      </c>
      <c r="CA27" s="26">
        <v>0</v>
      </c>
      <c r="CB27" s="26">
        <v>0.31867977305159501</v>
      </c>
      <c r="CC27" s="26">
        <v>17.3705696982021</v>
      </c>
      <c r="CD27" s="97">
        <v>0</v>
      </c>
      <c r="CE27" s="26">
        <v>21.2804630184419</v>
      </c>
      <c r="CF27" s="26">
        <v>1064.9953339175499</v>
      </c>
      <c r="CG27" s="26">
        <v>11.8391103107808</v>
      </c>
      <c r="CI27" s="23">
        <f t="shared" si="0"/>
        <v>-1.4855852590127399E-5</v>
      </c>
      <c r="CJ27" s="23">
        <f t="shared" si="1"/>
        <v>0</v>
      </c>
      <c r="CK27" s="23">
        <f t="shared" si="2"/>
        <v>-4.6618281804342002E-6</v>
      </c>
      <c r="CL27" s="23">
        <f t="shared" si="3"/>
        <v>4.6601659484600667E-5</v>
      </c>
      <c r="CM27" s="23">
        <f t="shared" si="4"/>
        <v>5.185136794798583E-5</v>
      </c>
      <c r="CN27" s="23">
        <f t="shared" si="5"/>
        <v>-4.8485446488762746E-6</v>
      </c>
      <c r="CO27" s="23">
        <f t="shared" si="6"/>
        <v>-1.1235681154527551E-5</v>
      </c>
      <c r="CP27" s="74">
        <f t="shared" si="7"/>
        <v>-0.82687475551074918</v>
      </c>
      <c r="CQ27" s="74">
        <f t="shared" si="8"/>
        <v>1.1405904002117966</v>
      </c>
      <c r="CR27" s="23">
        <f t="shared" si="9"/>
        <v>0</v>
      </c>
      <c r="CS27" s="74">
        <f t="shared" si="10"/>
        <v>-0.40622765685797158</v>
      </c>
      <c r="CT27" s="23">
        <f t="shared" si="11"/>
        <v>0</v>
      </c>
      <c r="CU27" s="74">
        <f t="shared" si="12"/>
        <v>-0.90167259583434844</v>
      </c>
      <c r="CV27" s="83">
        <f t="shared" si="14"/>
        <v>-4.7641576065933548E-6</v>
      </c>
      <c r="CW27" s="83">
        <f t="shared" si="15"/>
        <v>-1.1261456949630437E-5</v>
      </c>
      <c r="CX27" s="74">
        <f t="shared" si="13"/>
        <v>2.2204104352282856</v>
      </c>
    </row>
    <row r="28" spans="1:102" x14ac:dyDescent="0.25">
      <c r="A28" s="28" t="s">
        <v>27</v>
      </c>
      <c r="B28" s="26">
        <v>958.27500229999998</v>
      </c>
      <c r="C28" s="26">
        <v>1.0001299999999999E-2</v>
      </c>
      <c r="D28" s="26">
        <v>3833.5880023999998</v>
      </c>
      <c r="E28" s="26">
        <v>78.770854426</v>
      </c>
      <c r="F28" s="26">
        <v>78.584905077000002</v>
      </c>
      <c r="G28" s="26">
        <v>2.2521542999999999</v>
      </c>
      <c r="H28" s="26">
        <v>324.85320389999998</v>
      </c>
      <c r="I28" s="52">
        <v>10.091057572</v>
      </c>
      <c r="J28" s="52">
        <v>1.7929285783</v>
      </c>
      <c r="K28" s="26"/>
      <c r="L28" s="52">
        <v>57.15824653</v>
      </c>
      <c r="M28" s="26"/>
      <c r="N28" s="52">
        <v>3.8172266946</v>
      </c>
      <c r="O28" s="26">
        <v>8.2917322116999994</v>
      </c>
      <c r="P28" s="26">
        <v>1.2299253210000001</v>
      </c>
      <c r="Q28" s="52">
        <v>8.1801568599999999E-2</v>
      </c>
      <c r="R28" s="26"/>
      <c r="S28" s="28" t="s">
        <v>27</v>
      </c>
      <c r="T28" s="96">
        <v>0</v>
      </c>
      <c r="U28" s="26">
        <v>0.95042323015373498</v>
      </c>
      <c r="V28" s="97">
        <v>8.2918425325480296</v>
      </c>
      <c r="W28" s="26">
        <v>0.80732876804210896</v>
      </c>
      <c r="X28" s="26">
        <v>0.80732876804210896</v>
      </c>
      <c r="Y28" s="26">
        <v>0.32538434605276201</v>
      </c>
      <c r="Z28" s="97">
        <v>0</v>
      </c>
      <c r="AA28" s="26">
        <v>11.3346551181886</v>
      </c>
      <c r="AB28" s="97">
        <v>1.22991932501336</v>
      </c>
      <c r="AC28" s="97">
        <v>2125.0880807907201</v>
      </c>
      <c r="AD28" s="26">
        <v>0</v>
      </c>
      <c r="AE28" s="26">
        <v>958.273502376701</v>
      </c>
      <c r="AF28" s="26">
        <v>17.0299219836017</v>
      </c>
      <c r="AG28" s="26">
        <v>378.36943318930503</v>
      </c>
      <c r="AH28" s="26">
        <v>8.6390327924249597</v>
      </c>
      <c r="AI28" s="26">
        <v>0</v>
      </c>
      <c r="AJ28" s="97">
        <v>0</v>
      </c>
      <c r="AK28" s="26">
        <v>38.147331375524303</v>
      </c>
      <c r="AL28" s="26">
        <v>38.147331375524303</v>
      </c>
      <c r="AM28" s="26">
        <v>0</v>
      </c>
      <c r="AN28" s="26">
        <v>0</v>
      </c>
      <c r="AO28" s="26">
        <v>8.4241511805611999</v>
      </c>
      <c r="AP28" s="26">
        <v>0</v>
      </c>
      <c r="AQ28" s="97">
        <v>0.16370096298033199</v>
      </c>
      <c r="AR28" s="26">
        <v>3.9556797154355901E-2</v>
      </c>
      <c r="AS28" s="26">
        <v>0.47177234427282899</v>
      </c>
      <c r="AT28" s="26">
        <v>0</v>
      </c>
      <c r="AU28" s="26">
        <v>1.00011456843201E-2</v>
      </c>
      <c r="AV28" s="26">
        <v>0</v>
      </c>
      <c r="AW28" s="26">
        <v>3450.2266207112202</v>
      </c>
      <c r="AX28" s="26">
        <v>383.35905198656798</v>
      </c>
      <c r="AY28" s="26">
        <v>3833.58567269778</v>
      </c>
      <c r="AZ28" s="26">
        <v>0</v>
      </c>
      <c r="BA28" s="26">
        <v>34.680264331902997</v>
      </c>
      <c r="BB28" s="26">
        <v>0.62743734786863803</v>
      </c>
      <c r="BC28" s="26">
        <v>105.857677341837</v>
      </c>
      <c r="BD28" s="26">
        <v>0.84655842742083898</v>
      </c>
      <c r="BE28" s="26">
        <v>2.2182371264596101</v>
      </c>
      <c r="BF28" s="26">
        <v>5.3939656985134103</v>
      </c>
      <c r="BG28" s="26">
        <v>1.2541335763394601</v>
      </c>
      <c r="BH28" s="26">
        <v>6.6523097822935801E-3</v>
      </c>
      <c r="BI28" s="26">
        <v>0.29526858704867598</v>
      </c>
      <c r="BJ28" s="26">
        <v>78.776417034564602</v>
      </c>
      <c r="BK28" s="26">
        <v>78.590465920579504</v>
      </c>
      <c r="BL28" s="26">
        <v>0.185951113985074</v>
      </c>
      <c r="BM28" s="26">
        <v>0</v>
      </c>
      <c r="BN28" s="26">
        <v>0</v>
      </c>
      <c r="BO28" s="26">
        <v>2.4494938779889002</v>
      </c>
      <c r="BP28" s="26">
        <v>0</v>
      </c>
      <c r="BQ28" s="26">
        <v>14.404073754708101</v>
      </c>
      <c r="BR28" s="26">
        <v>3.5820888166641698</v>
      </c>
      <c r="BS28" s="26">
        <v>1.9208766621170801</v>
      </c>
      <c r="BT28" s="26">
        <v>36.001175227375199</v>
      </c>
      <c r="BU28" s="26">
        <v>83.704744162921202</v>
      </c>
      <c r="BV28" s="26">
        <v>1.95956619903108</v>
      </c>
      <c r="BW28" s="26">
        <v>7.6309381435989296</v>
      </c>
      <c r="BX28" s="26">
        <v>1.6566306910056899E-7</v>
      </c>
      <c r="BY28" s="26">
        <v>2.2521207945305899</v>
      </c>
      <c r="BZ28" s="26">
        <v>34.402277376493998</v>
      </c>
      <c r="CA28" s="26">
        <v>0</v>
      </c>
      <c r="CB28" s="26">
        <v>0</v>
      </c>
      <c r="CC28" s="26">
        <v>6.9578998340830003</v>
      </c>
      <c r="CD28" s="97">
        <v>0</v>
      </c>
      <c r="CE28" s="26">
        <v>3.6375820846905502</v>
      </c>
      <c r="CF28" s="26">
        <v>324.85298577467699</v>
      </c>
      <c r="CG28" s="26">
        <v>4.4830085253335801</v>
      </c>
      <c r="CI28" s="23">
        <f t="shared" si="0"/>
        <v>-1.5652326267296715E-6</v>
      </c>
      <c r="CJ28" s="23">
        <f t="shared" si="1"/>
        <v>-1.5429562146857022E-5</v>
      </c>
      <c r="CK28" s="23">
        <f t="shared" si="2"/>
        <v>-6.0770803185139192E-7</v>
      </c>
      <c r="CL28" s="23">
        <f t="shared" si="3"/>
        <v>7.0617598414249243E-5</v>
      </c>
      <c r="CM28" s="23">
        <f t="shared" si="4"/>
        <v>7.0762235750664444E-5</v>
      </c>
      <c r="CN28" s="23">
        <f t="shared" si="5"/>
        <v>-1.4877075433976975E-5</v>
      </c>
      <c r="CO28" s="23">
        <f t="shared" si="6"/>
        <v>-6.7145812437473275E-7</v>
      </c>
      <c r="CP28" s="74">
        <f t="shared" si="7"/>
        <v>-0.91999562362202447</v>
      </c>
      <c r="CQ28" s="74">
        <f t="shared" si="8"/>
        <v>5.3218665011942488</v>
      </c>
      <c r="CR28" s="23">
        <f t="shared" si="9"/>
        <v>0</v>
      </c>
      <c r="CS28" s="74">
        <f t="shared" si="10"/>
        <v>-0.33260144088740817</v>
      </c>
      <c r="CT28" s="23">
        <f t="shared" si="11"/>
        <v>0</v>
      </c>
      <c r="CU28" s="74">
        <f t="shared" si="12"/>
        <v>-0.87640966020168076</v>
      </c>
      <c r="CV28" s="83">
        <f t="shared" si="14"/>
        <v>1.3304921723657589E-5</v>
      </c>
      <c r="CW28" s="83">
        <f t="shared" si="15"/>
        <v>-4.8750818750594919E-6</v>
      </c>
      <c r="CX28" s="74">
        <f t="shared" si="13"/>
        <v>-1</v>
      </c>
    </row>
    <row r="29" spans="1:102" x14ac:dyDescent="0.25">
      <c r="A29" s="28" t="s">
        <v>28</v>
      </c>
      <c r="B29" s="26">
        <v>91.419867249999996</v>
      </c>
      <c r="C29" s="26"/>
      <c r="D29" s="26">
        <v>195.13928809999999</v>
      </c>
      <c r="E29" s="26">
        <v>13.597958945</v>
      </c>
      <c r="F29" s="26">
        <v>13.588746592</v>
      </c>
      <c r="G29" s="26">
        <v>17.276341417000001</v>
      </c>
      <c r="H29" s="26">
        <v>31.841530801000001</v>
      </c>
      <c r="I29" s="52">
        <v>0.19437667729999999</v>
      </c>
      <c r="J29" s="52">
        <v>8.6299250699999996E-2</v>
      </c>
      <c r="K29" s="26"/>
      <c r="L29" s="52">
        <v>3.0369078138000001</v>
      </c>
      <c r="M29" s="26"/>
      <c r="N29" s="52">
        <v>2.6233920300000001E-2</v>
      </c>
      <c r="O29" s="26">
        <v>6.7905240000000006E-2</v>
      </c>
      <c r="P29" s="26">
        <v>5.1460237000000002E-3</v>
      </c>
      <c r="Q29" s="52">
        <v>8.2027981000000003E-3</v>
      </c>
      <c r="R29" s="26"/>
      <c r="S29" s="28" t="s">
        <v>28</v>
      </c>
      <c r="T29" s="96">
        <v>4.0746008666369099E-2</v>
      </c>
      <c r="U29" s="26">
        <v>8.2048699495692504E-2</v>
      </c>
      <c r="V29" s="97">
        <v>6.7904192058535304E-2</v>
      </c>
      <c r="W29" s="26">
        <v>5.3175008763597403E-2</v>
      </c>
      <c r="X29" s="26">
        <v>4.9938555628459599E-2</v>
      </c>
      <c r="Y29" s="26">
        <v>9.3940623223763897E-2</v>
      </c>
      <c r="Z29" s="97">
        <v>1.95353055043898E-2</v>
      </c>
      <c r="AA29" s="26">
        <v>0.33649469829595702</v>
      </c>
      <c r="AB29" s="97">
        <v>5.1468678376643904E-3</v>
      </c>
      <c r="AC29" s="97">
        <v>38.637181470113099</v>
      </c>
      <c r="AD29" s="26">
        <v>0</v>
      </c>
      <c r="AE29" s="26">
        <v>91.419506525791206</v>
      </c>
      <c r="AF29" s="26">
        <v>0.26938170854672</v>
      </c>
      <c r="AG29" s="26">
        <v>1.5271292533935701</v>
      </c>
      <c r="AH29" s="26">
        <v>9.8179377206888199E-2</v>
      </c>
      <c r="AI29" s="26">
        <v>7.5909557318958903E-2</v>
      </c>
      <c r="AJ29" s="97">
        <v>2.3441759219453399E-2</v>
      </c>
      <c r="AK29" s="26">
        <v>13.1893439286752</v>
      </c>
      <c r="AL29" s="26">
        <v>13.1893439286752</v>
      </c>
      <c r="AM29" s="26">
        <v>0</v>
      </c>
      <c r="AN29" s="26">
        <v>0</v>
      </c>
      <c r="AO29" s="26">
        <v>1.0401743199176301</v>
      </c>
      <c r="AP29" s="26">
        <v>2.5455095051174801E-2</v>
      </c>
      <c r="AQ29" s="97">
        <v>0.62230662493151601</v>
      </c>
      <c r="AR29" s="26">
        <v>5.3528491531495498E-2</v>
      </c>
      <c r="AS29" s="26">
        <v>8.3723806741734005E-2</v>
      </c>
      <c r="AT29" s="26">
        <v>1.0086812146364799E-2</v>
      </c>
      <c r="AU29" s="26">
        <v>0</v>
      </c>
      <c r="AV29" s="26">
        <v>0</v>
      </c>
      <c r="AW29" s="26">
        <v>175.623584449258</v>
      </c>
      <c r="AX29" s="26">
        <v>19.5138562511505</v>
      </c>
      <c r="AY29" s="26">
        <v>195.13744070040801</v>
      </c>
      <c r="AZ29" s="26">
        <v>1.6658687147604899E-4</v>
      </c>
      <c r="BA29" s="26">
        <v>0.60442803686678903</v>
      </c>
      <c r="BB29" s="26">
        <v>0.1082896649658</v>
      </c>
      <c r="BC29" s="26">
        <v>11.8328967933596</v>
      </c>
      <c r="BD29" s="26">
        <v>0.14613809047217399</v>
      </c>
      <c r="BE29" s="26">
        <v>0.38285781982726802</v>
      </c>
      <c r="BF29" s="26">
        <v>0.972079195632643</v>
      </c>
      <c r="BG29" s="26">
        <v>0.21646513375992699</v>
      </c>
      <c r="BH29" s="26">
        <v>0</v>
      </c>
      <c r="BI29" s="26">
        <v>5.0962512362968698E-2</v>
      </c>
      <c r="BJ29" s="26">
        <v>13.5988918210523</v>
      </c>
      <c r="BK29" s="26">
        <v>13.589679361520901</v>
      </c>
      <c r="BL29" s="26">
        <v>9.2124595314075994E-3</v>
      </c>
      <c r="BM29" s="26">
        <v>0</v>
      </c>
      <c r="BN29" s="26">
        <v>0</v>
      </c>
      <c r="BO29" s="26">
        <v>0.40338552500316899</v>
      </c>
      <c r="BP29" s="26">
        <v>0</v>
      </c>
      <c r="BQ29" s="26">
        <v>2.48776301360803</v>
      </c>
      <c r="BR29" s="26">
        <v>0.61823173328483305</v>
      </c>
      <c r="BS29" s="26">
        <v>0.33150763989704402</v>
      </c>
      <c r="BT29" s="26">
        <v>6.2213996848492803</v>
      </c>
      <c r="BU29" s="26">
        <v>0.53237634145855495</v>
      </c>
      <c r="BV29" s="26">
        <v>0.33820151884124999</v>
      </c>
      <c r="BW29" s="26">
        <v>1.3123975864900701</v>
      </c>
      <c r="BX29" s="26">
        <v>2.42526452708101E-7</v>
      </c>
      <c r="BY29" s="26">
        <v>17.276257972695699</v>
      </c>
      <c r="BZ29" s="26">
        <v>10.2068787079007</v>
      </c>
      <c r="CA29" s="26">
        <v>0</v>
      </c>
      <c r="CB29" s="26">
        <v>1.7331828284197701E-2</v>
      </c>
      <c r="CC29" s="26">
        <v>1.2714559647296799</v>
      </c>
      <c r="CD29" s="97">
        <v>0</v>
      </c>
      <c r="CE29" s="26">
        <v>0.93497499838422204</v>
      </c>
      <c r="CF29" s="26">
        <v>31.841480546305299</v>
      </c>
      <c r="CG29" s="26">
        <v>0.58697735550636099</v>
      </c>
      <c r="CI29" s="23">
        <f t="shared" si="0"/>
        <v>-3.9457966811860598E-6</v>
      </c>
      <c r="CJ29" s="23">
        <f t="shared" si="1"/>
        <v>0</v>
      </c>
      <c r="CK29" s="23">
        <f t="shared" si="2"/>
        <v>-9.4670817443683588E-6</v>
      </c>
      <c r="CL29" s="23">
        <f t="shared" si="3"/>
        <v>6.8604123315342674E-5</v>
      </c>
      <c r="CM29" s="23">
        <f t="shared" si="4"/>
        <v>6.8642793107207971E-5</v>
      </c>
      <c r="CN29" s="23">
        <f t="shared" si="5"/>
        <v>-4.8299754148028114E-6</v>
      </c>
      <c r="CO29" s="23">
        <f t="shared" si="6"/>
        <v>-1.5782750840913337E-6</v>
      </c>
      <c r="CP29" s="74">
        <f t="shared" si="7"/>
        <v>-0.74308360281627472</v>
      </c>
      <c r="CQ29" s="74">
        <f t="shared" si="8"/>
        <v>2.8991612970743561</v>
      </c>
      <c r="CR29" s="23">
        <f t="shared" si="9"/>
        <v>0</v>
      </c>
      <c r="CS29" s="74">
        <f t="shared" si="10"/>
        <v>3.3430175485543416</v>
      </c>
      <c r="CT29" s="23">
        <f t="shared" si="11"/>
        <v>0</v>
      </c>
      <c r="CU29" s="74">
        <f t="shared" si="12"/>
        <v>2.1914332964461281</v>
      </c>
      <c r="CV29" s="83">
        <f t="shared" si="14"/>
        <v>-1.5432409409080724E-5</v>
      </c>
      <c r="CW29" s="83">
        <f t="shared" si="15"/>
        <v>1.6403687849128032E-4</v>
      </c>
      <c r="CX29" s="74">
        <f t="shared" si="13"/>
        <v>0.22967943662599705</v>
      </c>
    </row>
    <row r="30" spans="1:102" x14ac:dyDescent="0.25">
      <c r="B30" s="26"/>
      <c r="C30" s="26"/>
      <c r="D30" s="26"/>
      <c r="E30" s="26"/>
      <c r="F30" s="26"/>
      <c r="G30" s="26"/>
      <c r="H30" s="26"/>
      <c r="I30" s="52"/>
      <c r="J30" s="52"/>
      <c r="K30" s="26"/>
      <c r="L30" s="52"/>
      <c r="M30" s="26"/>
      <c r="N30" s="52"/>
      <c r="O30" s="26"/>
      <c r="P30" s="26"/>
      <c r="Q30" s="52"/>
      <c r="R30" s="26"/>
      <c r="AC30" s="97"/>
      <c r="CI30" s="23">
        <f t="shared" si="0"/>
        <v>0</v>
      </c>
      <c r="CJ30" s="23">
        <f t="shared" si="1"/>
        <v>0</v>
      </c>
      <c r="CK30" s="23">
        <f t="shared" si="2"/>
        <v>0</v>
      </c>
      <c r="CL30" s="23">
        <f t="shared" si="3"/>
        <v>0</v>
      </c>
      <c r="CM30" s="23">
        <f t="shared" si="4"/>
        <v>0</v>
      </c>
      <c r="CN30" s="23">
        <f t="shared" si="5"/>
        <v>0</v>
      </c>
      <c r="CO30" s="23">
        <f t="shared" si="6"/>
        <v>0</v>
      </c>
      <c r="CP30" s="74">
        <f t="shared" si="7"/>
        <v>0</v>
      </c>
      <c r="CQ30" s="74">
        <f t="shared" si="8"/>
        <v>0</v>
      </c>
      <c r="CR30" s="23">
        <f t="shared" si="9"/>
        <v>0</v>
      </c>
      <c r="CS30" s="74">
        <f t="shared" si="10"/>
        <v>0</v>
      </c>
      <c r="CT30" s="23">
        <f t="shared" si="11"/>
        <v>0</v>
      </c>
      <c r="CU30" s="74">
        <f t="shared" si="12"/>
        <v>0</v>
      </c>
      <c r="CV30" s="83">
        <f t="shared" si="14"/>
        <v>0</v>
      </c>
      <c r="CW30" s="83">
        <f t="shared" si="15"/>
        <v>0</v>
      </c>
      <c r="CX30" s="74">
        <f t="shared" si="13"/>
        <v>0</v>
      </c>
    </row>
    <row r="31" spans="1:102" x14ac:dyDescent="0.25">
      <c r="A31" s="28" t="s">
        <v>30</v>
      </c>
      <c r="B31" s="26">
        <v>93.164400000000001</v>
      </c>
      <c r="C31" s="26">
        <v>3.1206999999999998</v>
      </c>
      <c r="D31" s="26">
        <v>215.78270000000001</v>
      </c>
      <c r="E31" s="26">
        <v>16.1417</v>
      </c>
      <c r="F31" s="26">
        <v>14.999700000000001</v>
      </c>
      <c r="G31" s="26">
        <v>5.6981000000000002</v>
      </c>
      <c r="H31" s="26">
        <v>114.376</v>
      </c>
      <c r="I31" s="52">
        <v>3.9440167464</v>
      </c>
      <c r="J31" s="52">
        <v>1.042476103</v>
      </c>
      <c r="K31" s="26"/>
      <c r="L31" s="52">
        <v>17.5644572</v>
      </c>
      <c r="M31" s="26"/>
      <c r="N31" s="52">
        <v>0.65509117370000003</v>
      </c>
      <c r="O31" s="26">
        <v>0.53685300000000002</v>
      </c>
      <c r="P31" s="26">
        <v>0.42265033349999998</v>
      </c>
      <c r="Q31" s="52">
        <v>1.752898E-2</v>
      </c>
      <c r="R31" s="26"/>
      <c r="S31" s="28" t="s">
        <v>30</v>
      </c>
      <c r="T31" s="96">
        <v>0</v>
      </c>
      <c r="U31" s="26">
        <v>6.8749248386790098</v>
      </c>
      <c r="V31" s="97">
        <v>0.53685027928734297</v>
      </c>
      <c r="W31" s="26">
        <v>0.16930219639169</v>
      </c>
      <c r="X31" s="26">
        <v>0.16930219639169</v>
      </c>
      <c r="Y31" s="26">
        <v>6.8234411216951299E-2</v>
      </c>
      <c r="Z31" s="97">
        <v>0</v>
      </c>
      <c r="AA31" s="26">
        <v>0.66494507090974597</v>
      </c>
      <c r="AB31" s="97">
        <v>0.42265403668741802</v>
      </c>
      <c r="AC31" s="97">
        <v>483.638969440609</v>
      </c>
      <c r="AD31" s="26">
        <v>0</v>
      </c>
      <c r="AE31" s="26">
        <v>93.164477763631098</v>
      </c>
      <c r="AF31" s="26">
        <v>3.5553760076634799</v>
      </c>
      <c r="AG31" s="26">
        <v>79.197555710165801</v>
      </c>
      <c r="AH31" s="26">
        <v>1.80590827432712</v>
      </c>
      <c r="AI31" s="26">
        <v>0</v>
      </c>
      <c r="AJ31" s="97">
        <v>0</v>
      </c>
      <c r="AK31" s="26">
        <v>25.854919750423399</v>
      </c>
      <c r="AL31" s="26">
        <v>25.854919750423399</v>
      </c>
      <c r="AM31" s="26">
        <v>0</v>
      </c>
      <c r="AN31" s="26">
        <v>0</v>
      </c>
      <c r="AO31" s="26">
        <v>1.7644197544332101</v>
      </c>
      <c r="AP31" s="26">
        <v>0</v>
      </c>
      <c r="AQ31" s="97">
        <v>1.18417131987213</v>
      </c>
      <c r="AR31" s="26">
        <v>0.28613734403677399</v>
      </c>
      <c r="AS31" s="26">
        <v>3.4126588374895901</v>
      </c>
      <c r="AT31" s="26">
        <v>0</v>
      </c>
      <c r="AU31" s="26">
        <v>3.1206935164271901</v>
      </c>
      <c r="AV31" s="26">
        <v>0</v>
      </c>
      <c r="AW31" s="26">
        <v>194.20451118570099</v>
      </c>
      <c r="AX31" s="26">
        <v>21.5782328102866</v>
      </c>
      <c r="AY31" s="26">
        <v>215.782743995987</v>
      </c>
      <c r="AZ31" s="26">
        <v>0</v>
      </c>
      <c r="BA31" s="26">
        <v>6.8819932737533902</v>
      </c>
      <c r="BB31" s="26">
        <v>0.117582322018111</v>
      </c>
      <c r="BC31" s="26">
        <v>26.8168348924419</v>
      </c>
      <c r="BD31" s="26">
        <v>0.158641687968826</v>
      </c>
      <c r="BE31" s="26">
        <v>0.41569944112832302</v>
      </c>
      <c r="BF31" s="26">
        <v>1.00765986981707</v>
      </c>
      <c r="BG31" s="26">
        <v>0.23502245627959001</v>
      </c>
      <c r="BH31" s="26">
        <v>7.3587662935343896E-3</v>
      </c>
      <c r="BI31" s="26">
        <v>5.5333627650368998E-2</v>
      </c>
      <c r="BJ31" s="26">
        <v>16.142767183348099</v>
      </c>
      <c r="BK31" s="26">
        <v>15.0007670637474</v>
      </c>
      <c r="BL31" s="26">
        <v>1.1420001196007401</v>
      </c>
      <c r="BM31" s="26">
        <v>0</v>
      </c>
      <c r="BN31" s="26">
        <v>0</v>
      </c>
      <c r="BO31" s="26">
        <v>0.67458153739314397</v>
      </c>
      <c r="BP31" s="26">
        <v>0</v>
      </c>
      <c r="BQ31" s="26">
        <v>2.7075178623985101</v>
      </c>
      <c r="BR31" s="26">
        <v>0.67128504770250697</v>
      </c>
      <c r="BS31" s="26">
        <v>0.36080301625357503</v>
      </c>
      <c r="BT31" s="26">
        <v>6.7666064915094504</v>
      </c>
      <c r="BU31" s="26">
        <v>16.998263051089999</v>
      </c>
      <c r="BV31" s="26">
        <v>0.36722592778760799</v>
      </c>
      <c r="BW31" s="26">
        <v>1.4554490087468399</v>
      </c>
      <c r="BX31" s="26">
        <v>7.9995811218219195E-10</v>
      </c>
      <c r="BY31" s="26">
        <v>5.6980993362985304</v>
      </c>
      <c r="BZ31" s="26">
        <v>9.0841769464177702</v>
      </c>
      <c r="CA31" s="26">
        <v>0</v>
      </c>
      <c r="CB31" s="26">
        <v>0</v>
      </c>
      <c r="CC31" s="26">
        <v>14.1651422595898</v>
      </c>
      <c r="CD31" s="97">
        <v>0</v>
      </c>
      <c r="CE31" s="26">
        <v>2.9780122404140301</v>
      </c>
      <c r="CF31" s="26">
        <v>114.375943275076</v>
      </c>
      <c r="CG31" s="26">
        <v>5.0311987236825999</v>
      </c>
      <c r="CI31" s="23">
        <f t="shared" si="0"/>
        <v>8.3469255527999396E-7</v>
      </c>
      <c r="CJ31" s="23">
        <f t="shared" si="1"/>
        <v>-2.0776020795801111E-6</v>
      </c>
      <c r="CK31" s="23">
        <f t="shared" si="2"/>
        <v>2.0389024235647478E-7</v>
      </c>
      <c r="CL31" s="23">
        <f t="shared" si="3"/>
        <v>6.6113442084688134E-5</v>
      </c>
      <c r="CM31" s="23">
        <f t="shared" si="4"/>
        <v>7.1139005940071349E-5</v>
      </c>
      <c r="CN31" s="23">
        <f t="shared" si="5"/>
        <v>-1.164776802413097E-7</v>
      </c>
      <c r="CO31" s="23">
        <f t="shared" si="6"/>
        <v>-4.9595128355395519E-7</v>
      </c>
      <c r="CP31" s="74">
        <f t="shared" si="7"/>
        <v>-0.95707366188385867</v>
      </c>
      <c r="CQ31" s="74">
        <f t="shared" si="8"/>
        <v>-0.36214838019193812</v>
      </c>
      <c r="CR31" s="23">
        <f t="shared" si="9"/>
        <v>0</v>
      </c>
      <c r="CS31" s="74">
        <f t="shared" si="10"/>
        <v>0.47200220627503359</v>
      </c>
      <c r="CT31" s="23">
        <f t="shared" si="11"/>
        <v>0</v>
      </c>
      <c r="CU31" s="74">
        <f t="shared" si="12"/>
        <v>4.2094410282078121</v>
      </c>
      <c r="CV31" s="83">
        <f t="shared" si="14"/>
        <v>-5.0678913167218775E-6</v>
      </c>
      <c r="CW31" s="83">
        <f t="shared" si="15"/>
        <v>8.7618230118990165E-6</v>
      </c>
      <c r="CX31" s="74">
        <f t="shared" si="13"/>
        <v>-1</v>
      </c>
    </row>
    <row r="32" spans="1:102" x14ac:dyDescent="0.25">
      <c r="A32" s="28" t="s">
        <v>31</v>
      </c>
      <c r="B32" s="26">
        <v>7768.4129999999996</v>
      </c>
      <c r="C32" s="26">
        <v>0.17</v>
      </c>
      <c r="D32" s="26">
        <v>15001.93</v>
      </c>
      <c r="E32" s="26">
        <v>362.01100000000002</v>
      </c>
      <c r="F32" s="26">
        <v>346.86411120000002</v>
      </c>
      <c r="G32" s="26">
        <v>5311.7809999999999</v>
      </c>
      <c r="H32" s="26">
        <v>4979.2849999999999</v>
      </c>
      <c r="I32" s="52">
        <v>123.47104727</v>
      </c>
      <c r="J32" s="52">
        <v>37.837873762000001</v>
      </c>
      <c r="K32" s="26"/>
      <c r="L32" s="52">
        <v>402.13680037</v>
      </c>
      <c r="M32" s="26"/>
      <c r="N32" s="52">
        <v>43.332442131999997</v>
      </c>
      <c r="O32" s="26">
        <v>91.324913007000006</v>
      </c>
      <c r="P32" s="26">
        <v>8.4064803206000001</v>
      </c>
      <c r="Q32" s="52">
        <v>1.1758934247999999</v>
      </c>
      <c r="R32" s="26"/>
      <c r="S32" s="28" t="s">
        <v>31</v>
      </c>
      <c r="T32" s="96">
        <v>0</v>
      </c>
      <c r="U32" s="26">
        <v>0.64261199479709197</v>
      </c>
      <c r="V32" s="97">
        <v>91.324875326027495</v>
      </c>
      <c r="W32" s="26">
        <v>31.3537704968813</v>
      </c>
      <c r="X32" s="26">
        <v>31.3537704968813</v>
      </c>
      <c r="Y32" s="26">
        <v>2.7324226892590699</v>
      </c>
      <c r="Z32" s="97">
        <v>0</v>
      </c>
      <c r="AA32" s="26">
        <v>46.786307998050397</v>
      </c>
      <c r="AB32" s="97">
        <v>8.4065145299826103</v>
      </c>
      <c r="AC32" s="97">
        <v>20049.2626377165</v>
      </c>
      <c r="AD32" s="26">
        <v>0</v>
      </c>
      <c r="AE32" s="26">
        <v>7768.3630613601599</v>
      </c>
      <c r="AF32" s="26">
        <v>165.224306928262</v>
      </c>
      <c r="AG32" s="26">
        <v>3506.0777998997701</v>
      </c>
      <c r="AH32" s="26">
        <v>116.26837468183901</v>
      </c>
      <c r="AI32" s="26">
        <v>1.12474513362116</v>
      </c>
      <c r="AJ32" s="97">
        <v>0</v>
      </c>
      <c r="AK32" s="26">
        <v>451.35427592528703</v>
      </c>
      <c r="AL32" s="26">
        <v>451.35427592528703</v>
      </c>
      <c r="AM32" s="26">
        <v>0</v>
      </c>
      <c r="AN32" s="26">
        <v>0</v>
      </c>
      <c r="AO32" s="26">
        <v>67.765129767105407</v>
      </c>
      <c r="AP32" s="26">
        <v>5.9053369707832599E-3</v>
      </c>
      <c r="AQ32" s="97">
        <v>1.5106594612769699</v>
      </c>
      <c r="AR32" s="26">
        <v>0</v>
      </c>
      <c r="AS32" s="26">
        <v>4.6438585691030996</v>
      </c>
      <c r="AT32" s="26">
        <v>0</v>
      </c>
      <c r="AU32" s="26">
        <v>0.16999871823277499</v>
      </c>
      <c r="AV32" s="26">
        <v>0</v>
      </c>
      <c r="AW32" s="26">
        <v>13501.7290017184</v>
      </c>
      <c r="AX32" s="26">
        <v>1500.18934970706</v>
      </c>
      <c r="AY32" s="26">
        <v>15001.9183514255</v>
      </c>
      <c r="AZ32" s="26">
        <v>3.1649513780898902E-3</v>
      </c>
      <c r="BA32" s="26">
        <v>253.46385690228499</v>
      </c>
      <c r="BB32" s="26">
        <v>2.84998891494017</v>
      </c>
      <c r="BC32" s="26">
        <v>2379.7925280866002</v>
      </c>
      <c r="BD32" s="26">
        <v>3.77354184096958</v>
      </c>
      <c r="BE32" s="26">
        <v>9.3042265116817493</v>
      </c>
      <c r="BF32" s="26">
        <v>22.532742140798099</v>
      </c>
      <c r="BG32" s="26">
        <v>5.2550111212156398</v>
      </c>
      <c r="BH32" s="26">
        <v>0.57599384193962599</v>
      </c>
      <c r="BI32" s="26">
        <v>1.25429263612163</v>
      </c>
      <c r="BJ32" s="26">
        <v>362.03218539261502</v>
      </c>
      <c r="BK32" s="26">
        <v>346.88530938827199</v>
      </c>
      <c r="BL32" s="26">
        <v>15.146876004343</v>
      </c>
      <c r="BM32" s="26">
        <v>0</v>
      </c>
      <c r="BN32" s="26">
        <v>0</v>
      </c>
      <c r="BO32" s="26">
        <v>20.459954482272</v>
      </c>
      <c r="BP32" s="26">
        <v>0</v>
      </c>
      <c r="BQ32" s="26">
        <v>61.038809680495099</v>
      </c>
      <c r="BR32" s="26">
        <v>15.0010932014969</v>
      </c>
      <c r="BS32" s="26">
        <v>8.0775405865396497</v>
      </c>
      <c r="BT32" s="26">
        <v>152.54954319129999</v>
      </c>
      <c r="BU32" s="26">
        <v>1370.76281657708</v>
      </c>
      <c r="BV32" s="26">
        <v>8.4358815610928595</v>
      </c>
      <c r="BW32" s="26">
        <v>34.239677105551699</v>
      </c>
      <c r="BX32" s="26">
        <v>1.5370125718568901</v>
      </c>
      <c r="BY32" s="26">
        <v>5311.74025746191</v>
      </c>
      <c r="BZ32" s="26">
        <v>1235.6193493312001</v>
      </c>
      <c r="CA32" s="26">
        <v>0</v>
      </c>
      <c r="CB32" s="26">
        <v>0</v>
      </c>
      <c r="CC32" s="26">
        <v>32.942514795690698</v>
      </c>
      <c r="CD32" s="97">
        <v>0</v>
      </c>
      <c r="CE32" s="26">
        <v>42.3256004161113</v>
      </c>
      <c r="CF32" s="26">
        <v>4979.27200471788</v>
      </c>
      <c r="CG32" s="26">
        <v>27.262034534157198</v>
      </c>
      <c r="CI32" s="23">
        <f t="shared" si="0"/>
        <v>-6.4284223611229479E-6</v>
      </c>
      <c r="CJ32" s="23">
        <f t="shared" si="1"/>
        <v>-7.5398072060316251E-6</v>
      </c>
      <c r="CK32" s="23">
        <f t="shared" si="2"/>
        <v>-7.7647172731866675E-7</v>
      </c>
      <c r="CL32" s="23">
        <f t="shared" si="3"/>
        <v>5.8521405744564762E-5</v>
      </c>
      <c r="CM32" s="23">
        <f t="shared" si="4"/>
        <v>6.1113812549330564E-5</v>
      </c>
      <c r="CN32" s="23">
        <f t="shared" si="5"/>
        <v>-7.6702217372937614E-6</v>
      </c>
      <c r="CO32" s="23">
        <f t="shared" si="6"/>
        <v>-2.609869111698928E-6</v>
      </c>
      <c r="CP32" s="74">
        <f t="shared" si="7"/>
        <v>-0.7460637842625687</v>
      </c>
      <c r="CQ32" s="74">
        <f t="shared" si="8"/>
        <v>0.23649410884808153</v>
      </c>
      <c r="CR32" s="23">
        <f t="shared" si="9"/>
        <v>0</v>
      </c>
      <c r="CS32" s="74">
        <f t="shared" si="10"/>
        <v>0.12238988202522814</v>
      </c>
      <c r="CT32" s="23">
        <f t="shared" si="11"/>
        <v>0</v>
      </c>
      <c r="CU32" s="74">
        <f t="shared" si="12"/>
        <v>-0.89283182898030755</v>
      </c>
      <c r="CV32" s="83">
        <f t="shared" si="14"/>
        <v>-4.1260343175167714E-7</v>
      </c>
      <c r="CW32" s="83">
        <f t="shared" si="15"/>
        <v>4.0694061373579596E-6</v>
      </c>
      <c r="CX32" s="74">
        <f t="shared" si="13"/>
        <v>-1</v>
      </c>
    </row>
    <row r="33" spans="1:102" x14ac:dyDescent="0.25">
      <c r="A33" s="28" t="s">
        <v>32</v>
      </c>
      <c r="B33" s="26">
        <v>862.36102470000003</v>
      </c>
      <c r="C33" s="26">
        <v>0.1932624</v>
      </c>
      <c r="D33" s="26">
        <v>1186.2410694</v>
      </c>
      <c r="E33" s="26">
        <v>55.947812650000003</v>
      </c>
      <c r="F33" s="26">
        <v>45.887851099999999</v>
      </c>
      <c r="G33" s="26">
        <v>10.623727649999999</v>
      </c>
      <c r="H33" s="26">
        <v>339.52056800000003</v>
      </c>
      <c r="I33" s="52">
        <v>4.7231631824999996</v>
      </c>
      <c r="J33" s="52">
        <v>1.2541398705</v>
      </c>
      <c r="K33" s="26"/>
      <c r="L33" s="52">
        <v>80.246289111999999</v>
      </c>
      <c r="M33" s="26"/>
      <c r="N33" s="52">
        <v>1.3960058755</v>
      </c>
      <c r="O33" s="26">
        <v>3.6640652170000001</v>
      </c>
      <c r="P33" s="26">
        <v>0.31658057969999998</v>
      </c>
      <c r="Q33" s="52">
        <v>5.9000520700000003E-2</v>
      </c>
      <c r="R33" s="26"/>
      <c r="S33" s="28" t="s">
        <v>32</v>
      </c>
      <c r="T33" s="96">
        <v>1.0763962797003799E-3</v>
      </c>
      <c r="U33" s="26">
        <v>0.461810118994186</v>
      </c>
      <c r="V33" s="97">
        <v>3.6639639457847899</v>
      </c>
      <c r="W33" s="26">
        <v>0.82723400608800401</v>
      </c>
      <c r="X33" s="26">
        <v>0.82714875959550205</v>
      </c>
      <c r="Y33" s="26">
        <v>0.33532302772106598</v>
      </c>
      <c r="Z33" s="97">
        <v>5.1600832216141201E-4</v>
      </c>
      <c r="AA33" s="26">
        <v>4.4506838002129303</v>
      </c>
      <c r="AB33" s="97">
        <v>0.31657471407878801</v>
      </c>
      <c r="AC33" s="97">
        <v>2245.5571604638999</v>
      </c>
      <c r="AD33" s="26">
        <v>0</v>
      </c>
      <c r="AE33" s="26">
        <v>862.23085131742801</v>
      </c>
      <c r="AF33" s="26">
        <v>20.553347564969901</v>
      </c>
      <c r="AG33" s="26">
        <v>394.58273318120501</v>
      </c>
      <c r="AH33" s="26">
        <v>8.8671699462079303</v>
      </c>
      <c r="AI33" s="26">
        <v>2.0055218298362402E-3</v>
      </c>
      <c r="AJ33" s="97">
        <v>6.1923724488390105E-4</v>
      </c>
      <c r="AK33" s="26">
        <v>54.809297174283799</v>
      </c>
      <c r="AL33" s="26">
        <v>54.809297174283799</v>
      </c>
      <c r="AM33" s="26">
        <v>0</v>
      </c>
      <c r="AN33" s="26">
        <v>0</v>
      </c>
      <c r="AO33" s="26">
        <v>8.5973067156169698</v>
      </c>
      <c r="AP33" s="26">
        <v>5.8978644003152404E-4</v>
      </c>
      <c r="AQ33" s="97">
        <v>9.5509990159590705E-2</v>
      </c>
      <c r="AR33" s="26">
        <v>2.05436652449499E-2</v>
      </c>
      <c r="AS33" s="26">
        <v>0.230375446636959</v>
      </c>
      <c r="AT33" s="26">
        <v>2.6532028881925799E-4</v>
      </c>
      <c r="AU33" s="26">
        <v>0.19326249010841201</v>
      </c>
      <c r="AV33" s="26">
        <v>0</v>
      </c>
      <c r="AW33" s="26">
        <v>1067.37878090136</v>
      </c>
      <c r="AX33" s="26">
        <v>118.597505363514</v>
      </c>
      <c r="AY33" s="26">
        <v>1185.9762862648699</v>
      </c>
      <c r="AZ33" s="26">
        <v>4.3980543604667498E-6</v>
      </c>
      <c r="BA33" s="26">
        <v>34.0502147148364</v>
      </c>
      <c r="BB33" s="26">
        <v>0.36724922904368901</v>
      </c>
      <c r="BC33" s="26">
        <v>107.697718827229</v>
      </c>
      <c r="BD33" s="26">
        <v>0.49548845491272397</v>
      </c>
      <c r="BE33" s="26">
        <v>1.2983630801545401</v>
      </c>
      <c r="BF33" s="26">
        <v>3.13809822759415</v>
      </c>
      <c r="BG33" s="26">
        <v>0.73405804612069203</v>
      </c>
      <c r="BH33" s="26">
        <v>0</v>
      </c>
      <c r="BI33" s="26">
        <v>0.17282455276266601</v>
      </c>
      <c r="BJ33" s="26">
        <v>55.941824201356901</v>
      </c>
      <c r="BK33" s="26">
        <v>45.881880519340498</v>
      </c>
      <c r="BL33" s="26">
        <v>10.0599436820163</v>
      </c>
      <c r="BM33" s="26">
        <v>0</v>
      </c>
      <c r="BN33" s="26">
        <v>0</v>
      </c>
      <c r="BO33" s="26">
        <v>1.3671804113493899</v>
      </c>
      <c r="BP33" s="26">
        <v>0</v>
      </c>
      <c r="BQ33" s="26">
        <v>8.4279070646009</v>
      </c>
      <c r="BR33" s="26">
        <v>2.0966516656690701</v>
      </c>
      <c r="BS33" s="26">
        <v>1.1240265646257299</v>
      </c>
      <c r="BT33" s="26">
        <v>21.0628483056928</v>
      </c>
      <c r="BU33" s="26">
        <v>90.230651899777101</v>
      </c>
      <c r="BV33" s="26">
        <v>1.1469647757182899</v>
      </c>
      <c r="BW33" s="26">
        <v>4.4502201410958104</v>
      </c>
      <c r="BX33" s="26">
        <v>0</v>
      </c>
      <c r="BY33" s="26">
        <v>10.6197528398286</v>
      </c>
      <c r="BZ33" s="26">
        <v>36.357086373251903</v>
      </c>
      <c r="CA33" s="26">
        <v>0</v>
      </c>
      <c r="CB33" s="26">
        <v>4.5774224541852401E-4</v>
      </c>
      <c r="CC33" s="26">
        <v>3.5666030090799401</v>
      </c>
      <c r="CD33" s="97">
        <v>0</v>
      </c>
      <c r="CE33" s="26">
        <v>2.1683437416798501</v>
      </c>
      <c r="CF33" s="26">
        <v>339.47874195230202</v>
      </c>
      <c r="CG33" s="26">
        <v>3.2691233997967601</v>
      </c>
      <c r="CI33" s="23">
        <f t="shared" si="0"/>
        <v>-1.5094998364207127E-4</v>
      </c>
      <c r="CJ33" s="23">
        <f t="shared" si="1"/>
        <v>4.6624905832555786E-7</v>
      </c>
      <c r="CK33" s="23">
        <f t="shared" si="2"/>
        <v>-2.2321191026036634E-4</v>
      </c>
      <c r="CL33" s="23">
        <f t="shared" si="3"/>
        <v>-1.0703633188600918E-4</v>
      </c>
      <c r="CM33" s="23">
        <f t="shared" si="4"/>
        <v>-1.3011244842320614E-4</v>
      </c>
      <c r="CN33" s="23">
        <f t="shared" si="5"/>
        <v>-3.7414458487173923E-4</v>
      </c>
      <c r="CO33" s="23">
        <f t="shared" si="6"/>
        <v>-1.2319149895510735E-4</v>
      </c>
      <c r="CP33" s="74">
        <f t="shared" si="7"/>
        <v>-0.82487398219476993</v>
      </c>
      <c r="CQ33" s="74">
        <f t="shared" si="8"/>
        <v>2.548793802750672</v>
      </c>
      <c r="CR33" s="23">
        <f t="shared" si="9"/>
        <v>0</v>
      </c>
      <c r="CS33" s="74">
        <f t="shared" si="10"/>
        <v>-0.31698652011451534</v>
      </c>
      <c r="CT33" s="23">
        <f t="shared" si="11"/>
        <v>0</v>
      </c>
      <c r="CU33" s="74">
        <f t="shared" si="12"/>
        <v>-0.83497530298398881</v>
      </c>
      <c r="CV33" s="83">
        <f t="shared" si="14"/>
        <v>-2.76390318437383E-5</v>
      </c>
      <c r="CW33" s="83">
        <f t="shared" si="15"/>
        <v>-1.8528051270621086E-5</v>
      </c>
      <c r="CX33" s="74">
        <f t="shared" si="13"/>
        <v>-0.99550308563939061</v>
      </c>
    </row>
    <row r="34" spans="1:102" x14ac:dyDescent="0.25">
      <c r="A34" s="28" t="s">
        <v>33</v>
      </c>
      <c r="B34" s="26">
        <v>446.20499999999998</v>
      </c>
      <c r="C34" s="26"/>
      <c r="D34" s="26">
        <v>577.68799999999999</v>
      </c>
      <c r="E34" s="26">
        <v>26.741</v>
      </c>
      <c r="F34" s="26">
        <v>26.741</v>
      </c>
      <c r="G34" s="26">
        <v>2.274</v>
      </c>
      <c r="H34" s="26">
        <v>140.93899999999999</v>
      </c>
      <c r="I34" s="52">
        <v>10.77743036</v>
      </c>
      <c r="J34" s="52">
        <v>1.9374024991000001</v>
      </c>
      <c r="K34" s="26"/>
      <c r="L34" s="52">
        <v>71.311088957999999</v>
      </c>
      <c r="M34" s="26">
        <v>4.0119199999999999</v>
      </c>
      <c r="N34" s="52">
        <v>2.4882938480000001</v>
      </c>
      <c r="O34" s="26">
        <v>9.3412162492000004</v>
      </c>
      <c r="P34" s="26">
        <v>0.78809996100000002</v>
      </c>
      <c r="Q34" s="52">
        <v>0.10538766400000001</v>
      </c>
      <c r="R34" s="26"/>
      <c r="S34" s="28" t="s">
        <v>33</v>
      </c>
      <c r="T34" s="96">
        <v>2.06665669549209E-2</v>
      </c>
      <c r="U34" s="26">
        <v>0.64305665668904499</v>
      </c>
      <c r="V34" s="97">
        <v>9.3412598684935197</v>
      </c>
      <c r="W34" s="26">
        <v>0.45167294401792402</v>
      </c>
      <c r="X34" s="26">
        <v>0.45002926490176598</v>
      </c>
      <c r="Y34" s="26">
        <v>0.21882347001769101</v>
      </c>
      <c r="Z34" s="97">
        <v>9.91076914577518E-3</v>
      </c>
      <c r="AA34" s="26">
        <v>1.8032941250424801</v>
      </c>
      <c r="AB34" s="97">
        <v>0.78810118544332197</v>
      </c>
      <c r="AC34" s="97">
        <v>1092.6532277184201</v>
      </c>
      <c r="AD34" s="26">
        <v>0</v>
      </c>
      <c r="AE34" s="26">
        <v>445.79682846387402</v>
      </c>
      <c r="AF34" s="26">
        <v>9.0421724877160301</v>
      </c>
      <c r="AG34" s="26">
        <v>199.019310463202</v>
      </c>
      <c r="AH34" s="26">
        <v>4.5748457188567802</v>
      </c>
      <c r="AI34" s="26">
        <v>0.10076112024063399</v>
      </c>
      <c r="AJ34" s="97">
        <v>1.1891540209273599E-2</v>
      </c>
      <c r="AK34" s="26">
        <v>12.365240681830899</v>
      </c>
      <c r="AL34" s="26">
        <v>12.365240681830899</v>
      </c>
      <c r="AM34" s="26">
        <v>4.0025864642823503</v>
      </c>
      <c r="AN34" s="26">
        <v>0</v>
      </c>
      <c r="AO34" s="26">
        <v>4.5363192450150702</v>
      </c>
      <c r="AP34" s="26">
        <v>1.15474024893048E-2</v>
      </c>
      <c r="AQ34" s="97">
        <v>0.44937196106124999</v>
      </c>
      <c r="AR34" s="26">
        <v>5.0904661941941202E-2</v>
      </c>
      <c r="AS34" s="26">
        <v>0.331838141101648</v>
      </c>
      <c r="AT34" s="26">
        <v>5.1050910549429503E-3</v>
      </c>
      <c r="AU34" s="26">
        <v>0</v>
      </c>
      <c r="AV34" s="26">
        <v>0</v>
      </c>
      <c r="AW34" s="26">
        <v>519.832347205475</v>
      </c>
      <c r="AX34" s="26">
        <v>57.759419600853001</v>
      </c>
      <c r="AY34" s="26">
        <v>577.591766806328</v>
      </c>
      <c r="AZ34" s="26">
        <v>9.0210372119633601E-5</v>
      </c>
      <c r="BA34" s="26">
        <v>17.2468082375865</v>
      </c>
      <c r="BB34" s="26">
        <v>0.21383080837976801</v>
      </c>
      <c r="BC34" s="26">
        <v>42.836890551057301</v>
      </c>
      <c r="BD34" s="26">
        <v>0.28850358363509099</v>
      </c>
      <c r="BE34" s="26">
        <v>0.75596700397382899</v>
      </c>
      <c r="BF34" s="26">
        <v>1.83487101594492</v>
      </c>
      <c r="BG34" s="26">
        <v>0.42740665674586698</v>
      </c>
      <c r="BH34" s="26">
        <v>0</v>
      </c>
      <c r="BI34" s="26">
        <v>0.100627446937504</v>
      </c>
      <c r="BJ34" s="26">
        <v>26.724744982069002</v>
      </c>
      <c r="BK34" s="26">
        <v>26.724744982069002</v>
      </c>
      <c r="BL34" s="26">
        <v>0</v>
      </c>
      <c r="BM34" s="26">
        <v>0</v>
      </c>
      <c r="BN34" s="26">
        <v>0</v>
      </c>
      <c r="BO34" s="26">
        <v>0.79608435611258899</v>
      </c>
      <c r="BP34" s="26">
        <v>0</v>
      </c>
      <c r="BQ34" s="26">
        <v>4.9075763412093201</v>
      </c>
      <c r="BR34" s="26">
        <v>1.2207726841823801</v>
      </c>
      <c r="BS34" s="26">
        <v>0.65447265563253398</v>
      </c>
      <c r="BT34" s="26">
        <v>12.2656250563005</v>
      </c>
      <c r="BU34" s="26">
        <v>41.593847698413697</v>
      </c>
      <c r="BV34" s="26">
        <v>0.66782591367802502</v>
      </c>
      <c r="BW34" s="26">
        <v>2.59118141933563</v>
      </c>
      <c r="BX34" s="26">
        <v>4.0000992079895502E-8</v>
      </c>
      <c r="BY34" s="26">
        <v>2.2703659906193199</v>
      </c>
      <c r="BZ34" s="26">
        <v>11.5730891302668</v>
      </c>
      <c r="CA34" s="26">
        <v>0</v>
      </c>
      <c r="CB34" s="26">
        <v>3.99522759611875E-2</v>
      </c>
      <c r="CC34" s="26">
        <v>2.1958652760878499</v>
      </c>
      <c r="CD34" s="97">
        <v>0</v>
      </c>
      <c r="CE34" s="26">
        <v>0.75385078109783499</v>
      </c>
      <c r="CF34" s="26">
        <v>140.92694350744301</v>
      </c>
      <c r="CG34" s="26">
        <v>1.96411769799688</v>
      </c>
      <c r="CI34" s="23">
        <f t="shared" si="0"/>
        <v>-9.1476235390899386E-4</v>
      </c>
      <c r="CJ34" s="23">
        <f t="shared" si="1"/>
        <v>0</v>
      </c>
      <c r="CK34" s="23">
        <f t="shared" si="2"/>
        <v>-1.6658333507358993E-4</v>
      </c>
      <c r="CL34" s="23">
        <f t="shared" si="3"/>
        <v>-6.078687383044071E-4</v>
      </c>
      <c r="CM34" s="23">
        <f t="shared" si="4"/>
        <v>-6.078687383044071E-4</v>
      </c>
      <c r="CN34" s="23">
        <f t="shared" si="5"/>
        <v>-1.5980692087423692E-3</v>
      </c>
      <c r="CO34" s="23">
        <f t="shared" si="6"/>
        <v>-8.5544047829057195E-5</v>
      </c>
      <c r="CP34" s="74">
        <f t="shared" si="7"/>
        <v>-0.95824336137006916</v>
      </c>
      <c r="CQ34" s="74">
        <f t="shared" si="8"/>
        <v>-6.922070871686116E-2</v>
      </c>
      <c r="CR34" s="23">
        <f t="shared" si="9"/>
        <v>0</v>
      </c>
      <c r="CS34" s="74">
        <f t="shared" si="10"/>
        <v>-0.82660143236469663</v>
      </c>
      <c r="CT34" s="23">
        <f t="shared" si="11"/>
        <v>-2.3264511051191475E-3</v>
      </c>
      <c r="CU34" s="74">
        <f t="shared" si="12"/>
        <v>-0.86664029195411652</v>
      </c>
      <c r="CV34" s="83">
        <f t="shared" si="14"/>
        <v>4.6695518394733513E-6</v>
      </c>
      <c r="CW34" s="83">
        <f t="shared" si="15"/>
        <v>1.5536649949873451E-6</v>
      </c>
      <c r="CX34" s="74">
        <f t="shared" si="13"/>
        <v>-0.951558931461438</v>
      </c>
    </row>
    <row r="35" spans="1:102" x14ac:dyDescent="0.25">
      <c r="A35" s="28" t="s">
        <v>34</v>
      </c>
      <c r="B35" s="26">
        <v>3279.79</v>
      </c>
      <c r="C35" s="26">
        <v>1759.5</v>
      </c>
      <c r="D35" s="26">
        <v>4510.6400000000003</v>
      </c>
      <c r="E35" s="26">
        <v>565.81161740000005</v>
      </c>
      <c r="F35" s="26">
        <v>558.52161100000001</v>
      </c>
      <c r="G35" s="26">
        <v>6493.67</v>
      </c>
      <c r="H35" s="26">
        <v>1315.97</v>
      </c>
      <c r="I35" s="52">
        <v>6.11159432</v>
      </c>
      <c r="J35" s="52">
        <v>5.7407252599999996</v>
      </c>
      <c r="K35" s="26"/>
      <c r="L35" s="52">
        <v>23.689492000000001</v>
      </c>
      <c r="M35" s="26"/>
      <c r="N35" s="52">
        <v>407.34633423000002</v>
      </c>
      <c r="O35" s="26">
        <v>5.3473703199999996</v>
      </c>
      <c r="P35" s="26">
        <v>0.19830816500000001</v>
      </c>
      <c r="Q35" s="52">
        <v>1.1447934</v>
      </c>
      <c r="R35" s="26"/>
      <c r="S35" s="28" t="s">
        <v>34</v>
      </c>
      <c r="T35" s="96">
        <v>1.3483101681795899</v>
      </c>
      <c r="U35" s="26">
        <v>2.71509409728997</v>
      </c>
      <c r="V35" s="97">
        <v>5.3469286207851203</v>
      </c>
      <c r="W35" s="26">
        <v>7.2838049229957003</v>
      </c>
      <c r="X35" s="26">
        <v>7.1767502847907503</v>
      </c>
      <c r="Y35" s="26">
        <v>5.89788759179224</v>
      </c>
      <c r="Z35" s="97">
        <v>0.64646294365537005</v>
      </c>
      <c r="AA35" s="26">
        <v>73.231581685752403</v>
      </c>
      <c r="AB35" s="97">
        <v>0.19830809388515</v>
      </c>
      <c r="AC35" s="97">
        <v>1337.1145914487499</v>
      </c>
      <c r="AD35" s="26">
        <v>0</v>
      </c>
      <c r="AE35" s="26">
        <v>3278.6171287664702</v>
      </c>
      <c r="AF35" s="26">
        <v>135.44773869156899</v>
      </c>
      <c r="AG35" s="26">
        <v>230.46897502577701</v>
      </c>
      <c r="AH35" s="26">
        <v>13.7553036325303</v>
      </c>
      <c r="AI35" s="26">
        <v>10.354914044265801</v>
      </c>
      <c r="AJ35" s="97">
        <v>0.77571316352232</v>
      </c>
      <c r="AK35" s="26">
        <v>90.087241024986099</v>
      </c>
      <c r="AL35" s="26">
        <v>90.087241024986099</v>
      </c>
      <c r="AM35" s="26">
        <v>0</v>
      </c>
      <c r="AN35" s="26">
        <v>0</v>
      </c>
      <c r="AO35" s="26">
        <v>30.645570146638001</v>
      </c>
      <c r="AP35" s="26">
        <v>0.73876781029228</v>
      </c>
      <c r="AQ35" s="97">
        <v>35.458892160572901</v>
      </c>
      <c r="AR35" s="26">
        <v>1.7713346979943401</v>
      </c>
      <c r="AS35" s="26">
        <v>33.113904808621697</v>
      </c>
      <c r="AT35" s="26">
        <v>0.33237489942211401</v>
      </c>
      <c r="AU35" s="26">
        <v>1759.4993478728099</v>
      </c>
      <c r="AV35" s="26">
        <v>0</v>
      </c>
      <c r="AW35" s="26">
        <v>4058.4202791932998</v>
      </c>
      <c r="AX35" s="26">
        <v>450.93515208033398</v>
      </c>
      <c r="AY35" s="26">
        <v>4509.3554312736396</v>
      </c>
      <c r="AZ35" s="26">
        <v>3.7178592535041702E-2</v>
      </c>
      <c r="BA35" s="26">
        <v>103.364010589957</v>
      </c>
      <c r="BB35" s="26">
        <v>4.6813025799588504</v>
      </c>
      <c r="BC35" s="26">
        <v>428.54374956331901</v>
      </c>
      <c r="BD35" s="26">
        <v>6.08208044555413</v>
      </c>
      <c r="BE35" s="26">
        <v>13.898104995122299</v>
      </c>
      <c r="BF35" s="26">
        <v>50.705778975622501</v>
      </c>
      <c r="BG35" s="26">
        <v>7.8395262653151701</v>
      </c>
      <c r="BH35" s="26">
        <v>0.74776401726219199</v>
      </c>
      <c r="BI35" s="26">
        <v>1.9039800391320401</v>
      </c>
      <c r="BJ35" s="26">
        <v>565.75581611214898</v>
      </c>
      <c r="BK35" s="26">
        <v>558.46579842005804</v>
      </c>
      <c r="BL35" s="26">
        <v>7.2900176920914799</v>
      </c>
      <c r="BM35" s="26">
        <v>0</v>
      </c>
      <c r="BN35" s="26">
        <v>7.0313001207029894E-5</v>
      </c>
      <c r="BO35" s="26">
        <v>41.249297403506297</v>
      </c>
      <c r="BP35" s="26">
        <v>0</v>
      </c>
      <c r="BQ35" s="26">
        <v>93.090354933117496</v>
      </c>
      <c r="BR35" s="26">
        <v>22.344151744131501</v>
      </c>
      <c r="BS35" s="26">
        <v>12.0745924116911</v>
      </c>
      <c r="BT35" s="26">
        <v>234.08224298241299</v>
      </c>
      <c r="BU35" s="26">
        <v>135.392477571021</v>
      </c>
      <c r="BV35" s="26">
        <v>13.015742240006199</v>
      </c>
      <c r="BW35" s="26">
        <v>51.445522104090998</v>
      </c>
      <c r="BX35" s="26">
        <v>5.3052869701328902</v>
      </c>
      <c r="BY35" s="26">
        <v>6493.5989557146504</v>
      </c>
      <c r="BZ35" s="26">
        <v>257.22989890110398</v>
      </c>
      <c r="CA35" s="26">
        <v>0</v>
      </c>
      <c r="CB35" s="26">
        <v>0.57345220591169299</v>
      </c>
      <c r="CC35" s="26">
        <v>63.077747906292998</v>
      </c>
      <c r="CD35" s="97">
        <v>0</v>
      </c>
      <c r="CE35" s="26">
        <v>111.246844510073</v>
      </c>
      <c r="CF35" s="26">
        <v>1315.8170211147699</v>
      </c>
      <c r="CG35" s="26">
        <v>15.3067338786416</v>
      </c>
      <c r="CI35" s="23">
        <f t="shared" ref="CI35:CI51" si="16">+(AE35-B35)/(B35+1E-50)</f>
        <v>-3.5760558862909034E-4</v>
      </c>
      <c r="CJ35" s="23">
        <f t="shared" ref="CJ35:CJ52" si="17">+(AU35-C35)/(C35+1E-50)</f>
        <v>-3.7063210574085413E-7</v>
      </c>
      <c r="CK35" s="23">
        <f t="shared" ref="CK35:CK52" si="18">+(AY35-D35)/(D35+1E-50)</f>
        <v>-2.8478635545304063E-4</v>
      </c>
      <c r="CL35" s="23">
        <f t="shared" ref="CL35:CL52" si="19">+(BJ35-E35)/(E35+1E-50)</f>
        <v>-9.8621672187440099E-5</v>
      </c>
      <c r="CM35" s="23">
        <f t="shared" ref="CM35:CM52" si="20">+(BK35-F35)/(F35+1E-50)</f>
        <v>-9.9929132271251201E-5</v>
      </c>
      <c r="CN35" s="23">
        <f t="shared" ref="CN35:CN52" si="21">+(BY35-G35)/(G35+1E-50)</f>
        <v>-1.0940544460939892E-5</v>
      </c>
      <c r="CO35" s="23">
        <f t="shared" ref="CO35:CO52" si="22">+(CF35-H35)/(H35+1E-50)</f>
        <v>-1.1624800354882011E-4</v>
      </c>
      <c r="CP35" s="74">
        <f t="shared" ref="CP35:CP52" si="23">+(X35-I35)/(I35+1E-50)</f>
        <v>0.17428446801599068</v>
      </c>
      <c r="CQ35" s="74">
        <f t="shared" ref="CQ35:CQ52" si="24">+(AA35-J35)/(J35+1E-50)</f>
        <v>11.756503467604093</v>
      </c>
      <c r="CR35" s="23">
        <f t="shared" ref="CR35:CR52" si="25">+(AD35-K35)/(K35+1E-50)</f>
        <v>0</v>
      </c>
      <c r="CS35" s="74">
        <f t="shared" ref="CS35:CS52" si="26">+(AL35-L35)/(L35+1E-50)</f>
        <v>2.802835494530068</v>
      </c>
      <c r="CT35" s="23">
        <f t="shared" ref="CT35:CT52" si="27">+(AM35-M35)/(M35+1E-50)</f>
        <v>0</v>
      </c>
      <c r="CU35" s="74">
        <f t="shared" ref="CU35:CU52" si="28">+(AS35-N35)/(N35+1E-50)</f>
        <v>-0.9187082292732146</v>
      </c>
      <c r="CV35" s="83">
        <f t="shared" si="14"/>
        <v>-8.260120179580964E-5</v>
      </c>
      <c r="CW35" s="83">
        <f t="shared" si="15"/>
        <v>-3.5860777597719601E-7</v>
      </c>
      <c r="CX35" s="74">
        <f t="shared" ref="CX35:CX52" si="29">+(AT35-Q35)/(Q35+1E-50)</f>
        <v>-0.70966385775624308</v>
      </c>
    </row>
    <row r="36" spans="1:102" x14ac:dyDescent="0.25">
      <c r="A36" s="28" t="s">
        <v>35</v>
      </c>
      <c r="B36" s="26">
        <v>2870.212618</v>
      </c>
      <c r="C36" s="26">
        <v>8.3497502000000008</v>
      </c>
      <c r="D36" s="26">
        <v>11153.872960000001</v>
      </c>
      <c r="E36" s="26">
        <v>406.80926714999998</v>
      </c>
      <c r="F36" s="26">
        <v>394.14167715000002</v>
      </c>
      <c r="G36" s="26">
        <v>44.172483630000002</v>
      </c>
      <c r="H36" s="26">
        <v>1381.3981044</v>
      </c>
      <c r="I36" s="52">
        <v>25.318339902999998</v>
      </c>
      <c r="J36" s="52">
        <v>2.5245434480000002</v>
      </c>
      <c r="K36" s="26"/>
      <c r="L36" s="52">
        <v>199.40927816000001</v>
      </c>
      <c r="M36" s="26">
        <v>4.9725000000000001</v>
      </c>
      <c r="N36" s="52">
        <v>7.7551144000000001</v>
      </c>
      <c r="O36" s="26">
        <v>19.871836668</v>
      </c>
      <c r="P36" s="26">
        <v>1.1668903853000001</v>
      </c>
      <c r="Q36" s="52">
        <v>0.21516599340000001</v>
      </c>
      <c r="R36" s="26"/>
      <c r="S36" s="28" t="s">
        <v>35</v>
      </c>
      <c r="T36" s="96">
        <v>2.7510321078941899E-2</v>
      </c>
      <c r="U36" s="26">
        <v>5.5400164264179902E-2</v>
      </c>
      <c r="V36" s="97">
        <v>19.871765539311902</v>
      </c>
      <c r="W36" s="26">
        <v>9.9798244194137702</v>
      </c>
      <c r="X36" s="26">
        <v>9.9776443332384108</v>
      </c>
      <c r="Y36" s="26">
        <v>0.89647355715191301</v>
      </c>
      <c r="Z36" s="97">
        <v>1.3187975601448401E-2</v>
      </c>
      <c r="AA36" s="26">
        <v>12.852618190146501</v>
      </c>
      <c r="AB36" s="97">
        <v>1.1668801253237</v>
      </c>
      <c r="AC36" s="97">
        <v>6728.1945630249702</v>
      </c>
      <c r="AD36" s="26">
        <v>0</v>
      </c>
      <c r="AE36" s="26">
        <v>2870.21004050992</v>
      </c>
      <c r="AF36" s="26">
        <v>51.439412802451599</v>
      </c>
      <c r="AG36" s="26">
        <v>1175.57131165947</v>
      </c>
      <c r="AH36" s="26">
        <v>38.128717955215997</v>
      </c>
      <c r="AI36" s="26">
        <v>5.1253872124429202E-2</v>
      </c>
      <c r="AJ36" s="97">
        <v>1.5827215107723301E-2</v>
      </c>
      <c r="AK36" s="26">
        <v>124.95080729489599</v>
      </c>
      <c r="AL36" s="26">
        <v>124.95080729489599</v>
      </c>
      <c r="AM36" s="26">
        <v>4.9725015989021104</v>
      </c>
      <c r="AN36" s="26">
        <v>0</v>
      </c>
      <c r="AO36" s="26">
        <v>26.953243366546801</v>
      </c>
      <c r="AP36" s="26">
        <v>3.3158271506627701E-2</v>
      </c>
      <c r="AQ36" s="97">
        <v>0.43956906556246</v>
      </c>
      <c r="AR36" s="26">
        <v>3.6142138780954097E-2</v>
      </c>
      <c r="AS36" s="26">
        <v>0.57005268298571699</v>
      </c>
      <c r="AT36" s="26">
        <v>6.7812668570909201E-3</v>
      </c>
      <c r="AU36" s="26">
        <v>8.3497513470791702</v>
      </c>
      <c r="AV36" s="26">
        <v>0</v>
      </c>
      <c r="AW36" s="26">
        <v>10038.4798474401</v>
      </c>
      <c r="AX36" s="26">
        <v>1115.38591628829</v>
      </c>
      <c r="AY36" s="26">
        <v>11153.8657637284</v>
      </c>
      <c r="AZ36" s="26">
        <v>1.12466257433709E-4</v>
      </c>
      <c r="BA36" s="26">
        <v>84.316023194120007</v>
      </c>
      <c r="BB36" s="26">
        <v>3.2716971632026501</v>
      </c>
      <c r="BC36" s="26">
        <v>605.24764548719304</v>
      </c>
      <c r="BD36" s="26">
        <v>4.6667925990839896</v>
      </c>
      <c r="BE36" s="26">
        <v>11.0404776065521</v>
      </c>
      <c r="BF36" s="26">
        <v>26.698524357214801</v>
      </c>
      <c r="BG36" s="26">
        <v>6.3343354618958596</v>
      </c>
      <c r="BH36" s="26">
        <v>1.9591187905443602E-2</v>
      </c>
      <c r="BI36" s="26">
        <v>1.5020263389496</v>
      </c>
      <c r="BJ36" s="26">
        <v>406.83387948754103</v>
      </c>
      <c r="BK36" s="26">
        <v>394.16838347515102</v>
      </c>
      <c r="BL36" s="26">
        <v>12.665496012389999</v>
      </c>
      <c r="BM36" s="26">
        <v>2.1404994901811698E-2</v>
      </c>
      <c r="BN36" s="26">
        <v>7.8126637896349608E-3</v>
      </c>
      <c r="BO36" s="26">
        <v>14.0424347492518</v>
      </c>
      <c r="BP36" s="26">
        <v>1.02851261870512E-2</v>
      </c>
      <c r="BQ36" s="26">
        <v>71.689451932847305</v>
      </c>
      <c r="BR36" s="26">
        <v>17.8103421751902</v>
      </c>
      <c r="BS36" s="26">
        <v>9.5470357268914299</v>
      </c>
      <c r="BT36" s="26">
        <v>179.16555917481</v>
      </c>
      <c r="BU36" s="26">
        <v>397.54354109484501</v>
      </c>
      <c r="BV36" s="26">
        <v>10.211734581149299</v>
      </c>
      <c r="BW36" s="26">
        <v>37.870820064264699</v>
      </c>
      <c r="BX36" s="26">
        <v>0.258057571062836</v>
      </c>
      <c r="BY36" s="26">
        <v>44.172485179979901</v>
      </c>
      <c r="BZ36" s="26">
        <v>309.06124387203602</v>
      </c>
      <c r="CA36" s="26">
        <v>0</v>
      </c>
      <c r="CB36" s="26">
        <v>1.1702546928134799E-2</v>
      </c>
      <c r="CC36" s="26">
        <v>12.880605100799899</v>
      </c>
      <c r="CD36" s="97">
        <v>0</v>
      </c>
      <c r="CE36" s="26">
        <v>8.4133491367780593</v>
      </c>
      <c r="CF36" s="26">
        <v>1381.3961042124799</v>
      </c>
      <c r="CG36" s="26">
        <v>10.066320163325701</v>
      </c>
      <c r="CI36" s="23">
        <f t="shared" si="16"/>
        <v>-8.9801363978849042E-7</v>
      </c>
      <c r="CJ36" s="23">
        <f t="shared" si="17"/>
        <v>1.3737886067871964E-7</v>
      </c>
      <c r="CK36" s="23">
        <f t="shared" si="18"/>
        <v>-6.4518142055836076E-7</v>
      </c>
      <c r="CL36" s="23">
        <f t="shared" si="19"/>
        <v>6.0500926425474665E-5</v>
      </c>
      <c r="CM36" s="23">
        <f t="shared" si="20"/>
        <v>6.7758186203772003E-5</v>
      </c>
      <c r="CN36" s="23">
        <f t="shared" si="21"/>
        <v>3.5089263082395711E-8</v>
      </c>
      <c r="CO36" s="23">
        <f t="shared" si="22"/>
        <v>-1.4479443063184394E-6</v>
      </c>
      <c r="CP36" s="74">
        <f t="shared" si="23"/>
        <v>-0.60591237926874708</v>
      </c>
      <c r="CQ36" s="74">
        <f t="shared" si="24"/>
        <v>4.0910663471958202</v>
      </c>
      <c r="CR36" s="23">
        <f t="shared" si="25"/>
        <v>0</v>
      </c>
      <c r="CS36" s="74">
        <f t="shared" si="26"/>
        <v>-0.37339521787627544</v>
      </c>
      <c r="CT36" s="23">
        <f t="shared" si="27"/>
        <v>3.215489412301498E-7</v>
      </c>
      <c r="CU36" s="74">
        <f t="shared" si="28"/>
        <v>-0.92649332381406035</v>
      </c>
      <c r="CV36" s="83">
        <f t="shared" si="14"/>
        <v>-3.5793716145570924E-6</v>
      </c>
      <c r="CW36" s="83">
        <f t="shared" si="15"/>
        <v>-8.7925793453778439E-6</v>
      </c>
      <c r="CX36" s="74">
        <f t="shared" si="29"/>
        <v>-0.9684835565791089</v>
      </c>
    </row>
    <row r="37" spans="1:102" x14ac:dyDescent="0.25">
      <c r="A37" s="28" t="s">
        <v>36</v>
      </c>
      <c r="B37" s="26">
        <v>34305.093000000001</v>
      </c>
      <c r="C37" s="26">
        <v>0.154</v>
      </c>
      <c r="D37" s="26">
        <v>48950.919000000002</v>
      </c>
      <c r="E37" s="26">
        <v>1344.385</v>
      </c>
      <c r="F37" s="26">
        <v>1330.6296288000001</v>
      </c>
      <c r="G37" s="26">
        <v>759.74400000000003</v>
      </c>
      <c r="H37" s="26">
        <v>32922.508000000002</v>
      </c>
      <c r="I37" s="52">
        <v>466.15072479999998</v>
      </c>
      <c r="J37" s="52">
        <v>202.3143421</v>
      </c>
      <c r="K37" s="26"/>
      <c r="L37" s="52">
        <v>2134.5115482000001</v>
      </c>
      <c r="M37" s="26"/>
      <c r="N37" s="52">
        <v>199.22119584999999</v>
      </c>
      <c r="O37" s="26">
        <v>347.09285986999998</v>
      </c>
      <c r="P37" s="26">
        <v>99.948553896000007</v>
      </c>
      <c r="Q37" s="52">
        <v>5.1739135239999996</v>
      </c>
      <c r="R37" s="26"/>
      <c r="S37" s="28" t="s">
        <v>36</v>
      </c>
      <c r="T37" s="96">
        <v>3.1007377246272901E-2</v>
      </c>
      <c r="U37" s="26">
        <v>0.41404638211294198</v>
      </c>
      <c r="V37" s="97">
        <v>347.09239568975403</v>
      </c>
      <c r="W37" s="26">
        <v>84.409072007893499</v>
      </c>
      <c r="X37" s="26">
        <v>84.406530977725794</v>
      </c>
      <c r="Y37" s="26">
        <v>15.197965400846501</v>
      </c>
      <c r="Z37" s="97">
        <v>1.48684745554853E-2</v>
      </c>
      <c r="AA37" s="26">
        <v>254.35484532997199</v>
      </c>
      <c r="AB37" s="97">
        <v>99.948416496056097</v>
      </c>
      <c r="AC37" s="97">
        <v>126768.71820215099</v>
      </c>
      <c r="AD37" s="26">
        <v>0</v>
      </c>
      <c r="AE37" s="26">
        <v>34304.948904975303</v>
      </c>
      <c r="AF37" s="26">
        <v>839.01393974721896</v>
      </c>
      <c r="AG37" s="26">
        <v>22702.583424358101</v>
      </c>
      <c r="AH37" s="26">
        <v>496.458458700596</v>
      </c>
      <c r="AI37" s="26">
        <v>4.2049236787683801</v>
      </c>
      <c r="AJ37" s="97">
        <v>1.7840248058278999E-2</v>
      </c>
      <c r="AK37" s="26">
        <v>1435.84076480207</v>
      </c>
      <c r="AL37" s="26">
        <v>1435.84076480207</v>
      </c>
      <c r="AM37" s="26">
        <v>0</v>
      </c>
      <c r="AN37" s="26">
        <v>0</v>
      </c>
      <c r="AO37" s="26">
        <v>492.53934648330602</v>
      </c>
      <c r="AP37" s="26">
        <v>0.35918207578776501</v>
      </c>
      <c r="AQ37" s="97">
        <v>1.0665964300141799</v>
      </c>
      <c r="AR37" s="26">
        <v>6.9932021874039199E-2</v>
      </c>
      <c r="AS37" s="26">
        <v>6.6296319728318904</v>
      </c>
      <c r="AT37" s="26">
        <v>7.6508705367623296E-3</v>
      </c>
      <c r="AU37" s="26">
        <v>0.15400158490274801</v>
      </c>
      <c r="AV37" s="26">
        <v>0</v>
      </c>
      <c r="AW37" s="26">
        <v>44055.7766273913</v>
      </c>
      <c r="AX37" s="26">
        <v>4895.0800013756798</v>
      </c>
      <c r="AY37" s="26">
        <v>48950.856628766996</v>
      </c>
      <c r="AZ37" s="26">
        <v>3.8215708179775899E-4</v>
      </c>
      <c r="BA37" s="26">
        <v>1549.7033143336</v>
      </c>
      <c r="BB37" s="26">
        <v>10.1519561561313</v>
      </c>
      <c r="BC37" s="26">
        <v>17044.657514825099</v>
      </c>
      <c r="BD37" s="26">
        <v>13.6789773733031</v>
      </c>
      <c r="BE37" s="26">
        <v>35.651290135418797</v>
      </c>
      <c r="BF37" s="26">
        <v>95.904094474114999</v>
      </c>
      <c r="BG37" s="26">
        <v>20.166547599552398</v>
      </c>
      <c r="BH37" s="26">
        <v>1.01244041788609</v>
      </c>
      <c r="BI37" s="26">
        <v>4.7502572682528896</v>
      </c>
      <c r="BJ37" s="26">
        <v>1344.4720463255901</v>
      </c>
      <c r="BK37" s="26">
        <v>1330.7166598752001</v>
      </c>
      <c r="BL37" s="26">
        <v>13.7553864503932</v>
      </c>
      <c r="BM37" s="26">
        <v>8.4593382386172504E-4</v>
      </c>
      <c r="BN37" s="26">
        <v>2.2304410599822399E-4</v>
      </c>
      <c r="BO37" s="26">
        <v>82.622993327160202</v>
      </c>
      <c r="BP37" s="26">
        <v>4.9967388239444198E-4</v>
      </c>
      <c r="BQ37" s="26">
        <v>233.93727972023299</v>
      </c>
      <c r="BR37" s="26">
        <v>57.612807016209501</v>
      </c>
      <c r="BS37" s="26">
        <v>30.986031109972</v>
      </c>
      <c r="BT37" s="26">
        <v>585.29481987136</v>
      </c>
      <c r="BU37" s="26">
        <v>10002.155018457899</v>
      </c>
      <c r="BV37" s="26">
        <v>31.561004124847699</v>
      </c>
      <c r="BW37" s="26">
        <v>126.97015480084001</v>
      </c>
      <c r="BX37" s="26">
        <v>0.41443782810528201</v>
      </c>
      <c r="BY37" s="26">
        <v>759.74002213528502</v>
      </c>
      <c r="BZ37" s="26">
        <v>8173.0311391302803</v>
      </c>
      <c r="CA37" s="26">
        <v>0</v>
      </c>
      <c r="CB37" s="26">
        <v>1.31877001855674E-2</v>
      </c>
      <c r="CC37" s="26">
        <v>314.19977357846199</v>
      </c>
      <c r="CD37" s="97">
        <v>0</v>
      </c>
      <c r="CE37" s="26">
        <v>193.75395729654201</v>
      </c>
      <c r="CF37" s="26">
        <v>32922.370264664802</v>
      </c>
      <c r="CG37" s="26">
        <v>231.496659862744</v>
      </c>
      <c r="CI37" s="23">
        <f t="shared" si="16"/>
        <v>-4.2003974365523519E-6</v>
      </c>
      <c r="CJ37" s="23">
        <f t="shared" si="17"/>
        <v>1.0291576285806168E-5</v>
      </c>
      <c r="CK37" s="23">
        <f t="shared" si="18"/>
        <v>-1.2741585710628081E-6</v>
      </c>
      <c r="CL37" s="23">
        <f t="shared" si="19"/>
        <v>6.4748063679755883E-5</v>
      </c>
      <c r="CM37" s="23">
        <f t="shared" si="20"/>
        <v>6.5405935142515522E-5</v>
      </c>
      <c r="CN37" s="23">
        <f t="shared" si="21"/>
        <v>-5.2357961563519972E-6</v>
      </c>
      <c r="CO37" s="23">
        <f t="shared" si="22"/>
        <v>-4.1836221954893981E-6</v>
      </c>
      <c r="CP37" s="74">
        <f t="shared" si="23"/>
        <v>-0.81892867159234795</v>
      </c>
      <c r="CQ37" s="74">
        <f t="shared" si="24"/>
        <v>0.2572259716725836</v>
      </c>
      <c r="CR37" s="23">
        <f t="shared" si="25"/>
        <v>0</v>
      </c>
      <c r="CS37" s="74">
        <f t="shared" si="26"/>
        <v>-0.32732115410062229</v>
      </c>
      <c r="CT37" s="23">
        <f t="shared" si="27"/>
        <v>0</v>
      </c>
      <c r="CU37" s="74">
        <f t="shared" si="28"/>
        <v>-0.96672225590984018</v>
      </c>
      <c r="CV37" s="83">
        <f t="shared" si="14"/>
        <v>-1.337337351537028E-6</v>
      </c>
      <c r="CW37" s="83">
        <f t="shared" si="15"/>
        <v>-1.3747066721202302E-6</v>
      </c>
      <c r="CX37" s="74">
        <f t="shared" si="29"/>
        <v>-0.99852126045376044</v>
      </c>
    </row>
    <row r="38" spans="1:102" x14ac:dyDescent="0.25">
      <c r="A38" s="28" t="s">
        <v>37</v>
      </c>
      <c r="B38" s="26">
        <v>358.47399999999999</v>
      </c>
      <c r="C38" s="26"/>
      <c r="D38" s="26">
        <v>684.178</v>
      </c>
      <c r="E38" s="26">
        <v>24.709299999999999</v>
      </c>
      <c r="F38" s="26">
        <v>24.646799999999999</v>
      </c>
      <c r="G38" s="26">
        <v>15.237664000000001</v>
      </c>
      <c r="H38" s="26">
        <v>57.895859999999999</v>
      </c>
      <c r="I38" s="52">
        <v>8.4886521600000001E-2</v>
      </c>
      <c r="J38" s="52">
        <v>2.54659933E-2</v>
      </c>
      <c r="K38" s="26"/>
      <c r="L38" s="52">
        <v>1.5067363072</v>
      </c>
      <c r="M38" s="26"/>
      <c r="N38" s="52"/>
      <c r="O38" s="26">
        <v>1.3581814100000001E-2</v>
      </c>
      <c r="P38" s="26">
        <v>5.3658760000000003E-4</v>
      </c>
      <c r="Q38" s="52">
        <v>2.7587257999999999E-3</v>
      </c>
      <c r="R38" s="26"/>
      <c r="S38" s="28" t="s">
        <v>37</v>
      </c>
      <c r="T38" s="96">
        <v>0</v>
      </c>
      <c r="U38" s="26">
        <v>8.9054338624426702E-3</v>
      </c>
      <c r="V38" s="97">
        <v>1.35588291213957E-2</v>
      </c>
      <c r="W38" s="26">
        <v>0.173351741061194</v>
      </c>
      <c r="X38" s="26">
        <v>0.173351741061194</v>
      </c>
      <c r="Y38" s="26">
        <v>6.9397489364903503E-2</v>
      </c>
      <c r="Z38" s="97">
        <v>4.6974626311060801E-3</v>
      </c>
      <c r="AA38" s="26">
        <v>0.618183571016517</v>
      </c>
      <c r="AB38" s="97">
        <v>5.35002611164867E-4</v>
      </c>
      <c r="AC38" s="97">
        <v>441.240579967923</v>
      </c>
      <c r="AD38" s="26">
        <v>0</v>
      </c>
      <c r="AE38" s="26">
        <v>357.964427674619</v>
      </c>
      <c r="AF38" s="26">
        <v>3.5511465861879401</v>
      </c>
      <c r="AG38" s="26">
        <v>78.655342268522801</v>
      </c>
      <c r="AH38" s="26">
        <v>1.7996901745766301</v>
      </c>
      <c r="AI38" s="26">
        <v>3.6199483675325599E-3</v>
      </c>
      <c r="AJ38" s="97">
        <v>0</v>
      </c>
      <c r="AK38" s="26">
        <v>8.9985668258571394</v>
      </c>
      <c r="AL38" s="26">
        <v>8.9985668258571394</v>
      </c>
      <c r="AM38" s="26">
        <v>0</v>
      </c>
      <c r="AN38" s="26">
        <v>0</v>
      </c>
      <c r="AO38" s="26">
        <v>1.76446419723209</v>
      </c>
      <c r="AP38" s="26">
        <v>2.4271137141817899E-3</v>
      </c>
      <c r="AQ38" s="97">
        <v>0.116961823277171</v>
      </c>
      <c r="AR38" s="26">
        <v>5.6470280042108395E-4</v>
      </c>
      <c r="AS38" s="26">
        <v>0.131394151534692</v>
      </c>
      <c r="AT38" s="26">
        <v>3.1302121538054699E-3</v>
      </c>
      <c r="AU38" s="26">
        <v>0</v>
      </c>
      <c r="AV38" s="26">
        <v>0</v>
      </c>
      <c r="AW38" s="26">
        <v>614.80349472268495</v>
      </c>
      <c r="AX38" s="26">
        <v>68.311497255796695</v>
      </c>
      <c r="AY38" s="26">
        <v>683.11499197848195</v>
      </c>
      <c r="AZ38" s="26">
        <v>8.7880610459828602E-7</v>
      </c>
      <c r="BA38" s="26">
        <v>6.7697483885315597</v>
      </c>
      <c r="BB38" s="26">
        <v>0.12733277666628001</v>
      </c>
      <c r="BC38" s="26">
        <v>16.029015279551601</v>
      </c>
      <c r="BD38" s="26">
        <v>0.17639544745558999</v>
      </c>
      <c r="BE38" s="26">
        <v>0.44573231920721701</v>
      </c>
      <c r="BF38" s="26">
        <v>7.2320843047448902</v>
      </c>
      <c r="BG38" s="26">
        <v>0.25679400783743001</v>
      </c>
      <c r="BH38" s="26">
        <v>1.3200085980257601E-3</v>
      </c>
      <c r="BI38" s="26">
        <v>5.9676572363960997E-2</v>
      </c>
      <c r="BJ38" s="26">
        <v>24.683175932229901</v>
      </c>
      <c r="BK38" s="26">
        <v>24.6206758908932</v>
      </c>
      <c r="BL38" s="26">
        <v>6.2500041336661705E-2</v>
      </c>
      <c r="BM38" s="26">
        <v>0</v>
      </c>
      <c r="BN38" s="26">
        <v>2.9998732342355702E-4</v>
      </c>
      <c r="BO38" s="26">
        <v>0.81170072476947597</v>
      </c>
      <c r="BP38" s="26">
        <v>2.40001929044239E-3</v>
      </c>
      <c r="BQ38" s="26">
        <v>3.40727937521013</v>
      </c>
      <c r="BR38" s="26">
        <v>0.716677771347632</v>
      </c>
      <c r="BS38" s="26">
        <v>0.39877247308983199</v>
      </c>
      <c r="BT38" s="26">
        <v>9.0385415323225402</v>
      </c>
      <c r="BU38" s="26">
        <v>16.355076982516199</v>
      </c>
      <c r="BV38" s="26">
        <v>0.39505607125338099</v>
      </c>
      <c r="BW38" s="26">
        <v>1.5500807332572699</v>
      </c>
      <c r="BX38" s="26">
        <v>5.3176615574552198E-4</v>
      </c>
      <c r="BY38" s="26">
        <v>15.2266559257483</v>
      </c>
      <c r="BZ38" s="26">
        <v>3.7983889277846399</v>
      </c>
      <c r="CA38" s="26">
        <v>0</v>
      </c>
      <c r="CB38" s="26">
        <v>0.27540724609092898</v>
      </c>
      <c r="CC38" s="26">
        <v>0.330830838795174</v>
      </c>
      <c r="CD38" s="97">
        <v>1.13486073513119E-3</v>
      </c>
      <c r="CE38" s="26">
        <v>0.15082835955620899</v>
      </c>
      <c r="CF38" s="26">
        <v>57.754892662466801</v>
      </c>
      <c r="CG38" s="26">
        <v>0.59471693045960805</v>
      </c>
      <c r="CI38" s="23">
        <f t="shared" si="16"/>
        <v>-1.421504280313179E-3</v>
      </c>
      <c r="CJ38" s="23">
        <f t="shared" si="17"/>
        <v>0</v>
      </c>
      <c r="CK38" s="23">
        <f t="shared" si="18"/>
        <v>-1.5537009689262798E-3</v>
      </c>
      <c r="CL38" s="23">
        <f t="shared" si="19"/>
        <v>-1.0572564892610571E-3</v>
      </c>
      <c r="CM38" s="23">
        <f t="shared" si="20"/>
        <v>-1.0599391850787693E-3</v>
      </c>
      <c r="CN38" s="23">
        <f t="shared" si="21"/>
        <v>-7.2242531740431145E-4</v>
      </c>
      <c r="CO38" s="23">
        <f t="shared" si="22"/>
        <v>-2.4348431396165058E-3</v>
      </c>
      <c r="CP38" s="74">
        <f t="shared" si="23"/>
        <v>1.0421586112110641</v>
      </c>
      <c r="CQ38" s="74">
        <f t="shared" si="24"/>
        <v>23.274865846937807</v>
      </c>
      <c r="CR38" s="23">
        <f t="shared" si="25"/>
        <v>0</v>
      </c>
      <c r="CS38" s="74">
        <f t="shared" si="26"/>
        <v>4.9722240599480658</v>
      </c>
      <c r="CT38" s="23">
        <f t="shared" si="27"/>
        <v>0</v>
      </c>
      <c r="CU38" s="74">
        <f t="shared" si="28"/>
        <v>1.31394151534692E+49</v>
      </c>
      <c r="CV38" s="83">
        <f t="shared" si="14"/>
        <v>-1.6923349439969307E-3</v>
      </c>
      <c r="CW38" s="83">
        <f t="shared" si="15"/>
        <v>-2.9538305304353447E-3</v>
      </c>
      <c r="CX38" s="74">
        <f t="shared" si="29"/>
        <v>0.13465867242241691</v>
      </c>
    </row>
    <row r="39" spans="1:102" x14ac:dyDescent="0.25">
      <c r="A39" s="28" t="s">
        <v>130</v>
      </c>
      <c r="B39" s="26">
        <v>2131.7361000000001</v>
      </c>
      <c r="C39" s="26">
        <v>7.4394999999999998</v>
      </c>
      <c r="D39" s="26">
        <v>5193.2214999999997</v>
      </c>
      <c r="E39" s="26">
        <v>280.09270485000002</v>
      </c>
      <c r="F39" s="26">
        <v>279.93997747999998</v>
      </c>
      <c r="G39" s="26">
        <v>32.711799999999997</v>
      </c>
      <c r="H39" s="26">
        <v>1072.9374</v>
      </c>
      <c r="I39" s="52">
        <v>31.369984770999999</v>
      </c>
      <c r="J39" s="52">
        <v>7.9645506618999997</v>
      </c>
      <c r="K39" s="26"/>
      <c r="L39" s="52">
        <v>272.03394069000001</v>
      </c>
      <c r="M39" s="26">
        <v>0.34899999999999998</v>
      </c>
      <c r="N39" s="52">
        <v>9.7184167195000004</v>
      </c>
      <c r="O39" s="26">
        <v>27.713497086</v>
      </c>
      <c r="P39" s="26">
        <v>0.8331725552</v>
      </c>
      <c r="Q39" s="52">
        <v>0.1784945949</v>
      </c>
      <c r="R39" s="26"/>
      <c r="S39" s="28" t="s">
        <v>130</v>
      </c>
      <c r="T39" s="96">
        <v>7.2704782006691407E-2</v>
      </c>
      <c r="U39" s="26">
        <v>1.6113103544143601</v>
      </c>
      <c r="V39" s="97">
        <v>27.713418648702302</v>
      </c>
      <c r="W39" s="26">
        <v>2.5370155094892302</v>
      </c>
      <c r="X39" s="26">
        <v>2.5312363882687499</v>
      </c>
      <c r="Y39" s="26">
        <v>1.1519001503089601</v>
      </c>
      <c r="Z39" s="97">
        <v>3.4860056549183199E-2</v>
      </c>
      <c r="AA39" s="26">
        <v>22.021755431721999</v>
      </c>
      <c r="AB39" s="97">
        <v>0.83318420466543097</v>
      </c>
      <c r="AC39" s="97">
        <v>6912.0977079028899</v>
      </c>
      <c r="AD39" s="26">
        <v>0</v>
      </c>
      <c r="AE39" s="26">
        <v>2131.5914337648801</v>
      </c>
      <c r="AF39" s="26">
        <v>51.729156758652401</v>
      </c>
      <c r="AG39" s="26">
        <v>1197.2474256079399</v>
      </c>
      <c r="AH39" s="26">
        <v>26.210039153604502</v>
      </c>
      <c r="AI39" s="26">
        <v>0.17944720657297999</v>
      </c>
      <c r="AJ39" s="97">
        <v>4.1829735141950299E-2</v>
      </c>
      <c r="AK39" s="26">
        <v>192.22088438852501</v>
      </c>
      <c r="AL39" s="26">
        <v>192.22088438852501</v>
      </c>
      <c r="AM39" s="26">
        <v>0.34900075387049001</v>
      </c>
      <c r="AN39" s="26">
        <v>0</v>
      </c>
      <c r="AO39" s="26">
        <v>25.6687477040076</v>
      </c>
      <c r="AP39" s="26">
        <v>4.0046807919628502E-2</v>
      </c>
      <c r="AQ39" s="97">
        <v>1.35676555606532</v>
      </c>
      <c r="AR39" s="26">
        <v>0.156485803107414</v>
      </c>
      <c r="AS39" s="26">
        <v>0.87655069191183399</v>
      </c>
      <c r="AT39" s="26">
        <v>1.79203666002546E-2</v>
      </c>
      <c r="AU39" s="26">
        <v>7.43939803116234</v>
      </c>
      <c r="AV39" s="26">
        <v>0</v>
      </c>
      <c r="AW39" s="26">
        <v>4673.6479272554097</v>
      </c>
      <c r="AX39" s="26">
        <v>519.29156862249602</v>
      </c>
      <c r="AY39" s="26">
        <v>5192.9394958779103</v>
      </c>
      <c r="AZ39" s="26">
        <v>2.9721986986634501E-4</v>
      </c>
      <c r="BA39" s="26">
        <v>101.798997090725</v>
      </c>
      <c r="BB39" s="26">
        <v>2.2689658052525101</v>
      </c>
      <c r="BC39" s="26">
        <v>328.879923584913</v>
      </c>
      <c r="BD39" s="26">
        <v>3.04518040367731</v>
      </c>
      <c r="BE39" s="26">
        <v>7.8945058284804004</v>
      </c>
      <c r="BF39" s="26">
        <v>19.210970710274001</v>
      </c>
      <c r="BG39" s="26">
        <v>4.4687683964240996</v>
      </c>
      <c r="BH39" s="26">
        <v>1.02465979926917E-4</v>
      </c>
      <c r="BI39" s="26">
        <v>1.0553772248383699</v>
      </c>
      <c r="BJ39" s="26">
        <v>280.10254336746902</v>
      </c>
      <c r="BK39" s="26">
        <v>279.94994740082501</v>
      </c>
      <c r="BL39" s="26">
        <v>0.15259596664406899</v>
      </c>
      <c r="BM39" s="26">
        <v>1.0123985736095601E-3</v>
      </c>
      <c r="BN39" s="26">
        <v>1.33697647117181E-4</v>
      </c>
      <c r="BO39" s="26">
        <v>8.6237438208744592</v>
      </c>
      <c r="BP39" s="26">
        <v>4.4309727343375501E-4</v>
      </c>
      <c r="BQ39" s="26">
        <v>51.303287981944202</v>
      </c>
      <c r="BR39" s="26">
        <v>12.7454765825603</v>
      </c>
      <c r="BS39" s="26">
        <v>6.8330678418845103</v>
      </c>
      <c r="BT39" s="26">
        <v>128.227548958591</v>
      </c>
      <c r="BU39" s="26">
        <v>285.91721789409701</v>
      </c>
      <c r="BV39" s="26">
        <v>7.03101761360693</v>
      </c>
      <c r="BW39" s="26">
        <v>27.053137926101002</v>
      </c>
      <c r="BX39" s="26">
        <v>0.18720664684131499</v>
      </c>
      <c r="BY39" s="26">
        <v>32.7086495654139</v>
      </c>
      <c r="BZ39" s="26">
        <v>111.248456355135</v>
      </c>
      <c r="CA39" s="26">
        <v>0</v>
      </c>
      <c r="CB39" s="26">
        <v>3.0921039547326001E-2</v>
      </c>
      <c r="CC39" s="26">
        <v>13.080286260361801</v>
      </c>
      <c r="CD39" s="97">
        <v>0</v>
      </c>
      <c r="CE39" s="26">
        <v>7.23842806816912</v>
      </c>
      <c r="CF39" s="26">
        <v>1072.9059663354201</v>
      </c>
      <c r="CG39" s="26">
        <v>11.244145124249499</v>
      </c>
      <c r="CI39" s="23">
        <f t="shared" si="16"/>
        <v>-6.7863107032800534E-5</v>
      </c>
      <c r="CJ39" s="23">
        <f t="shared" si="17"/>
        <v>-1.3706410062474992E-5</v>
      </c>
      <c r="CK39" s="23">
        <f t="shared" si="18"/>
        <v>-5.4302348183944638E-5</v>
      </c>
      <c r="CL39" s="23">
        <f t="shared" si="19"/>
        <v>3.5125932588195883E-5</v>
      </c>
      <c r="CM39" s="23">
        <f t="shared" si="20"/>
        <v>3.5614494631231646E-5</v>
      </c>
      <c r="CN39" s="23">
        <f t="shared" si="21"/>
        <v>-9.6308811685589035E-5</v>
      </c>
      <c r="CO39" s="23">
        <f t="shared" si="22"/>
        <v>-2.9296829973431622E-5</v>
      </c>
      <c r="CP39" s="74">
        <f t="shared" si="23"/>
        <v>-0.91931024491255886</v>
      </c>
      <c r="CQ39" s="74">
        <f t="shared" si="24"/>
        <v>1.7649714800694802</v>
      </c>
      <c r="CR39" s="23">
        <f t="shared" si="25"/>
        <v>0</v>
      </c>
      <c r="CS39" s="74">
        <f t="shared" si="26"/>
        <v>-0.29339374380650191</v>
      </c>
      <c r="CT39" s="23">
        <f t="shared" si="27"/>
        <v>2.1600873639925289E-6</v>
      </c>
      <c r="CU39" s="74">
        <f t="shared" si="28"/>
        <v>-0.90980519592733289</v>
      </c>
      <c r="CV39" s="83">
        <f t="shared" si="14"/>
        <v>-2.8302923104700991E-6</v>
      </c>
      <c r="CW39" s="83">
        <f t="shared" si="15"/>
        <v>1.3982056127830078E-5</v>
      </c>
      <c r="CX39" s="74">
        <f t="shared" si="29"/>
        <v>-0.8996027492580696</v>
      </c>
    </row>
    <row r="40" spans="1:102" x14ac:dyDescent="0.25">
      <c r="A40" s="28" t="s">
        <v>39</v>
      </c>
      <c r="B40" s="26">
        <v>91.722565000000003</v>
      </c>
      <c r="C40" s="26">
        <v>2.6700000000000002E-2</v>
      </c>
      <c r="D40" s="26">
        <v>68.698899999999995</v>
      </c>
      <c r="E40" s="26">
        <v>6.85229</v>
      </c>
      <c r="F40" s="26">
        <v>6.8520899999999996</v>
      </c>
      <c r="G40" s="26">
        <v>4.4694950000000002</v>
      </c>
      <c r="H40" s="26">
        <v>38.967435000000002</v>
      </c>
      <c r="I40" s="52">
        <v>1.4251624426</v>
      </c>
      <c r="J40" s="52">
        <v>0.36530680030000001</v>
      </c>
      <c r="K40" s="26"/>
      <c r="L40" s="52">
        <v>11.856524409</v>
      </c>
      <c r="M40" s="26"/>
      <c r="N40" s="52">
        <v>0.40323500000000001</v>
      </c>
      <c r="O40" s="26">
        <v>1.2913896826</v>
      </c>
      <c r="P40" s="26">
        <v>0.13370499999999999</v>
      </c>
      <c r="Q40" s="52">
        <v>2.1091002899999999E-2</v>
      </c>
      <c r="R40" s="26"/>
      <c r="S40" s="28" t="s">
        <v>39</v>
      </c>
      <c r="T40" s="96">
        <v>1.3288842959264101E-4</v>
      </c>
      <c r="U40" s="26">
        <v>2.6756026692460597E-4</v>
      </c>
      <c r="V40" s="97">
        <v>1.2874963712198699</v>
      </c>
      <c r="W40" s="26">
        <v>9.6645004721705299E-2</v>
      </c>
      <c r="X40" s="26">
        <v>9.66343750109626E-2</v>
      </c>
      <c r="Y40" s="26">
        <v>3.9188186048049599E-2</v>
      </c>
      <c r="Z40" s="97">
        <v>6.3692550494110704E-5</v>
      </c>
      <c r="AA40" s="26">
        <v>0.37572853385252197</v>
      </c>
      <c r="AB40" s="97">
        <v>0.133301728437661</v>
      </c>
      <c r="AC40" s="97">
        <v>267.21013079757699</v>
      </c>
      <c r="AD40" s="26">
        <v>0</v>
      </c>
      <c r="AE40" s="26">
        <v>91.459922727999199</v>
      </c>
      <c r="AF40" s="26">
        <v>2.0291550945948198</v>
      </c>
      <c r="AG40" s="26">
        <v>45.025677940442101</v>
      </c>
      <c r="AH40" s="26">
        <v>1.0302630680467599</v>
      </c>
      <c r="AI40" s="26">
        <v>2.4763190061563898E-4</v>
      </c>
      <c r="AJ40" s="97">
        <v>7.6460244740599202E-5</v>
      </c>
      <c r="AK40" s="26">
        <v>11.3361055733725</v>
      </c>
      <c r="AL40" s="26">
        <v>11.3361055733725</v>
      </c>
      <c r="AM40" s="26">
        <v>0</v>
      </c>
      <c r="AN40" s="26">
        <v>0</v>
      </c>
      <c r="AO40" s="26">
        <v>1.0047453922518499</v>
      </c>
      <c r="AP40" s="26">
        <v>7.2818892712071196E-5</v>
      </c>
      <c r="AQ40" s="97">
        <v>2.01675789205067E-3</v>
      </c>
      <c r="AR40" s="26">
        <v>1.74628833148696E-4</v>
      </c>
      <c r="AS40" s="26">
        <v>2.7305024818532201E-4</v>
      </c>
      <c r="AT40" s="26">
        <v>3.2756355191058101E-5</v>
      </c>
      <c r="AU40" s="26">
        <v>2.6700163252258401E-2</v>
      </c>
      <c r="AV40" s="26">
        <v>0</v>
      </c>
      <c r="AW40" s="26">
        <v>61.657326344681501</v>
      </c>
      <c r="AX40" s="26">
        <v>6.8507951079437799</v>
      </c>
      <c r="AY40" s="26">
        <v>68.508121452625304</v>
      </c>
      <c r="AZ40" s="26">
        <v>5.4321805916103305E-7</v>
      </c>
      <c r="BA40" s="26">
        <v>3.8695437182051999</v>
      </c>
      <c r="BB40" s="26">
        <v>5.4654728638590902E-2</v>
      </c>
      <c r="BC40" s="26">
        <v>9.1620212569652395</v>
      </c>
      <c r="BD40" s="26">
        <v>7.3742588336447201E-2</v>
      </c>
      <c r="BE40" s="26">
        <v>0.19322509741673299</v>
      </c>
      <c r="BF40" s="26">
        <v>0.470848966859019</v>
      </c>
      <c r="BG40" s="26">
        <v>0.109244255581827</v>
      </c>
      <c r="BH40" s="26">
        <v>0</v>
      </c>
      <c r="BI40" s="26">
        <v>2.5720215832492701E-2</v>
      </c>
      <c r="BJ40" s="26">
        <v>6.8333707386617899</v>
      </c>
      <c r="BK40" s="26">
        <v>6.8331707337013903</v>
      </c>
      <c r="BL40" s="26">
        <v>2.00004960399476E-4</v>
      </c>
      <c r="BM40" s="26">
        <v>0</v>
      </c>
      <c r="BN40" s="26">
        <v>0</v>
      </c>
      <c r="BO40" s="26">
        <v>0.20348602545236</v>
      </c>
      <c r="BP40" s="26">
        <v>0</v>
      </c>
      <c r="BQ40" s="26">
        <v>1.25446683972949</v>
      </c>
      <c r="BR40" s="26">
        <v>0.312025628730635</v>
      </c>
      <c r="BS40" s="26">
        <v>0.16728453402558399</v>
      </c>
      <c r="BT40" s="26">
        <v>3.13546939157944</v>
      </c>
      <c r="BU40" s="26">
        <v>9.3800820075287401</v>
      </c>
      <c r="BV40" s="26">
        <v>0.170693100084326</v>
      </c>
      <c r="BW40" s="26">
        <v>0.66230934153452603</v>
      </c>
      <c r="BX40" s="26">
        <v>1.98999101616538E-8</v>
      </c>
      <c r="BY40" s="26">
        <v>4.4564680412484901</v>
      </c>
      <c r="BZ40" s="26">
        <v>2.2297807190575201</v>
      </c>
      <c r="CA40" s="26">
        <v>0</v>
      </c>
      <c r="CB40" s="26">
        <v>5.6512065025325697E-5</v>
      </c>
      <c r="CC40" s="26">
        <v>0.189386066909395</v>
      </c>
      <c r="CD40" s="97">
        <v>0</v>
      </c>
      <c r="CE40" s="26">
        <v>4.0318379311827197E-2</v>
      </c>
      <c r="CF40" s="26">
        <v>38.882943941974197</v>
      </c>
      <c r="CG40" s="26">
        <v>0.325278250525526</v>
      </c>
      <c r="CI40" s="23">
        <f t="shared" si="16"/>
        <v>-2.8634422947156316E-3</v>
      </c>
      <c r="CJ40" s="23">
        <f t="shared" si="17"/>
        <v>6.1143167939752071E-6</v>
      </c>
      <c r="CK40" s="23">
        <f t="shared" si="18"/>
        <v>-2.7770247758652795E-3</v>
      </c>
      <c r="CL40" s="23">
        <f t="shared" si="19"/>
        <v>-2.7610129370196084E-3</v>
      </c>
      <c r="CM40" s="23">
        <f t="shared" si="20"/>
        <v>-2.7610942498725636E-3</v>
      </c>
      <c r="CN40" s="23">
        <f t="shared" si="21"/>
        <v>-2.9146377278663842E-3</v>
      </c>
      <c r="CO40" s="23">
        <f t="shared" si="22"/>
        <v>-2.1682478722503669E-3</v>
      </c>
      <c r="CP40" s="74">
        <f t="shared" si="23"/>
        <v>-0.93219413301780019</v>
      </c>
      <c r="CQ40" s="74">
        <f t="shared" si="24"/>
        <v>2.8528714888316743E-2</v>
      </c>
      <c r="CR40" s="23">
        <f t="shared" si="25"/>
        <v>0</v>
      </c>
      <c r="CS40" s="74">
        <f t="shared" si="26"/>
        <v>-4.3893034558463308E-2</v>
      </c>
      <c r="CT40" s="23">
        <f t="shared" si="27"/>
        <v>0</v>
      </c>
      <c r="CU40" s="74">
        <f t="shared" si="28"/>
        <v>-0.9993228508235017</v>
      </c>
      <c r="CV40" s="83">
        <f t="shared" si="14"/>
        <v>-3.0148230488348869E-3</v>
      </c>
      <c r="CW40" s="83">
        <f t="shared" si="15"/>
        <v>-3.0161292572378861E-3</v>
      </c>
      <c r="CX40" s="74">
        <f t="shared" si="29"/>
        <v>-0.99844690386007873</v>
      </c>
    </row>
    <row r="41" spans="1:102" x14ac:dyDescent="0.25">
      <c r="A41" s="28" t="s">
        <v>40</v>
      </c>
      <c r="B41" s="26">
        <v>141.28258975</v>
      </c>
      <c r="C41" s="26">
        <v>1.961043163</v>
      </c>
      <c r="D41" s="26">
        <v>400.51684826000002</v>
      </c>
      <c r="E41" s="26">
        <v>27.957308521000002</v>
      </c>
      <c r="F41" s="26">
        <v>26.114698423</v>
      </c>
      <c r="G41" s="26">
        <v>6.0638209008999997</v>
      </c>
      <c r="H41" s="26">
        <v>155.67172984999999</v>
      </c>
      <c r="I41" s="52">
        <v>2.2835342934999998</v>
      </c>
      <c r="J41" s="52">
        <v>0.86613427519999997</v>
      </c>
      <c r="K41" s="26">
        <v>4.6063199999999999E-2</v>
      </c>
      <c r="L41" s="52">
        <v>16.322802826</v>
      </c>
      <c r="M41" s="26">
        <v>4.8907350000000002E-3</v>
      </c>
      <c r="N41" s="52">
        <v>0.71320903499999999</v>
      </c>
      <c r="O41" s="26">
        <v>2.4629069627</v>
      </c>
      <c r="P41" s="26">
        <v>0.23555594990000001</v>
      </c>
      <c r="Q41" s="52">
        <v>3.4624494700000001E-2</v>
      </c>
      <c r="R41" s="26"/>
      <c r="S41" s="28" t="s">
        <v>40</v>
      </c>
      <c r="T41" s="96">
        <v>9.8925529603333798E-2</v>
      </c>
      <c r="U41" s="26">
        <v>0.682559707767326</v>
      </c>
      <c r="V41" s="97">
        <v>2.4629090588150899</v>
      </c>
      <c r="W41" s="26">
        <v>0.19810628398663499</v>
      </c>
      <c r="X41" s="26">
        <v>0.190248757130835</v>
      </c>
      <c r="Y41" s="26">
        <v>0.25664873295206497</v>
      </c>
      <c r="Z41" s="97">
        <v>4.7428696094445798E-2</v>
      </c>
      <c r="AA41" s="26">
        <v>6.4968923885453904</v>
      </c>
      <c r="AB41" s="97">
        <v>0.23554691902299599</v>
      </c>
      <c r="AC41" s="97">
        <v>792.03147211478097</v>
      </c>
      <c r="AD41" s="26">
        <v>4.60630753440587E-2</v>
      </c>
      <c r="AE41" s="26">
        <v>141.28278315448301</v>
      </c>
      <c r="AF41" s="26">
        <v>4.5535968076854099</v>
      </c>
      <c r="AG41" s="26">
        <v>52.764616833095502</v>
      </c>
      <c r="AH41" s="26">
        <v>1.3528761794035</v>
      </c>
      <c r="AI41" s="26">
        <v>0.96366606415562694</v>
      </c>
      <c r="AJ41" s="97">
        <v>5.6916050663315801E-2</v>
      </c>
      <c r="AK41" s="26">
        <v>6.0800848231482503</v>
      </c>
      <c r="AL41" s="26">
        <v>6.0800848231482503</v>
      </c>
      <c r="AM41" s="26">
        <v>4.8905355754339103E-3</v>
      </c>
      <c r="AN41" s="26">
        <v>0</v>
      </c>
      <c r="AO41" s="26">
        <v>1.6691110199617001</v>
      </c>
      <c r="AP41" s="26">
        <v>5.5845951669147E-2</v>
      </c>
      <c r="AQ41" s="97">
        <v>1.5684298916142501</v>
      </c>
      <c r="AR41" s="26">
        <v>0.369299299236652</v>
      </c>
      <c r="AS41" s="26">
        <v>0.21795696632891901</v>
      </c>
      <c r="AT41" s="26">
        <v>2.43888907122389E-2</v>
      </c>
      <c r="AU41" s="26">
        <v>1.9610376908678999</v>
      </c>
      <c r="AV41" s="26">
        <v>0</v>
      </c>
      <c r="AW41" s="26">
        <v>360.46465404520399</v>
      </c>
      <c r="AX41" s="26">
        <v>40.0520646040221</v>
      </c>
      <c r="AY41" s="26">
        <v>400.51671864922599</v>
      </c>
      <c r="AZ41" s="26">
        <v>4.04426247429133E-4</v>
      </c>
      <c r="BA41" s="26">
        <v>7.3030099274072899</v>
      </c>
      <c r="BB41" s="26">
        <v>0.152134131186031</v>
      </c>
      <c r="BC41" s="26">
        <v>73.298600386580404</v>
      </c>
      <c r="BD41" s="26">
        <v>0.22149440753539801</v>
      </c>
      <c r="BE41" s="26">
        <v>0.50921516052403903</v>
      </c>
      <c r="BF41" s="26">
        <v>3.8402498791316102</v>
      </c>
      <c r="BG41" s="26">
        <v>0.30019226916229802</v>
      </c>
      <c r="BH41" s="26">
        <v>1.02694676389049E-2</v>
      </c>
      <c r="BI41" s="26">
        <v>0.17999991104350299</v>
      </c>
      <c r="BJ41" s="26">
        <v>27.9584056453538</v>
      </c>
      <c r="BK41" s="26">
        <v>26.115797026384101</v>
      </c>
      <c r="BL41" s="26">
        <v>1.84260861896967</v>
      </c>
      <c r="BM41" s="26">
        <v>2.5066319438703101E-3</v>
      </c>
      <c r="BN41" s="26">
        <v>1.2368540044202601E-3</v>
      </c>
      <c r="BO41" s="26">
        <v>2.2345249220390699</v>
      </c>
      <c r="BP41" s="26">
        <v>1.0244817760434699E-2</v>
      </c>
      <c r="BQ41" s="26">
        <v>4.1882906914245499</v>
      </c>
      <c r="BR41" s="26">
        <v>0.80847458776324499</v>
      </c>
      <c r="BS41" s="26">
        <v>0.45656469485275902</v>
      </c>
      <c r="BT41" s="26">
        <v>10.675776310234401</v>
      </c>
      <c r="BU41" s="26">
        <v>27.1623019438108</v>
      </c>
      <c r="BV41" s="26">
        <v>0.63956960653008998</v>
      </c>
      <c r="BW41" s="26">
        <v>1.8829791649994201</v>
      </c>
      <c r="BX41" s="26">
        <v>2.0735186101291298E-3</v>
      </c>
      <c r="BY41" s="26">
        <v>6.0638485745685902</v>
      </c>
      <c r="BZ41" s="26">
        <v>36.211754687385501</v>
      </c>
      <c r="CA41" s="26">
        <v>3.0865541207140599E-4</v>
      </c>
      <c r="CB41" s="26">
        <v>4.2073259817787798E-2</v>
      </c>
      <c r="CC41" s="26">
        <v>11.0369635118301</v>
      </c>
      <c r="CD41" s="97">
        <v>0</v>
      </c>
      <c r="CE41" s="26">
        <v>8.9797435476115393</v>
      </c>
      <c r="CF41" s="26">
        <v>155.67173266753699</v>
      </c>
      <c r="CG41" s="26">
        <v>4.07117126577071</v>
      </c>
      <c r="CI41" s="23">
        <f t="shared" si="16"/>
        <v>1.3689194355501769E-6</v>
      </c>
      <c r="CJ41" s="23">
        <f t="shared" si="17"/>
        <v>-2.7904189991125605E-6</v>
      </c>
      <c r="CK41" s="23">
        <f t="shared" si="18"/>
        <v>-3.236087934567364E-7</v>
      </c>
      <c r="CL41" s="23">
        <f t="shared" si="19"/>
        <v>3.9242846033406663E-5</v>
      </c>
      <c r="CM41" s="23">
        <f t="shared" si="20"/>
        <v>4.2068392531508387E-5</v>
      </c>
      <c r="CN41" s="23">
        <f t="shared" si="21"/>
        <v>4.5637344906343205E-6</v>
      </c>
      <c r="CO41" s="23">
        <f t="shared" si="22"/>
        <v>1.8099220696915683E-8</v>
      </c>
      <c r="CP41" s="74">
        <f t="shared" si="23"/>
        <v>-0.91668670898774274</v>
      </c>
      <c r="CQ41" s="74">
        <f t="shared" si="24"/>
        <v>6.5010221562299746</v>
      </c>
      <c r="CR41" s="23">
        <f t="shared" si="25"/>
        <v>-2.7061936925453973E-6</v>
      </c>
      <c r="CS41" s="74">
        <f t="shared" si="26"/>
        <v>-0.62750975503646322</v>
      </c>
      <c r="CT41" s="23">
        <f t="shared" si="27"/>
        <v>-4.0775990948181878E-5</v>
      </c>
      <c r="CU41" s="74">
        <f t="shared" si="28"/>
        <v>-0.69439960007108015</v>
      </c>
      <c r="CV41" s="83">
        <f t="shared" si="14"/>
        <v>8.5107359786204124E-7</v>
      </c>
      <c r="CW41" s="83">
        <f t="shared" si="15"/>
        <v>-3.8338564607907476E-5</v>
      </c>
      <c r="CX41" s="74">
        <f t="shared" si="29"/>
        <v>-0.29561742565332227</v>
      </c>
    </row>
    <row r="42" spans="1:102" x14ac:dyDescent="0.25">
      <c r="A42" s="28" t="s">
        <v>41</v>
      </c>
      <c r="B42" s="26">
        <v>79.900000000000006</v>
      </c>
      <c r="C42" s="26"/>
      <c r="D42" s="26">
        <v>408.74</v>
      </c>
      <c r="E42" s="26">
        <v>141.154</v>
      </c>
      <c r="F42" s="26">
        <v>141.114</v>
      </c>
      <c r="G42" s="26">
        <v>1.28</v>
      </c>
      <c r="H42" s="26">
        <v>10.95</v>
      </c>
      <c r="I42" s="52">
        <v>8.9904672000000005E-2</v>
      </c>
      <c r="J42" s="52">
        <v>2.6971496000000001E-2</v>
      </c>
      <c r="K42" s="26"/>
      <c r="L42" s="52">
        <v>1.5958093440000001</v>
      </c>
      <c r="M42" s="26"/>
      <c r="N42" s="52"/>
      <c r="O42" s="26">
        <v>1.4384671999999999E-2</v>
      </c>
      <c r="P42" s="26"/>
      <c r="Q42" s="52">
        <v>2.9216799999999999E-3</v>
      </c>
      <c r="R42" s="26"/>
      <c r="S42" s="28" t="s">
        <v>41</v>
      </c>
      <c r="T42" s="96">
        <v>0</v>
      </c>
      <c r="U42" s="26">
        <v>0.41501051009441597</v>
      </c>
      <c r="V42" s="97">
        <v>1.4384590048578699E-2</v>
      </c>
      <c r="W42" s="26">
        <v>3.22291955640801E-5</v>
      </c>
      <c r="X42" s="26">
        <v>3.22291955640801E-5</v>
      </c>
      <c r="Y42" s="26">
        <v>1.2986792208865799E-5</v>
      </c>
      <c r="Z42" s="97">
        <v>0</v>
      </c>
      <c r="AA42" s="26">
        <v>0.35557892952707298</v>
      </c>
      <c r="AB42" s="97">
        <v>0</v>
      </c>
      <c r="AC42" s="97">
        <v>16.072056172439002</v>
      </c>
      <c r="AD42" s="26">
        <v>0</v>
      </c>
      <c r="AE42" s="26">
        <v>79.899416767252802</v>
      </c>
      <c r="AF42" s="26">
        <v>6.7671498133236696E-4</v>
      </c>
      <c r="AG42" s="26">
        <v>1.5037688586451501E-2</v>
      </c>
      <c r="AH42" s="26">
        <v>3.4371216432150202E-4</v>
      </c>
      <c r="AI42" s="26">
        <v>0</v>
      </c>
      <c r="AJ42" s="97">
        <v>0</v>
      </c>
      <c r="AK42" s="26">
        <v>5.4317566579755798</v>
      </c>
      <c r="AL42" s="26">
        <v>5.4317566579755798</v>
      </c>
      <c r="AM42" s="26">
        <v>0</v>
      </c>
      <c r="AN42" s="26">
        <v>0</v>
      </c>
      <c r="AO42" s="26">
        <v>5.0659162309782402E-4</v>
      </c>
      <c r="AP42" s="26">
        <v>0</v>
      </c>
      <c r="AQ42" s="97">
        <v>7.1483426088339602E-2</v>
      </c>
      <c r="AR42" s="26">
        <v>1.7272716458054199E-2</v>
      </c>
      <c r="AS42" s="26">
        <v>0.20601241576965901</v>
      </c>
      <c r="AT42" s="26">
        <v>0</v>
      </c>
      <c r="AU42" s="26">
        <v>0</v>
      </c>
      <c r="AV42" s="26">
        <v>0</v>
      </c>
      <c r="AW42" s="26">
        <v>367.86543053511599</v>
      </c>
      <c r="AX42" s="26">
        <v>40.873836383978897</v>
      </c>
      <c r="AY42" s="26">
        <v>408.73926691909497</v>
      </c>
      <c r="AZ42" s="26">
        <v>0</v>
      </c>
      <c r="BA42" s="26">
        <v>7.0858441662946404E-3</v>
      </c>
      <c r="BB42" s="26">
        <v>0.76016940183093895</v>
      </c>
      <c r="BC42" s="26">
        <v>2.8732594640850602</v>
      </c>
      <c r="BD42" s="26">
        <v>1.02561371032369</v>
      </c>
      <c r="BE42" s="26">
        <v>2.6874750012401001</v>
      </c>
      <c r="BF42" s="26">
        <v>6.9080901128214904</v>
      </c>
      <c r="BG42" s="26">
        <v>1.51942596383318</v>
      </c>
      <c r="BH42" s="26">
        <v>1.0937708405672399</v>
      </c>
      <c r="BI42" s="26">
        <v>0.35772981949657301</v>
      </c>
      <c r="BJ42" s="26">
        <v>141.16123926310399</v>
      </c>
      <c r="BK42" s="26">
        <v>141.121239525454</v>
      </c>
      <c r="BL42" s="26">
        <v>3.99997376499832E-2</v>
      </c>
      <c r="BM42" s="26">
        <v>0</v>
      </c>
      <c r="BN42" s="26">
        <v>0</v>
      </c>
      <c r="BO42" s="26">
        <v>38.033136686563097</v>
      </c>
      <c r="BP42" s="26">
        <v>0</v>
      </c>
      <c r="BQ42" s="26">
        <v>18.8016897435473</v>
      </c>
      <c r="BR42" s="26">
        <v>4.3398639009683704</v>
      </c>
      <c r="BS42" s="26">
        <v>2.4636720977529198</v>
      </c>
      <c r="BT42" s="26">
        <v>46.994601024046702</v>
      </c>
      <c r="BU42" s="26">
        <v>0.35858102020646399</v>
      </c>
      <c r="BV42" s="26">
        <v>2.3740974442919498</v>
      </c>
      <c r="BW42" s="26">
        <v>13.7619037781709</v>
      </c>
      <c r="BX42" s="26">
        <v>0</v>
      </c>
      <c r="BY42" s="26">
        <v>1.28000656095503</v>
      </c>
      <c r="BZ42" s="26">
        <v>2.1658541604685899</v>
      </c>
      <c r="CA42" s="26">
        <v>0</v>
      </c>
      <c r="CB42" s="26">
        <v>0</v>
      </c>
      <c r="CC42" s="26">
        <v>1.01225607041183</v>
      </c>
      <c r="CD42" s="97">
        <v>0</v>
      </c>
      <c r="CE42" s="26">
        <v>0.18044322054359299</v>
      </c>
      <c r="CF42" s="26">
        <v>10.9499906854721</v>
      </c>
      <c r="CG42" s="26">
        <v>0.26898956202526297</v>
      </c>
      <c r="CI42" s="23">
        <f t="shared" si="16"/>
        <v>-7.29953375724043E-6</v>
      </c>
      <c r="CJ42" s="23">
        <f t="shared" si="17"/>
        <v>0</v>
      </c>
      <c r="CK42" s="23">
        <f t="shared" si="18"/>
        <v>-1.7935139820812169E-6</v>
      </c>
      <c r="CL42" s="23">
        <f t="shared" si="19"/>
        <v>5.1286276719026548E-5</v>
      </c>
      <c r="CM42" s="23">
        <f t="shared" si="20"/>
        <v>5.1302673398790876E-5</v>
      </c>
      <c r="CN42" s="23">
        <f t="shared" si="21"/>
        <v>5.1257461171350105E-6</v>
      </c>
      <c r="CO42" s="23">
        <f t="shared" si="22"/>
        <v>-8.5064181727916324E-7</v>
      </c>
      <c r="CP42" s="74">
        <f t="shared" si="23"/>
        <v>-0.99964151812306179</v>
      </c>
      <c r="CQ42" s="74">
        <f t="shared" si="24"/>
        <v>12.183507860560384</v>
      </c>
      <c r="CR42" s="23">
        <f t="shared" si="25"/>
        <v>0</v>
      </c>
      <c r="CS42" s="74">
        <f t="shared" si="26"/>
        <v>2.4037629109004515</v>
      </c>
      <c r="CT42" s="23">
        <f t="shared" si="27"/>
        <v>0</v>
      </c>
      <c r="CU42" s="74">
        <f t="shared" si="28"/>
        <v>2.0601241576965902E+49</v>
      </c>
      <c r="CV42" s="83">
        <f t="shared" si="14"/>
        <v>-5.6971352075401211E-6</v>
      </c>
      <c r="CW42" s="83">
        <f t="shared" si="15"/>
        <v>0</v>
      </c>
      <c r="CX42" s="74">
        <f t="shared" si="29"/>
        <v>-1</v>
      </c>
    </row>
    <row r="43" spans="1:102" x14ac:dyDescent="0.25">
      <c r="A43" s="28" t="s">
        <v>42</v>
      </c>
      <c r="B43" s="26">
        <v>977.72703748000004</v>
      </c>
      <c r="C43" s="26">
        <v>0</v>
      </c>
      <c r="D43" s="26">
        <v>3857.4990622999999</v>
      </c>
      <c r="E43" s="26">
        <v>77.973795620999994</v>
      </c>
      <c r="F43" s="26">
        <v>77.973534620999999</v>
      </c>
      <c r="G43" s="26">
        <v>6.2285130529000003</v>
      </c>
      <c r="H43" s="26">
        <v>539.31002454999998</v>
      </c>
      <c r="I43" s="52">
        <v>7.2915263643000001</v>
      </c>
      <c r="J43" s="52">
        <v>1.7584259825999999</v>
      </c>
      <c r="K43" s="26"/>
      <c r="L43" s="52">
        <v>99.296808702999996</v>
      </c>
      <c r="M43" s="26"/>
      <c r="N43" s="52">
        <v>2.1116492359999999</v>
      </c>
      <c r="O43" s="26">
        <v>6.9588235807999999</v>
      </c>
      <c r="P43" s="26">
        <v>0.7215215318</v>
      </c>
      <c r="Q43" s="52">
        <v>0.1063741745</v>
      </c>
      <c r="R43" s="26"/>
      <c r="S43" s="28" t="s">
        <v>42</v>
      </c>
      <c r="T43" s="96">
        <v>0</v>
      </c>
      <c r="U43" s="26">
        <v>0</v>
      </c>
      <c r="V43" s="97">
        <v>6.9589037241698399</v>
      </c>
      <c r="W43" s="26">
        <v>1.6816833509665301</v>
      </c>
      <c r="X43" s="26">
        <v>1.6816833509665301</v>
      </c>
      <c r="Y43" s="26">
        <v>0.67778542053132695</v>
      </c>
      <c r="Z43" s="97">
        <v>0</v>
      </c>
      <c r="AA43" s="26">
        <v>6.4780401092962903</v>
      </c>
      <c r="AB43" s="97">
        <v>0.72152890421266103</v>
      </c>
      <c r="AC43" s="97">
        <v>4330.4947004006899</v>
      </c>
      <c r="AD43" s="26">
        <v>0</v>
      </c>
      <c r="AE43" s="26">
        <v>977.72266611110001</v>
      </c>
      <c r="AF43" s="26">
        <v>35.329245479809998</v>
      </c>
      <c r="AG43" s="26">
        <v>784.88819745370199</v>
      </c>
      <c r="AH43" s="26">
        <v>17.941466253703101</v>
      </c>
      <c r="AI43" s="26">
        <v>0</v>
      </c>
      <c r="AJ43" s="97">
        <v>0</v>
      </c>
      <c r="AK43" s="26">
        <v>58.754345418391203</v>
      </c>
      <c r="AL43" s="26">
        <v>58.754345418391203</v>
      </c>
      <c r="AM43" s="26">
        <v>0</v>
      </c>
      <c r="AN43" s="26">
        <v>0</v>
      </c>
      <c r="AO43" s="26">
        <v>17.500913781877799</v>
      </c>
      <c r="AP43" s="26">
        <v>0</v>
      </c>
      <c r="AQ43" s="97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3471.7393143713898</v>
      </c>
      <c r="AX43" s="26">
        <v>385.748340097555</v>
      </c>
      <c r="AY43" s="26">
        <v>3857.48765446894</v>
      </c>
      <c r="AZ43" s="26">
        <v>0</v>
      </c>
      <c r="BA43" s="26">
        <v>67.574919934874501</v>
      </c>
      <c r="BB43" s="26">
        <v>0.62192194017758395</v>
      </c>
      <c r="BC43" s="26">
        <v>159.46808704628501</v>
      </c>
      <c r="BD43" s="26">
        <v>0.83925754372040695</v>
      </c>
      <c r="BE43" s="26">
        <v>2.1988019362092599</v>
      </c>
      <c r="BF43" s="26">
        <v>5.5292729670353902</v>
      </c>
      <c r="BG43" s="26">
        <v>1.24316617724058</v>
      </c>
      <c r="BH43" s="26">
        <v>0</v>
      </c>
      <c r="BI43" s="26">
        <v>0.29268199540336198</v>
      </c>
      <c r="BJ43" s="26">
        <v>77.978476491635107</v>
      </c>
      <c r="BK43" s="26">
        <v>77.978215494153901</v>
      </c>
      <c r="BL43" s="26">
        <v>2.6099748121937702E-4</v>
      </c>
      <c r="BM43" s="26">
        <v>0</v>
      </c>
      <c r="BN43" s="26">
        <v>0</v>
      </c>
      <c r="BO43" s="26">
        <v>2.3164161054250099</v>
      </c>
      <c r="BP43" s="26">
        <v>0</v>
      </c>
      <c r="BQ43" s="26">
        <v>14.2845990354778</v>
      </c>
      <c r="BR43" s="26">
        <v>3.5506122770989301</v>
      </c>
      <c r="BS43" s="26">
        <v>1.90381840010582</v>
      </c>
      <c r="BT43" s="26">
        <v>35.718212160694897</v>
      </c>
      <c r="BU43" s="26">
        <v>163.610810158806</v>
      </c>
      <c r="BV43" s="26">
        <v>1.9423267780000699</v>
      </c>
      <c r="BW43" s="26">
        <v>7.5371270622860704</v>
      </c>
      <c r="BX43" s="26">
        <v>1.1152785815462101E-6</v>
      </c>
      <c r="BY43" s="26">
        <v>6.2277647056333603</v>
      </c>
      <c r="BZ43" s="26">
        <v>37.853458114432101</v>
      </c>
      <c r="CA43" s="26">
        <v>0</v>
      </c>
      <c r="CB43" s="26">
        <v>0</v>
      </c>
      <c r="CC43" s="26">
        <v>3.5376306832187301</v>
      </c>
      <c r="CD43" s="97">
        <v>0</v>
      </c>
      <c r="CE43" s="26">
        <v>1.0174239267482901</v>
      </c>
      <c r="CF43" s="26">
        <v>539.30988638480596</v>
      </c>
      <c r="CG43" s="26">
        <v>5.7551941648041103</v>
      </c>
      <c r="CI43" s="23">
        <f t="shared" si="16"/>
        <v>-4.4709502064001452E-6</v>
      </c>
      <c r="CJ43" s="23">
        <f t="shared" si="17"/>
        <v>0</v>
      </c>
      <c r="CK43" s="23">
        <f t="shared" si="18"/>
        <v>-2.9573127240216972E-6</v>
      </c>
      <c r="CL43" s="23">
        <f t="shared" si="19"/>
        <v>6.0031329728576828E-5</v>
      </c>
      <c r="CM43" s="23">
        <f t="shared" si="20"/>
        <v>6.0031562973945018E-5</v>
      </c>
      <c r="CN43" s="23">
        <f t="shared" si="21"/>
        <v>-1.2014862299945738E-4</v>
      </c>
      <c r="CO43" s="23">
        <f t="shared" si="22"/>
        <v>-2.5618881112347654E-7</v>
      </c>
      <c r="CP43" s="74">
        <f t="shared" si="23"/>
        <v>-0.7693647026773146</v>
      </c>
      <c r="CQ43" s="74">
        <f t="shared" si="24"/>
        <v>2.6839993115421854</v>
      </c>
      <c r="CR43" s="23">
        <f t="shared" si="25"/>
        <v>0</v>
      </c>
      <c r="CS43" s="74">
        <f t="shared" si="26"/>
        <v>-0.40829573290590465</v>
      </c>
      <c r="CT43" s="23">
        <f t="shared" si="27"/>
        <v>0</v>
      </c>
      <c r="CU43" s="74">
        <f t="shared" si="28"/>
        <v>-1</v>
      </c>
      <c r="CV43" s="83">
        <f t="shared" si="14"/>
        <v>1.1516798624009165E-5</v>
      </c>
      <c r="CW43" s="83">
        <f t="shared" si="15"/>
        <v>1.0217869233409833E-5</v>
      </c>
      <c r="CX43" s="74">
        <f t="shared" si="29"/>
        <v>-1</v>
      </c>
    </row>
    <row r="44" spans="1:102" x14ac:dyDescent="0.25">
      <c r="A44" s="28" t="s">
        <v>43</v>
      </c>
      <c r="B44" s="26">
        <v>25691.350999999999</v>
      </c>
      <c r="C44" s="26">
        <v>33.579900000000002</v>
      </c>
      <c r="D44" s="26">
        <v>51557.501600000003</v>
      </c>
      <c r="E44" s="26">
        <v>2306.0473000000002</v>
      </c>
      <c r="F44" s="26">
        <v>2283.3715149999998</v>
      </c>
      <c r="G44" s="26">
        <v>11929.9017</v>
      </c>
      <c r="H44" s="26">
        <v>21058.0344</v>
      </c>
      <c r="I44" s="52">
        <v>649.13503539999999</v>
      </c>
      <c r="J44" s="52">
        <v>214.56401821</v>
      </c>
      <c r="K44" s="26"/>
      <c r="L44" s="52">
        <v>2059.5611752999998</v>
      </c>
      <c r="M44" s="26">
        <v>1.4055</v>
      </c>
      <c r="N44" s="52">
        <v>220.39582322999999</v>
      </c>
      <c r="O44" s="26">
        <v>468.03666077000003</v>
      </c>
      <c r="P44" s="26">
        <v>48.604647931999999</v>
      </c>
      <c r="Q44" s="52">
        <v>4.6182216795000004</v>
      </c>
      <c r="R44" s="26"/>
      <c r="S44" s="28" t="s">
        <v>43</v>
      </c>
      <c r="T44" s="96">
        <v>1.4399069445041</v>
      </c>
      <c r="U44" s="26">
        <v>4.0801676134265996</v>
      </c>
      <c r="V44" s="97">
        <v>468.03429008802902</v>
      </c>
      <c r="W44" s="26">
        <v>73.932124985830797</v>
      </c>
      <c r="X44" s="26">
        <v>73.818772387261902</v>
      </c>
      <c r="Y44" s="26">
        <v>13.7817680354906</v>
      </c>
      <c r="Z44" s="97">
        <v>0.68516713070859203</v>
      </c>
      <c r="AA44" s="26">
        <v>284.63479570930599</v>
      </c>
      <c r="AB44" s="97">
        <v>48.604570266039403</v>
      </c>
      <c r="AC44" s="97">
        <v>88589.5971349061</v>
      </c>
      <c r="AD44" s="26">
        <v>0</v>
      </c>
      <c r="AE44" s="26">
        <v>25690.537595518399</v>
      </c>
      <c r="AF44" s="26">
        <v>619.46070572198903</v>
      </c>
      <c r="AG44" s="26">
        <v>15593.111287961299</v>
      </c>
      <c r="AH44" s="26">
        <v>371.728981334043</v>
      </c>
      <c r="AI44" s="26">
        <v>11.8991005633554</v>
      </c>
      <c r="AJ44" s="97">
        <v>0.839440903435135</v>
      </c>
      <c r="AK44" s="26">
        <v>1248.5849040585899</v>
      </c>
      <c r="AL44" s="26">
        <v>1248.5849040585899</v>
      </c>
      <c r="AM44" s="26">
        <v>1.4054941460672199</v>
      </c>
      <c r="AN44" s="26">
        <v>0</v>
      </c>
      <c r="AO44" s="26">
        <v>322.67691328887099</v>
      </c>
      <c r="AP44" s="26">
        <v>0.96045347373638601</v>
      </c>
      <c r="AQ44" s="97">
        <v>24.641806955256001</v>
      </c>
      <c r="AR44" s="26">
        <v>2.0489761710257399</v>
      </c>
      <c r="AS44" s="26">
        <v>8.98898094616961</v>
      </c>
      <c r="AT44" s="26">
        <v>0.36633937527023802</v>
      </c>
      <c r="AU44" s="26">
        <v>33.488636090984699</v>
      </c>
      <c r="AV44" s="26">
        <v>0</v>
      </c>
      <c r="AW44" s="26">
        <v>46401.106034038297</v>
      </c>
      <c r="AX44" s="26">
        <v>5155.6739300865602</v>
      </c>
      <c r="AY44" s="26">
        <v>51556.7799641249</v>
      </c>
      <c r="AZ44" s="26">
        <v>8.8403461570656199E-3</v>
      </c>
      <c r="BA44" s="26">
        <v>1100.8658423854299</v>
      </c>
      <c r="BB44" s="26">
        <v>17.172289113047501</v>
      </c>
      <c r="BC44" s="26">
        <v>10246.7349869228</v>
      </c>
      <c r="BD44" s="26">
        <v>22.814891437591001</v>
      </c>
      <c r="BE44" s="26">
        <v>57.527306789691501</v>
      </c>
      <c r="BF44" s="26">
        <v>148.92838841600599</v>
      </c>
      <c r="BG44" s="26">
        <v>32.746974518319803</v>
      </c>
      <c r="BH44" s="26">
        <v>4.9718624997888998</v>
      </c>
      <c r="BI44" s="26">
        <v>7.7234404144644202</v>
      </c>
      <c r="BJ44" s="26">
        <v>2306.0667831734499</v>
      </c>
      <c r="BK44" s="26">
        <v>2283.3922279794101</v>
      </c>
      <c r="BL44" s="26">
        <v>22.674555194034301</v>
      </c>
      <c r="BM44" s="26">
        <v>1.9430850032793701E-2</v>
      </c>
      <c r="BN44" s="26">
        <v>4.8487283403054297E-3</v>
      </c>
      <c r="BO44" s="26">
        <v>229.824955748496</v>
      </c>
      <c r="BP44" s="26">
        <v>1.65038446722553E-2</v>
      </c>
      <c r="BQ44" s="26">
        <v>382.468855736514</v>
      </c>
      <c r="BR44" s="26">
        <v>94.004404360959796</v>
      </c>
      <c r="BS44" s="26">
        <v>50.701599866572899</v>
      </c>
      <c r="BT44" s="26">
        <v>956.36410381828398</v>
      </c>
      <c r="BU44" s="26">
        <v>6153.2546789078297</v>
      </c>
      <c r="BV44" s="26">
        <v>51.793358283922203</v>
      </c>
      <c r="BW44" s="26">
        <v>221.756845884337</v>
      </c>
      <c r="BX44" s="26">
        <v>4.5521676683728902</v>
      </c>
      <c r="BY44" s="26">
        <v>11929.2022962023</v>
      </c>
      <c r="BZ44" s="26">
        <v>5210.3462307172404</v>
      </c>
      <c r="CA44" s="26">
        <v>6.19987072096653E-6</v>
      </c>
      <c r="CB44" s="26">
        <v>0.65236054491038198</v>
      </c>
      <c r="CC44" s="26">
        <v>233.397987451722</v>
      </c>
      <c r="CD44" s="97">
        <v>0</v>
      </c>
      <c r="CE44" s="26">
        <v>227.735074502028</v>
      </c>
      <c r="CF44" s="26">
        <v>21057.8806663139</v>
      </c>
      <c r="CG44" s="26">
        <v>164.15806124700899</v>
      </c>
      <c r="CI44" s="23">
        <f t="shared" si="16"/>
        <v>-3.1660634802728692E-5</v>
      </c>
      <c r="CJ44" s="23">
        <f t="shared" si="17"/>
        <v>-2.7178136032359702E-3</v>
      </c>
      <c r="CK44" s="23">
        <f t="shared" si="18"/>
        <v>-1.3996719249540739E-5</v>
      </c>
      <c r="CL44" s="23">
        <f t="shared" si="19"/>
        <v>8.4487310601873295E-6</v>
      </c>
      <c r="CM44" s="23">
        <f t="shared" si="20"/>
        <v>9.0712261558063438E-6</v>
      </c>
      <c r="CN44" s="23">
        <f t="shared" si="21"/>
        <v>-5.8626115729029235E-5</v>
      </c>
      <c r="CO44" s="23">
        <f t="shared" si="22"/>
        <v>-7.3004765392617878E-6</v>
      </c>
      <c r="CP44" s="74">
        <f t="shared" si="23"/>
        <v>-0.88628133075304671</v>
      </c>
      <c r="CQ44" s="74">
        <f t="shared" si="24"/>
        <v>0.32657282466963167</v>
      </c>
      <c r="CR44" s="23">
        <f t="shared" si="25"/>
        <v>0</v>
      </c>
      <c r="CS44" s="74">
        <f t="shared" si="26"/>
        <v>-0.39376168135587497</v>
      </c>
      <c r="CT44" s="23">
        <f t="shared" si="27"/>
        <v>-4.1650179865354042E-6</v>
      </c>
      <c r="CU44" s="74">
        <f t="shared" si="28"/>
        <v>-0.95921437704929224</v>
      </c>
      <c r="CV44" s="83">
        <f t="shared" si="14"/>
        <v>-5.0651629876626668E-6</v>
      </c>
      <c r="CW44" s="83">
        <f t="shared" si="15"/>
        <v>-1.5979122141727111E-6</v>
      </c>
      <c r="CX44" s="74">
        <f t="shared" si="29"/>
        <v>-0.92067522940780522</v>
      </c>
    </row>
    <row r="45" spans="1:102" x14ac:dyDescent="0.25">
      <c r="A45" s="28" t="s">
        <v>44</v>
      </c>
      <c r="B45" s="26">
        <v>236.82263768000001</v>
      </c>
      <c r="C45" s="26">
        <v>2.9051811980000002</v>
      </c>
      <c r="D45" s="26">
        <v>1938.3404935000001</v>
      </c>
      <c r="E45" s="26">
        <v>45.765290999999998</v>
      </c>
      <c r="F45" s="26">
        <v>35.205003134000002</v>
      </c>
      <c r="G45" s="26">
        <v>2.1944004587000001</v>
      </c>
      <c r="H45" s="26">
        <v>686.20983666999996</v>
      </c>
      <c r="I45" s="52">
        <v>3.0181459367999999</v>
      </c>
      <c r="J45" s="52">
        <v>3.7106739032</v>
      </c>
      <c r="K45" s="26"/>
      <c r="L45" s="52">
        <v>20.703086439</v>
      </c>
      <c r="M45" s="26"/>
      <c r="N45" s="52">
        <v>76.830586569999994</v>
      </c>
      <c r="O45" s="26">
        <v>3.6935273915</v>
      </c>
      <c r="P45" s="26">
        <v>0.53990381730000003</v>
      </c>
      <c r="Q45" s="52">
        <v>2.41617111E-2</v>
      </c>
      <c r="R45" s="26"/>
      <c r="S45" s="28" t="s">
        <v>44</v>
      </c>
      <c r="T45" s="96">
        <v>2.3066779897308498</v>
      </c>
      <c r="U45" s="26">
        <v>4.64516665951819</v>
      </c>
      <c r="V45" s="97">
        <v>3.69352564412767</v>
      </c>
      <c r="W45" s="26">
        <v>4.4279245711547901</v>
      </c>
      <c r="X45" s="26">
        <v>4.2446895299669398</v>
      </c>
      <c r="Y45" s="26">
        <v>5.3462472449486498</v>
      </c>
      <c r="Z45" s="97">
        <v>1.1059392278840501</v>
      </c>
      <c r="AA45" s="26">
        <v>16.8092979577963</v>
      </c>
      <c r="AB45" s="97">
        <v>0.53989290420399805</v>
      </c>
      <c r="AC45" s="97">
        <v>1543.43546029393</v>
      </c>
      <c r="AD45" s="26">
        <v>0</v>
      </c>
      <c r="AE45" s="26">
        <v>236.82078247766299</v>
      </c>
      <c r="AF45" s="26">
        <v>15.486598280318701</v>
      </c>
      <c r="AG45" s="26">
        <v>182.250568620264</v>
      </c>
      <c r="AH45" s="26">
        <v>8.0475235442052906</v>
      </c>
      <c r="AI45" s="26">
        <v>88.055141151419093</v>
      </c>
      <c r="AJ45" s="97">
        <v>1.3270869914763801</v>
      </c>
      <c r="AK45" s="26">
        <v>24.477884147899701</v>
      </c>
      <c r="AL45" s="26">
        <v>24.477884147899701</v>
      </c>
      <c r="AM45" s="26">
        <v>0</v>
      </c>
      <c r="AN45" s="26">
        <v>0</v>
      </c>
      <c r="AO45" s="26">
        <v>8.2863800110004995</v>
      </c>
      <c r="AP45" s="26">
        <v>1.31459123806446</v>
      </c>
      <c r="AQ45" s="97">
        <v>35.0230539967379</v>
      </c>
      <c r="AR45" s="26">
        <v>3.0303330074902202</v>
      </c>
      <c r="AS45" s="26">
        <v>38.541348952177302</v>
      </c>
      <c r="AT45" s="26">
        <v>0.56895035063985999</v>
      </c>
      <c r="AU45" s="26">
        <v>2.9051763038410199</v>
      </c>
      <c r="AV45" s="26">
        <v>0</v>
      </c>
      <c r="AW45" s="26">
        <v>1744.5000065741799</v>
      </c>
      <c r="AX45" s="26">
        <v>193.833668559774</v>
      </c>
      <c r="AY45" s="26">
        <v>1938.33367513396</v>
      </c>
      <c r="AZ45" s="26">
        <v>9.43127770059639E-3</v>
      </c>
      <c r="BA45" s="26">
        <v>24.358868219288201</v>
      </c>
      <c r="BB45" s="26">
        <v>0.28181777465456298</v>
      </c>
      <c r="BC45" s="26">
        <v>227.98364105471299</v>
      </c>
      <c r="BD45" s="26">
        <v>0.370928563710819</v>
      </c>
      <c r="BE45" s="26">
        <v>0.96049909070365602</v>
      </c>
      <c r="BF45" s="26">
        <v>2.3588305803116199</v>
      </c>
      <c r="BG45" s="26">
        <v>0.546113591604799</v>
      </c>
      <c r="BH45" s="26">
        <v>3.6156728781890898E-2</v>
      </c>
      <c r="BI45" s="26">
        <v>0.12932383021103699</v>
      </c>
      <c r="BJ45" s="26">
        <v>45.767527792710801</v>
      </c>
      <c r="BK45" s="26">
        <v>35.207227781384503</v>
      </c>
      <c r="BL45" s="26">
        <v>10.5603000113262</v>
      </c>
      <c r="BM45" s="26">
        <v>4.2177670486174298E-4</v>
      </c>
      <c r="BN45" s="26">
        <v>1.2902754124020799E-4</v>
      </c>
      <c r="BO45" s="26">
        <v>1.8814718685824801</v>
      </c>
      <c r="BP45" s="26">
        <v>4.8672299475850802E-4</v>
      </c>
      <c r="BQ45" s="26">
        <v>6.2643234378875103</v>
      </c>
      <c r="BR45" s="26">
        <v>1.55285037550223</v>
      </c>
      <c r="BS45" s="26">
        <v>0.83489234687522096</v>
      </c>
      <c r="BT45" s="26">
        <v>15.657204828122101</v>
      </c>
      <c r="BU45" s="26">
        <v>88.858785172964502</v>
      </c>
      <c r="BV45" s="26">
        <v>0.86880389534659497</v>
      </c>
      <c r="BW45" s="26">
        <v>3.4470549356525999</v>
      </c>
      <c r="BX45" s="26">
        <v>1.5918406196420799E-2</v>
      </c>
      <c r="BY45" s="26">
        <v>2.1943239784608402</v>
      </c>
      <c r="BZ45" s="26">
        <v>164.94210189478599</v>
      </c>
      <c r="CA45" s="26">
        <v>0</v>
      </c>
      <c r="CB45" s="26">
        <v>0.98107784640949303</v>
      </c>
      <c r="CC45" s="26">
        <v>24.427091770911801</v>
      </c>
      <c r="CD45" s="97">
        <v>0</v>
      </c>
      <c r="CE45" s="26">
        <v>35.391101034316002</v>
      </c>
      <c r="CF45" s="26">
        <v>686.09524826799304</v>
      </c>
      <c r="CG45" s="26">
        <v>17.504922266015999</v>
      </c>
      <c r="CI45" s="23">
        <f t="shared" si="16"/>
        <v>-7.8337204382166175E-6</v>
      </c>
      <c r="CJ45" s="23">
        <f t="shared" si="17"/>
        <v>-1.6846312318404412E-6</v>
      </c>
      <c r="CK45" s="23">
        <f t="shared" si="18"/>
        <v>-3.5176307067533937E-6</v>
      </c>
      <c r="CL45" s="23">
        <f t="shared" si="19"/>
        <v>4.8875308381707223E-5</v>
      </c>
      <c r="CM45" s="23">
        <f t="shared" si="20"/>
        <v>6.3191228134079158E-5</v>
      </c>
      <c r="CN45" s="23">
        <f t="shared" si="21"/>
        <v>-3.4852453141240993E-5</v>
      </c>
      <c r="CO45" s="23">
        <f t="shared" si="22"/>
        <v>-1.6698740805434119E-4</v>
      </c>
      <c r="CP45" s="74">
        <f t="shared" si="23"/>
        <v>0.40638975677477918</v>
      </c>
      <c r="CQ45" s="74">
        <f t="shared" si="24"/>
        <v>3.5299852254061848</v>
      </c>
      <c r="CR45" s="23">
        <f t="shared" si="25"/>
        <v>0</v>
      </c>
      <c r="CS45" s="74">
        <f t="shared" si="26"/>
        <v>0.18233019120225591</v>
      </c>
      <c r="CT45" s="23">
        <f t="shared" si="27"/>
        <v>0</v>
      </c>
      <c r="CU45" s="74">
        <f t="shared" si="28"/>
        <v>-0.49835930359502778</v>
      </c>
      <c r="CV45" s="83">
        <f t="shared" si="14"/>
        <v>-4.7309039428333793E-7</v>
      </c>
      <c r="CW45" s="83">
        <f t="shared" si="15"/>
        <v>-2.0213037308312846E-5</v>
      </c>
      <c r="CX45" s="74">
        <f t="shared" si="29"/>
        <v>22.547601752421418</v>
      </c>
    </row>
    <row r="46" spans="1:102" x14ac:dyDescent="0.25">
      <c r="B46" s="26"/>
      <c r="C46" s="26"/>
      <c r="D46" s="26"/>
      <c r="E46" s="26"/>
      <c r="F46" s="26"/>
      <c r="G46" s="26"/>
      <c r="H46" s="26"/>
      <c r="I46" s="52"/>
      <c r="J46" s="52"/>
      <c r="K46" s="26"/>
      <c r="L46" s="52"/>
      <c r="M46" s="26"/>
      <c r="N46" s="52"/>
      <c r="O46" s="26"/>
      <c r="P46" s="26"/>
      <c r="Q46" s="52"/>
      <c r="R46" s="26"/>
      <c r="AC46" s="97"/>
      <c r="CI46" s="23">
        <f t="shared" si="16"/>
        <v>0</v>
      </c>
      <c r="CJ46" s="23">
        <f t="shared" si="17"/>
        <v>0</v>
      </c>
      <c r="CK46" s="23">
        <f t="shared" si="18"/>
        <v>0</v>
      </c>
      <c r="CL46" s="23">
        <f t="shared" si="19"/>
        <v>0</v>
      </c>
      <c r="CM46" s="23">
        <f t="shared" si="20"/>
        <v>0</v>
      </c>
      <c r="CN46" s="23">
        <f t="shared" si="21"/>
        <v>0</v>
      </c>
      <c r="CO46" s="23">
        <f t="shared" si="22"/>
        <v>0</v>
      </c>
      <c r="CP46" s="74">
        <f t="shared" si="23"/>
        <v>0</v>
      </c>
      <c r="CQ46" s="74">
        <f t="shared" si="24"/>
        <v>0</v>
      </c>
      <c r="CR46" s="23">
        <f t="shared" si="25"/>
        <v>0</v>
      </c>
      <c r="CS46" s="74">
        <f t="shared" si="26"/>
        <v>0</v>
      </c>
      <c r="CT46" s="23">
        <f t="shared" si="27"/>
        <v>0</v>
      </c>
      <c r="CU46" s="74">
        <f t="shared" si="28"/>
        <v>0</v>
      </c>
      <c r="CV46" s="83">
        <f t="shared" si="14"/>
        <v>0</v>
      </c>
      <c r="CW46" s="83">
        <f t="shared" si="15"/>
        <v>0</v>
      </c>
      <c r="CX46" s="74">
        <f t="shared" si="29"/>
        <v>0</v>
      </c>
    </row>
    <row r="47" spans="1:102" x14ac:dyDescent="0.25">
      <c r="A47" s="28" t="s">
        <v>46</v>
      </c>
      <c r="B47" s="26">
        <v>835.69458999999995</v>
      </c>
      <c r="C47" s="26">
        <v>2.3040000000000001E-2</v>
      </c>
      <c r="D47" s="26">
        <v>2403.6582346999999</v>
      </c>
      <c r="E47" s="26">
        <v>55.328705116000002</v>
      </c>
      <c r="F47" s="26">
        <v>55.319422410000001</v>
      </c>
      <c r="G47" s="26">
        <v>2.855243293</v>
      </c>
      <c r="H47" s="26">
        <v>235.78812586000001</v>
      </c>
      <c r="I47" s="52">
        <v>4.2790210656000003</v>
      </c>
      <c r="J47" s="52">
        <v>1.0196881191</v>
      </c>
      <c r="K47" s="26"/>
      <c r="L47" s="52">
        <v>56.013982319999997</v>
      </c>
      <c r="M47" s="26"/>
      <c r="N47" s="52">
        <v>1.1827674408</v>
      </c>
      <c r="O47" s="26">
        <v>5.0325133082000004</v>
      </c>
      <c r="P47" s="26">
        <v>0.38539548420000003</v>
      </c>
      <c r="Q47" s="52">
        <v>4.70028532E-2</v>
      </c>
      <c r="R47" s="26"/>
      <c r="S47" s="28" t="s">
        <v>46</v>
      </c>
      <c r="T47" s="96">
        <v>1.8524647085214001E-2</v>
      </c>
      <c r="U47" s="26">
        <v>15.3503750978713</v>
      </c>
      <c r="V47" s="97">
        <v>5.0325197596725397</v>
      </c>
      <c r="W47" s="26">
        <v>0.34482026331473198</v>
      </c>
      <c r="X47" s="26">
        <v>0.34334914825330498</v>
      </c>
      <c r="Y47" s="26">
        <v>0.17194110453224201</v>
      </c>
      <c r="Z47" s="97">
        <v>8.8796843201772099E-3</v>
      </c>
      <c r="AA47" s="26">
        <v>6.55933535848862</v>
      </c>
      <c r="AB47" s="97">
        <v>0.38538981323978999</v>
      </c>
      <c r="AC47" s="97">
        <v>837.61733849838595</v>
      </c>
      <c r="AD47" s="26">
        <v>0</v>
      </c>
      <c r="AE47" s="26">
        <v>835.69327084270799</v>
      </c>
      <c r="AF47" s="26">
        <v>16.970146072475298</v>
      </c>
      <c r="AG47" s="26">
        <v>151.887548337689</v>
      </c>
      <c r="AH47" s="26">
        <v>7.4472005792614597</v>
      </c>
      <c r="AI47" s="26">
        <v>3.4510915850019398E-2</v>
      </c>
      <c r="AJ47" s="97">
        <v>1.0657028541587499E-2</v>
      </c>
      <c r="AK47" s="26">
        <v>11.5299301694291</v>
      </c>
      <c r="AL47" s="26">
        <v>11.5299301694291</v>
      </c>
      <c r="AM47" s="26">
        <v>0</v>
      </c>
      <c r="AN47" s="26">
        <v>0</v>
      </c>
      <c r="AO47" s="26">
        <v>5.9547713982914097</v>
      </c>
      <c r="AP47" s="26">
        <v>1.01486021721038E-2</v>
      </c>
      <c r="AQ47" s="97">
        <v>2.9187707465953698</v>
      </c>
      <c r="AR47" s="26">
        <v>0.661669912714272</v>
      </c>
      <c r="AS47" s="26">
        <v>7.6394034534583</v>
      </c>
      <c r="AT47" s="26">
        <v>4.5663968075696001E-3</v>
      </c>
      <c r="AU47" s="26">
        <v>2.3039760247358598E-2</v>
      </c>
      <c r="AV47" s="26">
        <v>0</v>
      </c>
      <c r="AW47" s="26">
        <v>2163.2928771941301</v>
      </c>
      <c r="AX47" s="26">
        <v>240.36492857582499</v>
      </c>
      <c r="AY47" s="26">
        <v>2403.6578057699599</v>
      </c>
      <c r="AZ47" s="26">
        <v>7.5728621284523005E-5</v>
      </c>
      <c r="BA47" s="26">
        <v>20.3691049094672</v>
      </c>
      <c r="BB47" s="26">
        <v>0.23494826073733499</v>
      </c>
      <c r="BC47" s="26">
        <v>64.596035758451507</v>
      </c>
      <c r="BD47" s="26">
        <v>0.318961226199727</v>
      </c>
      <c r="BE47" s="26">
        <v>0.84826294151689097</v>
      </c>
      <c r="BF47" s="26">
        <v>2.2457828027359299</v>
      </c>
      <c r="BG47" s="26">
        <v>0.471260752790224</v>
      </c>
      <c r="BH47" s="26">
        <v>0.48220713140098398</v>
      </c>
      <c r="BI47" s="26">
        <v>0.110564996689617</v>
      </c>
      <c r="BJ47" s="26">
        <v>55.330735098785397</v>
      </c>
      <c r="BK47" s="26">
        <v>55.321451348172303</v>
      </c>
      <c r="BL47" s="26">
        <v>9.2837506131605105E-3</v>
      </c>
      <c r="BM47" s="26">
        <v>0</v>
      </c>
      <c r="BN47" s="26">
        <v>2.08036678296048E-4</v>
      </c>
      <c r="BO47" s="26">
        <v>19.382818204225099</v>
      </c>
      <c r="BP47" s="26">
        <v>0</v>
      </c>
      <c r="BQ47" s="26">
        <v>6.0124153516647398</v>
      </c>
      <c r="BR47" s="26">
        <v>1.3413283669932801</v>
      </c>
      <c r="BS47" s="26">
        <v>0.77952365186439498</v>
      </c>
      <c r="BT47" s="26">
        <v>15.02867423326</v>
      </c>
      <c r="BU47" s="26">
        <v>32.844576286579702</v>
      </c>
      <c r="BV47" s="26">
        <v>0.73377108207609298</v>
      </c>
      <c r="BW47" s="26">
        <v>7.3271105541868504</v>
      </c>
      <c r="BX47" s="26">
        <v>3.6137551527913301E-3</v>
      </c>
      <c r="BY47" s="26">
        <v>2.8552433486885098</v>
      </c>
      <c r="BZ47" s="26">
        <v>22.1484109178236</v>
      </c>
      <c r="CA47" s="26">
        <v>0</v>
      </c>
      <c r="CB47" s="26">
        <v>7.8766088691943105E-3</v>
      </c>
      <c r="CC47" s="26">
        <v>32.368963444805203</v>
      </c>
      <c r="CD47" s="97">
        <v>0</v>
      </c>
      <c r="CE47" s="26">
        <v>7.8923723701416701</v>
      </c>
      <c r="CF47" s="26">
        <v>235.788034127548</v>
      </c>
      <c r="CG47" s="26">
        <v>11.484411692365301</v>
      </c>
      <c r="CI47" s="23">
        <f t="shared" si="16"/>
        <v>-1.5785160126015982E-6</v>
      </c>
      <c r="CJ47" s="23">
        <f t="shared" si="17"/>
        <v>-1.0405930616456706E-5</v>
      </c>
      <c r="CK47" s="23">
        <f t="shared" si="18"/>
        <v>-1.7844884677189528E-7</v>
      </c>
      <c r="CL47" s="23">
        <f t="shared" si="19"/>
        <v>3.6689504681859028E-5</v>
      </c>
      <c r="CM47" s="23">
        <f t="shared" si="20"/>
        <v>3.6676777954481975E-5</v>
      </c>
      <c r="CN47" s="23">
        <f t="shared" si="21"/>
        <v>1.9503945579719434E-8</v>
      </c>
      <c r="CO47" s="23">
        <f t="shared" si="22"/>
        <v>-3.8904610514808398E-7</v>
      </c>
      <c r="CP47" s="74">
        <f t="shared" si="23"/>
        <v>-0.91975988363002814</v>
      </c>
      <c r="CQ47" s="74">
        <f t="shared" si="24"/>
        <v>5.4326878342743061</v>
      </c>
      <c r="CR47" s="23">
        <f t="shared" si="25"/>
        <v>0</v>
      </c>
      <c r="CS47" s="74">
        <f t="shared" si="26"/>
        <v>-0.79415978489870209</v>
      </c>
      <c r="CT47" s="23">
        <f t="shared" si="27"/>
        <v>0</v>
      </c>
      <c r="CU47" s="74">
        <f t="shared" si="28"/>
        <v>5.4589226841509619</v>
      </c>
      <c r="CV47" s="83">
        <f t="shared" si="14"/>
        <v>1.2819583663677221E-6</v>
      </c>
      <c r="CW47" s="83">
        <f t="shared" si="15"/>
        <v>-1.4714651423089428E-5</v>
      </c>
      <c r="CX47" s="74">
        <f t="shared" si="29"/>
        <v>-0.90284851883056316</v>
      </c>
    </row>
    <row r="48" spans="1:102" x14ac:dyDescent="0.25">
      <c r="A48" s="28" t="s">
        <v>47</v>
      </c>
      <c r="B48" s="26">
        <v>586.39</v>
      </c>
      <c r="C48" s="26">
        <v>0</v>
      </c>
      <c r="D48" s="26">
        <v>811.81</v>
      </c>
      <c r="E48" s="26">
        <v>21.111899999999999</v>
      </c>
      <c r="F48" s="26">
        <v>20.811900000000001</v>
      </c>
      <c r="G48" s="26">
        <v>19.278400000000001</v>
      </c>
      <c r="H48" s="26">
        <v>40.853000000000002</v>
      </c>
      <c r="I48" s="52">
        <v>1.550404729</v>
      </c>
      <c r="J48" s="52">
        <v>0.47548907400000001</v>
      </c>
      <c r="K48" s="26"/>
      <c r="L48" s="52">
        <v>16.648766809000001</v>
      </c>
      <c r="M48" s="26"/>
      <c r="N48" s="52">
        <v>5.1795064000000002E-2</v>
      </c>
      <c r="O48" s="26">
        <v>1.1913491510000001</v>
      </c>
      <c r="P48" s="26">
        <v>1.7016831E-2</v>
      </c>
      <c r="Q48" s="52">
        <v>1.5400260000000001E-2</v>
      </c>
      <c r="R48" s="26"/>
      <c r="S48" s="28" t="s">
        <v>47</v>
      </c>
      <c r="T48" s="96">
        <v>1.71522720305118E-3</v>
      </c>
      <c r="U48" s="26">
        <v>3.45374737567306E-3</v>
      </c>
      <c r="V48" s="97">
        <v>1.1913416747511001</v>
      </c>
      <c r="W48" s="26">
        <v>6.2151766865743599E-2</v>
      </c>
      <c r="X48" s="26">
        <v>6.2015289926310099E-2</v>
      </c>
      <c r="Y48" s="26">
        <v>2.8101945594851099E-2</v>
      </c>
      <c r="Z48" s="97">
        <v>8.2219299260900098E-4</v>
      </c>
      <c r="AA48" s="26">
        <v>0.25673799356745097</v>
      </c>
      <c r="AB48" s="97">
        <v>1.70166024750938E-2</v>
      </c>
      <c r="AC48" s="97">
        <v>204.53239570142799</v>
      </c>
      <c r="AD48" s="26">
        <v>0</v>
      </c>
      <c r="AE48" s="26">
        <v>586.38172632925102</v>
      </c>
      <c r="AF48" s="26">
        <v>1.2675761348492101</v>
      </c>
      <c r="AG48" s="26">
        <v>28.022760564411101</v>
      </c>
      <c r="AH48" s="26">
        <v>0.642443557281966</v>
      </c>
      <c r="AI48" s="26">
        <v>3.1954894959683199E-3</v>
      </c>
      <c r="AJ48" s="97">
        <v>9.8681676973274798E-4</v>
      </c>
      <c r="AK48" s="26">
        <v>23.374081560863502</v>
      </c>
      <c r="AL48" s="26">
        <v>23.374081560863502</v>
      </c>
      <c r="AM48" s="26">
        <v>0</v>
      </c>
      <c r="AN48" s="26">
        <v>0</v>
      </c>
      <c r="AO48" s="26">
        <v>0.62763757886230298</v>
      </c>
      <c r="AP48" s="26">
        <v>9.3976659055209895E-4</v>
      </c>
      <c r="AQ48" s="97">
        <v>2.60354322848152E-2</v>
      </c>
      <c r="AR48" s="26">
        <v>2.2530134316594598E-3</v>
      </c>
      <c r="AS48" s="26">
        <v>3.5246429581617701E-3</v>
      </c>
      <c r="AT48" s="26">
        <v>4.22810699325383E-4</v>
      </c>
      <c r="AU48" s="26">
        <v>0</v>
      </c>
      <c r="AV48" s="26">
        <v>0</v>
      </c>
      <c r="AW48" s="26">
        <v>730.58806832123605</v>
      </c>
      <c r="AX48" s="26">
        <v>81.175778757364796</v>
      </c>
      <c r="AY48" s="26">
        <v>811.76384707860097</v>
      </c>
      <c r="AZ48" s="26">
        <v>7.0135487193902197E-6</v>
      </c>
      <c r="BA48" s="26">
        <v>2.4162731197771099</v>
      </c>
      <c r="BB48" s="26">
        <v>0.16654765378616199</v>
      </c>
      <c r="BC48" s="26">
        <v>5.8730674107806102</v>
      </c>
      <c r="BD48" s="26">
        <v>0.22470381972806</v>
      </c>
      <c r="BE48" s="26">
        <v>0.58880805789337498</v>
      </c>
      <c r="BF48" s="26">
        <v>1.4231315751472899</v>
      </c>
      <c r="BG48" s="26">
        <v>0.33289470394682402</v>
      </c>
      <c r="BH48" s="26">
        <v>0</v>
      </c>
      <c r="BI48" s="26">
        <v>7.8376020106152605E-2</v>
      </c>
      <c r="BJ48" s="26">
        <v>21.1075128102867</v>
      </c>
      <c r="BK48" s="26">
        <v>20.8075133504191</v>
      </c>
      <c r="BL48" s="26">
        <v>0.29999945986761101</v>
      </c>
      <c r="BM48" s="26">
        <v>0</v>
      </c>
      <c r="BN48" s="26">
        <v>0</v>
      </c>
      <c r="BO48" s="26">
        <v>0.62001954948549598</v>
      </c>
      <c r="BP48" s="26">
        <v>0</v>
      </c>
      <c r="BQ48" s="26">
        <v>3.8220479725745</v>
      </c>
      <c r="BR48" s="26">
        <v>0.95083342206936605</v>
      </c>
      <c r="BS48" s="26">
        <v>0.50974495499815398</v>
      </c>
      <c r="BT48" s="26">
        <v>9.5520680125883697</v>
      </c>
      <c r="BU48" s="26">
        <v>5.8597322235301297</v>
      </c>
      <c r="BV48" s="26">
        <v>0.52014849010951403</v>
      </c>
      <c r="BW48" s="26">
        <v>2.01818911798585</v>
      </c>
      <c r="BX48" s="26">
        <v>0</v>
      </c>
      <c r="BY48" s="26">
        <v>19.277259676030798</v>
      </c>
      <c r="BZ48" s="26">
        <v>1.53457926318376</v>
      </c>
      <c r="CA48" s="26">
        <v>0</v>
      </c>
      <c r="CB48" s="26">
        <v>7.2955924877505705E-4</v>
      </c>
      <c r="CC48" s="26">
        <v>0.137286108424788</v>
      </c>
      <c r="CD48" s="97">
        <v>0</v>
      </c>
      <c r="CE48" s="26">
        <v>4.7288571713818103E-2</v>
      </c>
      <c r="CF48" s="26">
        <v>40.852195748386499</v>
      </c>
      <c r="CG48" s="26">
        <v>0.209636732562448</v>
      </c>
      <c r="CI48" s="23">
        <f t="shared" si="16"/>
        <v>-1.4109501780321993E-5</v>
      </c>
      <c r="CJ48" s="23">
        <f t="shared" si="17"/>
        <v>0</v>
      </c>
      <c r="CK48" s="23">
        <f t="shared" si="18"/>
        <v>-5.6851875930292371E-5</v>
      </c>
      <c r="CL48" s="23">
        <f t="shared" si="19"/>
        <v>-2.0780648417711184E-4</v>
      </c>
      <c r="CM48" s="23">
        <f t="shared" si="20"/>
        <v>-2.1077602625907733E-4</v>
      </c>
      <c r="CN48" s="23">
        <f t="shared" si="21"/>
        <v>-5.9150342829432873E-5</v>
      </c>
      <c r="CO48" s="23">
        <f t="shared" si="22"/>
        <v>-1.9686476231906115E-5</v>
      </c>
      <c r="CP48" s="74">
        <f t="shared" si="23"/>
        <v>-0.96000057999932098</v>
      </c>
      <c r="CQ48" s="74">
        <f t="shared" si="24"/>
        <v>-0.4600549042953383</v>
      </c>
      <c r="CR48" s="23">
        <f t="shared" si="25"/>
        <v>0</v>
      </c>
      <c r="CS48" s="74">
        <f t="shared" si="26"/>
        <v>0.40395272689073436</v>
      </c>
      <c r="CT48" s="23">
        <f t="shared" si="27"/>
        <v>0</v>
      </c>
      <c r="CU48" s="74">
        <f t="shared" si="28"/>
        <v>-0.931950215214296</v>
      </c>
      <c r="CV48" s="83">
        <f t="shared" si="14"/>
        <v>-6.2754473729947339E-6</v>
      </c>
      <c r="CW48" s="83">
        <f t="shared" si="15"/>
        <v>-1.3429345698960612E-5</v>
      </c>
      <c r="CX48" s="74">
        <f t="shared" si="29"/>
        <v>-0.97254522330626991</v>
      </c>
    </row>
    <row r="49" spans="1:102" x14ac:dyDescent="0.25">
      <c r="A49" s="28" t="s">
        <v>48</v>
      </c>
      <c r="B49" s="26">
        <v>2352.8146683999998</v>
      </c>
      <c r="C49" s="26">
        <v>0.25834124800000002</v>
      </c>
      <c r="D49" s="26">
        <v>8891.3672036000007</v>
      </c>
      <c r="E49" s="26">
        <v>163.71494326000001</v>
      </c>
      <c r="F49" s="26">
        <v>151.61723828000001</v>
      </c>
      <c r="G49" s="26">
        <v>7.2111616653999997</v>
      </c>
      <c r="H49" s="26">
        <v>2186.5226164000001</v>
      </c>
      <c r="I49" s="52">
        <v>21.704367441999999</v>
      </c>
      <c r="J49" s="52">
        <v>9.7839623760999999</v>
      </c>
      <c r="K49" s="26"/>
      <c r="L49" s="52">
        <v>134.59860728999999</v>
      </c>
      <c r="M49" s="26"/>
      <c r="N49" s="52">
        <v>4.9283586435000002</v>
      </c>
      <c r="O49" s="26">
        <v>17.746491107000001</v>
      </c>
      <c r="P49" s="26">
        <v>1.1382730443</v>
      </c>
      <c r="Q49" s="52">
        <v>0.1964082717</v>
      </c>
      <c r="R49" s="26"/>
      <c r="S49" s="28" t="s">
        <v>48</v>
      </c>
      <c r="T49" s="96">
        <v>0</v>
      </c>
      <c r="U49" s="26">
        <v>0</v>
      </c>
      <c r="V49" s="97">
        <v>17.7465396359819</v>
      </c>
      <c r="W49" s="26">
        <v>9.0793344278467405</v>
      </c>
      <c r="X49" s="26">
        <v>9.0793344278467405</v>
      </c>
      <c r="Y49" s="26">
        <v>1.14939248117644</v>
      </c>
      <c r="Z49" s="97">
        <v>0</v>
      </c>
      <c r="AA49" s="26">
        <v>20.4250476895972</v>
      </c>
      <c r="AB49" s="97">
        <v>1.1382820801884499</v>
      </c>
      <c r="AC49" s="97">
        <v>9401.6828433625196</v>
      </c>
      <c r="AD49" s="26">
        <v>0</v>
      </c>
      <c r="AE49" s="26">
        <v>2352.8051272011699</v>
      </c>
      <c r="AF49" s="26">
        <v>66.844015705953197</v>
      </c>
      <c r="AG49" s="26">
        <v>1641.94081719061</v>
      </c>
      <c r="AH49" s="26">
        <v>43.376303232069198</v>
      </c>
      <c r="AI49" s="26">
        <v>1.1709511215695501</v>
      </c>
      <c r="AJ49" s="97">
        <v>0</v>
      </c>
      <c r="AK49" s="26">
        <v>120.337496674243</v>
      </c>
      <c r="AL49" s="26">
        <v>120.337496674243</v>
      </c>
      <c r="AM49" s="26">
        <v>0</v>
      </c>
      <c r="AN49" s="26">
        <v>0</v>
      </c>
      <c r="AO49" s="26">
        <v>31.4165051716733</v>
      </c>
      <c r="AP49" s="26">
        <v>5.5656526287691703E-3</v>
      </c>
      <c r="AQ49" s="97">
        <v>2.3632304285088501E-2</v>
      </c>
      <c r="AR49" s="26">
        <v>0</v>
      </c>
      <c r="AS49" s="26">
        <v>0.40598909974157599</v>
      </c>
      <c r="AT49" s="26">
        <v>0</v>
      </c>
      <c r="AU49" s="26">
        <v>0.25834310939885502</v>
      </c>
      <c r="AV49" s="26">
        <v>0</v>
      </c>
      <c r="AW49" s="26">
        <v>8002.2172768288701</v>
      </c>
      <c r="AX49" s="26">
        <v>889.13423289406103</v>
      </c>
      <c r="AY49" s="26">
        <v>8891.3515097229301</v>
      </c>
      <c r="AZ49" s="26">
        <v>0</v>
      </c>
      <c r="BA49" s="26">
        <v>115.278576633093</v>
      </c>
      <c r="BB49" s="26">
        <v>1.3047079350959201</v>
      </c>
      <c r="BC49" s="26">
        <v>1146.2534643142201</v>
      </c>
      <c r="BD49" s="26">
        <v>1.7217229216752901</v>
      </c>
      <c r="BE49" s="26">
        <v>4.1946669841322297</v>
      </c>
      <c r="BF49" s="26">
        <v>10.4611092026433</v>
      </c>
      <c r="BG49" s="26">
        <v>2.3687032589824502</v>
      </c>
      <c r="BH49" s="26">
        <v>0</v>
      </c>
      <c r="BI49" s="26">
        <v>0.56692435038057398</v>
      </c>
      <c r="BJ49" s="26">
        <v>163.72370665132101</v>
      </c>
      <c r="BK49" s="26">
        <v>151.62609711192101</v>
      </c>
      <c r="BL49" s="26">
        <v>12.097609539399301</v>
      </c>
      <c r="BM49" s="26">
        <v>0</v>
      </c>
      <c r="BN49" s="26">
        <v>0</v>
      </c>
      <c r="BO49" s="26">
        <v>5.48305313469689</v>
      </c>
      <c r="BP49" s="26">
        <v>0</v>
      </c>
      <c r="BQ49" s="26">
        <v>27.4650360510811</v>
      </c>
      <c r="BR49" s="26">
        <v>6.7606564217882701</v>
      </c>
      <c r="BS49" s="26">
        <v>3.62489313094903</v>
      </c>
      <c r="BT49" s="26">
        <v>68.668002943170293</v>
      </c>
      <c r="BU49" s="26">
        <v>594.91510543699098</v>
      </c>
      <c r="BV49" s="26">
        <v>3.8228064727701598</v>
      </c>
      <c r="BW49" s="26">
        <v>14.3510101445681</v>
      </c>
      <c r="BX49" s="26">
        <v>0.832804159987935</v>
      </c>
      <c r="BY49" s="26">
        <v>7.2090835717080797</v>
      </c>
      <c r="BZ49" s="26">
        <v>732.91923446368298</v>
      </c>
      <c r="CA49" s="26">
        <v>0</v>
      </c>
      <c r="CB49" s="26">
        <v>0</v>
      </c>
      <c r="CC49" s="26">
        <v>11.346534120449199</v>
      </c>
      <c r="CD49" s="97">
        <v>0</v>
      </c>
      <c r="CE49" s="26">
        <v>30.4161538466624</v>
      </c>
      <c r="CF49" s="26">
        <v>2186.5137096622998</v>
      </c>
      <c r="CG49" s="26">
        <v>11.3776853321353</v>
      </c>
      <c r="CI49" s="23">
        <f t="shared" si="16"/>
        <v>-4.0552275358268238E-6</v>
      </c>
      <c r="CJ49" s="23">
        <f t="shared" si="17"/>
        <v>7.2051941740115632E-6</v>
      </c>
      <c r="CK49" s="23">
        <f t="shared" si="18"/>
        <v>-1.7650690508243742E-6</v>
      </c>
      <c r="CL49" s="23">
        <f t="shared" si="19"/>
        <v>5.3528353285867398E-5</v>
      </c>
      <c r="CM49" s="23">
        <f t="shared" si="20"/>
        <v>5.8428922868540387E-5</v>
      </c>
      <c r="CN49" s="23">
        <f t="shared" si="21"/>
        <v>-2.8817738227822045E-4</v>
      </c>
      <c r="CO49" s="23">
        <f t="shared" si="22"/>
        <v>-4.0734715632333859E-6</v>
      </c>
      <c r="CP49" s="74">
        <f t="shared" si="23"/>
        <v>-0.58168168447621416</v>
      </c>
      <c r="CQ49" s="74">
        <f t="shared" si="24"/>
        <v>1.0876048889446832</v>
      </c>
      <c r="CR49" s="23">
        <f t="shared" si="25"/>
        <v>0</v>
      </c>
      <c r="CS49" s="74">
        <f t="shared" si="26"/>
        <v>-0.10595288393312016</v>
      </c>
      <c r="CT49" s="23">
        <f t="shared" si="27"/>
        <v>0</v>
      </c>
      <c r="CU49" s="74">
        <f t="shared" si="28"/>
        <v>-0.91762184347581244</v>
      </c>
      <c r="CV49" s="83">
        <f t="shared" si="14"/>
        <v>2.7345677298721231E-6</v>
      </c>
      <c r="CW49" s="83">
        <f t="shared" si="15"/>
        <v>7.9382433724169315E-6</v>
      </c>
      <c r="CX49" s="74">
        <f t="shared" si="29"/>
        <v>-1</v>
      </c>
    </row>
    <row r="50" spans="1:102" x14ac:dyDescent="0.25">
      <c r="A50" s="28" t="s">
        <v>49</v>
      </c>
      <c r="B50" s="26">
        <v>72.309630900000002</v>
      </c>
      <c r="C50" s="26"/>
      <c r="D50" s="26">
        <v>544.57709263000004</v>
      </c>
      <c r="E50" s="26"/>
      <c r="F50" s="26"/>
      <c r="G50" s="26"/>
      <c r="H50" s="26">
        <v>48.191458679999997</v>
      </c>
      <c r="I50" s="52">
        <v>1.5077747510999999</v>
      </c>
      <c r="J50" s="52">
        <v>0.30690872060000002</v>
      </c>
      <c r="K50" s="26"/>
      <c r="L50" s="52">
        <v>11.103537058000001</v>
      </c>
      <c r="M50" s="26"/>
      <c r="N50" s="52">
        <v>0.2519582199</v>
      </c>
      <c r="O50" s="26">
        <v>1.43717209</v>
      </c>
      <c r="P50" s="26">
        <v>0.13956979999999999</v>
      </c>
      <c r="Q50" s="52">
        <v>1.09915563E-2</v>
      </c>
      <c r="R50" s="26"/>
      <c r="S50" s="28" t="s">
        <v>49</v>
      </c>
      <c r="T50" s="96">
        <v>0</v>
      </c>
      <c r="U50" s="26">
        <v>0</v>
      </c>
      <c r="V50" s="97">
        <v>1.4371694040387799</v>
      </c>
      <c r="W50" s="26">
        <v>6.9164848279581206E-2</v>
      </c>
      <c r="X50" s="26">
        <v>6.9164848279581206E-2</v>
      </c>
      <c r="Y50" s="26">
        <v>2.7211937879263799E-2</v>
      </c>
      <c r="Z50" s="97">
        <v>0</v>
      </c>
      <c r="AA50" s="26">
        <v>2.12136380067057</v>
      </c>
      <c r="AB50" s="97">
        <v>0.139570517125922</v>
      </c>
      <c r="AC50" s="97">
        <v>177.59613989545801</v>
      </c>
      <c r="AD50" s="26">
        <v>0</v>
      </c>
      <c r="AE50" s="26">
        <v>72.309345282384399</v>
      </c>
      <c r="AF50" s="26">
        <v>1.4580501393498599</v>
      </c>
      <c r="AG50" s="26">
        <v>32.1240999174059</v>
      </c>
      <c r="AH50" s="26">
        <v>0.72766776918963805</v>
      </c>
      <c r="AI50" s="26">
        <v>0</v>
      </c>
      <c r="AJ50" s="97">
        <v>0</v>
      </c>
      <c r="AK50" s="26">
        <v>3.7931047526129902</v>
      </c>
      <c r="AL50" s="26">
        <v>3.7931047526129902</v>
      </c>
      <c r="AM50" s="26">
        <v>0</v>
      </c>
      <c r="AN50" s="26">
        <v>0</v>
      </c>
      <c r="AO50" s="26">
        <v>0.70996807438504905</v>
      </c>
      <c r="AP50" s="26">
        <v>0</v>
      </c>
      <c r="AQ50" s="97">
        <v>0</v>
      </c>
      <c r="AR50" s="26">
        <v>0</v>
      </c>
      <c r="AS50" s="26">
        <v>1.07414351549022E-4</v>
      </c>
      <c r="AT50" s="26">
        <v>0</v>
      </c>
      <c r="AU50" s="26">
        <v>0</v>
      </c>
      <c r="AV50" s="26">
        <v>0</v>
      </c>
      <c r="AW50" s="26">
        <v>490.12003646444799</v>
      </c>
      <c r="AX50" s="26">
        <v>54.457358741601801</v>
      </c>
      <c r="AY50" s="26">
        <v>544.577395206049</v>
      </c>
      <c r="AZ50" s="26">
        <v>0</v>
      </c>
      <c r="BA50" s="26">
        <v>3.8017324044709602</v>
      </c>
      <c r="BB50" s="26">
        <v>0</v>
      </c>
      <c r="BC50" s="26">
        <v>19.913611236296799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26">
        <v>0</v>
      </c>
      <c r="BM50" s="26">
        <v>0</v>
      </c>
      <c r="BN50" s="26">
        <v>0</v>
      </c>
      <c r="BO50" s="26">
        <v>0</v>
      </c>
      <c r="BP50" s="26">
        <v>0</v>
      </c>
      <c r="BQ50" s="26">
        <v>0</v>
      </c>
      <c r="BR50" s="26">
        <v>0</v>
      </c>
      <c r="BS50" s="26">
        <v>0</v>
      </c>
      <c r="BT50" s="26">
        <v>0</v>
      </c>
      <c r="BU50" s="26">
        <v>9.5991754784305297</v>
      </c>
      <c r="BV50" s="26">
        <v>0</v>
      </c>
      <c r="BW50" s="26">
        <v>0</v>
      </c>
      <c r="BX50" s="26">
        <v>0</v>
      </c>
      <c r="BY50" s="26">
        <v>0</v>
      </c>
      <c r="BZ50" s="26">
        <v>7.0835933550091497</v>
      </c>
      <c r="CA50" s="26">
        <v>0</v>
      </c>
      <c r="CB50" s="26">
        <v>0</v>
      </c>
      <c r="CC50" s="26">
        <v>2.9243343422378101</v>
      </c>
      <c r="CD50" s="97">
        <v>0</v>
      </c>
      <c r="CE50" s="26">
        <v>2.3739683063542598</v>
      </c>
      <c r="CF50" s="26">
        <v>48.191437027728597</v>
      </c>
      <c r="CG50" s="26">
        <v>0.86868967514013495</v>
      </c>
      <c r="CI50" s="23">
        <f t="shared" si="16"/>
        <v>-3.9499249553350058E-6</v>
      </c>
      <c r="CJ50" s="23">
        <f t="shared" si="17"/>
        <v>0</v>
      </c>
      <c r="CK50" s="23">
        <f t="shared" si="18"/>
        <v>5.5561655651922172E-7</v>
      </c>
      <c r="CL50" s="23">
        <f t="shared" si="19"/>
        <v>0</v>
      </c>
      <c r="CM50" s="23">
        <f t="shared" si="20"/>
        <v>0</v>
      </c>
      <c r="CN50" s="23">
        <f t="shared" si="21"/>
        <v>0</v>
      </c>
      <c r="CO50" s="23">
        <f t="shared" si="22"/>
        <v>-4.4929686697398327E-7</v>
      </c>
      <c r="CP50" s="74">
        <f t="shared" si="23"/>
        <v>-0.95412786410627859</v>
      </c>
      <c r="CQ50" s="74">
        <f t="shared" si="24"/>
        <v>5.9120349416052722</v>
      </c>
      <c r="CR50" s="23">
        <f t="shared" si="25"/>
        <v>0</v>
      </c>
      <c r="CS50" s="74">
        <f t="shared" si="26"/>
        <v>-0.6583877071964116</v>
      </c>
      <c r="CT50" s="23">
        <f t="shared" si="27"/>
        <v>0</v>
      </c>
      <c r="CU50" s="74">
        <f t="shared" si="28"/>
        <v>-0.99957368189221341</v>
      </c>
      <c r="CV50" s="83">
        <f t="shared" si="14"/>
        <v>-1.8689210838388751E-6</v>
      </c>
      <c r="CW50" s="83">
        <f t="shared" si="15"/>
        <v>5.1381167129725366E-6</v>
      </c>
      <c r="CX50" s="74">
        <f t="shared" si="29"/>
        <v>-1</v>
      </c>
    </row>
    <row r="51" spans="1:102" x14ac:dyDescent="0.25">
      <c r="A51" s="28" t="s">
        <v>50</v>
      </c>
      <c r="B51" s="26">
        <v>7899.1350566000001</v>
      </c>
      <c r="C51" s="26">
        <v>22.809558976000002</v>
      </c>
      <c r="D51" s="26">
        <v>10205.029325</v>
      </c>
      <c r="E51" s="26">
        <v>976.77716994000002</v>
      </c>
      <c r="F51" s="26">
        <v>902.16192204000004</v>
      </c>
      <c r="G51" s="26">
        <v>3929.2119726999999</v>
      </c>
      <c r="H51" s="26">
        <v>15735.945555</v>
      </c>
      <c r="I51" s="52">
        <v>430.33361129999997</v>
      </c>
      <c r="J51" s="52">
        <v>73.437074414999998</v>
      </c>
      <c r="K51" s="26"/>
      <c r="L51" s="52">
        <v>2545.6674613999999</v>
      </c>
      <c r="M51" s="26">
        <v>4.0217300000000003E-3</v>
      </c>
      <c r="N51" s="52">
        <v>214.22461061999999</v>
      </c>
      <c r="O51" s="26">
        <v>269.85268160999999</v>
      </c>
      <c r="P51" s="26">
        <v>15.761265949</v>
      </c>
      <c r="Q51" s="52">
        <v>3.9673730579000002</v>
      </c>
      <c r="R51" s="26"/>
      <c r="S51" s="28" t="s">
        <v>50</v>
      </c>
      <c r="T51" s="96">
        <v>0.26261900545094902</v>
      </c>
      <c r="U51" s="26">
        <v>0.59680804908210505</v>
      </c>
      <c r="V51" s="97">
        <v>269.85196165488298</v>
      </c>
      <c r="W51" s="26">
        <v>56.004291248199003</v>
      </c>
      <c r="X51" s="26">
        <v>55.985087454466999</v>
      </c>
      <c r="Y51" s="26">
        <v>10.79127685938</v>
      </c>
      <c r="Z51" s="97">
        <v>0.11592161872400999</v>
      </c>
      <c r="AA51" s="26">
        <v>318.521172870562</v>
      </c>
      <c r="AB51" s="97">
        <v>15.7612568225645</v>
      </c>
      <c r="AC51" s="97">
        <v>78398.212268057003</v>
      </c>
      <c r="AD51" s="26">
        <v>0</v>
      </c>
      <c r="AE51" s="26">
        <v>7899.0326931529798</v>
      </c>
      <c r="AF51" s="26">
        <v>560.32913488810595</v>
      </c>
      <c r="AG51" s="26">
        <v>13590.052533592299</v>
      </c>
      <c r="AH51" s="26">
        <v>329.64033506629897</v>
      </c>
      <c r="AI51" s="26">
        <v>4.1365409668036799</v>
      </c>
      <c r="AJ51" s="97">
        <v>0.17235023303570901</v>
      </c>
      <c r="AK51" s="26">
        <v>914.66782814258499</v>
      </c>
      <c r="AL51" s="26">
        <v>914.66782814258499</v>
      </c>
      <c r="AM51" s="26">
        <v>4.0223616792605301E-3</v>
      </c>
      <c r="AN51" s="26">
        <v>0</v>
      </c>
      <c r="AO51" s="26">
        <v>275.18393511940798</v>
      </c>
      <c r="AP51" s="26">
        <v>0.18107930489191301</v>
      </c>
      <c r="AQ51" s="97">
        <v>6.3727252961413301</v>
      </c>
      <c r="AR51" s="26">
        <v>0.43949572642713403</v>
      </c>
      <c r="AS51" s="26">
        <v>4.6112362044332604</v>
      </c>
      <c r="AT51" s="26">
        <v>6.1579177184824599E-2</v>
      </c>
      <c r="AU51" s="26">
        <v>22.809497243561101</v>
      </c>
      <c r="AV51" s="26">
        <v>0</v>
      </c>
      <c r="AW51" s="26">
        <v>9184.4702200737502</v>
      </c>
      <c r="AX51" s="26">
        <v>1020.49685008526</v>
      </c>
      <c r="AY51" s="26">
        <v>10204.967070159</v>
      </c>
      <c r="AZ51" s="26">
        <v>4.4706234033812598E-3</v>
      </c>
      <c r="BA51" s="26">
        <v>1120.8117585615901</v>
      </c>
      <c r="BB51" s="26">
        <v>7.4268266913033196</v>
      </c>
      <c r="BC51" s="26">
        <v>7016.8278672774204</v>
      </c>
      <c r="BD51" s="26">
        <v>9.7571512599965793</v>
      </c>
      <c r="BE51" s="26">
        <v>25.327247440819601</v>
      </c>
      <c r="BF51" s="26">
        <v>62.412838405066204</v>
      </c>
      <c r="BG51" s="26">
        <v>14.438694878773299</v>
      </c>
      <c r="BH51" s="26">
        <v>2.63820367400254E-2</v>
      </c>
      <c r="BI51" s="26">
        <v>3.41183638122321</v>
      </c>
      <c r="BJ51" s="26">
        <v>976.839016589778</v>
      </c>
      <c r="BK51" s="26">
        <v>902.22380915270605</v>
      </c>
      <c r="BL51" s="26">
        <v>74.615207437071604</v>
      </c>
      <c r="BM51" s="26">
        <v>1.4282126280747501E-2</v>
      </c>
      <c r="BN51" s="26">
        <v>4.20890851369898E-3</v>
      </c>
      <c r="BO51" s="26">
        <v>29.519734178254499</v>
      </c>
      <c r="BP51" s="26">
        <v>1.53976597055727E-2</v>
      </c>
      <c r="BQ51" s="26">
        <v>164.71834061189199</v>
      </c>
      <c r="BR51" s="26">
        <v>41.091379639323698</v>
      </c>
      <c r="BS51" s="26">
        <v>21.985957660675499</v>
      </c>
      <c r="BT51" s="26">
        <v>411.73206670359298</v>
      </c>
      <c r="BU51" s="26">
        <v>4278.5094680177499</v>
      </c>
      <c r="BV51" s="26">
        <v>22.938738132685099</v>
      </c>
      <c r="BW51" s="26">
        <v>87.348849309126507</v>
      </c>
      <c r="BX51" s="26">
        <v>5.3877128732792802E-2</v>
      </c>
      <c r="BY51" s="26">
        <v>3929.20575774601</v>
      </c>
      <c r="BZ51" s="26">
        <v>3321.4253695555099</v>
      </c>
      <c r="CA51" s="26">
        <v>4.5186395277699397E-5</v>
      </c>
      <c r="CB51" s="26">
        <v>0.106410217547814</v>
      </c>
      <c r="CC51" s="26">
        <v>378.755387013514</v>
      </c>
      <c r="CD51" s="97">
        <v>0</v>
      </c>
      <c r="CE51" s="26">
        <v>325.81482770499599</v>
      </c>
      <c r="CF51" s="26">
        <v>15735.8988339754</v>
      </c>
      <c r="CG51" s="26">
        <v>192.15308801824099</v>
      </c>
      <c r="CI51" s="23">
        <f t="shared" si="16"/>
        <v>-1.2958817172612355E-5</v>
      </c>
      <c r="CJ51" s="23">
        <f t="shared" si="17"/>
        <v>-2.7064284305596821E-6</v>
      </c>
      <c r="CK51" s="23">
        <f t="shared" si="18"/>
        <v>-6.1004078495610315E-6</v>
      </c>
      <c r="CL51" s="23">
        <f t="shared" si="19"/>
        <v>6.3317050890711747E-5</v>
      </c>
      <c r="CM51" s="23">
        <f t="shared" si="20"/>
        <v>6.8598675242329156E-5</v>
      </c>
      <c r="CN51" s="23">
        <f t="shared" si="21"/>
        <v>-1.581730391002636E-6</v>
      </c>
      <c r="CO51" s="23">
        <f t="shared" si="22"/>
        <v>-2.9690636916180458E-6</v>
      </c>
      <c r="CP51" s="74">
        <f t="shared" si="23"/>
        <v>-0.86990305664170409</v>
      </c>
      <c r="CQ51" s="74">
        <f t="shared" si="24"/>
        <v>3.3373347237468654</v>
      </c>
      <c r="CR51" s="23">
        <f t="shared" si="25"/>
        <v>0</v>
      </c>
      <c r="CS51" s="74">
        <f t="shared" si="26"/>
        <v>-0.64069626453112627</v>
      </c>
      <c r="CT51" s="23">
        <f t="shared" si="27"/>
        <v>1.57066551093643E-4</v>
      </c>
      <c r="CU51" s="74">
        <f t="shared" si="28"/>
        <v>-0.97847475978092524</v>
      </c>
      <c r="CV51" s="83">
        <f t="shared" si="14"/>
        <v>-2.6679561333637915E-6</v>
      </c>
      <c r="CW51" s="83">
        <f t="shared" si="15"/>
        <v>-5.7904203445285706E-7</v>
      </c>
      <c r="CX51" s="74">
        <f t="shared" si="29"/>
        <v>-0.98447860176339974</v>
      </c>
    </row>
    <row r="52" spans="1:102" x14ac:dyDescent="0.25">
      <c r="B52" s="26"/>
      <c r="C52" s="26"/>
      <c r="D52" s="26"/>
      <c r="E52" s="26"/>
      <c r="F52" s="26"/>
      <c r="G52" s="26"/>
      <c r="H52" s="26"/>
      <c r="I52" s="52"/>
      <c r="J52" s="52"/>
      <c r="K52" s="26"/>
      <c r="L52" s="52"/>
      <c r="M52" s="26"/>
      <c r="N52" s="52"/>
      <c r="O52" s="26"/>
      <c r="P52" s="26"/>
      <c r="Q52" s="52"/>
      <c r="AC52" s="97"/>
      <c r="CI52" s="23"/>
      <c r="CJ52" s="23">
        <f t="shared" si="17"/>
        <v>0</v>
      </c>
      <c r="CK52" s="23">
        <f t="shared" si="18"/>
        <v>0</v>
      </c>
      <c r="CL52" s="23">
        <f t="shared" si="19"/>
        <v>0</v>
      </c>
      <c r="CM52" s="23">
        <f t="shared" si="20"/>
        <v>0</v>
      </c>
      <c r="CN52" s="23">
        <f t="shared" si="21"/>
        <v>0</v>
      </c>
      <c r="CO52" s="23">
        <f t="shared" si="22"/>
        <v>0</v>
      </c>
      <c r="CP52" s="74">
        <f t="shared" si="23"/>
        <v>0</v>
      </c>
      <c r="CQ52" s="74">
        <f t="shared" si="24"/>
        <v>0</v>
      </c>
      <c r="CR52" s="23">
        <f t="shared" si="25"/>
        <v>0</v>
      </c>
      <c r="CS52" s="74">
        <f t="shared" si="26"/>
        <v>0</v>
      </c>
      <c r="CT52" s="23">
        <f t="shared" si="27"/>
        <v>0</v>
      </c>
      <c r="CU52" s="74">
        <f t="shared" si="28"/>
        <v>0</v>
      </c>
      <c r="CV52" s="83">
        <f t="shared" si="14"/>
        <v>0</v>
      </c>
      <c r="CW52" s="83">
        <f t="shared" si="15"/>
        <v>0</v>
      </c>
      <c r="CX52" s="74">
        <f t="shared" si="29"/>
        <v>0</v>
      </c>
    </row>
    <row r="53" spans="1:102" x14ac:dyDescent="0.25">
      <c r="B53" s="26"/>
      <c r="C53" s="26"/>
      <c r="D53" s="26"/>
      <c r="E53" s="26"/>
      <c r="F53" s="26"/>
      <c r="G53" s="26"/>
      <c r="H53" s="26"/>
      <c r="I53" s="52"/>
      <c r="J53" s="52"/>
      <c r="K53" s="26"/>
      <c r="L53" s="52"/>
      <c r="M53" s="26"/>
      <c r="N53" s="52"/>
      <c r="O53" s="26"/>
      <c r="P53" s="26"/>
      <c r="Q53" s="52"/>
      <c r="AC53" s="97"/>
      <c r="CI53" s="23"/>
      <c r="CJ53" s="23"/>
      <c r="CK53" s="23"/>
      <c r="CL53" s="23"/>
      <c r="CM53" s="23"/>
      <c r="CN53" s="23"/>
      <c r="CO53" s="23"/>
      <c r="CP53" s="74"/>
      <c r="CQ53" s="74"/>
      <c r="CR53" s="23"/>
      <c r="CS53" s="74"/>
      <c r="CT53" s="23"/>
      <c r="CU53" s="74"/>
      <c r="CV53" s="23"/>
      <c r="CW53" s="23"/>
      <c r="CX53" s="74"/>
    </row>
    <row r="54" spans="1:102" x14ac:dyDescent="0.25">
      <c r="A54" s="28" t="s">
        <v>51</v>
      </c>
      <c r="B54" s="26">
        <v>6132.2301440000001</v>
      </c>
      <c r="C54" s="26"/>
      <c r="D54" s="26">
        <v>7745.5528658000003</v>
      </c>
      <c r="E54" s="26">
        <v>139.44185400000001</v>
      </c>
      <c r="F54" s="26">
        <v>133.42241093000001</v>
      </c>
      <c r="G54" s="26">
        <v>60.743064699999998</v>
      </c>
      <c r="H54" s="26">
        <v>2030.2119742</v>
      </c>
      <c r="I54" s="52">
        <v>59.892240012999999</v>
      </c>
      <c r="J54" s="52">
        <v>19.016017615999999</v>
      </c>
      <c r="K54" s="26"/>
      <c r="L54" s="52">
        <v>451.4398893</v>
      </c>
      <c r="M54" s="26"/>
      <c r="N54" s="52">
        <v>30.1494198</v>
      </c>
      <c r="O54" s="26">
        <v>42.918822321999997</v>
      </c>
      <c r="P54" s="26">
        <v>4.7353009718000001</v>
      </c>
      <c r="Q54" s="52">
        <v>0.32933564570000001</v>
      </c>
      <c r="R54" s="26"/>
      <c r="S54" s="28" t="s">
        <v>51</v>
      </c>
      <c r="T54" s="96">
        <v>2.1370875631762099E-5</v>
      </c>
      <c r="U54" s="26">
        <v>4.3043319796954503E-5</v>
      </c>
      <c r="V54" s="97">
        <v>42.918140950471901</v>
      </c>
      <c r="W54" s="26">
        <v>4.5083948194674397</v>
      </c>
      <c r="X54" s="26">
        <v>4.5083948194674397</v>
      </c>
      <c r="Y54" s="26">
        <v>1.69464865004381</v>
      </c>
      <c r="Z54" s="97">
        <v>1.02445246879081E-5</v>
      </c>
      <c r="AA54" s="26">
        <v>22.4268087980392</v>
      </c>
      <c r="AB54" s="97">
        <v>4.7353983664892896</v>
      </c>
      <c r="AC54" s="97">
        <v>12691.965929383399</v>
      </c>
      <c r="AD54" s="26">
        <v>0</v>
      </c>
      <c r="AE54" s="26">
        <v>6131.7568185100099</v>
      </c>
      <c r="AF54" s="26">
        <v>88.611605674488601</v>
      </c>
      <c r="AG54" s="26">
        <v>2252.2529405957398</v>
      </c>
      <c r="AH54" s="26">
        <v>45.467728397661901</v>
      </c>
      <c r="AI54" s="26">
        <v>3.9813871446287297E-5</v>
      </c>
      <c r="AJ54" s="97">
        <v>1.2294007382727801E-5</v>
      </c>
      <c r="AK54" s="26">
        <v>183.03626016458401</v>
      </c>
      <c r="AL54" s="26">
        <v>183.03626016458401</v>
      </c>
      <c r="AM54" s="26">
        <v>0</v>
      </c>
      <c r="AN54" s="26">
        <v>0</v>
      </c>
      <c r="AO54" s="26">
        <v>43.944272118228298</v>
      </c>
      <c r="AP54" s="26">
        <v>3.1215927286055197E-5</v>
      </c>
      <c r="AQ54" s="97">
        <v>0.11084360705869099</v>
      </c>
      <c r="AR54" s="26">
        <v>2.8072802460358201E-5</v>
      </c>
      <c r="AS54" s="26">
        <v>2.3021208430474501E-2</v>
      </c>
      <c r="AT54" s="26">
        <v>5.2703077779063599E-6</v>
      </c>
      <c r="AU54" s="26">
        <v>0</v>
      </c>
      <c r="AV54" s="26">
        <v>0</v>
      </c>
      <c r="AW54" s="26">
        <v>6970.6339853502895</v>
      </c>
      <c r="AX54" s="26">
        <v>774.47793833672404</v>
      </c>
      <c r="AY54" s="26">
        <v>7745.1119236870099</v>
      </c>
      <c r="AZ54" s="26">
        <v>8.3755570716006602E-7</v>
      </c>
      <c r="BA54" s="26">
        <v>169.40036576800699</v>
      </c>
      <c r="BB54" s="26">
        <v>1.0485234599337501</v>
      </c>
      <c r="BC54" s="26">
        <v>774.65034443591696</v>
      </c>
      <c r="BD54" s="26">
        <v>1.3669142126468099</v>
      </c>
      <c r="BE54" s="26">
        <v>3.2156491674796199</v>
      </c>
      <c r="BF54" s="26">
        <v>7.7805243913865603</v>
      </c>
      <c r="BG54" s="26">
        <v>1.81703944068739</v>
      </c>
      <c r="BH54" s="26">
        <v>0.91864338585845395</v>
      </c>
      <c r="BI54" s="26">
        <v>0.43812266186059001</v>
      </c>
      <c r="BJ54" s="26">
        <v>145.716895339638</v>
      </c>
      <c r="BK54" s="26">
        <v>133.412092697399</v>
      </c>
      <c r="BL54" s="26">
        <v>12.3048026422394</v>
      </c>
      <c r="BM54" s="26">
        <v>0</v>
      </c>
      <c r="BN54" s="26">
        <v>2.2615772968027299E-5</v>
      </c>
      <c r="BO54" s="26">
        <v>15.3594289092081</v>
      </c>
      <c r="BP54" s="26">
        <v>0</v>
      </c>
      <c r="BQ54" s="26">
        <v>21.351347740537999</v>
      </c>
      <c r="BR54" s="26">
        <v>5.1781969388823503</v>
      </c>
      <c r="BS54" s="26">
        <v>2.82080289025942</v>
      </c>
      <c r="BT54" s="26">
        <v>53.363987444677598</v>
      </c>
      <c r="BU54" s="26">
        <v>651.73646542215397</v>
      </c>
      <c r="BV54" s="26">
        <v>2.9810162811333898</v>
      </c>
      <c r="BW54" s="26">
        <v>14.8262658112733</v>
      </c>
      <c r="BX54" s="26">
        <v>0.94560734580046801</v>
      </c>
      <c r="BY54" s="26">
        <v>60.733831392714897</v>
      </c>
      <c r="BZ54" s="26">
        <v>320.73848141683101</v>
      </c>
      <c r="CA54" s="26">
        <v>0</v>
      </c>
      <c r="CB54" s="26">
        <v>9.0879732116382304E-6</v>
      </c>
      <c r="CC54" s="26">
        <v>15.179170277040299</v>
      </c>
      <c r="CD54" s="97">
        <v>0</v>
      </c>
      <c r="CE54" s="26">
        <v>9.2781046178276796</v>
      </c>
      <c r="CF54" s="26">
        <v>2029.9058994582099</v>
      </c>
      <c r="CG54" s="26">
        <v>22.321963422391701</v>
      </c>
      <c r="CI54" s="23">
        <f>+(AE54-B54)/(B54+1E-50)</f>
        <v>-7.7186517608658452E-5</v>
      </c>
      <c r="CJ54" s="23">
        <f>+(AU54-C54)/(C54+1E-50)</f>
        <v>0</v>
      </c>
      <c r="CK54" s="23">
        <f>+(AY54-D54)/(D54+1E-50)</f>
        <v>-5.6928423397288293E-5</v>
      </c>
      <c r="CL54" s="23">
        <f>+(BJ54-E54)/(E54+1E-50)</f>
        <v>4.5001132440751927E-2</v>
      </c>
      <c r="CM54" s="23">
        <f>+(BK54-F54)/(F54+1E-50)</f>
        <v>-7.7335078335692483E-5</v>
      </c>
      <c r="CN54" s="23">
        <f>+(BY54-G54)/(G54+1E-50)</f>
        <v>-1.5200595048508515E-4</v>
      </c>
      <c r="CO54" s="23">
        <f>+(CF54-H54)/(H54+1E-50)</f>
        <v>-1.507599923947382E-4</v>
      </c>
      <c r="CP54" s="74">
        <f>+(X54-I54)/(I54+1E-50)</f>
        <v>-0.92472489226502697</v>
      </c>
      <c r="CQ54" s="74">
        <f>+(AA54-J54)/(J54+1E-50)</f>
        <v>0.17936411560585511</v>
      </c>
      <c r="CR54" s="23">
        <f>+(AD54-K54)/(K54+1E-50)</f>
        <v>0</v>
      </c>
      <c r="CS54" s="74">
        <f>+(AL54-L54)/(L54+1E-50)</f>
        <v>-0.59455009514467372</v>
      </c>
      <c r="CT54" s="23">
        <f>+(AM54-M54)/(M54+1E-50)</f>
        <v>0</v>
      </c>
      <c r="CU54" s="74">
        <f>+(AS54-N54)/(N54+1E-50)</f>
        <v>-0.99923642947084257</v>
      </c>
      <c r="CV54" s="83">
        <f t="shared" ref="CV54:CV55" si="30">+(V54-O54)/(O54+1E-50)</f>
        <v>-1.5875820705972294E-5</v>
      </c>
      <c r="CW54" s="83">
        <f t="shared" ref="CW54:CW55" si="31">+(AB54-P54)/(P54+1E-50)</f>
        <v>2.0567792811797815E-5</v>
      </c>
      <c r="CX54" s="74">
        <f>+(AT54-Q54)/(Q54+1E-50)</f>
        <v>-0.99998399715352182</v>
      </c>
    </row>
    <row r="55" spans="1:102" x14ac:dyDescent="0.25">
      <c r="A55" s="28" t="s">
        <v>1</v>
      </c>
      <c r="B55" s="26">
        <v>8542.5534000000007</v>
      </c>
      <c r="C55" s="26">
        <v>0</v>
      </c>
      <c r="D55" s="26">
        <v>39424.432800000002</v>
      </c>
      <c r="E55" s="26">
        <v>1285.5228</v>
      </c>
      <c r="F55" s="26">
        <v>426.13028875999998</v>
      </c>
      <c r="G55" s="26">
        <v>1369.7744</v>
      </c>
      <c r="H55" s="26">
        <v>2300.6767</v>
      </c>
      <c r="I55" s="52">
        <v>12.5630203</v>
      </c>
      <c r="J55" s="52">
        <v>3.8797369927999998</v>
      </c>
      <c r="K55" s="26"/>
      <c r="L55" s="52">
        <v>156.18485279000001</v>
      </c>
      <c r="M55" s="26"/>
      <c r="N55" s="52">
        <v>2.0708479487</v>
      </c>
      <c r="O55" s="26">
        <v>7.1778891530999998</v>
      </c>
      <c r="P55" s="26">
        <v>0.63057838560000001</v>
      </c>
      <c r="Q55" s="52">
        <v>0.63194253430000003</v>
      </c>
      <c r="R55" s="26"/>
      <c r="S55" s="28" t="s">
        <v>1</v>
      </c>
      <c r="T55" s="96">
        <v>0</v>
      </c>
      <c r="U55" s="26">
        <v>0</v>
      </c>
      <c r="V55" s="97">
        <v>0</v>
      </c>
      <c r="W55" s="26">
        <v>0</v>
      </c>
      <c r="X55" s="26">
        <v>0</v>
      </c>
      <c r="Y55" s="26">
        <v>0</v>
      </c>
      <c r="Z55" s="97">
        <v>0</v>
      </c>
      <c r="AA55" s="26">
        <v>0</v>
      </c>
      <c r="AB55" s="97">
        <v>0</v>
      </c>
      <c r="AC55" s="97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97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97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26">
        <v>0</v>
      </c>
      <c r="CC55" s="26">
        <v>0</v>
      </c>
      <c r="CD55" s="97">
        <v>0</v>
      </c>
      <c r="CE55" s="26">
        <v>0</v>
      </c>
      <c r="CF55" s="26">
        <v>0</v>
      </c>
      <c r="CG55" s="26">
        <v>0</v>
      </c>
      <c r="CJ55" s="23">
        <f>+(AU55-C55)/(C55+1E-50)</f>
        <v>0</v>
      </c>
      <c r="CK55" s="23">
        <f>+(AY55-D55)/(D55+1E-50)</f>
        <v>-1</v>
      </c>
      <c r="CL55" s="23">
        <f>+(BJ55-E55)/(E55+1E-50)</f>
        <v>-1</v>
      </c>
      <c r="CM55" s="23">
        <f>+(BK55-F55)/(F55+1E-50)</f>
        <v>-1</v>
      </c>
      <c r="CN55" s="23">
        <f>+(BY55-G55)/(G55+1E-50)</f>
        <v>-1</v>
      </c>
      <c r="CO55" s="23">
        <f>+(CF55-H55)/(H55+1E-50)</f>
        <v>-1</v>
      </c>
      <c r="CP55" s="74">
        <f>+(X55-I55)/(I55+1E-50)</f>
        <v>-1</v>
      </c>
      <c r="CQ55" s="74">
        <f>+(AA55-J55)/(J55+1E-50)</f>
        <v>-1</v>
      </c>
      <c r="CR55" s="23">
        <f>+(AD55-K55)/(K55+1E-50)</f>
        <v>0</v>
      </c>
      <c r="CS55" s="74">
        <f>+(AL55-L55)/(L55+1E-50)</f>
        <v>-1</v>
      </c>
      <c r="CT55" s="23">
        <f>+(AM55-M55)/(M55+1E-50)</f>
        <v>0</v>
      </c>
      <c r="CU55" s="74">
        <f>+(AS55-N55)/(N55+1E-50)</f>
        <v>-1</v>
      </c>
      <c r="CV55" s="83">
        <f t="shared" si="30"/>
        <v>-1</v>
      </c>
      <c r="CW55" s="83">
        <f t="shared" si="31"/>
        <v>-1</v>
      </c>
      <c r="CX55" s="74">
        <f>+(AT55-Q55)/(Q55+1E-50)</f>
        <v>-1</v>
      </c>
    </row>
    <row r="56" spans="1:102" x14ac:dyDescent="0.25">
      <c r="A56" s="28" t="s">
        <v>11</v>
      </c>
      <c r="B56" s="26"/>
      <c r="C56" s="26"/>
      <c r="D56" s="26"/>
      <c r="E56" s="26"/>
      <c r="F56" s="26"/>
      <c r="G56" s="26"/>
      <c r="H56" s="26"/>
      <c r="I56" s="52"/>
      <c r="J56" s="52"/>
      <c r="K56" s="26"/>
      <c r="L56" s="52"/>
      <c r="M56" s="26"/>
      <c r="N56" s="52"/>
      <c r="O56" s="26"/>
      <c r="P56" s="26"/>
      <c r="Q56" s="52"/>
      <c r="R56" s="26"/>
      <c r="AC56" s="97"/>
      <c r="CJ56" s="23"/>
      <c r="CK56" s="23"/>
      <c r="CL56" s="23"/>
      <c r="CM56" s="23"/>
      <c r="CN56" s="23"/>
      <c r="CO56" s="23"/>
      <c r="CP56" s="74"/>
      <c r="CQ56" s="74"/>
      <c r="CR56" s="23"/>
      <c r="CS56" s="74"/>
      <c r="CT56" s="23"/>
      <c r="CU56" s="74"/>
      <c r="CV56" s="23"/>
      <c r="CW56" s="23"/>
      <c r="CX56" s="74"/>
    </row>
    <row r="57" spans="1:102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52"/>
      <c r="J57" s="52"/>
      <c r="K57" s="26"/>
      <c r="L57" s="52"/>
      <c r="M57" s="26"/>
      <c r="N57" s="52"/>
      <c r="O57" s="26"/>
      <c r="P57" s="26"/>
      <c r="Q57" s="52"/>
      <c r="R57" s="26"/>
      <c r="AC57" s="97"/>
      <c r="CJ57" s="23"/>
      <c r="CK57" s="23"/>
      <c r="CL57" s="23"/>
      <c r="CM57" s="23"/>
      <c r="CN57" s="23"/>
      <c r="CO57" s="23"/>
      <c r="CP57" s="74"/>
      <c r="CQ57" s="74"/>
      <c r="CR57" s="23"/>
      <c r="CS57" s="74"/>
      <c r="CT57" s="23"/>
      <c r="CU57" s="74"/>
      <c r="CV57" s="23"/>
      <c r="CW57" s="23"/>
      <c r="CX57" s="74"/>
    </row>
    <row r="58" spans="1:102" x14ac:dyDescent="0.25">
      <c r="A58" s="28" t="s">
        <v>75</v>
      </c>
      <c r="B58" s="26"/>
      <c r="C58" s="26"/>
      <c r="D58" s="26"/>
      <c r="E58" s="26"/>
      <c r="F58" s="26"/>
      <c r="G58" s="26"/>
      <c r="H58" s="26"/>
      <c r="I58" s="52"/>
      <c r="J58" s="52"/>
      <c r="K58" s="26"/>
      <c r="L58" s="52"/>
      <c r="M58" s="26"/>
      <c r="N58" s="52"/>
      <c r="O58" s="26"/>
      <c r="P58" s="26"/>
      <c r="Q58" s="52"/>
      <c r="R58" s="26"/>
      <c r="AC58" s="97"/>
      <c r="CJ58" s="23"/>
      <c r="CK58" s="23"/>
      <c r="CL58" s="23"/>
      <c r="CM58" s="23"/>
      <c r="CN58" s="23"/>
      <c r="CO58" s="23"/>
      <c r="CP58" s="74"/>
      <c r="CQ58" s="74"/>
      <c r="CR58" s="23"/>
      <c r="CS58" s="74"/>
      <c r="CT58" s="23"/>
      <c r="CU58" s="74"/>
      <c r="CV58" s="23"/>
      <c r="CW58" s="23"/>
      <c r="CX58" s="74"/>
    </row>
    <row r="59" spans="1:102" x14ac:dyDescent="0.25">
      <c r="A59" s="28" t="s">
        <v>237</v>
      </c>
      <c r="B59" s="97">
        <v>51872.131500000003</v>
      </c>
      <c r="C59" s="97">
        <v>8.3935383252999998</v>
      </c>
      <c r="D59" s="97">
        <v>49962.026919999997</v>
      </c>
      <c r="E59" s="97">
        <v>636.25494702000003</v>
      </c>
      <c r="F59" s="97">
        <v>635.0949435</v>
      </c>
      <c r="G59" s="97">
        <v>462.05488945000002</v>
      </c>
      <c r="H59" s="97">
        <v>38832.768940000002</v>
      </c>
      <c r="I59" s="52"/>
      <c r="J59" s="52"/>
      <c r="K59" s="26"/>
      <c r="L59" s="52"/>
      <c r="M59" s="26"/>
      <c r="N59" s="52"/>
      <c r="O59" s="26"/>
      <c r="P59" s="26"/>
      <c r="Q59" s="52"/>
      <c r="R59" s="26"/>
      <c r="S59" s="28" t="s">
        <v>69</v>
      </c>
      <c r="T59" s="96">
        <v>0</v>
      </c>
      <c r="U59" s="26">
        <v>0</v>
      </c>
      <c r="V59" s="97">
        <v>0</v>
      </c>
      <c r="W59" s="26">
        <v>86.533469311991993</v>
      </c>
      <c r="X59" s="26">
        <v>86.533469311991993</v>
      </c>
      <c r="Y59" s="26">
        <v>1.3589352122224301</v>
      </c>
      <c r="Z59" s="97">
        <v>0</v>
      </c>
      <c r="AA59" s="26">
        <v>129.80462792530801</v>
      </c>
      <c r="AB59" s="97">
        <v>0</v>
      </c>
      <c r="AC59" s="97">
        <v>57745.245546855302</v>
      </c>
      <c r="AD59" s="26">
        <v>0</v>
      </c>
      <c r="AE59" s="26">
        <v>51866.296065300899</v>
      </c>
      <c r="AF59" s="26">
        <v>238.92209938391599</v>
      </c>
      <c r="AG59" s="26">
        <v>9515.49733811236</v>
      </c>
      <c r="AH59" s="26">
        <v>238.607963220621</v>
      </c>
      <c r="AI59" s="26">
        <v>0</v>
      </c>
      <c r="AJ59" s="97">
        <v>0</v>
      </c>
      <c r="AK59" s="26">
        <v>318.50330424136001</v>
      </c>
      <c r="AL59" s="26">
        <v>318.50330424136001</v>
      </c>
      <c r="AM59" s="26">
        <v>0</v>
      </c>
      <c r="AN59" s="26">
        <v>0</v>
      </c>
      <c r="AO59" s="26">
        <v>56.598725438582299</v>
      </c>
      <c r="AP59" s="26">
        <v>0</v>
      </c>
      <c r="AQ59" s="97">
        <v>0</v>
      </c>
      <c r="AR59" s="26">
        <v>0</v>
      </c>
      <c r="AS59" s="26">
        <v>5.4215557777079404</v>
      </c>
      <c r="AT59" s="26">
        <v>0</v>
      </c>
      <c r="AU59" s="26">
        <v>8.3936695381867601</v>
      </c>
      <c r="AV59" s="26">
        <v>0</v>
      </c>
      <c r="AW59" s="26">
        <v>44963.245333641797</v>
      </c>
      <c r="AX59" s="26">
        <v>4995.8411946846099</v>
      </c>
      <c r="AY59" s="26">
        <v>49959.086528326399</v>
      </c>
      <c r="AZ59" s="26">
        <v>0</v>
      </c>
      <c r="BA59" s="26">
        <v>189.54859603057699</v>
      </c>
      <c r="BB59" s="26">
        <v>3.62908932577148</v>
      </c>
      <c r="BC59" s="26">
        <v>27905.7942137436</v>
      </c>
      <c r="BD59" s="26">
        <v>5.3825560387351796</v>
      </c>
      <c r="BE59" s="26">
        <v>11.7353915684232</v>
      </c>
      <c r="BF59" s="26">
        <v>192.366137006234</v>
      </c>
      <c r="BG59" s="26">
        <v>6.9719483897991799</v>
      </c>
      <c r="BH59" s="26">
        <v>2.3518587719153199E-2</v>
      </c>
      <c r="BI59" s="26">
        <v>1.69471629270767</v>
      </c>
      <c r="BJ59" s="26">
        <v>636.25269956514001</v>
      </c>
      <c r="BK59" s="26">
        <v>635.09270673016204</v>
      </c>
      <c r="BL59" s="26">
        <v>1.15999283497852</v>
      </c>
      <c r="BM59" s="26">
        <v>0</v>
      </c>
      <c r="BN59" s="26">
        <v>9.1834906882278192E-3</v>
      </c>
      <c r="BO59" s="26">
        <v>18.836535877467099</v>
      </c>
      <c r="BP59" s="26">
        <v>0</v>
      </c>
      <c r="BQ59" s="26">
        <v>85.426603283784601</v>
      </c>
      <c r="BR59" s="26">
        <v>18.8814403897772</v>
      </c>
      <c r="BS59" s="26">
        <v>10.364325137651001</v>
      </c>
      <c r="BT59" s="26">
        <v>227.516996753695</v>
      </c>
      <c r="BU59" s="26">
        <v>9180.0764513311096</v>
      </c>
      <c r="BV59" s="26">
        <v>11.3390153055882</v>
      </c>
      <c r="BW59" s="26">
        <v>40.883298775883901</v>
      </c>
      <c r="BX59" s="26">
        <v>3.1950506236324498E-2</v>
      </c>
      <c r="BY59" s="26">
        <v>462.03817214791002</v>
      </c>
      <c r="BZ59" s="26">
        <v>21520.021534768101</v>
      </c>
      <c r="CA59" s="26">
        <v>3.4016976030247399E-2</v>
      </c>
      <c r="CB59" s="26">
        <v>0</v>
      </c>
      <c r="CC59" s="26">
        <v>47.7616270154383</v>
      </c>
      <c r="CD59" s="97">
        <v>0</v>
      </c>
      <c r="CE59" s="26">
        <v>992.36998958315701</v>
      </c>
      <c r="CF59" s="26">
        <v>38803.204523884298</v>
      </c>
      <c r="CG59" s="26">
        <v>21.845433086470699</v>
      </c>
      <c r="CI59" s="23">
        <f>+(AE59-B59)/(B59+1E-50)</f>
        <v>-1.1249652810399055E-4</v>
      </c>
      <c r="CJ59" s="23">
        <f>+(AU59-C59)/(C59+1E-50)</f>
        <v>1.5632607093103814E-5</v>
      </c>
      <c r="CK59" s="23">
        <f>+(AY59-D59)/(D59+1E-50)</f>
        <v>-5.8852529708322986E-5</v>
      </c>
      <c r="CL59" s="23">
        <f>+(BJ59-E59)/(E59+1E-50)</f>
        <v>-3.5323180912809601E-6</v>
      </c>
      <c r="CM59" s="23">
        <f>+(BK59-F59)/(F59+1E-50)</f>
        <v>-3.5219455938936285E-6</v>
      </c>
      <c r="CN59" s="23">
        <f>+(BY59-G59)/(G59+1E-50)</f>
        <v>-3.6180338032782364E-5</v>
      </c>
      <c r="CO59" s="23">
        <f>+(CF59-H59)/(H59+1E-50)</f>
        <v>-7.6132650137266647E-4</v>
      </c>
      <c r="CP59" s="74">
        <f>+(X59-I59)/(I59+1E-50)</f>
        <v>8.6533469311991987E+51</v>
      </c>
      <c r="CQ59" s="74">
        <f>+(AA59-J59)/(J59+1E-50)</f>
        <v>1.29804627925308E+52</v>
      </c>
      <c r="CR59" s="23">
        <f>+(AD59-K59)/(K59+1E-50)</f>
        <v>0</v>
      </c>
      <c r="CS59" s="74">
        <f>+(AL59-L59)/(L59+1E-50)</f>
        <v>3.1850330424136E+52</v>
      </c>
      <c r="CT59" s="23">
        <f>+(AM59-M59)/(M59+1E-50)</f>
        <v>0</v>
      </c>
      <c r="CU59" s="74">
        <f>+(AS59-N59)/(N59+1E-50)</f>
        <v>5.4215557777079402E+50</v>
      </c>
      <c r="CV59" s="83">
        <f t="shared" ref="CV59" si="32">+(V59-O59)/(O59+1E-50)</f>
        <v>0</v>
      </c>
      <c r="CW59" s="83">
        <f t="shared" ref="CW59" si="33">+(AB59-P59)/(P59+1E-50)</f>
        <v>0</v>
      </c>
      <c r="CX59" s="74">
        <f>+(AT59-Q59)/(Q59+1E-50)</f>
        <v>0</v>
      </c>
    </row>
    <row r="60" spans="1:102" x14ac:dyDescent="0.25">
      <c r="B60" s="26"/>
      <c r="C60" s="26"/>
      <c r="D60" s="26"/>
      <c r="E60" s="26"/>
      <c r="F60" s="26"/>
      <c r="G60" s="26"/>
      <c r="H60" s="26"/>
      <c r="I60" s="52"/>
      <c r="J60" s="52"/>
      <c r="K60" s="26"/>
      <c r="L60" s="52"/>
      <c r="M60" s="26"/>
      <c r="N60" s="52"/>
      <c r="O60" s="26"/>
      <c r="P60" s="26"/>
      <c r="Q60" s="52"/>
      <c r="R60" s="26"/>
      <c r="CJ60" s="23"/>
      <c r="CK60" s="23"/>
      <c r="CL60" s="23"/>
      <c r="CM60" s="23"/>
      <c r="CN60" s="23"/>
      <c r="CO60" s="23"/>
      <c r="CP60" s="74"/>
      <c r="CQ60" s="74"/>
      <c r="CR60" s="23"/>
      <c r="CS60" s="74"/>
      <c r="CT60" s="23"/>
      <c r="CU60" s="74"/>
      <c r="CV60" s="23"/>
      <c r="CW60" s="23"/>
      <c r="CX60" s="74"/>
    </row>
    <row r="61" spans="1:102" x14ac:dyDescent="0.25">
      <c r="A61" s="2" t="s">
        <v>55</v>
      </c>
      <c r="B61" s="1">
        <f>SUM(B3:B55)</f>
        <v>168255.20732826201</v>
      </c>
      <c r="C61" s="1">
        <f t="shared" ref="C61:Q61" si="34">SUM(C3:C55)</f>
        <v>2175.4298927337995</v>
      </c>
      <c r="D61" s="1">
        <f t="shared" si="34"/>
        <v>371435.30155204999</v>
      </c>
      <c r="E61" s="1">
        <f t="shared" si="34"/>
        <v>13047.998586175101</v>
      </c>
      <c r="F61" s="1">
        <f t="shared" si="34"/>
        <v>11904.271361230902</v>
      </c>
      <c r="G61" s="1">
        <f t="shared" si="34"/>
        <v>40181.464534175117</v>
      </c>
      <c r="H61" s="1">
        <f t="shared" si="34"/>
        <v>127636.58244597999</v>
      </c>
      <c r="I61" s="53">
        <f t="shared" si="34"/>
        <v>2514.8980309396002</v>
      </c>
      <c r="J61" s="53">
        <f t="shared" si="34"/>
        <v>1032.3177099949</v>
      </c>
      <c r="K61" s="1">
        <f t="shared" si="34"/>
        <v>4.6173220799999998E-2</v>
      </c>
      <c r="L61" s="53">
        <f t="shared" si="34"/>
        <v>12608.272663480102</v>
      </c>
      <c r="M61" s="1">
        <f t="shared" si="34"/>
        <v>10.997324878199999</v>
      </c>
      <c r="N61" s="53">
        <f t="shared" si="34"/>
        <v>1749.2027212881201</v>
      </c>
      <c r="O61" s="1">
        <f t="shared" si="34"/>
        <v>1857.7778298038004</v>
      </c>
      <c r="P61" s="1">
        <f t="shared" si="34"/>
        <v>261.99775714372998</v>
      </c>
      <c r="Q61" s="1">
        <f t="shared" si="34"/>
        <v>25.169280700499996</v>
      </c>
      <c r="U61" s="1">
        <f>SUM(U3:U59)</f>
        <v>268.8669633654639</v>
      </c>
      <c r="V61" s="1">
        <f t="shared" ref="V61:AC61" si="35">SUM(V3:V59)</f>
        <v>1850.5894024933857</v>
      </c>
      <c r="W61" s="1">
        <f t="shared" si="35"/>
        <v>620.65909445810098</v>
      </c>
      <c r="X61" s="1">
        <f t="shared" si="35"/>
        <v>620.07651499658664</v>
      </c>
      <c r="Y61" s="1">
        <f t="shared" si="35"/>
        <v>84.00901811626629</v>
      </c>
      <c r="Z61" s="1"/>
      <c r="AA61" s="1">
        <f t="shared" si="35"/>
        <v>1857.5617324513671</v>
      </c>
      <c r="AB61" s="1">
        <f t="shared" si="35"/>
        <v>261.36726975087305</v>
      </c>
      <c r="AC61" s="1">
        <f t="shared" si="35"/>
        <v>569263.06799840077</v>
      </c>
      <c r="AD61" s="1">
        <f t="shared" ref="AD61:CG61" si="36">SUM(AD3:AD59)</f>
        <v>4.6173099124500398E-2</v>
      </c>
      <c r="AE61" s="1">
        <f t="shared" si="36"/>
        <v>211566.76159225294</v>
      </c>
      <c r="AF61" s="1">
        <f t="shared" si="36"/>
        <v>4158.3920373936962</v>
      </c>
      <c r="AG61" s="1">
        <f t="shared" si="36"/>
        <v>99265.6556202793</v>
      </c>
      <c r="AH61" s="1">
        <f t="shared" si="36"/>
        <v>2661.877126228871</v>
      </c>
      <c r="AI61" s="1">
        <f t="shared" si="36"/>
        <v>144.05367606998811</v>
      </c>
      <c r="AJ61" s="1"/>
      <c r="AK61" s="1">
        <f t="shared" si="36"/>
        <v>8039.242267072229</v>
      </c>
      <c r="AL61" s="1">
        <f t="shared" si="36"/>
        <v>8039.242267072229</v>
      </c>
      <c r="AM61" s="1">
        <f t="shared" si="36"/>
        <v>10.987988341606634</v>
      </c>
      <c r="AN61" s="1">
        <f t="shared" si="36"/>
        <v>0</v>
      </c>
      <c r="AO61" s="1">
        <f t="shared" si="36"/>
        <v>2007.7312210152804</v>
      </c>
      <c r="AP61" s="1">
        <f t="shared" si="36"/>
        <v>5.0526866860393751</v>
      </c>
      <c r="AQ61" s="1"/>
      <c r="AR61" s="1">
        <f t="shared" si="36"/>
        <v>22.556979670711975</v>
      </c>
      <c r="AS61" s="1">
        <f t="shared" si="36"/>
        <v>246.21419990371231</v>
      </c>
      <c r="AT61" s="1">
        <f t="shared" si="36"/>
        <v>1.8295046772304107</v>
      </c>
      <c r="AU61" s="1">
        <f t="shared" si="36"/>
        <v>2183.708318768302</v>
      </c>
      <c r="AV61" s="1">
        <f t="shared" si="36"/>
        <v>0</v>
      </c>
      <c r="AW61" s="1">
        <f t="shared" si="36"/>
        <v>343760.53984538256</v>
      </c>
      <c r="AX61" s="1">
        <f t="shared" si="36"/>
        <v>38195.49102533832</v>
      </c>
      <c r="AY61" s="1">
        <f t="shared" si="36"/>
        <v>381956.03087072063</v>
      </c>
      <c r="AZ61" s="1">
        <f t="shared" si="36"/>
        <v>8.4457239303917922E-2</v>
      </c>
      <c r="BA61" s="1">
        <f t="shared" si="36"/>
        <v>6919.1827353981489</v>
      </c>
      <c r="BB61" s="1">
        <f t="shared" si="36"/>
        <v>96.212569402975234</v>
      </c>
      <c r="BC61" s="1">
        <f t="shared" si="36"/>
        <v>88090.00410071548</v>
      </c>
      <c r="BD61" s="1">
        <f t="shared" si="36"/>
        <v>127.43292259806164</v>
      </c>
      <c r="BE61" s="1">
        <f t="shared" si="36"/>
        <v>314.34738003249436</v>
      </c>
      <c r="BF61" s="1">
        <f t="shared" si="36"/>
        <v>997.85742267174817</v>
      </c>
      <c r="BG61" s="1">
        <f t="shared" si="36"/>
        <v>179.10095535033284</v>
      </c>
      <c r="BH61" s="1">
        <f t="shared" si="36"/>
        <v>14.679394979364089</v>
      </c>
      <c r="BI61" s="1">
        <f t="shared" si="36"/>
        <v>42.858682456385338</v>
      </c>
      <c r="BJ61" s="1">
        <f t="shared" si="36"/>
        <v>12404.815131008239</v>
      </c>
      <c r="BK61" s="1">
        <f t="shared" si="36"/>
        <v>12113.155076674613</v>
      </c>
      <c r="BL61" s="1">
        <f t="shared" si="36"/>
        <v>291.66005433362704</v>
      </c>
      <c r="BM61" s="1">
        <f t="shared" si="36"/>
        <v>0.13262363604777372</v>
      </c>
      <c r="BN61" s="1">
        <f t="shared" si="36"/>
        <v>4.9180120082959737E-2</v>
      </c>
      <c r="BO61" s="1">
        <f t="shared" si="36"/>
        <v>784.08551176570961</v>
      </c>
      <c r="BP61" s="1">
        <f t="shared" si="36"/>
        <v>0.43150070278939778</v>
      </c>
      <c r="BQ61" s="1">
        <f t="shared" si="36"/>
        <v>2079.6430553239147</v>
      </c>
      <c r="BR61" s="1">
        <f t="shared" si="36"/>
        <v>510.23345847520937</v>
      </c>
      <c r="BS61" s="1">
        <f t="shared" si="36"/>
        <v>274.32543480376694</v>
      </c>
      <c r="BT61" s="1">
        <f t="shared" si="36"/>
        <v>5216.7859370355873</v>
      </c>
      <c r="BU61" s="1">
        <f t="shared" si="36"/>
        <v>43740.583124448989</v>
      </c>
      <c r="BV61" s="1">
        <f t="shared" si="36"/>
        <v>287.91895495311411</v>
      </c>
      <c r="BW61" s="1">
        <f t="shared" si="36"/>
        <v>1151.0996792364076</v>
      </c>
      <c r="BX61" s="1">
        <f t="shared" si="36"/>
        <v>35.96041313061486</v>
      </c>
      <c r="BY61" s="1">
        <f t="shared" si="36"/>
        <v>39272.787173562028</v>
      </c>
      <c r="BZ61" s="1">
        <f t="shared" si="36"/>
        <v>51830.38666329917</v>
      </c>
      <c r="CA61" s="1">
        <f t="shared" si="36"/>
        <v>3.4377223540239296E-2</v>
      </c>
      <c r="CB61" s="1">
        <f t="shared" si="36"/>
        <v>5.1933647355031853</v>
      </c>
      <c r="CC61" s="1">
        <f t="shared" si="36"/>
        <v>2272.0871696046015</v>
      </c>
      <c r="CD61" s="1"/>
      <c r="CE61" s="1">
        <f t="shared" si="36"/>
        <v>2608.3611907252148</v>
      </c>
      <c r="CF61" s="1">
        <f t="shared" si="36"/>
        <v>164137.46785217692</v>
      </c>
      <c r="CG61" s="1">
        <f t="shared" si="36"/>
        <v>1244.7197661771834</v>
      </c>
      <c r="CI61" s="23">
        <f>+(AE61-B61)/(B61+1E-50)</f>
        <v>0.25741583248292033</v>
      </c>
      <c r="CJ61" s="23">
        <f>+(AU61-C61)/(C61+1E-50)</f>
        <v>3.8054207410468132E-3</v>
      </c>
      <c r="CK61" s="23">
        <f>+(AY61-D61)/(D61+1E-50)</f>
        <v>2.8324527245282168E-2</v>
      </c>
      <c r="CL61" s="23">
        <f>+(BJ61-E61)/(E61+1E-50)</f>
        <v>-4.9293648441098188E-2</v>
      </c>
      <c r="CM61" s="23">
        <f>+(BK61-F61)/(F61+1E-50)</f>
        <v>1.7546955131079345E-2</v>
      </c>
      <c r="CN61" s="23">
        <f>+(BY61-G61)/(G61+1E-50)</f>
        <v>-2.2614341491715428E-2</v>
      </c>
      <c r="CO61" s="23">
        <f>+(CF61-H61)/(H61+1E-50)</f>
        <v>0.28597510765885092</v>
      </c>
      <c r="CP61" s="74">
        <f>+(X61-I61)/(I61+1E-50)</f>
        <v>-0.75343870512121014</v>
      </c>
      <c r="CQ61" s="74">
        <f>+(AA61-J61)/(J61+1E-50)</f>
        <v>0.79940895566011749</v>
      </c>
      <c r="CR61" s="23">
        <f>+(AD61-K61)/(K61+1E-50)</f>
        <v>-2.6351962780872474E-6</v>
      </c>
      <c r="CS61" s="74">
        <f>+(AL61-L61)/(L61+1E-50)</f>
        <v>-0.3623835332846253</v>
      </c>
      <c r="CT61" s="23">
        <f>+(AM61-M61)/(M61+1E-50)</f>
        <v>-8.4898252045572113E-4</v>
      </c>
      <c r="CU61" s="74">
        <f>+(AS61-N61)/(N61+1E-50)</f>
        <v>-0.85924204387105041</v>
      </c>
      <c r="CV61" s="83">
        <f t="shared" ref="CV61:CV62" si="37">+(V61-O61)/(O61+1E-50)</f>
        <v>-3.8693686592082164E-3</v>
      </c>
      <c r="CW61" s="83">
        <f t="shared" ref="CW61:CW62" si="38">+(AB61-P61)/(P61+1E-50)</f>
        <v>-2.4064610313097238E-3</v>
      </c>
      <c r="CX61" s="74">
        <f>+(AT61-Q61)/(Q61+1E-50)</f>
        <v>-0.92731199993355129</v>
      </c>
    </row>
    <row r="62" spans="1:102" x14ac:dyDescent="0.25">
      <c r="A62" s="2" t="s">
        <v>56</v>
      </c>
      <c r="B62" s="1">
        <f>SUM(B2:B54)</f>
        <v>159712.65392826201</v>
      </c>
      <c r="C62" s="1">
        <f t="shared" ref="C62:Q62" si="39">SUM(C2:C54)</f>
        <v>2175.4298927337995</v>
      </c>
      <c r="D62" s="1">
        <f t="shared" si="39"/>
        <v>332010.86875204998</v>
      </c>
      <c r="E62" s="1">
        <f t="shared" si="39"/>
        <v>11762.4757861751</v>
      </c>
      <c r="F62" s="1">
        <f t="shared" si="39"/>
        <v>11478.141072470902</v>
      </c>
      <c r="G62" s="1">
        <f t="shared" si="39"/>
        <v>38811.690134175115</v>
      </c>
      <c r="H62" s="1">
        <f t="shared" si="39"/>
        <v>125335.90574598</v>
      </c>
      <c r="I62" s="53">
        <f t="shared" si="39"/>
        <v>2502.3350106396001</v>
      </c>
      <c r="J62" s="53">
        <f t="shared" si="39"/>
        <v>1028.4379730021001</v>
      </c>
      <c r="K62" s="1">
        <f t="shared" si="39"/>
        <v>4.6173220799999998E-2</v>
      </c>
      <c r="L62" s="53">
        <f t="shared" si="39"/>
        <v>12452.087810690102</v>
      </c>
      <c r="M62" s="1">
        <f t="shared" si="39"/>
        <v>10.997324878199999</v>
      </c>
      <c r="N62" s="53">
        <f t="shared" si="39"/>
        <v>1747.1318733394201</v>
      </c>
      <c r="O62" s="1">
        <f t="shared" si="39"/>
        <v>1850.5999406507003</v>
      </c>
      <c r="P62" s="1">
        <f t="shared" si="39"/>
        <v>261.36717875812997</v>
      </c>
      <c r="Q62" s="1">
        <f t="shared" si="39"/>
        <v>24.537338166199998</v>
      </c>
      <c r="U62" s="1">
        <f t="shared" ref="U62:CG62" si="40">SUM(U2:U54)</f>
        <v>268.8669633654639</v>
      </c>
      <c r="V62" s="1">
        <f t="shared" ref="V62:AC62" si="41">SUM(V2:V54)</f>
        <v>1850.5894024933857</v>
      </c>
      <c r="W62" s="1">
        <f t="shared" si="41"/>
        <v>534.12562514610897</v>
      </c>
      <c r="X62" s="1">
        <f t="shared" si="41"/>
        <v>533.54304568459463</v>
      </c>
      <c r="Y62" s="1">
        <f t="shared" si="41"/>
        <v>82.650082904043856</v>
      </c>
      <c r="Z62" s="1"/>
      <c r="AA62" s="1">
        <f t="shared" si="41"/>
        <v>1727.757104526059</v>
      </c>
      <c r="AB62" s="1">
        <f t="shared" si="41"/>
        <v>261.36726975087305</v>
      </c>
      <c r="AC62" s="1">
        <f t="shared" si="41"/>
        <v>511517.82245154545</v>
      </c>
      <c r="AD62" s="1">
        <f t="shared" si="40"/>
        <v>4.6173099124500398E-2</v>
      </c>
      <c r="AE62" s="1">
        <f t="shared" si="40"/>
        <v>159700.46552695203</v>
      </c>
      <c r="AF62" s="1">
        <f t="shared" si="40"/>
        <v>3919.46993800978</v>
      </c>
      <c r="AG62" s="1">
        <f t="shared" si="40"/>
        <v>89750.158282166944</v>
      </c>
      <c r="AH62" s="1">
        <f t="shared" si="40"/>
        <v>2423.26916300825</v>
      </c>
      <c r="AI62" s="1">
        <f t="shared" si="40"/>
        <v>144.05367606998811</v>
      </c>
      <c r="AJ62" s="1"/>
      <c r="AK62" s="1">
        <f t="shared" si="40"/>
        <v>7720.7389628308692</v>
      </c>
      <c r="AL62" s="1">
        <f t="shared" si="40"/>
        <v>7720.7389628308692</v>
      </c>
      <c r="AM62" s="1">
        <f t="shared" si="40"/>
        <v>10.987988341606634</v>
      </c>
      <c r="AN62" s="1">
        <f t="shared" si="40"/>
        <v>0</v>
      </c>
      <c r="AO62" s="1">
        <f t="shared" si="40"/>
        <v>1951.1324955766981</v>
      </c>
      <c r="AP62" s="1">
        <f t="shared" si="40"/>
        <v>5.0526866860393751</v>
      </c>
      <c r="AQ62" s="1"/>
      <c r="AR62" s="1">
        <f t="shared" si="40"/>
        <v>22.556979670711975</v>
      </c>
      <c r="AS62" s="1">
        <f t="shared" si="40"/>
        <v>240.79264412600438</v>
      </c>
      <c r="AT62" s="1">
        <f t="shared" si="40"/>
        <v>1.8295046772304107</v>
      </c>
      <c r="AU62" s="1">
        <f t="shared" si="40"/>
        <v>2175.3146492301153</v>
      </c>
      <c r="AV62" s="1">
        <f t="shared" si="40"/>
        <v>0</v>
      </c>
      <c r="AW62" s="1">
        <f t="shared" si="40"/>
        <v>298797.29451174079</v>
      </c>
      <c r="AX62" s="1">
        <f t="shared" si="40"/>
        <v>33199.649830653711</v>
      </c>
      <c r="AY62" s="1">
        <f t="shared" si="40"/>
        <v>331996.94434239424</v>
      </c>
      <c r="AZ62" s="1">
        <f t="shared" si="40"/>
        <v>8.4457239303917922E-2</v>
      </c>
      <c r="BA62" s="1">
        <f t="shared" si="40"/>
        <v>6729.6341393675721</v>
      </c>
      <c r="BB62" s="1">
        <f t="shared" si="40"/>
        <v>92.58348007720376</v>
      </c>
      <c r="BC62" s="1">
        <f t="shared" si="40"/>
        <v>60184.209886971883</v>
      </c>
      <c r="BD62" s="1">
        <f t="shared" si="40"/>
        <v>122.05036655932646</v>
      </c>
      <c r="BE62" s="1">
        <f t="shared" si="40"/>
        <v>302.61198846407115</v>
      </c>
      <c r="BF62" s="1">
        <f t="shared" si="40"/>
        <v>805.49128566551417</v>
      </c>
      <c r="BG62" s="1">
        <f t="shared" si="40"/>
        <v>172.12900696053367</v>
      </c>
      <c r="BH62" s="1">
        <f t="shared" si="40"/>
        <v>14.655876391644936</v>
      </c>
      <c r="BI62" s="1">
        <f t="shared" si="40"/>
        <v>41.163966163677671</v>
      </c>
      <c r="BJ62" s="1">
        <f t="shared" si="40"/>
        <v>11768.562431443099</v>
      </c>
      <c r="BK62" s="1">
        <f t="shared" si="40"/>
        <v>11478.062369944451</v>
      </c>
      <c r="BL62" s="1">
        <f t="shared" si="40"/>
        <v>290.50006149864851</v>
      </c>
      <c r="BM62" s="1">
        <f t="shared" si="40"/>
        <v>0.13262363604777372</v>
      </c>
      <c r="BN62" s="1">
        <f t="shared" si="40"/>
        <v>3.999662939473192E-2</v>
      </c>
      <c r="BO62" s="1">
        <f t="shared" si="40"/>
        <v>765.24897588824251</v>
      </c>
      <c r="BP62" s="1">
        <f t="shared" si="40"/>
        <v>0.43150070278939778</v>
      </c>
      <c r="BQ62" s="1">
        <f t="shared" si="40"/>
        <v>1994.2164520401302</v>
      </c>
      <c r="BR62" s="1">
        <f t="shared" si="40"/>
        <v>491.35201808543218</v>
      </c>
      <c r="BS62" s="1">
        <f t="shared" si="40"/>
        <v>263.96110966611593</v>
      </c>
      <c r="BT62" s="1">
        <f t="shared" si="40"/>
        <v>4989.2689402818924</v>
      </c>
      <c r="BU62" s="1">
        <f t="shared" si="40"/>
        <v>34560.506673117881</v>
      </c>
      <c r="BV62" s="1">
        <f t="shared" si="40"/>
        <v>276.57993964752592</v>
      </c>
      <c r="BW62" s="1">
        <f t="shared" si="40"/>
        <v>1110.2163804605236</v>
      </c>
      <c r="BX62" s="1">
        <f t="shared" si="40"/>
        <v>35.928462624378533</v>
      </c>
      <c r="BY62" s="1">
        <f t="shared" si="40"/>
        <v>38810.749001414115</v>
      </c>
      <c r="BZ62" s="1">
        <f t="shared" ref="BZ62" si="42">SUM(BZ2:BZ54)</f>
        <v>30310.365128531066</v>
      </c>
      <c r="CA62" s="1">
        <f t="shared" si="40"/>
        <v>3.6024750999189605E-4</v>
      </c>
      <c r="CB62" s="1">
        <f t="shared" si="40"/>
        <v>5.1933647355031853</v>
      </c>
      <c r="CC62" s="1">
        <f t="shared" si="40"/>
        <v>2224.3255425891634</v>
      </c>
      <c r="CD62" s="1"/>
      <c r="CE62" s="1">
        <f t="shared" si="40"/>
        <v>1615.9912011420577</v>
      </c>
      <c r="CF62" s="1">
        <f t="shared" si="40"/>
        <v>125334.26332829264</v>
      </c>
      <c r="CG62" s="1">
        <f t="shared" si="40"/>
        <v>1222.8743330907128</v>
      </c>
      <c r="CI62" s="23">
        <f>+(AE62-B62)/(B62+1E-50)</f>
        <v>-7.6314562498295882E-5</v>
      </c>
      <c r="CJ62" s="23">
        <f>+(AU62-C62)/(C62+1E-50)</f>
        <v>-5.297504831996483E-5</v>
      </c>
      <c r="CK62" s="23">
        <f>+(AY62-D62)/(D62+1E-50)</f>
        <v>-4.1939619953034187E-5</v>
      </c>
      <c r="CL62" s="23">
        <f>+(BJ62-E62)/(E62+1E-50)</f>
        <v>5.1746293710991235E-4</v>
      </c>
      <c r="CM62" s="23">
        <f>+(BK62-F62)/(F62+1E-50)</f>
        <v>-6.8567310641927093E-6</v>
      </c>
      <c r="CN62" s="23">
        <f>+(BY62-G62)/(G62+1E-50)</f>
        <v>-2.4248693054748111E-5</v>
      </c>
      <c r="CO62" s="23">
        <f>+(CF62-H62)/(H62+1E-50)</f>
        <v>-1.3104127485095148E-5</v>
      </c>
      <c r="CP62" s="74">
        <f>+(X62-I62)/(I62+1E-50)</f>
        <v>-0.78678192831254024</v>
      </c>
      <c r="CQ62" s="74">
        <f>+(AA62-J62)/(J62+1E-50)</f>
        <v>0.67998182669450202</v>
      </c>
      <c r="CR62" s="23">
        <f>+(AD62-K62)/(K62+1E-50)</f>
        <v>-2.6351962780872474E-6</v>
      </c>
      <c r="CS62" s="74">
        <f>+(AL62-L62)/(L62+1E-50)</f>
        <v>-0.37996430155249755</v>
      </c>
      <c r="CT62" s="23">
        <f>+(AM62-M62)/(M62+1E-50)</f>
        <v>-8.4898252045572113E-4</v>
      </c>
      <c r="CU62" s="74">
        <f>+(AS62-N62)/(N62+1E-50)</f>
        <v>-0.86217832334215272</v>
      </c>
      <c r="CV62" s="83">
        <f t="shared" si="37"/>
        <v>-5.6944545836891625E-6</v>
      </c>
      <c r="CW62" s="83">
        <f t="shared" si="38"/>
        <v>3.4814142890816785E-7</v>
      </c>
      <c r="CX62" s="74">
        <f>+(AT62-Q62)/(Q62+1E-50)</f>
        <v>-0.92543996969685405</v>
      </c>
    </row>
    <row r="63" spans="1:102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118157.07427869199</v>
      </c>
      <c r="C63" s="26">
        <f t="shared" ref="C63:Q63" si="43">+C3+C5+C8+C9+C11+C12+C14+C15+C16+C17+C18+C19+C20+C21+C22+C23+C24+C25+C26+C28+C30+C31+C33+C34+C35+C36+C37+C39+C40+C41+C42+C43+C44+C46+C47+C49+C50+C10</f>
        <v>1947.8363935198001</v>
      </c>
      <c r="D63" s="26">
        <f t="shared" si="43"/>
        <v>273124.86624005</v>
      </c>
      <c r="E63" s="26">
        <f t="shared" si="43"/>
        <v>8617.3989205611015</v>
      </c>
      <c r="F63" s="26">
        <f t="shared" si="43"/>
        <v>8483.8527781999001</v>
      </c>
      <c r="G63" s="26">
        <f t="shared" si="43"/>
        <v>28656.960893170406</v>
      </c>
      <c r="H63" s="26">
        <f t="shared" si="43"/>
        <v>82606.935897919</v>
      </c>
      <c r="I63" s="26">
        <f t="shared" si="43"/>
        <v>1638.9318278196999</v>
      </c>
      <c r="J63" s="26">
        <f t="shared" si="43"/>
        <v>600.54706354539996</v>
      </c>
      <c r="K63" s="26">
        <f t="shared" si="43"/>
        <v>4.6063199999999999E-2</v>
      </c>
      <c r="L63" s="26">
        <f t="shared" si="43"/>
        <v>7949.471002681501</v>
      </c>
      <c r="M63" s="26">
        <f t="shared" si="43"/>
        <v>10.757911385</v>
      </c>
      <c r="N63" s="26">
        <f t="shared" si="43"/>
        <v>1036.6118999357197</v>
      </c>
      <c r="O63" s="26">
        <f t="shared" si="43"/>
        <v>1258.0829711153001</v>
      </c>
      <c r="P63" s="26">
        <f t="shared" si="43"/>
        <v>192.38118683833002</v>
      </c>
      <c r="Q63" s="26">
        <f t="shared" si="43"/>
        <v>16.151753374799998</v>
      </c>
    </row>
    <row r="69" spans="2:8" x14ac:dyDescent="0.25">
      <c r="B69" s="97"/>
      <c r="C69" s="97"/>
      <c r="D69" s="97"/>
      <c r="E69" s="97"/>
      <c r="F69" s="97"/>
      <c r="G69" s="97"/>
      <c r="H69" s="97"/>
    </row>
    <row r="70" spans="2:8" x14ac:dyDescent="0.25">
      <c r="B70" s="96"/>
      <c r="C70" s="96"/>
      <c r="D70" s="96"/>
      <c r="E70" s="96"/>
      <c r="F70" s="96"/>
      <c r="G70" s="96"/>
      <c r="H70" s="96"/>
    </row>
    <row r="71" spans="2:8" x14ac:dyDescent="0.25">
      <c r="B71" s="97"/>
      <c r="C71" s="97"/>
      <c r="D71" s="97"/>
      <c r="E71" s="97"/>
      <c r="F71" s="97"/>
      <c r="G71" s="97"/>
      <c r="H71" s="97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CU6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1" sqref="W11"/>
    </sheetView>
  </sheetViews>
  <sheetFormatPr defaultRowHeight="15" x14ac:dyDescent="0.25"/>
  <cols>
    <col min="1" max="1" width="19.5703125" bestFit="1" customWidth="1"/>
    <col min="8" max="16" width="9.140625" style="28"/>
    <col min="18" max="18" width="14.7109375" customWidth="1"/>
    <col min="19" max="19" width="6" style="96" bestFit="1" customWidth="1"/>
    <col min="20" max="20" width="5.42578125" style="26" bestFit="1" customWidth="1"/>
    <col min="21" max="21" width="9.85546875" style="26" bestFit="1" customWidth="1"/>
    <col min="22" max="22" width="5.7109375" style="26" bestFit="1" customWidth="1"/>
    <col min="23" max="23" width="14.5703125" style="26" bestFit="1" customWidth="1"/>
    <col min="24" max="24" width="5.5703125" style="26" bestFit="1" customWidth="1"/>
    <col min="25" max="25" width="5.5703125" style="97" customWidth="1"/>
    <col min="26" max="26" width="6.7109375" style="26" bestFit="1" customWidth="1"/>
    <col min="27" max="27" width="13.42578125" style="26" bestFit="1" customWidth="1"/>
    <col min="28" max="28" width="10.28515625" style="26" bestFit="1" customWidth="1"/>
    <col min="29" max="29" width="4" style="26" bestFit="1" customWidth="1"/>
    <col min="30" max="30" width="7.7109375" style="26" bestFit="1" customWidth="1"/>
    <col min="31" max="31" width="6.7109375" style="26" bestFit="1" customWidth="1"/>
    <col min="32" max="32" width="7.7109375" style="26" bestFit="1" customWidth="1"/>
    <col min="33" max="33" width="6.7109375" style="26" bestFit="1" customWidth="1"/>
    <col min="34" max="34" width="5.85546875" style="26" bestFit="1" customWidth="1"/>
    <col min="35" max="35" width="5.85546875" style="97" customWidth="1"/>
    <col min="36" max="36" width="6.7109375" style="26" bestFit="1" customWidth="1"/>
    <col min="37" max="37" width="15.42578125" style="26" bestFit="1" customWidth="1"/>
    <col min="38" max="38" width="6.5703125" style="26" bestFit="1" customWidth="1"/>
    <col min="39" max="39" width="5.7109375" style="26" bestFit="1" customWidth="1"/>
    <col min="40" max="40" width="5.140625" style="26" bestFit="1" customWidth="1"/>
    <col min="41" max="41" width="5.140625" style="97" customWidth="1"/>
    <col min="42" max="42" width="4.140625" style="26" bestFit="1" customWidth="1"/>
    <col min="43" max="43" width="6.5703125" style="26" bestFit="1" customWidth="1"/>
    <col min="44" max="44" width="6.140625" style="26" bestFit="1" customWidth="1"/>
    <col min="45" max="45" width="4.85546875" style="26" bestFit="1" customWidth="1"/>
    <col min="46" max="46" width="10" style="26" bestFit="1" customWidth="1"/>
    <col min="47" max="47" width="7.7109375" style="26" bestFit="1" customWidth="1"/>
    <col min="48" max="48" width="6.7109375" style="26" bestFit="1" customWidth="1"/>
    <col min="49" max="49" width="7.7109375" style="26" bestFit="1" customWidth="1"/>
    <col min="50" max="50" width="6" style="26" bestFit="1" customWidth="1"/>
    <col min="51" max="51" width="6.7109375" style="26" bestFit="1" customWidth="1"/>
    <col min="52" max="52" width="4.28515625" style="26" bestFit="1" customWidth="1"/>
    <col min="53" max="53" width="9.28515625" style="26" bestFit="1" customWidth="1"/>
    <col min="54" max="54" width="4.5703125" style="26" bestFit="1" customWidth="1"/>
    <col min="55" max="55" width="4.140625" style="26" bestFit="1" customWidth="1"/>
    <col min="56" max="56" width="4.28515625" style="26" bestFit="1" customWidth="1"/>
    <col min="57" max="57" width="4.140625" style="26" bestFit="1" customWidth="1"/>
    <col min="58" max="58" width="5.85546875" style="26" bestFit="1" customWidth="1"/>
    <col min="59" max="59" width="3.28515625" style="26" bestFit="1" customWidth="1"/>
    <col min="60" max="60" width="6.7109375" style="26" bestFit="1" customWidth="1"/>
    <col min="61" max="61" width="6.85546875" style="26" bestFit="1" customWidth="1"/>
    <col min="62" max="62" width="5" style="26" bestFit="1" customWidth="1"/>
    <col min="63" max="63" width="5.140625" style="26" bestFit="1" customWidth="1"/>
    <col min="64" max="64" width="5.28515625" style="26" bestFit="1" customWidth="1"/>
    <col min="65" max="65" width="8.7109375" style="26" bestFit="1" customWidth="1"/>
    <col min="66" max="66" width="4.85546875" style="26" bestFit="1" customWidth="1"/>
    <col min="67" max="67" width="7.85546875" style="26" bestFit="1" customWidth="1"/>
    <col min="68" max="68" width="5.85546875" style="26" bestFit="1" customWidth="1"/>
    <col min="69" max="69" width="6" style="26" bestFit="1" customWidth="1"/>
    <col min="70" max="70" width="4.7109375" style="26" bestFit="1" customWidth="1"/>
    <col min="71" max="71" width="7.7109375" style="26" bestFit="1" customWidth="1"/>
    <col min="72" max="72" width="3.85546875" style="26" bestFit="1" customWidth="1"/>
    <col min="73" max="73" width="5.7109375" style="26" bestFit="1" customWidth="1"/>
    <col min="74" max="74" width="3.85546875" style="26" bestFit="1" customWidth="1"/>
    <col min="75" max="75" width="6.7109375" style="26" bestFit="1" customWidth="1"/>
    <col min="76" max="76" width="9.28515625" style="26" bestFit="1" customWidth="1"/>
    <col min="77" max="78" width="5.28515625" style="26" bestFit="1" customWidth="1"/>
    <col min="79" max="79" width="6.7109375" style="26" bestFit="1" customWidth="1"/>
    <col min="80" max="80" width="6.7109375" style="97" customWidth="1"/>
    <col min="81" max="81" width="6.7109375" style="26" customWidth="1"/>
    <col min="82" max="82" width="9.28515625" style="26" bestFit="1" customWidth="1"/>
    <col min="83" max="83" width="7.140625" style="26" bestFit="1" customWidth="1"/>
    <col min="85" max="90" width="9.140625" style="28"/>
    <col min="91" max="91" width="9.140625" style="28" customWidth="1"/>
    <col min="92" max="96" width="9.140625" style="28"/>
  </cols>
  <sheetData>
    <row r="1" spans="1:99" s="28" customFormat="1" x14ac:dyDescent="0.25">
      <c r="B1" s="28" t="s">
        <v>507</v>
      </c>
      <c r="R1" s="28" t="s">
        <v>510</v>
      </c>
      <c r="S1" s="96"/>
      <c r="T1" s="26"/>
      <c r="U1" s="26"/>
      <c r="V1" s="26"/>
      <c r="W1" s="26"/>
      <c r="X1" s="26"/>
      <c r="Y1" s="97"/>
      <c r="Z1" s="26"/>
      <c r="AA1" s="26"/>
      <c r="AB1" s="26"/>
      <c r="AC1" s="26"/>
      <c r="AD1" s="26"/>
      <c r="AE1" s="26"/>
      <c r="AF1" s="26"/>
      <c r="AG1" s="26"/>
      <c r="AH1" s="26"/>
      <c r="AI1" s="97"/>
      <c r="AJ1" s="26"/>
      <c r="AK1" s="26"/>
      <c r="AL1" s="26"/>
      <c r="AM1" s="26"/>
      <c r="AN1" s="26"/>
      <c r="AO1" s="97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97"/>
      <c r="CC1" s="26"/>
      <c r="CD1" s="26"/>
      <c r="CE1" s="26"/>
      <c r="CG1" s="28" t="s">
        <v>316</v>
      </c>
    </row>
    <row r="2" spans="1:99" x14ac:dyDescent="0.25">
      <c r="A2" s="2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6" t="s">
        <v>63</v>
      </c>
      <c r="J2" s="26" t="s">
        <v>64</v>
      </c>
      <c r="K2" s="26" t="s">
        <v>226</v>
      </c>
      <c r="L2" s="26" t="s">
        <v>65</v>
      </c>
      <c r="M2" s="26" t="s">
        <v>68</v>
      </c>
      <c r="N2" s="26" t="s">
        <v>317</v>
      </c>
      <c r="O2" s="26" t="s">
        <v>320</v>
      </c>
      <c r="P2" s="26" t="s">
        <v>327</v>
      </c>
      <c r="R2" s="28" t="s">
        <v>227</v>
      </c>
      <c r="S2" s="97" t="s">
        <v>506</v>
      </c>
      <c r="T2" s="26" t="s">
        <v>391</v>
      </c>
      <c r="U2" s="26" t="s">
        <v>178</v>
      </c>
      <c r="V2" s="26" t="s">
        <v>131</v>
      </c>
      <c r="W2" s="26" t="s">
        <v>132</v>
      </c>
      <c r="X2" s="26" t="s">
        <v>133</v>
      </c>
      <c r="Y2" s="97" t="s">
        <v>342</v>
      </c>
      <c r="Z2" s="26" t="s">
        <v>392</v>
      </c>
      <c r="AA2" s="26" t="s">
        <v>179</v>
      </c>
      <c r="AB2" s="26" t="s">
        <v>134</v>
      </c>
      <c r="AC2" s="26" t="s">
        <v>135</v>
      </c>
      <c r="AD2" s="26" t="s">
        <v>59</v>
      </c>
      <c r="AE2" s="26" t="s">
        <v>136</v>
      </c>
      <c r="AF2" s="26" t="s">
        <v>137</v>
      </c>
      <c r="AG2" s="26" t="s">
        <v>393</v>
      </c>
      <c r="AH2" s="26" t="s">
        <v>138</v>
      </c>
      <c r="AI2" s="97" t="s">
        <v>508</v>
      </c>
      <c r="AJ2" s="26" t="s">
        <v>139</v>
      </c>
      <c r="AK2" s="26" t="s">
        <v>140</v>
      </c>
      <c r="AL2" s="26" t="s">
        <v>141</v>
      </c>
      <c r="AM2" s="26" t="s">
        <v>142</v>
      </c>
      <c r="AN2" s="26" t="s">
        <v>143</v>
      </c>
      <c r="AO2" s="97" t="s">
        <v>509</v>
      </c>
      <c r="AP2" s="26" t="s">
        <v>394</v>
      </c>
      <c r="AQ2" s="26" t="s">
        <v>144</v>
      </c>
      <c r="AR2" s="26" t="s">
        <v>400</v>
      </c>
      <c r="AS2" s="26" t="s">
        <v>57</v>
      </c>
      <c r="AT2" s="26" t="s">
        <v>128</v>
      </c>
      <c r="AU2" s="26" t="s">
        <v>145</v>
      </c>
      <c r="AV2" s="26" t="s">
        <v>146</v>
      </c>
      <c r="AW2" s="26" t="s">
        <v>60</v>
      </c>
      <c r="AX2" s="26" t="s">
        <v>147</v>
      </c>
      <c r="AY2" s="26" t="s">
        <v>148</v>
      </c>
      <c r="AZ2" s="26" t="s">
        <v>149</v>
      </c>
      <c r="BA2" s="26" t="s">
        <v>150</v>
      </c>
      <c r="BB2" s="26" t="s">
        <v>151</v>
      </c>
      <c r="BC2" s="26" t="s">
        <v>152</v>
      </c>
      <c r="BD2" s="26" t="s">
        <v>153</v>
      </c>
      <c r="BE2" s="26" t="s">
        <v>154</v>
      </c>
      <c r="BF2" s="26" t="s">
        <v>155</v>
      </c>
      <c r="BG2" s="26" t="s">
        <v>156</v>
      </c>
      <c r="BH2" s="26" t="s">
        <v>54</v>
      </c>
      <c r="BI2" s="26" t="s">
        <v>53</v>
      </c>
      <c r="BJ2" s="26" t="s">
        <v>157</v>
      </c>
      <c r="BK2" s="26" t="s">
        <v>158</v>
      </c>
      <c r="BL2" s="26" t="s">
        <v>159</v>
      </c>
      <c r="BM2" s="26" t="s">
        <v>160</v>
      </c>
      <c r="BN2" s="26" t="s">
        <v>161</v>
      </c>
      <c r="BO2" s="26" t="s">
        <v>162</v>
      </c>
      <c r="BP2" s="26" t="s">
        <v>163</v>
      </c>
      <c r="BQ2" s="26" t="s">
        <v>164</v>
      </c>
      <c r="BR2" s="26" t="s">
        <v>165</v>
      </c>
      <c r="BS2" s="26" t="s">
        <v>395</v>
      </c>
      <c r="BT2" s="26" t="s">
        <v>166</v>
      </c>
      <c r="BU2" s="26" t="s">
        <v>167</v>
      </c>
      <c r="BV2" s="26" t="s">
        <v>168</v>
      </c>
      <c r="BW2" s="26" t="s">
        <v>61</v>
      </c>
      <c r="BX2" s="26" t="s">
        <v>401</v>
      </c>
      <c r="BY2" s="26" t="s">
        <v>169</v>
      </c>
      <c r="BZ2" s="26" t="s">
        <v>170</v>
      </c>
      <c r="CA2" s="26" t="s">
        <v>171</v>
      </c>
      <c r="CB2" s="97" t="s">
        <v>172</v>
      </c>
      <c r="CC2" s="26" t="s">
        <v>173</v>
      </c>
      <c r="CD2" s="26" t="s">
        <v>174</v>
      </c>
      <c r="CE2" s="26" t="s">
        <v>402</v>
      </c>
      <c r="CG2" s="26" t="s">
        <v>59</v>
      </c>
      <c r="CH2" s="26" t="s">
        <v>57</v>
      </c>
      <c r="CI2" s="26" t="s">
        <v>60</v>
      </c>
      <c r="CJ2" s="26" t="s">
        <v>54</v>
      </c>
      <c r="CK2" s="26" t="s">
        <v>53</v>
      </c>
      <c r="CL2" s="26" t="s">
        <v>61</v>
      </c>
      <c r="CM2" s="26" t="s">
        <v>62</v>
      </c>
      <c r="CN2" s="26" t="s">
        <v>63</v>
      </c>
      <c r="CO2" s="26" t="s">
        <v>64</v>
      </c>
      <c r="CP2" s="26" t="s">
        <v>66</v>
      </c>
      <c r="CQ2" s="26" t="s">
        <v>139</v>
      </c>
      <c r="CR2" s="26" t="s">
        <v>68</v>
      </c>
      <c r="CS2" s="26" t="s">
        <v>317</v>
      </c>
      <c r="CT2" s="26" t="s">
        <v>320</v>
      </c>
      <c r="CU2" s="26" t="s">
        <v>327</v>
      </c>
    </row>
    <row r="3" spans="1:99" x14ac:dyDescent="0.25">
      <c r="A3" s="28" t="s">
        <v>0</v>
      </c>
      <c r="B3" s="26">
        <v>5272.8325856000001</v>
      </c>
      <c r="C3" s="26">
        <v>1.1343455999999999E-3</v>
      </c>
      <c r="D3" s="26">
        <v>3414.7657328</v>
      </c>
      <c r="E3" s="26">
        <v>42.101081600999997</v>
      </c>
      <c r="F3" s="26">
        <v>42.080840922999997</v>
      </c>
      <c r="G3" s="26">
        <v>104.50247684999999</v>
      </c>
      <c r="H3" s="26">
        <v>8981.3323813999996</v>
      </c>
      <c r="I3" s="26">
        <v>4.8161077432999999</v>
      </c>
      <c r="J3" s="26">
        <v>122.99257794</v>
      </c>
      <c r="K3" s="26">
        <v>2.320933E-4</v>
      </c>
      <c r="L3" s="26">
        <v>39.922476394</v>
      </c>
      <c r="M3" s="26">
        <v>5.1459076731</v>
      </c>
      <c r="N3" s="65">
        <v>4.4330747302000004</v>
      </c>
      <c r="O3" s="65">
        <v>1.1167810315</v>
      </c>
      <c r="P3" s="65">
        <v>0.1761238081</v>
      </c>
      <c r="R3" s="28" t="s">
        <v>0</v>
      </c>
      <c r="S3" s="96">
        <v>0</v>
      </c>
      <c r="T3" s="26">
        <v>0</v>
      </c>
      <c r="U3" s="26">
        <v>4.4330697628378797</v>
      </c>
      <c r="V3" s="26">
        <v>4.8161173054027904</v>
      </c>
      <c r="W3" s="26">
        <v>4.8161173054027904</v>
      </c>
      <c r="X3" s="26">
        <v>3.8303825697514598E-3</v>
      </c>
      <c r="Y3" s="97">
        <v>0</v>
      </c>
      <c r="Z3" s="26">
        <v>125.753536686893</v>
      </c>
      <c r="AA3" s="26">
        <v>1.1167780885873999</v>
      </c>
      <c r="AB3" s="26">
        <v>232673.19818957301</v>
      </c>
      <c r="AC3" s="26">
        <v>2.32076321870401E-4</v>
      </c>
      <c r="AD3" s="26">
        <v>5272.8336899639999</v>
      </c>
      <c r="AE3" s="26">
        <v>4.7661683558593699</v>
      </c>
      <c r="AF3" s="26">
        <v>17483.799901191302</v>
      </c>
      <c r="AG3" s="26">
        <v>8.8694902934714399</v>
      </c>
      <c r="AH3" s="26">
        <v>0</v>
      </c>
      <c r="AI3" s="97">
        <v>0</v>
      </c>
      <c r="AJ3" s="26">
        <v>39.9224868926905</v>
      </c>
      <c r="AK3" s="26">
        <v>39.9224868926905</v>
      </c>
      <c r="AL3" s="26">
        <v>0</v>
      </c>
      <c r="AM3" s="26">
        <v>0.38273343503760099</v>
      </c>
      <c r="AN3" s="26">
        <v>0</v>
      </c>
      <c r="AO3" s="97">
        <v>0</v>
      </c>
      <c r="AP3" s="26">
        <v>0</v>
      </c>
      <c r="AQ3" s="26">
        <v>5.1459171539563604</v>
      </c>
      <c r="AR3" s="26">
        <v>0.17612477530522699</v>
      </c>
      <c r="AS3" s="26">
        <v>1.1343190198250599E-3</v>
      </c>
      <c r="AT3" s="26">
        <v>0</v>
      </c>
      <c r="AU3" s="26">
        <v>3073.28700676156</v>
      </c>
      <c r="AV3" s="26">
        <v>341.47685251524098</v>
      </c>
      <c r="AW3" s="26">
        <v>3414.7638592767998</v>
      </c>
      <c r="AX3" s="26">
        <v>0</v>
      </c>
      <c r="AY3" s="26">
        <v>12.1621263348945</v>
      </c>
      <c r="AZ3" s="26">
        <v>0.32324997119661403</v>
      </c>
      <c r="BA3" s="26">
        <v>4014.21299776448</v>
      </c>
      <c r="BB3" s="26">
        <v>0.436124894481279</v>
      </c>
      <c r="BC3" s="26">
        <v>1.14281327656431</v>
      </c>
      <c r="BD3" s="26">
        <v>2.7621252644168499</v>
      </c>
      <c r="BE3" s="26">
        <v>0.64611318132464601</v>
      </c>
      <c r="BF3" s="26">
        <v>9.58146486108125E-2</v>
      </c>
      <c r="BG3" s="26">
        <v>0.15211936215876501</v>
      </c>
      <c r="BH3" s="26">
        <v>42.104080786234299</v>
      </c>
      <c r="BI3" s="26">
        <v>42.083840097951303</v>
      </c>
      <c r="BJ3" s="26">
        <v>2.0240688282985201E-2</v>
      </c>
      <c r="BK3" s="26">
        <v>0</v>
      </c>
      <c r="BL3" s="26">
        <v>0</v>
      </c>
      <c r="BM3" s="26">
        <v>2.3193563942305002</v>
      </c>
      <c r="BN3" s="26">
        <v>0</v>
      </c>
      <c r="BO3" s="26">
        <v>7.4419504878277296</v>
      </c>
      <c r="BP3" s="26">
        <v>1.8454622951217301</v>
      </c>
      <c r="BQ3" s="26">
        <v>0.99402920471568901</v>
      </c>
      <c r="BR3" s="26">
        <v>18.598838663227401</v>
      </c>
      <c r="BS3" s="26">
        <v>4566.1285237661396</v>
      </c>
      <c r="BT3" s="26">
        <v>1.0095521059100401</v>
      </c>
      <c r="BU3" s="26">
        <v>4.3162903481649302</v>
      </c>
      <c r="BV3" s="26">
        <v>0</v>
      </c>
      <c r="BW3" s="26">
        <v>104.50228072818599</v>
      </c>
      <c r="BX3" s="26">
        <v>1888.61037439283</v>
      </c>
      <c r="BY3" s="26">
        <v>0</v>
      </c>
      <c r="BZ3" s="26">
        <v>0</v>
      </c>
      <c r="CA3" s="26">
        <v>61.068092615036797</v>
      </c>
      <c r="CB3" s="97">
        <v>0</v>
      </c>
      <c r="CC3" s="26">
        <v>126.77400286803</v>
      </c>
      <c r="CD3" s="26">
        <v>8981.3241909863991</v>
      </c>
      <c r="CE3" s="26">
        <v>22.823266970456501</v>
      </c>
      <c r="CG3" s="23">
        <f t="shared" ref="CG3:CG34" si="0">IF(B3=0,"",(AD3-B3)/B3)</f>
        <v>2.0944416152063712E-7</v>
      </c>
      <c r="CH3" s="23">
        <f>IF(C3=0,"",(AS3-C3)/C3)</f>
        <v>-2.3432166475514196E-5</v>
      </c>
      <c r="CI3" s="23">
        <f t="shared" ref="CI3:CI34" si="1">IF(D3=0,"",(AW3-D3)/D3)</f>
        <v>-5.4865350854926788E-7</v>
      </c>
      <c r="CJ3" s="23">
        <f t="shared" ref="CJ3:CJ34" si="2">IF(E3=0,"",(BH3-E3)/E3)</f>
        <v>7.1237724073825497E-5</v>
      </c>
      <c r="CK3" s="23">
        <f t="shared" ref="CK3:CK34" si="3">IF(F3=0,"",(BI3-F3)/F3)</f>
        <v>7.1271744706665572E-5</v>
      </c>
      <c r="CL3" s="23">
        <f t="shared" ref="CL3:CL34" si="4">IF(G3=0,"",(BW3-G3)/G3)</f>
        <v>-1.8767192884925294E-6</v>
      </c>
      <c r="CM3" s="23">
        <f t="shared" ref="CM3:CM34" si="5">IF(H3=0,"",(CD3-H3)/H3)</f>
        <v>-9.1193747794276229E-7</v>
      </c>
      <c r="CN3" s="23">
        <f t="shared" ref="CN3:CN34" si="6">IF(I3=0,"",(W3-I3)/I3)</f>
        <v>1.9854420416079325E-6</v>
      </c>
      <c r="CO3" s="23">
        <f t="shared" ref="CO3:CO34" si="7">IF(J3=0,"",(Z3-J3)/J3)</f>
        <v>2.2448173647030036E-2</v>
      </c>
      <c r="CP3" s="23">
        <f t="shared" ref="CP3:CP34" si="8">IF(K3=0,"",(AC3-K3)/K3)</f>
        <v>-7.3152174573753708E-5</v>
      </c>
      <c r="CQ3" s="23">
        <f t="shared" ref="CQ3:CQ34" si="9">IF(L3=0,"",(AK3-L3)/L3)</f>
        <v>2.6297693551017598E-7</v>
      </c>
      <c r="CR3" s="23">
        <f t="shared" ref="CR3:CR34" si="10">IF(M3=0,"",(AQ3-M3)/M3)</f>
        <v>1.8424070081929208E-6</v>
      </c>
      <c r="CS3" s="23">
        <f t="shared" ref="CS3:CS34" si="11">IF(N3=0,"",(U3-N3)/N3)</f>
        <v>-1.1205229830448995E-6</v>
      </c>
      <c r="CT3" s="23">
        <f t="shared" ref="CT3:CT34" si="12">IF(O3=0,"",(AA3-O3)/O3)</f>
        <v>-2.6351742347415194E-6</v>
      </c>
      <c r="CU3" s="23">
        <f t="shared" ref="CU3:CU34" si="13">IF(P3=0,"",(AR3-P3)/P3)</f>
        <v>5.4916211353067684E-6</v>
      </c>
    </row>
    <row r="4" spans="1:99" x14ac:dyDescent="0.25">
      <c r="A4" s="28" t="s">
        <v>2</v>
      </c>
      <c r="B4" s="26">
        <v>12.043960036</v>
      </c>
      <c r="C4" s="26"/>
      <c r="D4" s="26">
        <v>9.1385034315000002</v>
      </c>
      <c r="E4" s="26">
        <v>0.198556803</v>
      </c>
      <c r="F4" s="26">
        <v>0.19710433299999999</v>
      </c>
      <c r="G4" s="26">
        <v>0.14354985519999999</v>
      </c>
      <c r="H4" s="26">
        <v>47.446691211000001</v>
      </c>
      <c r="I4" s="26">
        <v>2.32351235E-2</v>
      </c>
      <c r="J4" s="26">
        <v>0.17407597089999999</v>
      </c>
      <c r="K4" s="26">
        <v>1.6654899999999999E-5</v>
      </c>
      <c r="L4" s="26">
        <v>0.1359384528</v>
      </c>
      <c r="M4" s="26">
        <v>1.14842794E-2</v>
      </c>
      <c r="N4" s="65">
        <v>1.2144790000000001E-2</v>
      </c>
      <c r="O4" s="65">
        <v>2.4247021E-3</v>
      </c>
      <c r="P4" s="65">
        <v>1.2596197E-3</v>
      </c>
      <c r="R4" s="28" t="s">
        <v>2</v>
      </c>
      <c r="S4" s="96">
        <v>0</v>
      </c>
      <c r="T4" s="26">
        <v>0</v>
      </c>
      <c r="U4" s="26">
        <v>1.21448637318959E-2</v>
      </c>
      <c r="V4" s="26">
        <v>2.3235188012632399E-2</v>
      </c>
      <c r="W4" s="26">
        <v>2.3235188012632399E-2</v>
      </c>
      <c r="X4" s="26">
        <v>6.2348550736619293E-5</v>
      </c>
      <c r="Y4" s="97">
        <v>0</v>
      </c>
      <c r="Z4" s="26">
        <v>0.17543376352221299</v>
      </c>
      <c r="AA4" s="26">
        <v>2.4247520982079601E-3</v>
      </c>
      <c r="AB4" s="26">
        <v>84.136795343176999</v>
      </c>
      <c r="AC4" s="26">
        <v>1.6654644132123E-5</v>
      </c>
      <c r="AD4" s="26">
        <v>12.043958182730099</v>
      </c>
      <c r="AE4" s="26">
        <v>3.2708613334876499E-2</v>
      </c>
      <c r="AF4" s="26">
        <v>13.822570659501499</v>
      </c>
      <c r="AG4" s="26">
        <v>2.5087345567883002E-2</v>
      </c>
      <c r="AH4" s="26">
        <v>0</v>
      </c>
      <c r="AI4" s="97">
        <v>0</v>
      </c>
      <c r="AJ4" s="26">
        <v>0.135943327726538</v>
      </c>
      <c r="AK4" s="26">
        <v>0.135943327726538</v>
      </c>
      <c r="AL4" s="26">
        <v>0</v>
      </c>
      <c r="AM4" s="26">
        <v>7.4652212338166797E-3</v>
      </c>
      <c r="AN4" s="26">
        <v>0</v>
      </c>
      <c r="AO4" s="97">
        <v>0</v>
      </c>
      <c r="AP4" s="26">
        <v>0</v>
      </c>
      <c r="AQ4" s="26">
        <v>1.1484590745960199E-2</v>
      </c>
      <c r="AR4" s="26">
        <v>1.25981166988541E-3</v>
      </c>
      <c r="AS4" s="26">
        <v>0</v>
      </c>
      <c r="AT4" s="26">
        <v>0</v>
      </c>
      <c r="AU4" s="26">
        <v>8.2246956971290199</v>
      </c>
      <c r="AV4" s="26">
        <v>0.91384874705820696</v>
      </c>
      <c r="AW4" s="26">
        <v>9.1385444441872199</v>
      </c>
      <c r="AX4" s="26">
        <v>0</v>
      </c>
      <c r="AY4" s="26">
        <v>3.2927305544072999E-2</v>
      </c>
      <c r="AZ4" s="26">
        <v>8.26919536808919E-4</v>
      </c>
      <c r="BA4" s="26">
        <v>33.020017325021797</v>
      </c>
      <c r="BB4" s="26">
        <v>1.11566990194943E-3</v>
      </c>
      <c r="BC4" s="26">
        <v>2.92348638921498E-3</v>
      </c>
      <c r="BD4" s="26">
        <v>7.06601189393563E-3</v>
      </c>
      <c r="BE4" s="26">
        <v>1.6528480960333301E-3</v>
      </c>
      <c r="BF4" s="26">
        <v>5.2903196150729899E-3</v>
      </c>
      <c r="BG4" s="26">
        <v>3.8914664594321899E-4</v>
      </c>
      <c r="BH4" s="26">
        <v>0.19856912393833701</v>
      </c>
      <c r="BI4" s="26">
        <v>0.19711666032837799</v>
      </c>
      <c r="BJ4" s="26">
        <v>1.4524636099582701E-3</v>
      </c>
      <c r="BK4" s="26">
        <v>0</v>
      </c>
      <c r="BL4" s="26">
        <v>0</v>
      </c>
      <c r="BM4" s="26">
        <v>6.4695646422725295E-2</v>
      </c>
      <c r="BN4" s="26">
        <v>0</v>
      </c>
      <c r="BO4" s="26">
        <v>2.0290112380605799E-2</v>
      </c>
      <c r="BP4" s="26">
        <v>4.72081218274111E-3</v>
      </c>
      <c r="BQ4" s="26">
        <v>2.7888953190363598E-3</v>
      </c>
      <c r="BR4" s="26">
        <v>5.07107693579592E-2</v>
      </c>
      <c r="BS4" s="26">
        <v>13.3004722531346</v>
      </c>
      <c r="BT4" s="26">
        <v>2.5825901001449501E-3</v>
      </c>
      <c r="BU4" s="26">
        <v>3.2063432486207397E-2</v>
      </c>
      <c r="BV4" s="26">
        <v>0</v>
      </c>
      <c r="BW4" s="26">
        <v>0.14354930965569301</v>
      </c>
      <c r="BX4" s="26">
        <v>24.0038619596885</v>
      </c>
      <c r="BY4" s="26">
        <v>0</v>
      </c>
      <c r="BZ4" s="26">
        <v>0</v>
      </c>
      <c r="CA4" s="26">
        <v>0.12765620188825799</v>
      </c>
      <c r="CB4" s="97">
        <v>0</v>
      </c>
      <c r="CC4" s="26">
        <v>1.1009619251641001</v>
      </c>
      <c r="CD4" s="26">
        <v>47.446719357132203</v>
      </c>
      <c r="CE4" s="26">
        <v>4.1110595060544403E-2</v>
      </c>
      <c r="CG4" s="23">
        <f t="shared" si="0"/>
        <v>-1.5387546078448295E-7</v>
      </c>
      <c r="CH4" s="23" t="str">
        <f t="shared" ref="CH4:CH51" si="14">IF(C4=0,"",(AS4-C4)/C4)</f>
        <v/>
      </c>
      <c r="CI4" s="23">
        <f t="shared" si="1"/>
        <v>4.4878997449744502E-6</v>
      </c>
      <c r="CJ4" s="23">
        <f t="shared" si="2"/>
        <v>6.205246131507034E-5</v>
      </c>
      <c r="CK4" s="23">
        <f t="shared" si="3"/>
        <v>6.2542148061239632E-5</v>
      </c>
      <c r="CL4" s="23">
        <f t="shared" si="4"/>
        <v>-3.800382147505379E-6</v>
      </c>
      <c r="CM4" s="23">
        <f t="shared" si="5"/>
        <v>5.9321591207789739E-7</v>
      </c>
      <c r="CN4" s="23">
        <f t="shared" si="6"/>
        <v>2.7765134280153021E-6</v>
      </c>
      <c r="CO4" s="23">
        <f t="shared" si="7"/>
        <v>7.8000002825950061E-3</v>
      </c>
      <c r="CP4" s="23">
        <f t="shared" si="8"/>
        <v>-1.5362918840653055E-5</v>
      </c>
      <c r="CQ4" s="23">
        <f t="shared" si="9"/>
        <v>3.5861277200008228E-5</v>
      </c>
      <c r="CR4" s="23">
        <f t="shared" si="10"/>
        <v>2.7110622212752106E-5</v>
      </c>
      <c r="CS4" s="23">
        <f t="shared" si="11"/>
        <v>6.071072114011742E-6</v>
      </c>
      <c r="CT4" s="23">
        <f t="shared" si="12"/>
        <v>2.0620350829941574E-5</v>
      </c>
      <c r="CU4" s="23">
        <f t="shared" si="13"/>
        <v>1.5240305102398146E-4</v>
      </c>
    </row>
    <row r="5" spans="1:99" x14ac:dyDescent="0.25">
      <c r="A5" s="28" t="s">
        <v>3</v>
      </c>
      <c r="B5" s="26">
        <v>6750.8590179000003</v>
      </c>
      <c r="C5" s="26">
        <v>4.1560151199999999E-2</v>
      </c>
      <c r="D5" s="26">
        <v>7229.8383272999999</v>
      </c>
      <c r="E5" s="26">
        <v>107.23697324</v>
      </c>
      <c r="F5" s="26">
        <v>107.16407905</v>
      </c>
      <c r="G5" s="26">
        <v>21.124366650999999</v>
      </c>
      <c r="H5" s="26">
        <v>8949.9528843000007</v>
      </c>
      <c r="I5" s="26">
        <v>35.301865968999998</v>
      </c>
      <c r="J5" s="26">
        <v>77.716771987000001</v>
      </c>
      <c r="K5" s="26">
        <v>8.358514E-4</v>
      </c>
      <c r="L5" s="26">
        <v>228.22646388000001</v>
      </c>
      <c r="M5" s="26">
        <v>14.260528256000001</v>
      </c>
      <c r="N5" s="65">
        <v>23.076426591000001</v>
      </c>
      <c r="O5" s="65">
        <v>2.1107444188</v>
      </c>
      <c r="P5" s="65">
        <v>0.48553887130000001</v>
      </c>
      <c r="R5" s="28" t="s">
        <v>3</v>
      </c>
      <c r="S5" s="96">
        <v>0</v>
      </c>
      <c r="T5" s="26">
        <v>0</v>
      </c>
      <c r="U5" s="26">
        <v>23.076359169556099</v>
      </c>
      <c r="V5" s="26">
        <v>35.3017894695206</v>
      </c>
      <c r="W5" s="26">
        <v>35.3017894695206</v>
      </c>
      <c r="X5" s="26">
        <v>0.28352725652441602</v>
      </c>
      <c r="Y5" s="97">
        <v>0</v>
      </c>
      <c r="Z5" s="26">
        <v>103.006319456291</v>
      </c>
      <c r="AA5" s="26">
        <v>2.1107505602050902</v>
      </c>
      <c r="AB5" s="26">
        <v>27771.4404717949</v>
      </c>
      <c r="AC5" s="26">
        <v>8.3585229037847798E-4</v>
      </c>
      <c r="AD5" s="26">
        <v>6750.8564726929899</v>
      </c>
      <c r="AE5" s="26">
        <v>17.359224854846001</v>
      </c>
      <c r="AF5" s="26">
        <v>4471.7804223611802</v>
      </c>
      <c r="AG5" s="26">
        <v>10.6685904701762</v>
      </c>
      <c r="AH5" s="26">
        <v>0</v>
      </c>
      <c r="AI5" s="97">
        <v>0</v>
      </c>
      <c r="AJ5" s="26">
        <v>228.22631543875099</v>
      </c>
      <c r="AK5" s="26">
        <v>228.22631543875099</v>
      </c>
      <c r="AL5" s="26">
        <v>0</v>
      </c>
      <c r="AM5" s="26">
        <v>7.7380171491601102</v>
      </c>
      <c r="AN5" s="26">
        <v>0</v>
      </c>
      <c r="AO5" s="97">
        <v>0</v>
      </c>
      <c r="AP5" s="26">
        <v>0</v>
      </c>
      <c r="AQ5" s="26">
        <v>14.260542814429099</v>
      </c>
      <c r="AR5" s="26">
        <v>0.48553800772616601</v>
      </c>
      <c r="AS5" s="26">
        <v>4.1559731917965997E-2</v>
      </c>
      <c r="AT5" s="26">
        <v>0</v>
      </c>
      <c r="AU5" s="26">
        <v>6506.8489109068096</v>
      </c>
      <c r="AV5" s="26">
        <v>722.98332592933104</v>
      </c>
      <c r="AW5" s="26">
        <v>7229.8322368361396</v>
      </c>
      <c r="AX5" s="26">
        <v>0</v>
      </c>
      <c r="AY5" s="26">
        <v>34.460410874117102</v>
      </c>
      <c r="AZ5" s="26">
        <v>0.80495673241951704</v>
      </c>
      <c r="BA5" s="26">
        <v>4958.8244107852897</v>
      </c>
      <c r="BB5" s="26">
        <v>1.0860385687704199</v>
      </c>
      <c r="BC5" s="26">
        <v>2.8458230720305102</v>
      </c>
      <c r="BD5" s="26">
        <v>6.87826078804214</v>
      </c>
      <c r="BE5" s="26">
        <v>1.60894792549479</v>
      </c>
      <c r="BF5" s="26">
        <v>0.37251081530228097</v>
      </c>
      <c r="BG5" s="26">
        <v>0.37880648926073401</v>
      </c>
      <c r="BH5" s="26">
        <v>107.244510311358</v>
      </c>
      <c r="BI5" s="26">
        <v>107.171616486064</v>
      </c>
      <c r="BJ5" s="26">
        <v>7.2893825294730305E-2</v>
      </c>
      <c r="BK5" s="26">
        <v>0</v>
      </c>
      <c r="BL5" s="26">
        <v>0</v>
      </c>
      <c r="BM5" s="26">
        <v>7.3353713028764798</v>
      </c>
      <c r="BN5" s="26">
        <v>0</v>
      </c>
      <c r="BO5" s="26">
        <v>18.565179662582601</v>
      </c>
      <c r="BP5" s="26">
        <v>4.5955630459057399</v>
      </c>
      <c r="BQ5" s="26">
        <v>2.4818643119099102</v>
      </c>
      <c r="BR5" s="26">
        <v>46.397933984688798</v>
      </c>
      <c r="BS5" s="26">
        <v>3380.50993120667</v>
      </c>
      <c r="BT5" s="26">
        <v>2.5139828470157601</v>
      </c>
      <c r="BU5" s="26">
        <v>11.306376939764201</v>
      </c>
      <c r="BV5" s="26">
        <v>0</v>
      </c>
      <c r="BW5" s="26">
        <v>21.124344890182201</v>
      </c>
      <c r="BX5" s="26">
        <v>2794.42445907816</v>
      </c>
      <c r="BY5" s="26">
        <v>0</v>
      </c>
      <c r="BZ5" s="26">
        <v>0</v>
      </c>
      <c r="CA5" s="26">
        <v>51.066956733287697</v>
      </c>
      <c r="CB5" s="97">
        <v>0</v>
      </c>
      <c r="CC5" s="26">
        <v>112.322418199216</v>
      </c>
      <c r="CD5" s="26">
        <v>8949.9362082265507</v>
      </c>
      <c r="CE5" s="26">
        <v>22.488005800704698</v>
      </c>
      <c r="CG5" s="23">
        <f t="shared" si="0"/>
        <v>-3.7701972498943224E-7</v>
      </c>
      <c r="CH5" s="23">
        <f t="shared" si="14"/>
        <v>-1.0088558917509958E-5</v>
      </c>
      <c r="CI5" s="23">
        <f t="shared" si="1"/>
        <v>-8.4240664654261507E-7</v>
      </c>
      <c r="CJ5" s="23">
        <f t="shared" si="2"/>
        <v>7.0284260458687041E-5</v>
      </c>
      <c r="CK5" s="23">
        <f t="shared" si="3"/>
        <v>7.0335471837364437E-5</v>
      </c>
      <c r="CL5" s="23">
        <f t="shared" si="4"/>
        <v>-1.030128768255224E-6</v>
      </c>
      <c r="CM5" s="23">
        <f t="shared" si="5"/>
        <v>-1.8632582389706681E-6</v>
      </c>
      <c r="CN5" s="23">
        <f t="shared" si="6"/>
        <v>-2.1670095134752442E-6</v>
      </c>
      <c r="CO5" s="23">
        <f t="shared" si="7"/>
        <v>0.32540656054939182</v>
      </c>
      <c r="CP5" s="23">
        <f t="shared" si="8"/>
        <v>1.0652353731513081E-6</v>
      </c>
      <c r="CQ5" s="23">
        <f t="shared" si="9"/>
        <v>-6.5041207974152497E-7</v>
      </c>
      <c r="CR5" s="23">
        <f t="shared" si="10"/>
        <v>1.0208898883232832E-6</v>
      </c>
      <c r="CS5" s="23">
        <f t="shared" si="11"/>
        <v>-2.921658760108423E-6</v>
      </c>
      <c r="CT5" s="23">
        <f t="shared" si="12"/>
        <v>2.9095920072339653E-6</v>
      </c>
      <c r="CU5" s="23">
        <f t="shared" si="13"/>
        <v>-1.7785884612817252E-6</v>
      </c>
    </row>
    <row r="6" spans="1:99" x14ac:dyDescent="0.25">
      <c r="A6" s="28" t="s">
        <v>4</v>
      </c>
      <c r="B6" s="26">
        <v>1245.3393606</v>
      </c>
      <c r="C6" s="26">
        <v>10.531865</v>
      </c>
      <c r="D6" s="26">
        <v>3523.1779234000001</v>
      </c>
      <c r="E6" s="26">
        <v>53.117898619999998</v>
      </c>
      <c r="F6" s="26">
        <v>50.334726297000003</v>
      </c>
      <c r="G6" s="26">
        <v>218.08231366999999</v>
      </c>
      <c r="H6" s="26">
        <v>25808.100865</v>
      </c>
      <c r="I6" s="26">
        <v>9.0418945623999996</v>
      </c>
      <c r="J6" s="26">
        <v>188.16276221999999</v>
      </c>
      <c r="K6" s="26">
        <v>1.52254192E-2</v>
      </c>
      <c r="L6" s="26">
        <v>40.365826894999998</v>
      </c>
      <c r="M6" s="26">
        <v>0.52336338520000003</v>
      </c>
      <c r="N6" s="65">
        <v>0.50696067710000003</v>
      </c>
      <c r="O6" s="65">
        <v>0.24567676990000001</v>
      </c>
      <c r="P6" s="65">
        <v>0.91246438880000003</v>
      </c>
      <c r="R6" s="28" t="s">
        <v>4</v>
      </c>
      <c r="S6" s="96">
        <v>0</v>
      </c>
      <c r="T6" s="26">
        <v>0</v>
      </c>
      <c r="U6" s="26">
        <v>0.50695972565959402</v>
      </c>
      <c r="V6" s="26">
        <v>8.9338300283608305</v>
      </c>
      <c r="W6" s="26">
        <v>8.9338300283608305</v>
      </c>
      <c r="X6" s="26">
        <v>1.70365704669182E-3</v>
      </c>
      <c r="Y6" s="97">
        <v>0</v>
      </c>
      <c r="Z6" s="26">
        <v>197.625185260764</v>
      </c>
      <c r="AA6" s="26">
        <v>0.24567726463433201</v>
      </c>
      <c r="AB6" s="26">
        <v>90033.3237117932</v>
      </c>
      <c r="AC6" s="26">
        <v>1.52252829074246E-2</v>
      </c>
      <c r="AD6" s="26">
        <v>1245.3355100272599</v>
      </c>
      <c r="AE6" s="26">
        <v>26.6378564960064</v>
      </c>
      <c r="AF6" s="26">
        <v>5672.2103297260101</v>
      </c>
      <c r="AG6" s="26">
        <v>15.2501040887727</v>
      </c>
      <c r="AH6" s="26">
        <v>0</v>
      </c>
      <c r="AI6" s="97">
        <v>0</v>
      </c>
      <c r="AJ6" s="26">
        <v>39.6828538754731</v>
      </c>
      <c r="AK6" s="26">
        <v>39.6828538754731</v>
      </c>
      <c r="AL6" s="26">
        <v>0</v>
      </c>
      <c r="AM6" s="26">
        <v>7.4434796451315002</v>
      </c>
      <c r="AN6" s="26">
        <v>0</v>
      </c>
      <c r="AO6" s="97">
        <v>0</v>
      </c>
      <c r="AP6" s="26">
        <v>0</v>
      </c>
      <c r="AQ6" s="26">
        <v>0.45391754990946698</v>
      </c>
      <c r="AR6" s="26">
        <v>0.91028994750171999</v>
      </c>
      <c r="AS6" s="26">
        <v>10.531860733147001</v>
      </c>
      <c r="AT6" s="26">
        <v>0</v>
      </c>
      <c r="AU6" s="26">
        <v>3170.84811564045</v>
      </c>
      <c r="AV6" s="26">
        <v>352.31646674735902</v>
      </c>
      <c r="AW6" s="26">
        <v>3523.1645823878098</v>
      </c>
      <c r="AX6" s="26">
        <v>0</v>
      </c>
      <c r="AY6" s="26">
        <v>70.887753822846307</v>
      </c>
      <c r="AZ6" s="26">
        <v>4.1778735186869101E-2</v>
      </c>
      <c r="BA6" s="26">
        <v>17656.1608655526</v>
      </c>
      <c r="BB6" s="26">
        <v>5.6367308237570003E-2</v>
      </c>
      <c r="BC6" s="26">
        <v>0.147703162129003</v>
      </c>
      <c r="BD6" s="26">
        <v>0.35699269311110798</v>
      </c>
      <c r="BE6" s="26">
        <v>8.3507157333950505E-2</v>
      </c>
      <c r="BF6" s="26">
        <v>2.5445142676521302</v>
      </c>
      <c r="BG6" s="26">
        <v>1.96607303397873E-2</v>
      </c>
      <c r="BH6" s="26">
        <v>53.120165913458898</v>
      </c>
      <c r="BI6" s="26">
        <v>50.337004009503303</v>
      </c>
      <c r="BJ6" s="26">
        <v>2.7831619039556301</v>
      </c>
      <c r="BK6" s="26">
        <v>0</v>
      </c>
      <c r="BL6" s="26">
        <v>0</v>
      </c>
      <c r="BM6" s="26">
        <v>29.791676644113299</v>
      </c>
      <c r="BN6" s="26">
        <v>0</v>
      </c>
      <c r="BO6" s="26">
        <v>1.5903862726786699</v>
      </c>
      <c r="BP6" s="26">
        <v>0.23851813477846201</v>
      </c>
      <c r="BQ6" s="26">
        <v>0.25193706335201799</v>
      </c>
      <c r="BR6" s="26">
        <v>3.9751731070288798</v>
      </c>
      <c r="BS6" s="26">
        <v>6216.6536364079102</v>
      </c>
      <c r="BT6" s="26">
        <v>0.13047982655797799</v>
      </c>
      <c r="BU6" s="26">
        <v>11.108308907003501</v>
      </c>
      <c r="BV6" s="26">
        <v>0</v>
      </c>
      <c r="BW6" s="26">
        <v>218.08149531491699</v>
      </c>
      <c r="BX6" s="26">
        <v>10512.132637406099</v>
      </c>
      <c r="BY6" s="26">
        <v>0</v>
      </c>
      <c r="BZ6" s="26">
        <v>0</v>
      </c>
      <c r="CA6" s="26">
        <v>327.50744073208898</v>
      </c>
      <c r="CB6" s="97">
        <v>0</v>
      </c>
      <c r="CC6" s="26">
        <v>918.25255347063398</v>
      </c>
      <c r="CD6" s="26">
        <v>25807.6145724411</v>
      </c>
      <c r="CE6" s="26">
        <v>523.384959513853</v>
      </c>
      <c r="CG6" s="23">
        <f t="shared" si="0"/>
        <v>-3.0919867000473354E-6</v>
      </c>
      <c r="CH6" s="23">
        <f t="shared" si="14"/>
        <v>-4.0513745655914357E-7</v>
      </c>
      <c r="CI6" s="23">
        <f t="shared" si="1"/>
        <v>-3.7866416287578468E-6</v>
      </c>
      <c r="CJ6" s="23">
        <f t="shared" si="2"/>
        <v>4.2684170831373224E-5</v>
      </c>
      <c r="CK6" s="23">
        <f t="shared" si="3"/>
        <v>4.5251313970807785E-5</v>
      </c>
      <c r="CL6" s="23">
        <f t="shared" si="4"/>
        <v>-3.752505506873199E-6</v>
      </c>
      <c r="CM6" s="23">
        <f t="shared" si="5"/>
        <v>-1.8842632452663385E-5</v>
      </c>
      <c r="CN6" s="23">
        <f t="shared" si="6"/>
        <v>-1.1951536626908572E-2</v>
      </c>
      <c r="CO6" s="23">
        <f t="shared" si="7"/>
        <v>5.028849985578198E-2</v>
      </c>
      <c r="CP6" s="23">
        <f t="shared" si="8"/>
        <v>-8.9516468222569913E-6</v>
      </c>
      <c r="CQ6" s="23">
        <f t="shared" si="9"/>
        <v>-1.6919584511509062E-2</v>
      </c>
      <c r="CR6" s="23">
        <f t="shared" si="10"/>
        <v>-0.13269142866002132</v>
      </c>
      <c r="CS6" s="23">
        <f t="shared" si="11"/>
        <v>-1.876753856845135E-6</v>
      </c>
      <c r="CT6" s="23">
        <f t="shared" si="12"/>
        <v>2.0137611390894677E-6</v>
      </c>
      <c r="CU6" s="23">
        <f t="shared" si="13"/>
        <v>-2.3830423685243097E-3</v>
      </c>
    </row>
    <row r="7" spans="1:99" x14ac:dyDescent="0.25">
      <c r="A7" s="28" t="s">
        <v>5</v>
      </c>
      <c r="B7" s="26">
        <v>16750.221454999999</v>
      </c>
      <c r="C7" s="26"/>
      <c r="D7" s="26">
        <v>30557.684557</v>
      </c>
      <c r="E7" s="26">
        <v>171.99897791000001</v>
      </c>
      <c r="F7" s="26">
        <v>156.16227319000001</v>
      </c>
      <c r="G7" s="26">
        <v>7.1361208112999996</v>
      </c>
      <c r="H7" s="26">
        <v>103461.71321</v>
      </c>
      <c r="I7" s="26">
        <v>440.94414295000001</v>
      </c>
      <c r="J7" s="26">
        <v>907.44988517000002</v>
      </c>
      <c r="K7" s="26"/>
      <c r="L7" s="26">
        <v>3562.7125894000001</v>
      </c>
      <c r="M7" s="26">
        <v>320.35434827</v>
      </c>
      <c r="N7" s="65">
        <v>305.30377355000002</v>
      </c>
      <c r="O7" s="65">
        <v>70.891929391999994</v>
      </c>
      <c r="P7" s="65">
        <v>22.586509893999999</v>
      </c>
      <c r="R7" s="28" t="s">
        <v>5</v>
      </c>
      <c r="S7" s="96">
        <v>0</v>
      </c>
      <c r="T7" s="26">
        <v>0</v>
      </c>
      <c r="U7" s="26">
        <v>305.30360620573498</v>
      </c>
      <c r="V7" s="26">
        <v>480.28495268501501</v>
      </c>
      <c r="W7" s="26">
        <v>480.28495268501501</v>
      </c>
      <c r="X7" s="26">
        <v>0.37501076885865398</v>
      </c>
      <c r="Y7" s="97">
        <v>0</v>
      </c>
      <c r="Z7" s="26">
        <v>910.86843036390303</v>
      </c>
      <c r="AA7" s="26">
        <v>70.891842378029693</v>
      </c>
      <c r="AB7" s="26">
        <v>354838.03833845101</v>
      </c>
      <c r="AC7" s="26">
        <v>0</v>
      </c>
      <c r="AD7" s="26">
        <v>16750.216848078799</v>
      </c>
      <c r="AE7" s="26">
        <v>8955.3897156273706</v>
      </c>
      <c r="AF7" s="26">
        <v>44726.849355045</v>
      </c>
      <c r="AG7" s="26">
        <v>17410.023289585701</v>
      </c>
      <c r="AH7" s="26">
        <v>0</v>
      </c>
      <c r="AI7" s="97">
        <v>0</v>
      </c>
      <c r="AJ7" s="26">
        <v>3621.8651670739</v>
      </c>
      <c r="AK7" s="26">
        <v>3621.8651670739</v>
      </c>
      <c r="AL7" s="26">
        <v>0</v>
      </c>
      <c r="AM7" s="26">
        <v>127.296232029851</v>
      </c>
      <c r="AN7" s="26">
        <v>1.42452031607665E-4</v>
      </c>
      <c r="AO7" s="97">
        <v>1.28476931927004E-4</v>
      </c>
      <c r="AP7" s="26">
        <v>0</v>
      </c>
      <c r="AQ7" s="26">
        <v>322.91960889052001</v>
      </c>
      <c r="AR7" s="26">
        <v>22.586434690424198</v>
      </c>
      <c r="AS7" s="26">
        <v>0</v>
      </c>
      <c r="AT7" s="26">
        <v>0</v>
      </c>
      <c r="AU7" s="26">
        <v>27501.8480641811</v>
      </c>
      <c r="AV7" s="26">
        <v>3055.7562732873598</v>
      </c>
      <c r="AW7" s="26">
        <v>30557.6043374685</v>
      </c>
      <c r="AX7" s="26">
        <v>0</v>
      </c>
      <c r="AY7" s="26">
        <v>341.41824706997602</v>
      </c>
      <c r="AZ7" s="26">
        <v>1.2500522414987001</v>
      </c>
      <c r="BA7" s="26">
        <v>39358.965831726397</v>
      </c>
      <c r="BB7" s="26">
        <v>1.6865488811168601</v>
      </c>
      <c r="BC7" s="26">
        <v>4.4193852027623999</v>
      </c>
      <c r="BD7" s="26">
        <v>10.681500878431599</v>
      </c>
      <c r="BE7" s="26">
        <v>2.4985896532085401</v>
      </c>
      <c r="BF7" s="26">
        <v>0</v>
      </c>
      <c r="BG7" s="26">
        <v>0.58826193101296698</v>
      </c>
      <c r="BH7" s="26">
        <v>172.01007872057099</v>
      </c>
      <c r="BI7" s="26">
        <v>156.173395711902</v>
      </c>
      <c r="BJ7" s="26">
        <v>15.836683008669601</v>
      </c>
      <c r="BK7" s="26">
        <v>0</v>
      </c>
      <c r="BL7" s="26">
        <v>0</v>
      </c>
      <c r="BM7" s="26">
        <v>4.6536422987174699</v>
      </c>
      <c r="BN7" s="26">
        <v>0</v>
      </c>
      <c r="BO7" s="26">
        <v>28.686978569707399</v>
      </c>
      <c r="BP7" s="26">
        <v>7.1366111849953597</v>
      </c>
      <c r="BQ7" s="26">
        <v>3.8259756379746102</v>
      </c>
      <c r="BR7" s="26">
        <v>71.694069306039793</v>
      </c>
      <c r="BS7" s="26">
        <v>31048.399145883701</v>
      </c>
      <c r="BT7" s="26">
        <v>3.9040526633531099</v>
      </c>
      <c r="BU7" s="26">
        <v>15.147727263083</v>
      </c>
      <c r="BV7" s="26">
        <v>0</v>
      </c>
      <c r="BW7" s="26">
        <v>7.1360640268081896</v>
      </c>
      <c r="BX7" s="26">
        <v>21519.425805577601</v>
      </c>
      <c r="BY7" s="26">
        <v>0</v>
      </c>
      <c r="BZ7" s="26">
        <v>0</v>
      </c>
      <c r="CA7" s="26">
        <v>346.50877924442801</v>
      </c>
      <c r="CB7" s="97">
        <v>0</v>
      </c>
      <c r="CC7" s="26">
        <v>556.11706236795101</v>
      </c>
      <c r="CD7" s="26">
        <v>103460.443605769</v>
      </c>
      <c r="CE7" s="26">
        <v>113.73905568259801</v>
      </c>
      <c r="CG7" s="23">
        <f t="shared" si="0"/>
        <v>-2.7503643535083982E-7</v>
      </c>
      <c r="CH7" s="23" t="str">
        <f t="shared" si="14"/>
        <v/>
      </c>
      <c r="CI7" s="23">
        <f t="shared" si="1"/>
        <v>-2.6251835721152333E-6</v>
      </c>
      <c r="CJ7" s="23">
        <f t="shared" si="2"/>
        <v>6.4539979864232681E-5</v>
      </c>
      <c r="CK7" s="23">
        <f t="shared" si="3"/>
        <v>7.1224129072859437E-5</v>
      </c>
      <c r="CL7" s="23">
        <f t="shared" si="4"/>
        <v>-7.9573333063666309E-6</v>
      </c>
      <c r="CM7" s="23">
        <f t="shared" si="5"/>
        <v>-1.2271246933840368E-5</v>
      </c>
      <c r="CN7" s="23">
        <f t="shared" si="6"/>
        <v>8.9219485878228283E-2</v>
      </c>
      <c r="CO7" s="23">
        <f t="shared" si="7"/>
        <v>3.7671999851127762E-3</v>
      </c>
      <c r="CP7" s="23" t="str">
        <f t="shared" si="8"/>
        <v/>
      </c>
      <c r="CQ7" s="23">
        <f t="shared" si="9"/>
        <v>1.6603241544067938E-2</v>
      </c>
      <c r="CR7" s="23">
        <f t="shared" si="10"/>
        <v>8.0075723472245886E-3</v>
      </c>
      <c r="CS7" s="23">
        <f t="shared" si="11"/>
        <v>-5.4812380171831182E-7</v>
      </c>
      <c r="CT7" s="23">
        <f t="shared" si="12"/>
        <v>-1.2274171552016713E-6</v>
      </c>
      <c r="CU7" s="23">
        <f t="shared" si="13"/>
        <v>-3.329579299919374E-6</v>
      </c>
    </row>
    <row r="8" spans="1:99" x14ac:dyDescent="0.25">
      <c r="A8" s="28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65"/>
      <c r="O8" s="65"/>
      <c r="P8" s="65"/>
      <c r="CG8" s="23" t="str">
        <f t="shared" si="0"/>
        <v/>
      </c>
      <c r="CH8" s="23" t="str">
        <f t="shared" si="14"/>
        <v/>
      </c>
      <c r="CI8" s="23" t="str">
        <f t="shared" si="1"/>
        <v/>
      </c>
      <c r="CJ8" s="23" t="str">
        <f t="shared" si="2"/>
        <v/>
      </c>
      <c r="CK8" s="23" t="str">
        <f t="shared" si="3"/>
        <v/>
      </c>
      <c r="CL8" s="23" t="str">
        <f t="shared" si="4"/>
        <v/>
      </c>
      <c r="CM8" s="23" t="str">
        <f t="shared" si="5"/>
        <v/>
      </c>
      <c r="CN8" s="23" t="str">
        <f t="shared" si="6"/>
        <v/>
      </c>
      <c r="CO8" s="23" t="str">
        <f t="shared" si="7"/>
        <v/>
      </c>
      <c r="CP8" s="23" t="str">
        <f t="shared" si="8"/>
        <v/>
      </c>
      <c r="CQ8" s="23" t="str">
        <f t="shared" si="9"/>
        <v/>
      </c>
      <c r="CR8" s="23" t="str">
        <f t="shared" si="10"/>
        <v/>
      </c>
      <c r="CS8" s="23" t="str">
        <f t="shared" si="11"/>
        <v/>
      </c>
      <c r="CT8" s="23" t="str">
        <f t="shared" si="12"/>
        <v/>
      </c>
      <c r="CU8" s="23" t="str">
        <f t="shared" si="13"/>
        <v/>
      </c>
    </row>
    <row r="9" spans="1:99" x14ac:dyDescent="0.25">
      <c r="A9" s="28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65"/>
      <c r="O9" s="65"/>
      <c r="P9" s="65"/>
      <c r="CG9" s="23" t="str">
        <f t="shared" si="0"/>
        <v/>
      </c>
      <c r="CH9" s="23" t="str">
        <f t="shared" si="14"/>
        <v/>
      </c>
      <c r="CI9" s="23" t="str">
        <f t="shared" si="1"/>
        <v/>
      </c>
      <c r="CJ9" s="23" t="str">
        <f t="shared" si="2"/>
        <v/>
      </c>
      <c r="CK9" s="23" t="str">
        <f t="shared" si="3"/>
        <v/>
      </c>
      <c r="CL9" s="23" t="str">
        <f t="shared" si="4"/>
        <v/>
      </c>
      <c r="CM9" s="23" t="str">
        <f t="shared" si="5"/>
        <v/>
      </c>
      <c r="CN9" s="23" t="str">
        <f t="shared" si="6"/>
        <v/>
      </c>
      <c r="CO9" s="23" t="str">
        <f t="shared" si="7"/>
        <v/>
      </c>
      <c r="CP9" s="23" t="str">
        <f t="shared" si="8"/>
        <v/>
      </c>
      <c r="CQ9" s="23" t="str">
        <f t="shared" si="9"/>
        <v/>
      </c>
      <c r="CR9" s="23" t="str">
        <f t="shared" si="10"/>
        <v/>
      </c>
      <c r="CS9" s="23" t="str">
        <f t="shared" si="11"/>
        <v/>
      </c>
      <c r="CT9" s="23" t="str">
        <f t="shared" si="12"/>
        <v/>
      </c>
      <c r="CU9" s="23" t="str">
        <f t="shared" si="13"/>
        <v/>
      </c>
    </row>
    <row r="10" spans="1:99" x14ac:dyDescent="0.25">
      <c r="A10" s="28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65"/>
      <c r="O10" s="65"/>
      <c r="P10" s="65"/>
      <c r="CG10" s="23" t="str">
        <f t="shared" si="0"/>
        <v/>
      </c>
      <c r="CH10" s="23" t="str">
        <f t="shared" si="14"/>
        <v/>
      </c>
      <c r="CI10" s="23" t="str">
        <f t="shared" si="1"/>
        <v/>
      </c>
      <c r="CJ10" s="23" t="str">
        <f t="shared" si="2"/>
        <v/>
      </c>
      <c r="CK10" s="23" t="str">
        <f t="shared" si="3"/>
        <v/>
      </c>
      <c r="CL10" s="23" t="str">
        <f t="shared" si="4"/>
        <v/>
      </c>
      <c r="CM10" s="23" t="str">
        <f t="shared" si="5"/>
        <v/>
      </c>
      <c r="CN10" s="23" t="str">
        <f t="shared" si="6"/>
        <v/>
      </c>
      <c r="CO10" s="23" t="str">
        <f t="shared" si="7"/>
        <v/>
      </c>
      <c r="CP10" s="23" t="str">
        <f t="shared" si="8"/>
        <v/>
      </c>
      <c r="CQ10" s="23" t="str">
        <f t="shared" si="9"/>
        <v/>
      </c>
      <c r="CR10" s="23" t="str">
        <f t="shared" si="10"/>
        <v/>
      </c>
      <c r="CS10" s="23" t="str">
        <f t="shared" si="11"/>
        <v/>
      </c>
      <c r="CT10" s="23" t="str">
        <f t="shared" si="12"/>
        <v/>
      </c>
      <c r="CU10" s="23" t="str">
        <f t="shared" si="13"/>
        <v/>
      </c>
    </row>
    <row r="11" spans="1:99" x14ac:dyDescent="0.25">
      <c r="A11" s="28" t="s">
        <v>9</v>
      </c>
      <c r="B11" s="26">
        <v>27.237819983000001</v>
      </c>
      <c r="C11" s="26"/>
      <c r="D11" s="26">
        <v>16.973422309</v>
      </c>
      <c r="E11" s="26">
        <v>0.30515601650000002</v>
      </c>
      <c r="F11" s="26">
        <v>0.30364225649999999</v>
      </c>
      <c r="G11" s="26">
        <v>13.707214789</v>
      </c>
      <c r="H11" s="26">
        <v>737.35959574000003</v>
      </c>
      <c r="I11" s="26">
        <v>2.7482219200000001E-2</v>
      </c>
      <c r="J11" s="26">
        <v>8.5236502200000004</v>
      </c>
      <c r="K11" s="26">
        <v>1.7357600000000001E-5</v>
      </c>
      <c r="L11" s="26">
        <v>1.0228208773</v>
      </c>
      <c r="M11" s="26">
        <v>1.9268496900000001E-2</v>
      </c>
      <c r="N11" s="65">
        <v>1.7336570799999999E-2</v>
      </c>
      <c r="O11" s="65">
        <v>4.2667996000000001E-3</v>
      </c>
      <c r="P11" s="65">
        <v>1.5515037999999999E-3</v>
      </c>
      <c r="R11" s="28" t="s">
        <v>9</v>
      </c>
      <c r="S11" s="96">
        <v>0</v>
      </c>
      <c r="T11" s="26">
        <v>0</v>
      </c>
      <c r="U11" s="26">
        <v>1.7336388285272501E-2</v>
      </c>
      <c r="V11" s="26">
        <v>2.7480936795945599E-2</v>
      </c>
      <c r="W11" s="26">
        <v>2.7480936795945599E-2</v>
      </c>
      <c r="X11" s="26">
        <v>2.66359619868053E-5</v>
      </c>
      <c r="Y11" s="97">
        <v>0</v>
      </c>
      <c r="Z11" s="26">
        <v>8.5237802131566802</v>
      </c>
      <c r="AA11" s="26">
        <v>4.2667886156362803E-3</v>
      </c>
      <c r="AB11" s="26">
        <v>258.29078870020902</v>
      </c>
      <c r="AC11" s="26">
        <v>1.7356744467776601E-5</v>
      </c>
      <c r="AD11" s="26">
        <v>27.237737643369201</v>
      </c>
      <c r="AE11" s="26">
        <v>0.74657916071191499</v>
      </c>
      <c r="AF11" s="26">
        <v>73.047998708626196</v>
      </c>
      <c r="AG11" s="26">
        <v>1.4771561765978201</v>
      </c>
      <c r="AH11" s="26">
        <v>0</v>
      </c>
      <c r="AI11" s="97">
        <v>0</v>
      </c>
      <c r="AJ11" s="26">
        <v>1.0228213047861201</v>
      </c>
      <c r="AK11" s="26">
        <v>1.0228213047861201</v>
      </c>
      <c r="AL11" s="26">
        <v>0</v>
      </c>
      <c r="AM11" s="26">
        <v>7.1618865912520605E-2</v>
      </c>
      <c r="AN11" s="26">
        <v>0</v>
      </c>
      <c r="AO11" s="97">
        <v>0</v>
      </c>
      <c r="AP11" s="26">
        <v>0</v>
      </c>
      <c r="AQ11" s="26">
        <v>1.9268877019791901E-2</v>
      </c>
      <c r="AR11" s="26">
        <v>1.5512723490277601E-3</v>
      </c>
      <c r="AS11" s="26">
        <v>0</v>
      </c>
      <c r="AT11" s="26">
        <v>0</v>
      </c>
      <c r="AU11" s="26">
        <v>15.276091491812499</v>
      </c>
      <c r="AV11" s="26">
        <v>1.69733964935487</v>
      </c>
      <c r="AW11" s="26">
        <v>16.973431141167399</v>
      </c>
      <c r="AX11" s="26">
        <v>0</v>
      </c>
      <c r="AY11" s="26">
        <v>3.192989250423</v>
      </c>
      <c r="AZ11" s="26">
        <v>9.9811747328273611E-4</v>
      </c>
      <c r="BA11" s="26">
        <v>521.16508840787696</v>
      </c>
      <c r="BB11" s="26">
        <v>1.3466805557852E-3</v>
      </c>
      <c r="BC11" s="26">
        <v>3.52876745096094E-3</v>
      </c>
      <c r="BD11" s="26">
        <v>8.5289399626316698E-3</v>
      </c>
      <c r="BE11" s="26">
        <v>1.9950855668909801E-3</v>
      </c>
      <c r="BF11" s="26">
        <v>1.00927667454819E-2</v>
      </c>
      <c r="BG11" s="26">
        <v>4.6971328891019901E-4</v>
      </c>
      <c r="BH11" s="26">
        <v>0.30517442621956897</v>
      </c>
      <c r="BI11" s="26">
        <v>0.303660656701775</v>
      </c>
      <c r="BJ11" s="26">
        <v>1.5137695177940499E-3</v>
      </c>
      <c r="BK11" s="26">
        <v>0</v>
      </c>
      <c r="BL11" s="26">
        <v>0</v>
      </c>
      <c r="BM11" s="26">
        <v>0.12126854445344599</v>
      </c>
      <c r="BN11" s="26">
        <v>0</v>
      </c>
      <c r="BO11" s="26">
        <v>2.5411311915430699E-2</v>
      </c>
      <c r="BP11" s="26">
        <v>5.6984411117908798E-3</v>
      </c>
      <c r="BQ11" s="26">
        <v>3.5470541289814102E-3</v>
      </c>
      <c r="BR11" s="26">
        <v>6.3509725138753303E-2</v>
      </c>
      <c r="BS11" s="26">
        <v>145.74671413355301</v>
      </c>
      <c r="BT11" s="26">
        <v>3.1173142192606799E-3</v>
      </c>
      <c r="BU11" s="26">
        <v>5.4148194690167802E-2</v>
      </c>
      <c r="BV11" s="26">
        <v>0</v>
      </c>
      <c r="BW11" s="26">
        <v>13.707184234307199</v>
      </c>
      <c r="BX11" s="26">
        <v>295.00346041280801</v>
      </c>
      <c r="BY11" s="26">
        <v>0</v>
      </c>
      <c r="BZ11" s="26">
        <v>0</v>
      </c>
      <c r="CA11" s="26">
        <v>12.1063802816074</v>
      </c>
      <c r="CB11" s="97">
        <v>0</v>
      </c>
      <c r="CC11" s="26">
        <v>36.069042675143301</v>
      </c>
      <c r="CD11" s="26">
        <v>737.35842777382595</v>
      </c>
      <c r="CE11" s="26">
        <v>12.1034570648412</v>
      </c>
      <c r="CG11" s="23">
        <f t="shared" si="0"/>
        <v>-3.0229890223271401E-6</v>
      </c>
      <c r="CH11" s="23" t="str">
        <f t="shared" si="14"/>
        <v/>
      </c>
      <c r="CI11" s="23">
        <f t="shared" si="1"/>
        <v>5.2035277496964152E-7</v>
      </c>
      <c r="CJ11" s="23">
        <f t="shared" si="2"/>
        <v>6.032887629124292E-5</v>
      </c>
      <c r="CK11" s="23">
        <f t="shared" si="3"/>
        <v>6.0598290854208277E-5</v>
      </c>
      <c r="CL11" s="23">
        <f t="shared" si="4"/>
        <v>-2.2290956456958136E-6</v>
      </c>
      <c r="CM11" s="23">
        <f t="shared" si="5"/>
        <v>-1.5839845047487912E-6</v>
      </c>
      <c r="CN11" s="23">
        <f t="shared" si="6"/>
        <v>-4.6663045843212056E-5</v>
      </c>
      <c r="CO11" s="23">
        <f t="shared" si="7"/>
        <v>1.5250878828276307E-5</v>
      </c>
      <c r="CP11" s="23">
        <f t="shared" si="8"/>
        <v>-4.9288624199208956E-5</v>
      </c>
      <c r="CQ11" s="23">
        <f t="shared" si="9"/>
        <v>4.179481760155528E-7</v>
      </c>
      <c r="CR11" s="23">
        <f t="shared" si="10"/>
        <v>1.9727526950990949E-5</v>
      </c>
      <c r="CS11" s="23">
        <f t="shared" si="11"/>
        <v>-1.0527729480277858E-5</v>
      </c>
      <c r="CT11" s="23">
        <f t="shared" si="12"/>
        <v>-2.5743800388039686E-6</v>
      </c>
      <c r="CU11" s="23">
        <f t="shared" si="13"/>
        <v>-1.4917847590180744E-4</v>
      </c>
    </row>
    <row r="12" spans="1:99" x14ac:dyDescent="0.25">
      <c r="A12" s="28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65"/>
      <c r="O12" s="65"/>
      <c r="P12" s="65"/>
      <c r="R12" s="28"/>
      <c r="CG12" s="23" t="str">
        <f t="shared" si="0"/>
        <v/>
      </c>
      <c r="CH12" s="23" t="str">
        <f t="shared" si="14"/>
        <v/>
      </c>
      <c r="CI12" s="23" t="str">
        <f t="shared" si="1"/>
        <v/>
      </c>
      <c r="CJ12" s="23" t="str">
        <f t="shared" si="2"/>
        <v/>
      </c>
      <c r="CK12" s="23" t="str">
        <f t="shared" si="3"/>
        <v/>
      </c>
      <c r="CL12" s="23" t="str">
        <f t="shared" si="4"/>
        <v/>
      </c>
      <c r="CM12" s="23" t="str">
        <f t="shared" si="5"/>
        <v/>
      </c>
      <c r="CN12" s="23" t="str">
        <f t="shared" si="6"/>
        <v/>
      </c>
      <c r="CO12" s="23" t="str">
        <f t="shared" si="7"/>
        <v/>
      </c>
      <c r="CP12" s="23" t="str">
        <f t="shared" si="8"/>
        <v/>
      </c>
      <c r="CQ12" s="23" t="str">
        <f t="shared" si="9"/>
        <v/>
      </c>
      <c r="CR12" s="23" t="str">
        <f t="shared" si="10"/>
        <v/>
      </c>
      <c r="CS12" s="23" t="str">
        <f t="shared" si="11"/>
        <v/>
      </c>
      <c r="CT12" s="23" t="str">
        <f t="shared" si="12"/>
        <v/>
      </c>
      <c r="CU12" s="23" t="str">
        <f t="shared" si="13"/>
        <v/>
      </c>
    </row>
    <row r="13" spans="1:99" x14ac:dyDescent="0.25">
      <c r="A13" s="28" t="s">
        <v>12</v>
      </c>
      <c r="B13" s="26">
        <v>15.435385480000001</v>
      </c>
      <c r="C13" s="26"/>
      <c r="D13" s="26">
        <v>9.4224276600000003</v>
      </c>
      <c r="E13" s="26">
        <v>0.17994212200000001</v>
      </c>
      <c r="F13" s="26">
        <v>0.17841726199999999</v>
      </c>
      <c r="G13" s="26">
        <v>4.6535767000000002E-3</v>
      </c>
      <c r="H13" s="26">
        <v>178.15870519000001</v>
      </c>
      <c r="I13" s="26">
        <v>2.7230850500000001E-2</v>
      </c>
      <c r="J13" s="26">
        <v>3.9705241117000001</v>
      </c>
      <c r="K13" s="26">
        <v>1.7484899999999999E-5</v>
      </c>
      <c r="L13" s="26">
        <v>1.2638753178</v>
      </c>
      <c r="M13" s="26">
        <v>1.1930084299999999E-2</v>
      </c>
      <c r="N13" s="65">
        <v>1.40547144E-2</v>
      </c>
      <c r="O13" s="65">
        <v>2.3819501999999999E-3</v>
      </c>
      <c r="P13" s="65">
        <v>1.3136202E-3</v>
      </c>
      <c r="R13" t="s">
        <v>12</v>
      </c>
      <c r="S13" s="96">
        <v>0</v>
      </c>
      <c r="T13" s="26">
        <v>0</v>
      </c>
      <c r="U13" s="26">
        <v>1.40546997817314E-2</v>
      </c>
      <c r="V13" s="26">
        <v>2.7230944354833999E-2</v>
      </c>
      <c r="W13" s="26">
        <v>2.7230944354833999E-2</v>
      </c>
      <c r="X13" s="26">
        <v>1.03044765290431E-4</v>
      </c>
      <c r="Y13" s="97">
        <v>0</v>
      </c>
      <c r="Z13" s="26">
        <v>3.9729063158811</v>
      </c>
      <c r="AA13" s="26">
        <v>2.3815922299067998E-3</v>
      </c>
      <c r="AB13" s="26">
        <v>117.006521516559</v>
      </c>
      <c r="AC13" s="26">
        <v>1.7483762385841901E-5</v>
      </c>
      <c r="AD13" s="26">
        <v>15.435415709033901</v>
      </c>
      <c r="AE13" s="26">
        <v>0.96530744541410995</v>
      </c>
      <c r="AF13" s="26">
        <v>24.967042918037599</v>
      </c>
      <c r="AG13" s="26">
        <v>1.9152791771027899</v>
      </c>
      <c r="AH13" s="26">
        <v>0</v>
      </c>
      <c r="AI13" s="97">
        <v>0</v>
      </c>
      <c r="AJ13" s="26">
        <v>1.2638801084762099</v>
      </c>
      <c r="AK13" s="26">
        <v>1.2638801084762099</v>
      </c>
      <c r="AL13" s="26">
        <v>0</v>
      </c>
      <c r="AM13" s="26">
        <v>2.4995618462606901E-2</v>
      </c>
      <c r="AN13" s="26">
        <v>0</v>
      </c>
      <c r="AO13" s="97">
        <v>0</v>
      </c>
      <c r="AP13" s="26">
        <v>0</v>
      </c>
      <c r="AQ13" s="26">
        <v>1.1930116939543701E-2</v>
      </c>
      <c r="AR13" s="26">
        <v>1.31371735495626E-3</v>
      </c>
      <c r="AS13" s="26">
        <v>0</v>
      </c>
      <c r="AT13" s="26">
        <v>0</v>
      </c>
      <c r="AU13" s="26">
        <v>8.48019762231519</v>
      </c>
      <c r="AV13" s="26">
        <v>0.94224703671246801</v>
      </c>
      <c r="AW13" s="26">
        <v>9.4224446590276507</v>
      </c>
      <c r="AX13" s="26">
        <v>0</v>
      </c>
      <c r="AY13" s="26">
        <v>0.95172233568676801</v>
      </c>
      <c r="AZ13" s="26">
        <v>1.03352811168615E-3</v>
      </c>
      <c r="BA13" s="26">
        <v>117.786326255394</v>
      </c>
      <c r="BB13" s="26">
        <v>1.3944304634666499E-3</v>
      </c>
      <c r="BC13" s="26">
        <v>3.6539179990850898E-3</v>
      </c>
      <c r="BD13" s="26">
        <v>8.8313982263816E-3</v>
      </c>
      <c r="BE13" s="26">
        <v>2.06582483175977E-3</v>
      </c>
      <c r="BF13" s="26">
        <v>2.7807018414105098E-3</v>
      </c>
      <c r="BG13" s="26">
        <v>4.86373341710895E-4</v>
      </c>
      <c r="BH13" s="26">
        <v>0.179953514222567</v>
      </c>
      <c r="BI13" s="26">
        <v>0.17842866427465101</v>
      </c>
      <c r="BJ13" s="26">
        <v>1.5248499479158001E-3</v>
      </c>
      <c r="BK13" s="26">
        <v>0</v>
      </c>
      <c r="BL13" s="26">
        <v>0</v>
      </c>
      <c r="BM13" s="26">
        <v>3.6234670105876901E-2</v>
      </c>
      <c r="BN13" s="26">
        <v>0</v>
      </c>
      <c r="BO13" s="26">
        <v>2.44084040190258E-2</v>
      </c>
      <c r="BP13" s="26">
        <v>5.9005109211461796E-3</v>
      </c>
      <c r="BQ13" s="26">
        <v>3.2988885398237402E-3</v>
      </c>
      <c r="BR13" s="26">
        <v>6.1001780232256803E-2</v>
      </c>
      <c r="BS13" s="26">
        <v>38.9221684926449</v>
      </c>
      <c r="BT13" s="26">
        <v>3.2278634457139502E-3</v>
      </c>
      <c r="BU13" s="26">
        <v>2.41103721953074E-2</v>
      </c>
      <c r="BV13" s="26">
        <v>0</v>
      </c>
      <c r="BW13" s="26">
        <v>4.6537051648781599E-3</v>
      </c>
      <c r="BX13" s="26">
        <v>57.508294441382901</v>
      </c>
      <c r="BY13" s="26">
        <v>0</v>
      </c>
      <c r="BZ13" s="26">
        <v>0</v>
      </c>
      <c r="CA13" s="26">
        <v>3.08981929284987</v>
      </c>
      <c r="CB13" s="97">
        <v>0</v>
      </c>
      <c r="CC13" s="26">
        <v>8.2355837146778104</v>
      </c>
      <c r="CD13" s="26">
        <v>178.15836736718401</v>
      </c>
      <c r="CE13" s="26">
        <v>1.5623190540132199</v>
      </c>
      <c r="CG13" s="23">
        <f t="shared" si="0"/>
        <v>1.9584242932714996E-6</v>
      </c>
      <c r="CH13" s="23" t="str">
        <f t="shared" si="14"/>
        <v/>
      </c>
      <c r="CI13" s="23">
        <f t="shared" si="1"/>
        <v>1.8041027497153013E-6</v>
      </c>
      <c r="CJ13" s="23">
        <f t="shared" si="2"/>
        <v>6.331048250610033E-5</v>
      </c>
      <c r="CK13" s="23">
        <f t="shared" si="3"/>
        <v>6.3907911842172769E-5</v>
      </c>
      <c r="CL13" s="23">
        <f t="shared" si="4"/>
        <v>2.7605621748898132E-5</v>
      </c>
      <c r="CM13" s="23">
        <f t="shared" si="5"/>
        <v>-1.8961903412627151E-6</v>
      </c>
      <c r="CN13" s="23">
        <f t="shared" si="6"/>
        <v>3.4466361599079297E-6</v>
      </c>
      <c r="CO13" s="23">
        <f t="shared" si="7"/>
        <v>5.9997222383821743E-4</v>
      </c>
      <c r="CP13" s="23">
        <f t="shared" si="8"/>
        <v>-6.506266310347829E-5</v>
      </c>
      <c r="CQ13" s="23">
        <f t="shared" si="9"/>
        <v>3.7904658335227913E-6</v>
      </c>
      <c r="CR13" s="23">
        <f t="shared" si="10"/>
        <v>2.7359021848225823E-6</v>
      </c>
      <c r="CS13" s="23">
        <f t="shared" si="11"/>
        <v>-1.0400971647692422E-6</v>
      </c>
      <c r="CT13" s="23">
        <f t="shared" si="12"/>
        <v>-1.5028445733252069E-4</v>
      </c>
      <c r="CU13" s="23">
        <f t="shared" si="13"/>
        <v>7.3959700269502488E-5</v>
      </c>
    </row>
    <row r="14" spans="1:99" x14ac:dyDescent="0.25">
      <c r="A14" s="28" t="s">
        <v>13</v>
      </c>
      <c r="B14" s="26">
        <v>19815.394233999999</v>
      </c>
      <c r="C14" s="26"/>
      <c r="D14" s="26">
        <v>13355.108414</v>
      </c>
      <c r="E14" s="26">
        <v>244.47777187</v>
      </c>
      <c r="F14" s="26">
        <v>244.15683779</v>
      </c>
      <c r="G14" s="26">
        <v>208.15622116</v>
      </c>
      <c r="H14" s="26">
        <v>53539.491381</v>
      </c>
      <c r="I14" s="26">
        <v>19.757326246000002</v>
      </c>
      <c r="J14" s="26">
        <v>78.709833836000001</v>
      </c>
      <c r="K14" s="26">
        <v>3.6800466E-3</v>
      </c>
      <c r="L14" s="26">
        <v>145.61289284</v>
      </c>
      <c r="M14" s="26">
        <v>16.86760567</v>
      </c>
      <c r="N14" s="65">
        <v>15.867355159000001</v>
      </c>
      <c r="O14" s="65">
        <v>3.5868957759</v>
      </c>
      <c r="P14" s="65">
        <v>0.74885596779999997</v>
      </c>
      <c r="R14" s="28" t="s">
        <v>13</v>
      </c>
      <c r="S14" s="96">
        <v>0</v>
      </c>
      <c r="T14" s="26">
        <v>0</v>
      </c>
      <c r="U14" s="26">
        <v>15.8673558006018</v>
      </c>
      <c r="V14" s="26">
        <v>19.757296771613198</v>
      </c>
      <c r="W14" s="26">
        <v>19.757296771613198</v>
      </c>
      <c r="X14" s="26">
        <v>3.9758501055376198E-2</v>
      </c>
      <c r="Y14" s="97">
        <v>0</v>
      </c>
      <c r="Z14" s="26">
        <v>292.00640677762902</v>
      </c>
      <c r="AA14" s="26">
        <v>3.5868885303480602</v>
      </c>
      <c r="AB14" s="26">
        <v>169529.953986273</v>
      </c>
      <c r="AC14" s="26">
        <v>3.6801017554038001E-3</v>
      </c>
      <c r="AD14" s="26">
        <v>19815.363771032298</v>
      </c>
      <c r="AE14" s="26">
        <v>17.859173452666901</v>
      </c>
      <c r="AF14" s="26">
        <v>27128.677614275501</v>
      </c>
      <c r="AG14" s="26">
        <v>24.698122832483399</v>
      </c>
      <c r="AH14" s="26">
        <v>0</v>
      </c>
      <c r="AI14" s="97">
        <v>0</v>
      </c>
      <c r="AJ14" s="26">
        <v>145.61261062624899</v>
      </c>
      <c r="AK14" s="26">
        <v>145.61261062624899</v>
      </c>
      <c r="AL14" s="26">
        <v>0</v>
      </c>
      <c r="AM14" s="26">
        <v>2.63621006112567</v>
      </c>
      <c r="AN14" s="26">
        <v>0</v>
      </c>
      <c r="AO14" s="97">
        <v>0</v>
      </c>
      <c r="AP14" s="26">
        <v>0</v>
      </c>
      <c r="AQ14" s="26">
        <v>16.867638287113898</v>
      </c>
      <c r="AR14" s="26">
        <v>0.74885710528479399</v>
      </c>
      <c r="AS14" s="26">
        <v>0</v>
      </c>
      <c r="AT14" s="26">
        <v>0</v>
      </c>
      <c r="AU14" s="26">
        <v>12019.5745033284</v>
      </c>
      <c r="AV14" s="26">
        <v>1335.5088924122399</v>
      </c>
      <c r="AW14" s="26">
        <v>13355.083395740599</v>
      </c>
      <c r="AX14" s="26">
        <v>0</v>
      </c>
      <c r="AY14" s="26">
        <v>24.595138198495899</v>
      </c>
      <c r="AZ14" s="26">
        <v>0.94296074397173801</v>
      </c>
      <c r="BA14" s="26">
        <v>30822.903466215601</v>
      </c>
      <c r="BB14" s="26">
        <v>1.2722323858970299</v>
      </c>
      <c r="BC14" s="26">
        <v>3.3337275450982999</v>
      </c>
      <c r="BD14" s="26">
        <v>8.0574795359270706</v>
      </c>
      <c r="BE14" s="26">
        <v>1.8847916253024399</v>
      </c>
      <c r="BF14" s="26">
        <v>7.1265397706090701</v>
      </c>
      <c r="BG14" s="26">
        <v>0.44375006314037202</v>
      </c>
      <c r="BH14" s="26">
        <v>244.492289739744</v>
      </c>
      <c r="BI14" s="26">
        <v>244.17135592359801</v>
      </c>
      <c r="BJ14" s="26">
        <v>0.320933816145549</v>
      </c>
      <c r="BK14" s="26">
        <v>0</v>
      </c>
      <c r="BL14" s="26">
        <v>0</v>
      </c>
      <c r="BM14" s="26">
        <v>86.514435521420694</v>
      </c>
      <c r="BN14" s="26">
        <v>0</v>
      </c>
      <c r="BO14" s="26">
        <v>23.408760491851101</v>
      </c>
      <c r="BP14" s="26">
        <v>5.38343681454168</v>
      </c>
      <c r="BQ14" s="26">
        <v>3.2335666978620599</v>
      </c>
      <c r="BR14" s="26">
        <v>58.504214665696502</v>
      </c>
      <c r="BS14" s="26">
        <v>21428.339231006699</v>
      </c>
      <c r="BT14" s="26">
        <v>2.9449858887657898</v>
      </c>
      <c r="BU14" s="26">
        <v>41.120474173514701</v>
      </c>
      <c r="BV14" s="26">
        <v>0</v>
      </c>
      <c r="BW14" s="26">
        <v>208.15608558607099</v>
      </c>
      <c r="BX14" s="26">
        <v>17842.209188838799</v>
      </c>
      <c r="BY14" s="26">
        <v>0</v>
      </c>
      <c r="BZ14" s="26">
        <v>0</v>
      </c>
      <c r="CA14" s="26">
        <v>264.04348720591798</v>
      </c>
      <c r="CB14" s="97">
        <v>0</v>
      </c>
      <c r="CC14" s="26">
        <v>593.04341672246596</v>
      </c>
      <c r="CD14" s="26">
        <v>53539.2661554148</v>
      </c>
      <c r="CE14" s="26">
        <v>67.215594235977406</v>
      </c>
      <c r="CG14" s="23">
        <f t="shared" si="0"/>
        <v>-1.5373384622799711E-6</v>
      </c>
      <c r="CH14" s="23" t="str">
        <f t="shared" si="14"/>
        <v/>
      </c>
      <c r="CI14" s="23">
        <f t="shared" si="1"/>
        <v>-1.8733100941860126E-6</v>
      </c>
      <c r="CJ14" s="23">
        <f t="shared" si="2"/>
        <v>5.9383189043939727E-5</v>
      </c>
      <c r="CK14" s="23">
        <f t="shared" si="3"/>
        <v>5.9462326467809154E-5</v>
      </c>
      <c r="CL14" s="23">
        <f t="shared" si="4"/>
        <v>-6.5130856171021949E-7</v>
      </c>
      <c r="CM14" s="23">
        <f t="shared" si="5"/>
        <v>-4.2067188049507393E-6</v>
      </c>
      <c r="CN14" s="23">
        <f t="shared" si="6"/>
        <v>-1.4918206257386255E-6</v>
      </c>
      <c r="CO14" s="23">
        <f t="shared" si="7"/>
        <v>2.709910090600042</v>
      </c>
      <c r="CP14" s="23">
        <f t="shared" si="8"/>
        <v>1.4987691677648456E-5</v>
      </c>
      <c r="CQ14" s="23">
        <f t="shared" si="9"/>
        <v>-1.9381096378372445E-6</v>
      </c>
      <c r="CR14" s="23">
        <f t="shared" si="10"/>
        <v>1.9337133281869536E-6</v>
      </c>
      <c r="CS14" s="23">
        <f t="shared" si="11"/>
        <v>4.0435333602593315E-8</v>
      </c>
      <c r="CT14" s="23">
        <f t="shared" si="12"/>
        <v>-2.0200062651507417E-6</v>
      </c>
      <c r="CU14" s="23">
        <f t="shared" si="13"/>
        <v>1.5189633827241396E-6</v>
      </c>
    </row>
    <row r="15" spans="1:99" x14ac:dyDescent="0.25">
      <c r="A15" s="28" t="s">
        <v>14</v>
      </c>
      <c r="B15" s="26">
        <v>5943.2579287999997</v>
      </c>
      <c r="C15" s="26"/>
      <c r="D15" s="26">
        <v>4207.9901017000002</v>
      </c>
      <c r="E15" s="26">
        <v>83.728720373000002</v>
      </c>
      <c r="F15" s="26">
        <v>83.645745273000003</v>
      </c>
      <c r="G15" s="26">
        <v>47.445574583999999</v>
      </c>
      <c r="H15" s="26">
        <v>15332.103741999999</v>
      </c>
      <c r="I15" s="26">
        <v>8.5081050197000003</v>
      </c>
      <c r="J15" s="26">
        <v>29.056336141999999</v>
      </c>
      <c r="K15" s="26">
        <v>9.5144299999999995E-4</v>
      </c>
      <c r="L15" s="26">
        <v>59.335548500000002</v>
      </c>
      <c r="M15" s="26">
        <v>5.8897346974999998</v>
      </c>
      <c r="N15" s="65">
        <v>6.4178579279000001</v>
      </c>
      <c r="O15" s="65">
        <v>1.1688734865999999</v>
      </c>
      <c r="P15" s="65">
        <v>0.24122009180000001</v>
      </c>
      <c r="R15" s="28" t="s">
        <v>14</v>
      </c>
      <c r="S15" s="96">
        <v>0</v>
      </c>
      <c r="T15" s="26">
        <v>0</v>
      </c>
      <c r="U15" s="26">
        <v>6.4178554530229004</v>
      </c>
      <c r="V15" s="26">
        <v>8.5081023038185499</v>
      </c>
      <c r="W15" s="26">
        <v>8.5081023038185499</v>
      </c>
      <c r="X15" s="26">
        <v>3.6238634383134703E-2</v>
      </c>
      <c r="Y15" s="97">
        <v>0</v>
      </c>
      <c r="Z15" s="26">
        <v>80.429356023558995</v>
      </c>
      <c r="AA15" s="26">
        <v>1.16887135369043</v>
      </c>
      <c r="AB15" s="26">
        <v>47661.289585619001</v>
      </c>
      <c r="AC15" s="26">
        <v>9.5144148010163404E-4</v>
      </c>
      <c r="AD15" s="26">
        <v>5943.2533386949699</v>
      </c>
      <c r="AE15" s="26">
        <v>5.61946454236117</v>
      </c>
      <c r="AF15" s="26">
        <v>7722.28133105297</v>
      </c>
      <c r="AG15" s="26">
        <v>6.3682629245050704</v>
      </c>
      <c r="AH15" s="26">
        <v>0</v>
      </c>
      <c r="AI15" s="97">
        <v>0</v>
      </c>
      <c r="AJ15" s="26">
        <v>59.335530671523898</v>
      </c>
      <c r="AK15" s="26">
        <v>59.335530671523898</v>
      </c>
      <c r="AL15" s="26">
        <v>0</v>
      </c>
      <c r="AM15" s="26">
        <v>1.3340708773297401</v>
      </c>
      <c r="AN15" s="26">
        <v>0</v>
      </c>
      <c r="AO15" s="97">
        <v>0</v>
      </c>
      <c r="AP15" s="26">
        <v>0</v>
      </c>
      <c r="AQ15" s="26">
        <v>5.8897479777535704</v>
      </c>
      <c r="AR15" s="26">
        <v>0.24121693773955399</v>
      </c>
      <c r="AS15" s="26">
        <v>0</v>
      </c>
      <c r="AT15" s="26">
        <v>0</v>
      </c>
      <c r="AU15" s="26">
        <v>3787.187763034</v>
      </c>
      <c r="AV15" s="26">
        <v>420.79913555911997</v>
      </c>
      <c r="AW15" s="26">
        <v>4207.9868985931198</v>
      </c>
      <c r="AX15" s="26">
        <v>0</v>
      </c>
      <c r="AY15" s="26">
        <v>8.0507706090146893</v>
      </c>
      <c r="AZ15" s="26">
        <v>0.419377510320387</v>
      </c>
      <c r="BA15" s="26">
        <v>8837.6132532819793</v>
      </c>
      <c r="BB15" s="26">
        <v>0.56581942227880699</v>
      </c>
      <c r="BC15" s="26">
        <v>1.48265569834157</v>
      </c>
      <c r="BD15" s="26">
        <v>3.5835173751770499</v>
      </c>
      <c r="BE15" s="26">
        <v>0.83825037164415095</v>
      </c>
      <c r="BF15" s="26">
        <v>1.76278426230592</v>
      </c>
      <c r="BG15" s="26">
        <v>0.19735549637615199</v>
      </c>
      <c r="BH15" s="26">
        <v>83.7339708377893</v>
      </c>
      <c r="BI15" s="26">
        <v>83.650995776252799</v>
      </c>
      <c r="BJ15" s="26">
        <v>8.2975061536511102E-2</v>
      </c>
      <c r="BK15" s="26">
        <v>0</v>
      </c>
      <c r="BL15" s="26">
        <v>0</v>
      </c>
      <c r="BM15" s="26">
        <v>22.092654212867199</v>
      </c>
      <c r="BN15" s="26">
        <v>0</v>
      </c>
      <c r="BO15" s="26">
        <v>10.0617270080523</v>
      </c>
      <c r="BP15" s="26">
        <v>2.39425150404823</v>
      </c>
      <c r="BQ15" s="26">
        <v>1.36952150785121</v>
      </c>
      <c r="BR15" s="26">
        <v>25.146490601145199</v>
      </c>
      <c r="BS15" s="26">
        <v>6121.1469343668996</v>
      </c>
      <c r="BT15" s="26">
        <v>1.30976738063349</v>
      </c>
      <c r="BU15" s="26">
        <v>12.4268234252109</v>
      </c>
      <c r="BV15" s="26">
        <v>0</v>
      </c>
      <c r="BW15" s="26">
        <v>47.445547182371897</v>
      </c>
      <c r="BX15" s="26">
        <v>5172.2254174966101</v>
      </c>
      <c r="BY15" s="26">
        <v>0</v>
      </c>
      <c r="BZ15" s="26">
        <v>0</v>
      </c>
      <c r="CA15" s="26">
        <v>71.504420666329096</v>
      </c>
      <c r="CB15" s="97">
        <v>0</v>
      </c>
      <c r="CC15" s="26">
        <v>164.47893725927901</v>
      </c>
      <c r="CD15" s="26">
        <v>15332.053700513099</v>
      </c>
      <c r="CE15" s="26">
        <v>17.1919672900266</v>
      </c>
      <c r="CG15" s="23">
        <f t="shared" si="0"/>
        <v>-7.7232135720998568E-7</v>
      </c>
      <c r="CH15" s="23" t="str">
        <f t="shared" si="14"/>
        <v/>
      </c>
      <c r="CI15" s="23">
        <f t="shared" si="1"/>
        <v>-7.6119639138354462E-7</v>
      </c>
      <c r="CJ15" s="23">
        <f t="shared" si="2"/>
        <v>6.270805006822868E-5</v>
      </c>
      <c r="CK15" s="23">
        <f t="shared" si="3"/>
        <v>6.2770715182938164E-5</v>
      </c>
      <c r="CL15" s="23">
        <f t="shared" si="4"/>
        <v>-5.7753812326667518E-7</v>
      </c>
      <c r="CM15" s="23">
        <f t="shared" si="5"/>
        <v>-3.2638369621218957E-6</v>
      </c>
      <c r="CN15" s="23">
        <f t="shared" si="6"/>
        <v>-3.1921108685314528E-7</v>
      </c>
      <c r="CO15" s="23">
        <f t="shared" si="7"/>
        <v>1.7680487873796638</v>
      </c>
      <c r="CP15" s="23">
        <f t="shared" si="8"/>
        <v>-1.5974665491369227E-6</v>
      </c>
      <c r="CQ15" s="23">
        <f t="shared" si="9"/>
        <v>-3.0046871654741621E-7</v>
      </c>
      <c r="CR15" s="23">
        <f t="shared" si="10"/>
        <v>2.2548135447001354E-6</v>
      </c>
      <c r="CS15" s="23">
        <f t="shared" si="11"/>
        <v>-3.8562354098582291E-7</v>
      </c>
      <c r="CT15" s="23">
        <f t="shared" si="12"/>
        <v>-1.8247565663039176E-6</v>
      </c>
      <c r="CU15" s="23">
        <f t="shared" si="13"/>
        <v>-1.3075446669797333E-5</v>
      </c>
    </row>
    <row r="16" spans="1:99" x14ac:dyDescent="0.25">
      <c r="A16" s="28" t="s">
        <v>15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65"/>
      <c r="O16" s="65"/>
      <c r="P16" s="65"/>
      <c r="CG16" s="23" t="str">
        <f t="shared" si="0"/>
        <v/>
      </c>
      <c r="CH16" s="23" t="str">
        <f t="shared" si="14"/>
        <v/>
      </c>
      <c r="CI16" s="23" t="str">
        <f t="shared" si="1"/>
        <v/>
      </c>
      <c r="CJ16" s="23" t="str">
        <f t="shared" si="2"/>
        <v/>
      </c>
      <c r="CK16" s="23" t="str">
        <f t="shared" si="3"/>
        <v/>
      </c>
      <c r="CL16" s="23" t="str">
        <f t="shared" si="4"/>
        <v/>
      </c>
      <c r="CM16" s="23" t="str">
        <f t="shared" si="5"/>
        <v/>
      </c>
      <c r="CN16" s="23" t="str">
        <f t="shared" si="6"/>
        <v/>
      </c>
      <c r="CO16" s="23" t="str">
        <f t="shared" si="7"/>
        <v/>
      </c>
      <c r="CP16" s="23" t="str">
        <f t="shared" si="8"/>
        <v/>
      </c>
      <c r="CQ16" s="23" t="str">
        <f t="shared" si="9"/>
        <v/>
      </c>
      <c r="CR16" s="23" t="str">
        <f t="shared" si="10"/>
        <v/>
      </c>
      <c r="CS16" s="23" t="str">
        <f t="shared" si="11"/>
        <v/>
      </c>
      <c r="CT16" s="23" t="str">
        <f t="shared" si="12"/>
        <v/>
      </c>
      <c r="CU16" s="23" t="str">
        <f t="shared" si="13"/>
        <v/>
      </c>
    </row>
    <row r="17" spans="1:99" x14ac:dyDescent="0.25">
      <c r="A17" s="28" t="s">
        <v>16</v>
      </c>
      <c r="B17" s="26">
        <v>76821.650076000005</v>
      </c>
      <c r="C17" s="26">
        <v>1.4577962E-3</v>
      </c>
      <c r="D17" s="26">
        <v>51850.867477</v>
      </c>
      <c r="E17" s="26">
        <v>1088.653452</v>
      </c>
      <c r="F17" s="26">
        <v>1088.6208084</v>
      </c>
      <c r="G17" s="26">
        <v>57.772197665</v>
      </c>
      <c r="H17" s="26">
        <v>96242.437476999999</v>
      </c>
      <c r="I17" s="26">
        <v>92.026897903999995</v>
      </c>
      <c r="J17" s="26">
        <v>437.50901747</v>
      </c>
      <c r="K17" s="26">
        <v>3.7431200000000002E-4</v>
      </c>
      <c r="L17" s="26">
        <v>671.88016296000001</v>
      </c>
      <c r="M17" s="26">
        <v>77.846183608999993</v>
      </c>
      <c r="N17" s="65">
        <v>77.896360283999996</v>
      </c>
      <c r="O17" s="65">
        <v>15.979181589</v>
      </c>
      <c r="P17" s="65">
        <v>2.5180399894000001</v>
      </c>
      <c r="R17" s="28" t="s">
        <v>16</v>
      </c>
      <c r="S17" s="96">
        <v>0</v>
      </c>
      <c r="T17" s="26">
        <v>0</v>
      </c>
      <c r="U17" s="26">
        <v>77.896201059591505</v>
      </c>
      <c r="V17" s="26">
        <v>92.026623443645207</v>
      </c>
      <c r="W17" s="26">
        <v>92.026623443645207</v>
      </c>
      <c r="X17" s="26">
        <v>0.30440424684275202</v>
      </c>
      <c r="Y17" s="97">
        <v>0</v>
      </c>
      <c r="Z17" s="26">
        <v>548.69259700762302</v>
      </c>
      <c r="AA17" s="26">
        <v>15.9791483836162</v>
      </c>
      <c r="AB17" s="26">
        <v>273861.76654250699</v>
      </c>
      <c r="AC17" s="26">
        <v>3.7429844488785601E-4</v>
      </c>
      <c r="AD17" s="26">
        <v>76821.461732546202</v>
      </c>
      <c r="AE17" s="26">
        <v>38.858857879975197</v>
      </c>
      <c r="AF17" s="26">
        <v>43311.0222271042</v>
      </c>
      <c r="AG17" s="26">
        <v>53.955562273951998</v>
      </c>
      <c r="AH17" s="26">
        <v>0</v>
      </c>
      <c r="AI17" s="97">
        <v>0</v>
      </c>
      <c r="AJ17" s="26">
        <v>671.87915063094601</v>
      </c>
      <c r="AK17" s="26">
        <v>671.87915063094601</v>
      </c>
      <c r="AL17" s="26">
        <v>0</v>
      </c>
      <c r="AM17" s="26">
        <v>9.1749012253938105</v>
      </c>
      <c r="AN17" s="26">
        <v>0</v>
      </c>
      <c r="AO17" s="97">
        <v>0</v>
      </c>
      <c r="AP17" s="26">
        <v>0</v>
      </c>
      <c r="AQ17" s="26">
        <v>77.846453584843104</v>
      </c>
      <c r="AR17" s="26">
        <v>2.51803708689302</v>
      </c>
      <c r="AS17" s="26">
        <v>1.4577898444088E-3</v>
      </c>
      <c r="AT17" s="26">
        <v>0</v>
      </c>
      <c r="AU17" s="26">
        <v>46665.6682038988</v>
      </c>
      <c r="AV17" s="26">
        <v>5185.0747199991101</v>
      </c>
      <c r="AW17" s="26">
        <v>51850.742923897902</v>
      </c>
      <c r="AX17" s="26">
        <v>0</v>
      </c>
      <c r="AY17" s="26">
        <v>83.193325656883601</v>
      </c>
      <c r="AZ17" s="26">
        <v>5.8787184840908999</v>
      </c>
      <c r="BA17" s="26">
        <v>57542.946818973804</v>
      </c>
      <c r="BB17" s="26">
        <v>7.93149341296429</v>
      </c>
      <c r="BC17" s="26">
        <v>20.783495435770998</v>
      </c>
      <c r="BD17" s="26">
        <v>50.232876751048501</v>
      </c>
      <c r="BE17" s="26">
        <v>11.7503876020987</v>
      </c>
      <c r="BF17" s="26">
        <v>19.978086508374702</v>
      </c>
      <c r="BG17" s="26">
        <v>2.7664787589962301</v>
      </c>
      <c r="BH17" s="26">
        <v>1088.7230451929599</v>
      </c>
      <c r="BI17" s="26">
        <v>1088.69040163926</v>
      </c>
      <c r="BJ17" s="26">
        <v>3.2643553696324303E-2</v>
      </c>
      <c r="BK17" s="26">
        <v>0</v>
      </c>
      <c r="BL17" s="26">
        <v>0</v>
      </c>
      <c r="BM17" s="26">
        <v>254.573085215253</v>
      </c>
      <c r="BN17" s="26">
        <v>0</v>
      </c>
      <c r="BO17" s="26">
        <v>139.868125162453</v>
      </c>
      <c r="BP17" s="26">
        <v>33.562012456114203</v>
      </c>
      <c r="BQ17" s="26">
        <v>18.966871920060399</v>
      </c>
      <c r="BR17" s="26">
        <v>349.56009307792698</v>
      </c>
      <c r="BS17" s="26">
        <v>35181.130194404403</v>
      </c>
      <c r="BT17" s="26">
        <v>18.3599841795223</v>
      </c>
      <c r="BU17" s="26">
        <v>154.478692674592</v>
      </c>
      <c r="BV17" s="26">
        <v>0</v>
      </c>
      <c r="BW17" s="26">
        <v>57.772081372668197</v>
      </c>
      <c r="BX17" s="26">
        <v>34746.011964523597</v>
      </c>
      <c r="BY17" s="26">
        <v>0</v>
      </c>
      <c r="BZ17" s="26">
        <v>0</v>
      </c>
      <c r="CA17" s="26">
        <v>552.29060812258501</v>
      </c>
      <c r="CB17" s="97">
        <v>0</v>
      </c>
      <c r="CC17" s="26">
        <v>1508.8117334793801</v>
      </c>
      <c r="CD17" s="26">
        <v>96242.064368678897</v>
      </c>
      <c r="CE17" s="26">
        <v>352.55248357540898</v>
      </c>
      <c r="CG17" s="23">
        <f t="shared" si="0"/>
        <v>-2.4516975828659066E-6</v>
      </c>
      <c r="CH17" s="23">
        <f t="shared" si="14"/>
        <v>-4.3597254540970744E-6</v>
      </c>
      <c r="CI17" s="23">
        <f t="shared" si="1"/>
        <v>-2.402141143597185E-6</v>
      </c>
      <c r="CJ17" s="23">
        <f t="shared" si="2"/>
        <v>6.3925937893345583E-5</v>
      </c>
      <c r="CK17" s="23">
        <f t="shared" si="3"/>
        <v>6.3927897320201365E-5</v>
      </c>
      <c r="CL17" s="23">
        <f t="shared" si="4"/>
        <v>-2.0129463046874711E-6</v>
      </c>
      <c r="CM17" s="23">
        <f t="shared" si="5"/>
        <v>-3.8767546924557209E-6</v>
      </c>
      <c r="CN17" s="23">
        <f t="shared" si="6"/>
        <v>-2.9823927681935441E-6</v>
      </c>
      <c r="CO17" s="23">
        <f t="shared" si="7"/>
        <v>0.25412865814873603</v>
      </c>
      <c r="CP17" s="23">
        <f t="shared" si="8"/>
        <v>-3.6213405244851409E-5</v>
      </c>
      <c r="CQ17" s="23">
        <f t="shared" si="9"/>
        <v>-1.5067107347423762E-6</v>
      </c>
      <c r="CR17" s="23">
        <f t="shared" si="10"/>
        <v>3.4680678049245068E-6</v>
      </c>
      <c r="CS17" s="23">
        <f t="shared" si="11"/>
        <v>-2.0440545349140554E-6</v>
      </c>
      <c r="CT17" s="23">
        <f t="shared" si="12"/>
        <v>-2.0780403310446858E-6</v>
      </c>
      <c r="CU17" s="23">
        <f t="shared" si="13"/>
        <v>-1.1526850218083612E-6</v>
      </c>
    </row>
    <row r="18" spans="1:99" x14ac:dyDescent="0.25">
      <c r="A18" s="28" t="s">
        <v>17</v>
      </c>
      <c r="B18" s="26">
        <v>18919.253483</v>
      </c>
      <c r="C18" s="26">
        <v>3.4030369999999999E-4</v>
      </c>
      <c r="D18" s="26">
        <v>12972.490728000001</v>
      </c>
      <c r="E18" s="26">
        <v>184.54210975999999</v>
      </c>
      <c r="F18" s="26">
        <v>184.50901608999999</v>
      </c>
      <c r="G18" s="26">
        <v>68.047638278999997</v>
      </c>
      <c r="H18" s="26">
        <v>37210.035881999996</v>
      </c>
      <c r="I18" s="26">
        <v>24.945642160999999</v>
      </c>
      <c r="J18" s="26">
        <v>264.17601482999999</v>
      </c>
      <c r="K18" s="26">
        <v>3.7947110000000002E-4</v>
      </c>
      <c r="L18" s="26">
        <v>175.51169970000001</v>
      </c>
      <c r="M18" s="26">
        <v>19.332011285</v>
      </c>
      <c r="N18" s="65">
        <v>20.200195864000001</v>
      </c>
      <c r="O18" s="65">
        <v>3.8756965819000002</v>
      </c>
      <c r="P18" s="65">
        <v>0.63340505039999995</v>
      </c>
      <c r="R18" s="28" t="s">
        <v>17</v>
      </c>
      <c r="S18" s="96">
        <v>0</v>
      </c>
      <c r="T18" s="26">
        <v>0</v>
      </c>
      <c r="U18" s="26">
        <v>20.2001799714673</v>
      </c>
      <c r="V18" s="26">
        <v>24.945607151636199</v>
      </c>
      <c r="W18" s="26">
        <v>24.945607151636199</v>
      </c>
      <c r="X18" s="26">
        <v>0.10190894547724499</v>
      </c>
      <c r="Y18" s="97">
        <v>0</v>
      </c>
      <c r="Z18" s="26">
        <v>304.19749334683598</v>
      </c>
      <c r="AA18" s="26">
        <v>3.8756907878863598</v>
      </c>
      <c r="AB18" s="26">
        <v>118865.912248498</v>
      </c>
      <c r="AC18" s="26">
        <v>3.7945890158346901E-4</v>
      </c>
      <c r="AD18" s="26">
        <v>18919.229289213101</v>
      </c>
      <c r="AE18" s="26">
        <v>8.6336793489298795</v>
      </c>
      <c r="AF18" s="26">
        <v>19215.0478475321</v>
      </c>
      <c r="AG18" s="26">
        <v>8.5963133744411504</v>
      </c>
      <c r="AH18" s="26">
        <v>0</v>
      </c>
      <c r="AI18" s="97">
        <v>0</v>
      </c>
      <c r="AJ18" s="26">
        <v>175.511772732959</v>
      </c>
      <c r="AK18" s="26">
        <v>175.511772732959</v>
      </c>
      <c r="AL18" s="26">
        <v>0</v>
      </c>
      <c r="AM18" s="26">
        <v>2.8706772773957998</v>
      </c>
      <c r="AN18" s="26">
        <v>0</v>
      </c>
      <c r="AO18" s="97">
        <v>0</v>
      </c>
      <c r="AP18" s="26">
        <v>0</v>
      </c>
      <c r="AQ18" s="26">
        <v>19.332042777983101</v>
      </c>
      <c r="AR18" s="26">
        <v>0.63340214432932596</v>
      </c>
      <c r="AS18" s="26">
        <v>3.4034667680792697E-4</v>
      </c>
      <c r="AT18" s="26">
        <v>0</v>
      </c>
      <c r="AU18" s="26">
        <v>11675.2222379087</v>
      </c>
      <c r="AV18" s="26">
        <v>1297.24786590078</v>
      </c>
      <c r="AW18" s="26">
        <v>12972.470103809401</v>
      </c>
      <c r="AX18" s="26">
        <v>0</v>
      </c>
      <c r="AY18" s="26">
        <v>16.722067203550498</v>
      </c>
      <c r="AZ18" s="26">
        <v>1.1520880653086101</v>
      </c>
      <c r="BA18" s="26">
        <v>21127.1146718604</v>
      </c>
      <c r="BB18" s="26">
        <v>1.55438452857465</v>
      </c>
      <c r="BC18" s="26">
        <v>4.0730675373600702</v>
      </c>
      <c r="BD18" s="26">
        <v>9.8444463910117594</v>
      </c>
      <c r="BE18" s="26">
        <v>2.3027944107298901</v>
      </c>
      <c r="BF18" s="26">
        <v>2.28895109803292</v>
      </c>
      <c r="BG18" s="26">
        <v>0.54216428245396397</v>
      </c>
      <c r="BH18" s="26">
        <v>184.55427246168799</v>
      </c>
      <c r="BI18" s="26">
        <v>184.52117873934901</v>
      </c>
      <c r="BJ18" s="26">
        <v>3.30937223388834E-2</v>
      </c>
      <c r="BK18" s="26">
        <v>0</v>
      </c>
      <c r="BL18" s="26">
        <v>0</v>
      </c>
      <c r="BM18" s="26">
        <v>30.948727462424898</v>
      </c>
      <c r="BN18" s="26">
        <v>0</v>
      </c>
      <c r="BO18" s="26">
        <v>27.0071246306982</v>
      </c>
      <c r="BP18" s="26">
        <v>6.5773513188269099</v>
      </c>
      <c r="BQ18" s="26">
        <v>3.6377635502130201</v>
      </c>
      <c r="BR18" s="26">
        <v>67.496217166068604</v>
      </c>
      <c r="BS18" s="26">
        <v>15078.042642340901</v>
      </c>
      <c r="BT18" s="26">
        <v>3.59811158578459</v>
      </c>
      <c r="BU18" s="26">
        <v>23.497986711861401</v>
      </c>
      <c r="BV18" s="26">
        <v>0</v>
      </c>
      <c r="BW18" s="26">
        <v>68.047651410638395</v>
      </c>
      <c r="BX18" s="26">
        <v>12234.4220098653</v>
      </c>
      <c r="BY18" s="26">
        <v>0</v>
      </c>
      <c r="BZ18" s="26">
        <v>0</v>
      </c>
      <c r="CA18" s="26">
        <v>167.66215172256</v>
      </c>
      <c r="CB18" s="97">
        <v>0</v>
      </c>
      <c r="CC18" s="26">
        <v>361.55063947821202</v>
      </c>
      <c r="CD18" s="26">
        <v>37209.919537448201</v>
      </c>
      <c r="CE18" s="26">
        <v>38.524709494593999</v>
      </c>
      <c r="CG18" s="23">
        <f t="shared" si="0"/>
        <v>-1.278791836120736E-6</v>
      </c>
      <c r="CH18" s="23">
        <f t="shared" si="14"/>
        <v>1.2628956995466555E-4</v>
      </c>
      <c r="CI18" s="23">
        <f t="shared" si="1"/>
        <v>-1.5898404579570241E-6</v>
      </c>
      <c r="CJ18" s="23">
        <f t="shared" si="2"/>
        <v>6.5907459841096263E-5</v>
      </c>
      <c r="CK18" s="23">
        <f t="shared" si="3"/>
        <v>6.5918997384332962E-5</v>
      </c>
      <c r="CL18" s="23">
        <f t="shared" si="4"/>
        <v>1.9297713674164398E-7</v>
      </c>
      <c r="CM18" s="23">
        <f t="shared" si="5"/>
        <v>-3.1266981887593272E-6</v>
      </c>
      <c r="CN18" s="23">
        <f t="shared" si="6"/>
        <v>-1.4034260402328038E-6</v>
      </c>
      <c r="CO18" s="23">
        <f t="shared" si="7"/>
        <v>0.1514955040206441</v>
      </c>
      <c r="CP18" s="23">
        <f t="shared" si="8"/>
        <v>-3.2145838065157857E-5</v>
      </c>
      <c r="CQ18" s="23">
        <f t="shared" si="9"/>
        <v>4.1611447623733691E-7</v>
      </c>
      <c r="CR18" s="23">
        <f t="shared" si="10"/>
        <v>1.6290587997835636E-6</v>
      </c>
      <c r="CS18" s="23">
        <f t="shared" si="11"/>
        <v>-7.8675141609509795E-7</v>
      </c>
      <c r="CT18" s="23">
        <f t="shared" si="12"/>
        <v>-1.494960587855179E-6</v>
      </c>
      <c r="CU18" s="23">
        <f t="shared" si="13"/>
        <v>-4.5880131081307231E-6</v>
      </c>
    </row>
    <row r="19" spans="1:99" x14ac:dyDescent="0.25">
      <c r="A19" s="28" t="s">
        <v>18</v>
      </c>
      <c r="B19" s="26">
        <v>26588.375262000001</v>
      </c>
      <c r="C19" s="26">
        <v>3.4728812599999999E-2</v>
      </c>
      <c r="D19" s="26">
        <v>19201.573149</v>
      </c>
      <c r="E19" s="26">
        <v>351.24096874999998</v>
      </c>
      <c r="F19" s="26">
        <v>349.47238334000002</v>
      </c>
      <c r="G19" s="26">
        <v>494.00458759999998</v>
      </c>
      <c r="H19" s="26">
        <v>54829.153480000001</v>
      </c>
      <c r="I19" s="26">
        <v>40.491096372999998</v>
      </c>
      <c r="J19" s="26">
        <v>1441.8583807</v>
      </c>
      <c r="K19" s="26">
        <v>2.02796843E-2</v>
      </c>
      <c r="L19" s="26">
        <v>356.38041227000002</v>
      </c>
      <c r="M19" s="26">
        <v>24.655635471</v>
      </c>
      <c r="N19" s="65">
        <v>25.082945461000001</v>
      </c>
      <c r="O19" s="65">
        <v>5.1895498687000003</v>
      </c>
      <c r="P19" s="65">
        <v>2.0006198532999999</v>
      </c>
      <c r="R19" s="28" t="s">
        <v>18</v>
      </c>
      <c r="S19" s="96">
        <v>0</v>
      </c>
      <c r="T19" s="26">
        <v>0</v>
      </c>
      <c r="U19" s="26">
        <v>25.082951034190799</v>
      </c>
      <c r="V19" s="26">
        <v>40.491068540570701</v>
      </c>
      <c r="W19" s="26">
        <v>40.491068540570701</v>
      </c>
      <c r="X19" s="26">
        <v>0.109011451792301</v>
      </c>
      <c r="Y19" s="97">
        <v>0</v>
      </c>
      <c r="Z19" s="26">
        <v>1443.3305149886701</v>
      </c>
      <c r="AA19" s="26">
        <v>5.1895440828695198</v>
      </c>
      <c r="AB19" s="26">
        <v>121051.917333619</v>
      </c>
      <c r="AC19" s="26">
        <v>2.0280042670388E-2</v>
      </c>
      <c r="AD19" s="26">
        <v>26588.300816468502</v>
      </c>
      <c r="AE19" s="26">
        <v>132.88925387977201</v>
      </c>
      <c r="AF19" s="26">
        <v>20171.4888710341</v>
      </c>
      <c r="AG19" s="26">
        <v>209.035354597262</v>
      </c>
      <c r="AH19" s="26">
        <v>0</v>
      </c>
      <c r="AI19" s="97">
        <v>0</v>
      </c>
      <c r="AJ19" s="26">
        <v>356.37892436096701</v>
      </c>
      <c r="AK19" s="26">
        <v>356.37892436096701</v>
      </c>
      <c r="AL19" s="26">
        <v>0</v>
      </c>
      <c r="AM19" s="26">
        <v>12.2956862426004</v>
      </c>
      <c r="AN19" s="26">
        <v>0</v>
      </c>
      <c r="AO19" s="97">
        <v>0</v>
      </c>
      <c r="AP19" s="26">
        <v>0</v>
      </c>
      <c r="AQ19" s="26">
        <v>24.655703306251102</v>
      </c>
      <c r="AR19" s="26">
        <v>2.0006120330788502</v>
      </c>
      <c r="AS19" s="26">
        <v>3.47287989770554E-2</v>
      </c>
      <c r="AT19" s="26">
        <v>0</v>
      </c>
      <c r="AU19" s="26">
        <v>17281.3513115229</v>
      </c>
      <c r="AV19" s="26">
        <v>1920.1533812924499</v>
      </c>
      <c r="AW19" s="26">
        <v>19201.504692815401</v>
      </c>
      <c r="AX19" s="26">
        <v>0</v>
      </c>
      <c r="AY19" s="26">
        <v>103.07697144934799</v>
      </c>
      <c r="AZ19" s="26">
        <v>1.74199930058367</v>
      </c>
      <c r="BA19" s="26">
        <v>33110.4573541973</v>
      </c>
      <c r="BB19" s="26">
        <v>2.35029289262939</v>
      </c>
      <c r="BC19" s="26">
        <v>6.1586124540198499</v>
      </c>
      <c r="BD19" s="26">
        <v>14.8851412175025</v>
      </c>
      <c r="BE19" s="26">
        <v>3.4819146944669499</v>
      </c>
      <c r="BF19" s="26">
        <v>7.4365075524837696</v>
      </c>
      <c r="BG19" s="26">
        <v>0.81977022872952998</v>
      </c>
      <c r="BH19" s="26">
        <v>351.26282410109201</v>
      </c>
      <c r="BI19" s="26">
        <v>349.49424474043298</v>
      </c>
      <c r="BJ19" s="26">
        <v>1.7685793606596201</v>
      </c>
      <c r="BK19" s="26">
        <v>0</v>
      </c>
      <c r="BL19" s="26">
        <v>0</v>
      </c>
      <c r="BM19" s="26">
        <v>93.099228477212307</v>
      </c>
      <c r="BN19" s="26">
        <v>0</v>
      </c>
      <c r="BO19" s="26">
        <v>41.822564089794199</v>
      </c>
      <c r="BP19" s="26">
        <v>9.9452018934395898</v>
      </c>
      <c r="BQ19" s="26">
        <v>5.6942528083026103</v>
      </c>
      <c r="BR19" s="26">
        <v>104.52383172770701</v>
      </c>
      <c r="BS19" s="26">
        <v>17869.559375069501</v>
      </c>
      <c r="BT19" s="26">
        <v>5.4404744395024096</v>
      </c>
      <c r="BU19" s="26">
        <v>52.094452964059101</v>
      </c>
      <c r="BV19" s="26">
        <v>0</v>
      </c>
      <c r="BW19" s="26">
        <v>494.00205492970798</v>
      </c>
      <c r="BX19" s="26">
        <v>19593.2609211407</v>
      </c>
      <c r="BY19" s="26">
        <v>0</v>
      </c>
      <c r="BZ19" s="26">
        <v>0</v>
      </c>
      <c r="CA19" s="26">
        <v>402.80498240518699</v>
      </c>
      <c r="CB19" s="97">
        <v>0</v>
      </c>
      <c r="CC19" s="26">
        <v>1163.22447130764</v>
      </c>
      <c r="CD19" s="26">
        <v>54828.7329329739</v>
      </c>
      <c r="CE19" s="26">
        <v>238.60749392958601</v>
      </c>
      <c r="CG19" s="23">
        <f t="shared" si="0"/>
        <v>-2.7999278168080539E-6</v>
      </c>
      <c r="CH19" s="23">
        <f t="shared" si="14"/>
        <v>-3.9226635116165756E-7</v>
      </c>
      <c r="CI19" s="23">
        <f t="shared" si="1"/>
        <v>-3.5651341724969274E-6</v>
      </c>
      <c r="CJ19" s="23">
        <f t="shared" si="2"/>
        <v>6.2223239987658019E-5</v>
      </c>
      <c r="CK19" s="23">
        <f t="shared" si="3"/>
        <v>6.2555444936789073E-5</v>
      </c>
      <c r="CL19" s="23">
        <f t="shared" si="4"/>
        <v>-5.1268153283812321E-6</v>
      </c>
      <c r="CM19" s="23">
        <f t="shared" si="5"/>
        <v>-7.6701353095629412E-6</v>
      </c>
      <c r="CN19" s="23">
        <f t="shared" si="6"/>
        <v>-6.8737159004024078E-7</v>
      </c>
      <c r="CO19" s="23">
        <f t="shared" si="7"/>
        <v>1.0209978374959255E-3</v>
      </c>
      <c r="CP19" s="23">
        <f t="shared" si="8"/>
        <v>1.7671398760405461E-5</v>
      </c>
      <c r="CQ19" s="23">
        <f t="shared" si="9"/>
        <v>-4.1750583976809889E-6</v>
      </c>
      <c r="CR19" s="23">
        <f t="shared" si="10"/>
        <v>2.7513081616348318E-6</v>
      </c>
      <c r="CS19" s="23">
        <f t="shared" si="11"/>
        <v>2.2219044435641963E-7</v>
      </c>
      <c r="CT19" s="23">
        <f t="shared" si="12"/>
        <v>-1.1149002566473934E-6</v>
      </c>
      <c r="CU19" s="23">
        <f t="shared" si="13"/>
        <v>-3.9088991028743035E-6</v>
      </c>
    </row>
    <row r="20" spans="1:99" x14ac:dyDescent="0.25">
      <c r="A20" s="28" t="s">
        <v>19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65"/>
      <c r="O20" s="65"/>
      <c r="P20" s="65"/>
      <c r="CG20" s="23" t="str">
        <f t="shared" si="0"/>
        <v/>
      </c>
      <c r="CH20" s="23" t="str">
        <f t="shared" si="14"/>
        <v/>
      </c>
      <c r="CI20" s="23" t="str">
        <f t="shared" si="1"/>
        <v/>
      </c>
      <c r="CJ20" s="23" t="str">
        <f t="shared" si="2"/>
        <v/>
      </c>
      <c r="CK20" s="23" t="str">
        <f t="shared" si="3"/>
        <v/>
      </c>
      <c r="CL20" s="23" t="str">
        <f t="shared" si="4"/>
        <v/>
      </c>
      <c r="CM20" s="23" t="str">
        <f t="shared" si="5"/>
        <v/>
      </c>
      <c r="CN20" s="23" t="str">
        <f t="shared" si="6"/>
        <v/>
      </c>
      <c r="CO20" s="23" t="str">
        <f t="shared" si="7"/>
        <v/>
      </c>
      <c r="CP20" s="23" t="str">
        <f t="shared" si="8"/>
        <v/>
      </c>
      <c r="CQ20" s="23" t="str">
        <f t="shared" si="9"/>
        <v/>
      </c>
      <c r="CR20" s="23" t="str">
        <f t="shared" si="10"/>
        <v/>
      </c>
      <c r="CS20" s="23" t="str">
        <f t="shared" si="11"/>
        <v/>
      </c>
      <c r="CT20" s="23" t="str">
        <f t="shared" si="12"/>
        <v/>
      </c>
      <c r="CU20" s="23" t="str">
        <f t="shared" si="13"/>
        <v/>
      </c>
    </row>
    <row r="21" spans="1:99" x14ac:dyDescent="0.25">
      <c r="A21" s="28" t="s">
        <v>20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65"/>
      <c r="O21" s="65"/>
      <c r="P21" s="65"/>
      <c r="R21" s="28"/>
      <c r="CG21" s="23" t="str">
        <f t="shared" si="0"/>
        <v/>
      </c>
      <c r="CH21" s="23" t="str">
        <f t="shared" si="14"/>
        <v/>
      </c>
      <c r="CI21" s="23" t="str">
        <f t="shared" si="1"/>
        <v/>
      </c>
      <c r="CJ21" s="23" t="str">
        <f t="shared" si="2"/>
        <v/>
      </c>
      <c r="CK21" s="23" t="str">
        <f t="shared" si="3"/>
        <v/>
      </c>
      <c r="CL21" s="23" t="str">
        <f t="shared" si="4"/>
        <v/>
      </c>
      <c r="CM21" s="23" t="str">
        <f t="shared" si="5"/>
        <v/>
      </c>
      <c r="CN21" s="23" t="str">
        <f t="shared" si="6"/>
        <v/>
      </c>
      <c r="CO21" s="23" t="str">
        <f t="shared" si="7"/>
        <v/>
      </c>
      <c r="CP21" s="23" t="str">
        <f t="shared" si="8"/>
        <v/>
      </c>
      <c r="CQ21" s="23" t="str">
        <f t="shared" si="9"/>
        <v/>
      </c>
      <c r="CR21" s="23" t="str">
        <f t="shared" si="10"/>
        <v/>
      </c>
      <c r="CS21" s="23" t="str">
        <f t="shared" si="11"/>
        <v/>
      </c>
      <c r="CT21" s="23" t="str">
        <f t="shared" si="12"/>
        <v/>
      </c>
      <c r="CU21" s="23" t="str">
        <f t="shared" si="13"/>
        <v/>
      </c>
    </row>
    <row r="22" spans="1:99" x14ac:dyDescent="0.25">
      <c r="A22" s="28" t="s">
        <v>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65"/>
      <c r="O22" s="65"/>
      <c r="P22" s="65"/>
      <c r="CG22" s="23" t="str">
        <f t="shared" si="0"/>
        <v/>
      </c>
      <c r="CH22" s="23" t="str">
        <f t="shared" si="14"/>
        <v/>
      </c>
      <c r="CI22" s="23" t="str">
        <f t="shared" si="1"/>
        <v/>
      </c>
      <c r="CJ22" s="23" t="str">
        <f t="shared" si="2"/>
        <v/>
      </c>
      <c r="CK22" s="23" t="str">
        <f t="shared" si="3"/>
        <v/>
      </c>
      <c r="CL22" s="23" t="str">
        <f t="shared" si="4"/>
        <v/>
      </c>
      <c r="CM22" s="23" t="str">
        <f t="shared" si="5"/>
        <v/>
      </c>
      <c r="CN22" s="23" t="str">
        <f t="shared" si="6"/>
        <v/>
      </c>
      <c r="CO22" s="23" t="str">
        <f t="shared" si="7"/>
        <v/>
      </c>
      <c r="CP22" s="23" t="str">
        <f t="shared" si="8"/>
        <v/>
      </c>
      <c r="CQ22" s="23" t="str">
        <f t="shared" si="9"/>
        <v/>
      </c>
      <c r="CR22" s="23" t="str">
        <f t="shared" si="10"/>
        <v/>
      </c>
      <c r="CS22" s="23" t="str">
        <f t="shared" si="11"/>
        <v/>
      </c>
      <c r="CT22" s="23" t="str">
        <f t="shared" si="12"/>
        <v/>
      </c>
      <c r="CU22" s="23" t="str">
        <f t="shared" si="13"/>
        <v/>
      </c>
    </row>
    <row r="23" spans="1:99" x14ac:dyDescent="0.25">
      <c r="A23" s="28" t="s">
        <v>22</v>
      </c>
      <c r="B23" s="26">
        <v>13321.751084</v>
      </c>
      <c r="C23" s="26"/>
      <c r="D23" s="26">
        <v>9349.4475077000006</v>
      </c>
      <c r="E23" s="26">
        <v>130.95336205999999</v>
      </c>
      <c r="F23" s="26">
        <v>130.94932069000001</v>
      </c>
      <c r="G23" s="26">
        <v>54.436412248000003</v>
      </c>
      <c r="H23" s="26">
        <v>16991.498643999999</v>
      </c>
      <c r="I23" s="26">
        <v>21.241125157999999</v>
      </c>
      <c r="J23" s="26">
        <v>167.67173020000001</v>
      </c>
      <c r="K23" s="26">
        <v>4.6340400000000001E-5</v>
      </c>
      <c r="L23" s="26">
        <v>148.31412195999999</v>
      </c>
      <c r="M23" s="26">
        <v>14.974723118</v>
      </c>
      <c r="N23" s="65">
        <v>16.636094888999999</v>
      </c>
      <c r="O23" s="65">
        <v>2.9063173924000001</v>
      </c>
      <c r="P23" s="65">
        <v>0.47419219109999999</v>
      </c>
      <c r="R23" s="28" t="s">
        <v>22</v>
      </c>
      <c r="S23" s="96">
        <v>0</v>
      </c>
      <c r="T23" s="26">
        <v>0</v>
      </c>
      <c r="U23" s="26">
        <v>16.636055219426002</v>
      </c>
      <c r="V23" s="26">
        <v>21.2411172101666</v>
      </c>
      <c r="W23" s="26">
        <v>21.2411172101666</v>
      </c>
      <c r="X23" s="26">
        <v>0.104840141257095</v>
      </c>
      <c r="Y23" s="97">
        <v>0</v>
      </c>
      <c r="Z23" s="26">
        <v>169.81849432449499</v>
      </c>
      <c r="AA23" s="26">
        <v>2.9063141670844899</v>
      </c>
      <c r="AB23" s="26">
        <v>50124.799000726904</v>
      </c>
      <c r="AC23" s="26">
        <v>4.6340279248444403E-5</v>
      </c>
      <c r="AD23" s="26">
        <v>13321.741091080599</v>
      </c>
      <c r="AE23" s="26">
        <v>8.1693200683542493</v>
      </c>
      <c r="AF23" s="26">
        <v>8198.3531865135301</v>
      </c>
      <c r="AG23" s="26">
        <v>8.18417424404835</v>
      </c>
      <c r="AH23" s="26">
        <v>0</v>
      </c>
      <c r="AI23" s="97">
        <v>0</v>
      </c>
      <c r="AJ23" s="26">
        <v>148.31427769115601</v>
      </c>
      <c r="AK23" s="26">
        <v>148.31427769115601</v>
      </c>
      <c r="AL23" s="26">
        <v>0</v>
      </c>
      <c r="AM23" s="26">
        <v>2.9173296083685498</v>
      </c>
      <c r="AN23" s="26">
        <v>0</v>
      </c>
      <c r="AO23" s="97">
        <v>0</v>
      </c>
      <c r="AP23" s="26">
        <v>0</v>
      </c>
      <c r="AQ23" s="26">
        <v>14.9747293310713</v>
      </c>
      <c r="AR23" s="26">
        <v>0.47419240065843099</v>
      </c>
      <c r="AS23" s="26">
        <v>0</v>
      </c>
      <c r="AT23" s="26">
        <v>0</v>
      </c>
      <c r="AU23" s="26">
        <v>8414.4963949668399</v>
      </c>
      <c r="AV23" s="26">
        <v>934.94333894585998</v>
      </c>
      <c r="AW23" s="26">
        <v>9349.4397339127008</v>
      </c>
      <c r="AX23" s="26">
        <v>0</v>
      </c>
      <c r="AY23" s="26">
        <v>20.299030382343702</v>
      </c>
      <c r="AZ23" s="26">
        <v>0.98080454962328401</v>
      </c>
      <c r="BA23" s="26">
        <v>9713.9904044386403</v>
      </c>
      <c r="BB23" s="26">
        <v>1.32329048822456</v>
      </c>
      <c r="BC23" s="26">
        <v>3.46750757993133</v>
      </c>
      <c r="BD23" s="26">
        <v>8.3808335446463307</v>
      </c>
      <c r="BE23" s="26">
        <v>1.9604294324751801</v>
      </c>
      <c r="BF23" s="26">
        <v>0.47502384860860702</v>
      </c>
      <c r="BG23" s="26">
        <v>0.46155887155321101</v>
      </c>
      <c r="BH23" s="26">
        <v>130.96246861114301</v>
      </c>
      <c r="BI23" s="26">
        <v>130.95842721936501</v>
      </c>
      <c r="BJ23" s="26">
        <v>4.0413917778622903E-3</v>
      </c>
      <c r="BK23" s="26">
        <v>0</v>
      </c>
      <c r="BL23" s="26">
        <v>0</v>
      </c>
      <c r="BM23" s="26">
        <v>9.1839699177124796</v>
      </c>
      <c r="BN23" s="26">
        <v>0</v>
      </c>
      <c r="BO23" s="26">
        <v>22.6260919577594</v>
      </c>
      <c r="BP23" s="26">
        <v>5.5994773697757303</v>
      </c>
      <c r="BQ23" s="26">
        <v>3.0250665325154098</v>
      </c>
      <c r="BR23" s="26">
        <v>56.546831668512901</v>
      </c>
      <c r="BS23" s="26">
        <v>6569.1923118347804</v>
      </c>
      <c r="BT23" s="26">
        <v>3.0631715330390099</v>
      </c>
      <c r="BU23" s="26">
        <v>13.864369924987701</v>
      </c>
      <c r="BV23" s="26">
        <v>0</v>
      </c>
      <c r="BW23" s="26">
        <v>54.436383301399403</v>
      </c>
      <c r="BX23" s="26">
        <v>5526.0696742904502</v>
      </c>
      <c r="BY23" s="26">
        <v>0</v>
      </c>
      <c r="BZ23" s="26">
        <v>0</v>
      </c>
      <c r="CA23" s="26">
        <v>99.101042195529899</v>
      </c>
      <c r="CB23" s="97">
        <v>0</v>
      </c>
      <c r="CC23" s="26">
        <v>221.85313347752401</v>
      </c>
      <c r="CD23" s="26">
        <v>16991.463146105802</v>
      </c>
      <c r="CE23" s="26">
        <v>48.374183694722099</v>
      </c>
      <c r="CG23" s="23">
        <f t="shared" si="0"/>
        <v>-7.5012056127133141E-7</v>
      </c>
      <c r="CH23" s="23" t="str">
        <f t="shared" si="14"/>
        <v/>
      </c>
      <c r="CI23" s="23">
        <f t="shared" si="1"/>
        <v>-8.3147023323132768E-7</v>
      </c>
      <c r="CJ23" s="23">
        <f t="shared" si="2"/>
        <v>6.9540414997881046E-5</v>
      </c>
      <c r="CK23" s="23">
        <f t="shared" si="3"/>
        <v>6.9542394851800324E-5</v>
      </c>
      <c r="CL23" s="23">
        <f t="shared" si="4"/>
        <v>-5.3175070519081677E-7</v>
      </c>
      <c r="CM23" s="23">
        <f t="shared" si="5"/>
        <v>-2.089156168122672E-6</v>
      </c>
      <c r="CN23" s="23">
        <f t="shared" si="6"/>
        <v>-3.7417195841999968E-7</v>
      </c>
      <c r="CO23" s="23">
        <f t="shared" si="7"/>
        <v>1.2803375511985852E-2</v>
      </c>
      <c r="CP23" s="23">
        <f t="shared" si="8"/>
        <v>-2.6057512580458106E-6</v>
      </c>
      <c r="CQ23" s="23">
        <f t="shared" si="9"/>
        <v>1.0500089536680605E-6</v>
      </c>
      <c r="CR23" s="23">
        <f t="shared" si="10"/>
        <v>4.1490391849992521E-7</v>
      </c>
      <c r="CS23" s="23">
        <f t="shared" si="11"/>
        <v>-2.3845484329070881E-6</v>
      </c>
      <c r="CT23" s="23">
        <f t="shared" si="12"/>
        <v>-1.1097602480234348E-6</v>
      </c>
      <c r="CU23" s="23">
        <f t="shared" si="13"/>
        <v>4.4192720784959254E-7</v>
      </c>
    </row>
    <row r="24" spans="1:99" x14ac:dyDescent="0.25">
      <c r="A24" s="28" t="s">
        <v>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65"/>
      <c r="O24" s="65"/>
      <c r="P24" s="65"/>
      <c r="R24" s="28"/>
      <c r="CG24" s="23" t="str">
        <f t="shared" si="0"/>
        <v/>
      </c>
      <c r="CH24" s="23" t="str">
        <f t="shared" si="14"/>
        <v/>
      </c>
      <c r="CI24" s="23" t="str">
        <f t="shared" si="1"/>
        <v/>
      </c>
      <c r="CJ24" s="23" t="str">
        <f t="shared" si="2"/>
        <v/>
      </c>
      <c r="CK24" s="23" t="str">
        <f t="shared" si="3"/>
        <v/>
      </c>
      <c r="CL24" s="23" t="str">
        <f t="shared" si="4"/>
        <v/>
      </c>
      <c r="CM24" s="23" t="str">
        <f t="shared" si="5"/>
        <v/>
      </c>
      <c r="CN24" s="23" t="str">
        <f t="shared" si="6"/>
        <v/>
      </c>
      <c r="CO24" s="23" t="str">
        <f t="shared" si="7"/>
        <v/>
      </c>
      <c r="CP24" s="23" t="str">
        <f t="shared" si="8"/>
        <v/>
      </c>
      <c r="CQ24" s="23" t="str">
        <f t="shared" si="9"/>
        <v/>
      </c>
      <c r="CR24" s="23" t="str">
        <f t="shared" si="10"/>
        <v/>
      </c>
      <c r="CS24" s="23" t="str">
        <f t="shared" si="11"/>
        <v/>
      </c>
      <c r="CT24" s="23" t="str">
        <f t="shared" si="12"/>
        <v/>
      </c>
      <c r="CU24" s="23" t="str">
        <f t="shared" si="13"/>
        <v/>
      </c>
    </row>
    <row r="25" spans="1:99" x14ac:dyDescent="0.25">
      <c r="A25" s="28" t="s">
        <v>24</v>
      </c>
      <c r="B25" s="26">
        <v>2459.2368012000002</v>
      </c>
      <c r="C25" s="26">
        <v>5.6717300000000003E-4</v>
      </c>
      <c r="D25" s="26">
        <v>1731.5828356</v>
      </c>
      <c r="E25" s="26">
        <v>25.577208306999999</v>
      </c>
      <c r="F25" s="26">
        <v>25.557604937000001</v>
      </c>
      <c r="G25" s="26">
        <v>168.64182527</v>
      </c>
      <c r="H25" s="26">
        <v>9771.0691065999999</v>
      </c>
      <c r="I25" s="26">
        <v>4.1901485602999999</v>
      </c>
      <c r="J25" s="26">
        <v>102.08986236</v>
      </c>
      <c r="K25" s="26">
        <v>2.2478449999999999E-4</v>
      </c>
      <c r="L25" s="26">
        <v>39.135718288</v>
      </c>
      <c r="M25" s="26">
        <v>2.7834535153000002</v>
      </c>
      <c r="N25" s="65">
        <v>3.1586344805</v>
      </c>
      <c r="O25" s="65">
        <v>0.53600865099999995</v>
      </c>
      <c r="P25" s="65">
        <v>0.1000000888</v>
      </c>
      <c r="R25" s="28" t="s">
        <v>24</v>
      </c>
      <c r="S25" s="96">
        <v>0</v>
      </c>
      <c r="T25" s="26">
        <v>0</v>
      </c>
      <c r="U25" s="26">
        <v>3.1586336440407798</v>
      </c>
      <c r="V25" s="26">
        <v>4.1901432197934696</v>
      </c>
      <c r="W25" s="26">
        <v>4.1901432197934696</v>
      </c>
      <c r="X25" s="26">
        <v>2.11336344778832E-2</v>
      </c>
      <c r="Y25" s="97">
        <v>0</v>
      </c>
      <c r="Z25" s="26">
        <v>102.31372540248</v>
      </c>
      <c r="AA25" s="26">
        <v>0.53600712752287205</v>
      </c>
      <c r="AB25" s="26">
        <v>10887.9452407071</v>
      </c>
      <c r="AC25" s="26">
        <v>2.24772033382386E-4</v>
      </c>
      <c r="AD25" s="26">
        <v>2459.2345751263501</v>
      </c>
      <c r="AE25" s="26">
        <v>10.676383874695601</v>
      </c>
      <c r="AF25" s="26">
        <v>2018.6132917817699</v>
      </c>
      <c r="AG25" s="26">
        <v>19.508055915247901</v>
      </c>
      <c r="AH25" s="26">
        <v>0</v>
      </c>
      <c r="AI25" s="97">
        <v>0</v>
      </c>
      <c r="AJ25" s="26">
        <v>39.135689107073098</v>
      </c>
      <c r="AK25" s="26">
        <v>39.135689107073098</v>
      </c>
      <c r="AL25" s="26">
        <v>0</v>
      </c>
      <c r="AM25" s="26">
        <v>1.2488659345334501</v>
      </c>
      <c r="AN25" s="26">
        <v>0</v>
      </c>
      <c r="AO25" s="97">
        <v>0</v>
      </c>
      <c r="AP25" s="26">
        <v>0</v>
      </c>
      <c r="AQ25" s="26">
        <v>2.7834601994914401</v>
      </c>
      <c r="AR25" s="26">
        <v>9.9997179671439396E-2</v>
      </c>
      <c r="AS25" s="26">
        <v>5.6725320634710605E-4</v>
      </c>
      <c r="AT25" s="26">
        <v>0</v>
      </c>
      <c r="AU25" s="26">
        <v>1558.4236555586699</v>
      </c>
      <c r="AV25" s="26">
        <v>173.15795434492401</v>
      </c>
      <c r="AW25" s="26">
        <v>1731.5816099036001</v>
      </c>
      <c r="AX25" s="26">
        <v>0</v>
      </c>
      <c r="AY25" s="26">
        <v>36.134259131099398</v>
      </c>
      <c r="AZ25" s="26">
        <v>0.175585529985615</v>
      </c>
      <c r="BA25" s="26">
        <v>6596.84496053372</v>
      </c>
      <c r="BB25" s="26">
        <v>0.23689856170461401</v>
      </c>
      <c r="BC25" s="26">
        <v>0.62076216262394002</v>
      </c>
      <c r="BD25" s="26">
        <v>1.5003607356823601</v>
      </c>
      <c r="BE25" s="26">
        <v>0.35096100411713099</v>
      </c>
      <c r="BF25" s="26">
        <v>0.20431286848878599</v>
      </c>
      <c r="BG25" s="26">
        <v>8.2629251751296498E-2</v>
      </c>
      <c r="BH25" s="26">
        <v>25.5789748067814</v>
      </c>
      <c r="BI25" s="26">
        <v>25.559371415411398</v>
      </c>
      <c r="BJ25" s="26">
        <v>1.96033913700072E-2</v>
      </c>
      <c r="BK25" s="26">
        <v>0</v>
      </c>
      <c r="BL25" s="26">
        <v>0</v>
      </c>
      <c r="BM25" s="26">
        <v>3.0333210523763001</v>
      </c>
      <c r="BN25" s="26">
        <v>0</v>
      </c>
      <c r="BO25" s="26">
        <v>4.08018700992631</v>
      </c>
      <c r="BP25" s="26">
        <v>1.0024315841862399</v>
      </c>
      <c r="BQ25" s="26">
        <v>0.54737125602826198</v>
      </c>
      <c r="BR25" s="26">
        <v>10.197179494149401</v>
      </c>
      <c r="BS25" s="26">
        <v>2438.2348041084401</v>
      </c>
      <c r="BT25" s="26">
        <v>0.54837688387704797</v>
      </c>
      <c r="BU25" s="26">
        <v>2.978994020514</v>
      </c>
      <c r="BV25" s="26">
        <v>0</v>
      </c>
      <c r="BW25" s="26">
        <v>168.64152770194301</v>
      </c>
      <c r="BX25" s="26">
        <v>3739.3968999209701</v>
      </c>
      <c r="BY25" s="26">
        <v>0</v>
      </c>
      <c r="BZ25" s="26">
        <v>0</v>
      </c>
      <c r="CA25" s="26">
        <v>125.011445287374</v>
      </c>
      <c r="CB25" s="97">
        <v>0</v>
      </c>
      <c r="CC25" s="26">
        <v>375.32624003041701</v>
      </c>
      <c r="CD25" s="26">
        <v>9771.0569823134192</v>
      </c>
      <c r="CE25" s="26">
        <v>77.971385384189503</v>
      </c>
      <c r="CG25" s="23">
        <f t="shared" si="0"/>
        <v>-9.0518881668876306E-7</v>
      </c>
      <c r="CH25" s="23">
        <f t="shared" si="14"/>
        <v>1.4141425474419142E-4</v>
      </c>
      <c r="CI25" s="23">
        <f t="shared" si="1"/>
        <v>-7.078473952519761E-7</v>
      </c>
      <c r="CJ25" s="23">
        <f t="shared" si="2"/>
        <v>6.9065386659760732E-5</v>
      </c>
      <c r="CK25" s="23">
        <f t="shared" si="3"/>
        <v>6.9117525517431975E-5</v>
      </c>
      <c r="CL25" s="23">
        <f t="shared" si="4"/>
        <v>-1.7644973690055801E-6</v>
      </c>
      <c r="CM25" s="23">
        <f t="shared" si="5"/>
        <v>-1.2408352093773891E-6</v>
      </c>
      <c r="CN25" s="23">
        <f t="shared" si="6"/>
        <v>-1.274538707514384E-6</v>
      </c>
      <c r="CO25" s="23">
        <f t="shared" si="7"/>
        <v>2.1928038426635901E-3</v>
      </c>
      <c r="CP25" s="23">
        <f t="shared" si="8"/>
        <v>-5.5460308046088747E-5</v>
      </c>
      <c r="CQ25" s="23">
        <f t="shared" si="9"/>
        <v>-7.4563412090139489E-7</v>
      </c>
      <c r="CR25" s="23">
        <f t="shared" si="10"/>
        <v>2.4014022160445857E-6</v>
      </c>
      <c r="CS25" s="23">
        <f t="shared" si="11"/>
        <v>-2.6481671914695023E-7</v>
      </c>
      <c r="CT25" s="23">
        <f t="shared" si="12"/>
        <v>-2.8422622005330704E-6</v>
      </c>
      <c r="CU25" s="23">
        <f t="shared" si="13"/>
        <v>-2.9091259772981246E-5</v>
      </c>
    </row>
    <row r="26" spans="1:99" x14ac:dyDescent="0.25">
      <c r="A26" s="28" t="s">
        <v>25</v>
      </c>
      <c r="B26" s="26">
        <v>826.69777918</v>
      </c>
      <c r="C26" s="26"/>
      <c r="D26" s="26">
        <v>538.66505479</v>
      </c>
      <c r="E26" s="26">
        <v>11.911710696</v>
      </c>
      <c r="F26" s="26">
        <v>11.911710696</v>
      </c>
      <c r="G26" s="26">
        <v>0.36892919880000002</v>
      </c>
      <c r="H26" s="26">
        <v>1215.7969634999999</v>
      </c>
      <c r="I26" s="26">
        <v>0.60664113389999996</v>
      </c>
      <c r="J26" s="26">
        <v>1.7284793375</v>
      </c>
      <c r="K26" s="26"/>
      <c r="L26" s="26">
        <v>4.4432448275</v>
      </c>
      <c r="M26" s="26">
        <v>0.64566303780000001</v>
      </c>
      <c r="N26" s="65">
        <v>0.57444069350000004</v>
      </c>
      <c r="O26" s="65">
        <v>0.13983647909999999</v>
      </c>
      <c r="P26" s="65">
        <v>2.1114614E-2</v>
      </c>
      <c r="R26" s="28" t="s">
        <v>25</v>
      </c>
      <c r="S26" s="96">
        <v>0</v>
      </c>
      <c r="T26" s="26">
        <v>0</v>
      </c>
      <c r="U26" s="26">
        <v>0.57443801621422297</v>
      </c>
      <c r="V26" s="26">
        <v>0.60663690398811498</v>
      </c>
      <c r="W26" s="26">
        <v>0.60663690398811498</v>
      </c>
      <c r="X26" s="26">
        <v>4.9643505123265997E-4</v>
      </c>
      <c r="Y26" s="97">
        <v>0</v>
      </c>
      <c r="Z26" s="26">
        <v>1.72896543195841</v>
      </c>
      <c r="AA26" s="26">
        <v>0.139835425483742</v>
      </c>
      <c r="AB26" s="26">
        <v>3132.0114067496902</v>
      </c>
      <c r="AC26" s="26">
        <v>0</v>
      </c>
      <c r="AD26" s="26">
        <v>826.69720125002095</v>
      </c>
      <c r="AE26" s="26">
        <v>5.3459628809933997E-2</v>
      </c>
      <c r="AF26" s="26">
        <v>506.98940609762201</v>
      </c>
      <c r="AG26" s="26">
        <v>6.9260581462623497E-2</v>
      </c>
      <c r="AH26" s="26">
        <v>0</v>
      </c>
      <c r="AI26" s="97">
        <v>0</v>
      </c>
      <c r="AJ26" s="26">
        <v>4.4432328970256298</v>
      </c>
      <c r="AK26" s="26">
        <v>4.4432328970256298</v>
      </c>
      <c r="AL26" s="26">
        <v>0</v>
      </c>
      <c r="AM26" s="26">
        <v>1.40637606974542E-2</v>
      </c>
      <c r="AN26" s="26">
        <v>0</v>
      </c>
      <c r="AO26" s="97">
        <v>0</v>
      </c>
      <c r="AP26" s="26">
        <v>0</v>
      </c>
      <c r="AQ26" s="26">
        <v>0.64566482087891597</v>
      </c>
      <c r="AR26" s="26">
        <v>2.1113393340385301E-2</v>
      </c>
      <c r="AS26" s="26">
        <v>0</v>
      </c>
      <c r="AT26" s="26">
        <v>0</v>
      </c>
      <c r="AU26" s="26">
        <v>484.79873505624602</v>
      </c>
      <c r="AV26" s="26">
        <v>53.8665644575253</v>
      </c>
      <c r="AW26" s="26">
        <v>538.66529951377095</v>
      </c>
      <c r="AX26" s="26">
        <v>0</v>
      </c>
      <c r="AY26" s="26">
        <v>0.110928370514283</v>
      </c>
      <c r="AZ26" s="26">
        <v>3.2894836720183999E-2</v>
      </c>
      <c r="BA26" s="26">
        <v>767.408197390498</v>
      </c>
      <c r="BB26" s="26">
        <v>4.4381638915987301E-2</v>
      </c>
      <c r="BC26" s="26">
        <v>0.11629606827714201</v>
      </c>
      <c r="BD26" s="26">
        <v>0.28108308007738098</v>
      </c>
      <c r="BE26" s="26">
        <v>6.5750750508440897E-2</v>
      </c>
      <c r="BF26" s="26">
        <v>0.44004911015944798</v>
      </c>
      <c r="BG26" s="26">
        <v>1.5480146188484201E-2</v>
      </c>
      <c r="BH26" s="26">
        <v>11.912402244382299</v>
      </c>
      <c r="BI26" s="26">
        <v>11.912402244382299</v>
      </c>
      <c r="BJ26" s="26">
        <v>0</v>
      </c>
      <c r="BK26" s="26">
        <v>0</v>
      </c>
      <c r="BL26" s="26">
        <v>0</v>
      </c>
      <c r="BM26" s="26">
        <v>5.2478092951272499</v>
      </c>
      <c r="BN26" s="26">
        <v>0</v>
      </c>
      <c r="BO26" s="26">
        <v>0.86412742340316395</v>
      </c>
      <c r="BP26" s="26">
        <v>0.187798603261738</v>
      </c>
      <c r="BQ26" s="26">
        <v>0.122137056388718</v>
      </c>
      <c r="BR26" s="26">
        <v>2.15971469953758</v>
      </c>
      <c r="BS26" s="26">
        <v>426.65383160160599</v>
      </c>
      <c r="BT26" s="26">
        <v>0.1027347035059</v>
      </c>
      <c r="BU26" s="26">
        <v>2.2321448323109299</v>
      </c>
      <c r="BV26" s="26">
        <v>0</v>
      </c>
      <c r="BW26" s="26">
        <v>0.368929568103529</v>
      </c>
      <c r="BX26" s="26">
        <v>509.22206002553798</v>
      </c>
      <c r="BY26" s="26">
        <v>0</v>
      </c>
      <c r="BZ26" s="26">
        <v>0</v>
      </c>
      <c r="CA26" s="26">
        <v>4.1627763552190498</v>
      </c>
      <c r="CB26" s="97">
        <v>0</v>
      </c>
      <c r="CC26" s="26">
        <v>18.463359624656398</v>
      </c>
      <c r="CD26" s="26">
        <v>1215.7961764138499</v>
      </c>
      <c r="CE26" s="26">
        <v>0.92585705574055799</v>
      </c>
      <c r="CG26" s="23">
        <f t="shared" si="0"/>
        <v>-6.9908253487502883E-7</v>
      </c>
      <c r="CH26" s="23" t="str">
        <f t="shared" si="14"/>
        <v/>
      </c>
      <c r="CI26" s="23">
        <f t="shared" si="1"/>
        <v>4.5431529068269799E-7</v>
      </c>
      <c r="CJ26" s="23">
        <f t="shared" si="2"/>
        <v>5.8056176811914164E-5</v>
      </c>
      <c r="CK26" s="23">
        <f t="shared" si="3"/>
        <v>5.8056176811914164E-5</v>
      </c>
      <c r="CL26" s="23">
        <f t="shared" si="4"/>
        <v>1.0010146396138053E-6</v>
      </c>
      <c r="CM26" s="23">
        <f t="shared" si="5"/>
        <v>-6.4738288846065899E-7</v>
      </c>
      <c r="CN26" s="23">
        <f t="shared" si="6"/>
        <v>-6.9726756868352163E-6</v>
      </c>
      <c r="CO26" s="23">
        <f t="shared" si="7"/>
        <v>2.8122665273687088E-4</v>
      </c>
      <c r="CP26" s="23" t="str">
        <f t="shared" si="8"/>
        <v/>
      </c>
      <c r="CQ26" s="23">
        <f t="shared" si="9"/>
        <v>-2.6850814738731872E-6</v>
      </c>
      <c r="CR26" s="23">
        <f t="shared" si="10"/>
        <v>2.7616245805828897E-6</v>
      </c>
      <c r="CS26" s="23">
        <f t="shared" si="11"/>
        <v>-4.6606826559636054E-6</v>
      </c>
      <c r="CT26" s="23">
        <f t="shared" si="12"/>
        <v>-7.5346309115554832E-6</v>
      </c>
      <c r="CU26" s="23">
        <f t="shared" si="13"/>
        <v>-5.7811126203839662E-5</v>
      </c>
    </row>
    <row r="27" spans="1:99" x14ac:dyDescent="0.25">
      <c r="A27" s="28" t="s">
        <v>26</v>
      </c>
      <c r="B27" s="26">
        <v>3664.4737249</v>
      </c>
      <c r="C27" s="26">
        <v>7.7753049999999997E-3</v>
      </c>
      <c r="D27" s="26">
        <v>2445.7283900000002</v>
      </c>
      <c r="E27" s="26">
        <v>88.961320737999998</v>
      </c>
      <c r="F27" s="26">
        <v>88.873561687999995</v>
      </c>
      <c r="G27" s="26">
        <v>130.38166106</v>
      </c>
      <c r="H27" s="26">
        <v>31080.587034</v>
      </c>
      <c r="I27" s="26">
        <v>5.6369754576000002</v>
      </c>
      <c r="J27" s="26">
        <v>385.46288515999998</v>
      </c>
      <c r="K27" s="26">
        <v>1.0063073E-3</v>
      </c>
      <c r="L27" s="26">
        <v>149.25162119000001</v>
      </c>
      <c r="M27" s="26">
        <v>2.8521848754999999</v>
      </c>
      <c r="N27" s="65">
        <v>3.7902970052999998</v>
      </c>
      <c r="O27" s="65">
        <v>0.51994788849999996</v>
      </c>
      <c r="P27" s="65">
        <v>0.155237879</v>
      </c>
      <c r="R27" s="28" t="s">
        <v>26</v>
      </c>
      <c r="S27" s="96">
        <v>0</v>
      </c>
      <c r="T27" s="26">
        <v>0</v>
      </c>
      <c r="U27" s="26">
        <v>3.7902956902302201</v>
      </c>
      <c r="V27" s="26">
        <v>5.6369749476900601</v>
      </c>
      <c r="W27" s="26">
        <v>5.6369749476900601</v>
      </c>
      <c r="X27" s="26">
        <v>3.1682006911746503E-2</v>
      </c>
      <c r="Y27" s="97">
        <v>0</v>
      </c>
      <c r="Z27" s="26">
        <v>385.52024198781402</v>
      </c>
      <c r="AA27" s="26">
        <v>0.51994920607545403</v>
      </c>
      <c r="AB27" s="26">
        <v>101893.492978518</v>
      </c>
      <c r="AC27" s="26">
        <v>1.0063313080573399E-3</v>
      </c>
      <c r="AD27" s="26">
        <v>3664.4678374929099</v>
      </c>
      <c r="AE27" s="26">
        <v>97.682479127951794</v>
      </c>
      <c r="AF27" s="26">
        <v>14354.080686261599</v>
      </c>
      <c r="AG27" s="26">
        <v>193.35266793733001</v>
      </c>
      <c r="AH27" s="26">
        <v>0</v>
      </c>
      <c r="AI27" s="97">
        <v>0</v>
      </c>
      <c r="AJ27" s="26">
        <v>149.25130788731701</v>
      </c>
      <c r="AK27" s="26">
        <v>149.25130788731701</v>
      </c>
      <c r="AL27" s="26">
        <v>0</v>
      </c>
      <c r="AM27" s="26">
        <v>1.4516887445475899</v>
      </c>
      <c r="AN27" s="26">
        <v>0</v>
      </c>
      <c r="AO27" s="97">
        <v>0</v>
      </c>
      <c r="AP27" s="26">
        <v>0</v>
      </c>
      <c r="AQ27" s="26">
        <v>2.8521920007221802</v>
      </c>
      <c r="AR27" s="26">
        <v>0.15523912069427201</v>
      </c>
      <c r="AS27" s="26">
        <v>7.7752843135633796E-3</v>
      </c>
      <c r="AT27" s="26">
        <v>0</v>
      </c>
      <c r="AU27" s="26">
        <v>2201.15042832873</v>
      </c>
      <c r="AV27" s="26">
        <v>244.57281180949801</v>
      </c>
      <c r="AW27" s="26">
        <v>2445.7232401382198</v>
      </c>
      <c r="AX27" s="26">
        <v>0</v>
      </c>
      <c r="AY27" s="26">
        <v>13.271245868190899</v>
      </c>
      <c r="AZ27" s="26">
        <v>0.43399168237570002</v>
      </c>
      <c r="BA27" s="26">
        <v>15462.4314081951</v>
      </c>
      <c r="BB27" s="26">
        <v>0.585536744341011</v>
      </c>
      <c r="BC27" s="26">
        <v>1.5343308267773299</v>
      </c>
      <c r="BD27" s="26">
        <v>3.7083995294124099</v>
      </c>
      <c r="BE27" s="26">
        <v>0.86746429505558598</v>
      </c>
      <c r="BF27" s="26">
        <v>1.95465447389451</v>
      </c>
      <c r="BG27" s="26">
        <v>0.20423329053280201</v>
      </c>
      <c r="BH27" s="26">
        <v>88.966819536294096</v>
      </c>
      <c r="BI27" s="26">
        <v>88.879060199444396</v>
      </c>
      <c r="BJ27" s="26">
        <v>8.7759336849705397E-2</v>
      </c>
      <c r="BK27" s="26">
        <v>0</v>
      </c>
      <c r="BL27" s="26">
        <v>0</v>
      </c>
      <c r="BM27" s="26">
        <v>24.3818324711056</v>
      </c>
      <c r="BN27" s="26">
        <v>0</v>
      </c>
      <c r="BO27" s="26">
        <v>10.4447682313971</v>
      </c>
      <c r="BP27" s="26">
        <v>2.4776944676003199</v>
      </c>
      <c r="BQ27" s="26">
        <v>1.42361185443983</v>
      </c>
      <c r="BR27" s="26">
        <v>26.103746652557099</v>
      </c>
      <c r="BS27" s="26">
        <v>14258.6687161882</v>
      </c>
      <c r="BT27" s="26">
        <v>1.3554130674779601</v>
      </c>
      <c r="BU27" s="26">
        <v>13.403382612476999</v>
      </c>
      <c r="BV27" s="26">
        <v>0</v>
      </c>
      <c r="BW27" s="26">
        <v>130.38106430144899</v>
      </c>
      <c r="BX27" s="26">
        <v>7948.5347671506597</v>
      </c>
      <c r="BY27" s="26">
        <v>0</v>
      </c>
      <c r="BZ27" s="26">
        <v>0</v>
      </c>
      <c r="CA27" s="26">
        <v>185.03333007493299</v>
      </c>
      <c r="CB27" s="97">
        <v>0</v>
      </c>
      <c r="CC27" s="26">
        <v>226.88889874053501</v>
      </c>
      <c r="CD27" s="26">
        <v>31080.327970590301</v>
      </c>
      <c r="CE27" s="26">
        <v>128.010308887165</v>
      </c>
      <c r="CG27" s="23">
        <f t="shared" si="0"/>
        <v>-1.6066173568337642E-6</v>
      </c>
      <c r="CH27" s="23">
        <f t="shared" si="14"/>
        <v>-2.6605305669809881E-6</v>
      </c>
      <c r="CI27" s="23">
        <f t="shared" si="1"/>
        <v>-2.1056556408579741E-6</v>
      </c>
      <c r="CJ27" s="23">
        <f t="shared" si="2"/>
        <v>6.1811113509579267E-5</v>
      </c>
      <c r="CK27" s="23">
        <f t="shared" si="3"/>
        <v>6.186892187019506E-5</v>
      </c>
      <c r="CL27" s="23">
        <f t="shared" si="4"/>
        <v>-4.577012949217019E-6</v>
      </c>
      <c r="CM27" s="23">
        <f t="shared" si="5"/>
        <v>-8.3352161082477426E-6</v>
      </c>
      <c r="CN27" s="23">
        <f t="shared" si="6"/>
        <v>-9.0458073462452807E-8</v>
      </c>
      <c r="CO27" s="23">
        <f t="shared" si="7"/>
        <v>1.4879987158873898E-4</v>
      </c>
      <c r="CP27" s="23">
        <f t="shared" si="8"/>
        <v>2.3857580422894374E-5</v>
      </c>
      <c r="CQ27" s="23">
        <f t="shared" si="9"/>
        <v>-2.0991576540282846E-6</v>
      </c>
      <c r="CR27" s="23">
        <f t="shared" si="10"/>
        <v>2.4981628089665174E-6</v>
      </c>
      <c r="CS27" s="23">
        <f t="shared" si="11"/>
        <v>-3.4695692129149869E-7</v>
      </c>
      <c r="CT27" s="23">
        <f t="shared" si="12"/>
        <v>2.5340528987915303E-6</v>
      </c>
      <c r="CU27" s="23">
        <f t="shared" si="13"/>
        <v>7.9986552252103808E-6</v>
      </c>
    </row>
    <row r="28" spans="1:99" x14ac:dyDescent="0.25">
      <c r="A28" s="28" t="s">
        <v>27</v>
      </c>
      <c r="B28" s="26">
        <v>512.33963590999997</v>
      </c>
      <c r="C28" s="26"/>
      <c r="D28" s="26">
        <v>356.12267086999998</v>
      </c>
      <c r="E28" s="26">
        <v>18.356001447000001</v>
      </c>
      <c r="F28" s="26">
        <v>18.340114550999999</v>
      </c>
      <c r="G28" s="26">
        <v>8.0572060500000001E-2</v>
      </c>
      <c r="H28" s="26">
        <v>2336.8188633999998</v>
      </c>
      <c r="I28" s="26">
        <v>0.49873140789999998</v>
      </c>
      <c r="J28" s="26">
        <v>2.4849789051000002</v>
      </c>
      <c r="K28" s="26">
        <v>1.8217020000000001E-4</v>
      </c>
      <c r="L28" s="26">
        <v>3.4658133842000001</v>
      </c>
      <c r="M28" s="26">
        <v>0.31593236320000001</v>
      </c>
      <c r="N28" s="65">
        <v>0.34955110389999999</v>
      </c>
      <c r="O28" s="65">
        <v>6.6300576E-2</v>
      </c>
      <c r="P28" s="65">
        <v>2.1394845900000001E-2</v>
      </c>
      <c r="R28" s="28" t="s">
        <v>27</v>
      </c>
      <c r="S28" s="96">
        <v>0</v>
      </c>
      <c r="T28" s="26">
        <v>0</v>
      </c>
      <c r="U28" s="26">
        <v>0.34955015130475098</v>
      </c>
      <c r="V28" s="26">
        <v>0.49872848290022498</v>
      </c>
      <c r="W28" s="26">
        <v>0.49872848290022498</v>
      </c>
      <c r="X28" s="26">
        <v>1.2489555990304101E-3</v>
      </c>
      <c r="Y28" s="97">
        <v>0</v>
      </c>
      <c r="Z28" s="26">
        <v>9.6654594784268593</v>
      </c>
      <c r="AA28" s="26">
        <v>6.6301318755991295E-2</v>
      </c>
      <c r="AB28" s="26">
        <v>6145.2135590477201</v>
      </c>
      <c r="AC28" s="26">
        <v>1.82169567078379E-4</v>
      </c>
      <c r="AD28" s="26">
        <v>512.33912383912798</v>
      </c>
      <c r="AE28" s="26">
        <v>0.684201887630141</v>
      </c>
      <c r="AF28" s="26">
        <v>1002.51132237383</v>
      </c>
      <c r="AG28" s="26">
        <v>0.87349146610609296</v>
      </c>
      <c r="AH28" s="26">
        <v>0</v>
      </c>
      <c r="AI28" s="97">
        <v>0</v>
      </c>
      <c r="AJ28" s="26">
        <v>3.4658109141689</v>
      </c>
      <c r="AK28" s="26">
        <v>3.4658109141689</v>
      </c>
      <c r="AL28" s="26">
        <v>0</v>
      </c>
      <c r="AM28" s="26">
        <v>0.117292078017379</v>
      </c>
      <c r="AN28" s="26">
        <v>0</v>
      </c>
      <c r="AO28" s="97">
        <v>0</v>
      </c>
      <c r="AP28" s="26">
        <v>0</v>
      </c>
      <c r="AQ28" s="26">
        <v>0.31593234685286298</v>
      </c>
      <c r="AR28" s="26">
        <v>2.1395426664832001E-2</v>
      </c>
      <c r="AS28" s="26">
        <v>0</v>
      </c>
      <c r="AT28" s="26">
        <v>0</v>
      </c>
      <c r="AU28" s="26">
        <v>320.509655467627</v>
      </c>
      <c r="AV28" s="26">
        <v>35.6123227200626</v>
      </c>
      <c r="AW28" s="26">
        <v>356.12197818768999</v>
      </c>
      <c r="AX28" s="26">
        <v>0</v>
      </c>
      <c r="AY28" s="26">
        <v>1.2240452324769999</v>
      </c>
      <c r="AZ28" s="26">
        <v>2.9249610516046801E-2</v>
      </c>
      <c r="BA28" s="26">
        <v>1438.0580544602201</v>
      </c>
      <c r="BB28" s="26">
        <v>3.9463407948764601E-2</v>
      </c>
      <c r="BC28" s="26">
        <v>0.103408366540451</v>
      </c>
      <c r="BD28" s="26">
        <v>0.24993330846519601</v>
      </c>
      <c r="BE28" s="26">
        <v>5.8464155646312403E-2</v>
      </c>
      <c r="BF28" s="26">
        <v>0.82829721567265802</v>
      </c>
      <c r="BG28" s="26">
        <v>1.37645815109377E-2</v>
      </c>
      <c r="BH28" s="26">
        <v>18.356990468806199</v>
      </c>
      <c r="BI28" s="26">
        <v>18.3411036265414</v>
      </c>
      <c r="BJ28" s="26">
        <v>1.5886842264808101E-2</v>
      </c>
      <c r="BK28" s="26">
        <v>0</v>
      </c>
      <c r="BL28" s="26">
        <v>0</v>
      </c>
      <c r="BM28" s="26">
        <v>9.7561835766684801</v>
      </c>
      <c r="BN28" s="26">
        <v>0</v>
      </c>
      <c r="BO28" s="26">
        <v>0.87684755347586196</v>
      </c>
      <c r="BP28" s="26">
        <v>0.16698788942718401</v>
      </c>
      <c r="BQ28" s="26">
        <v>0.129910543781036</v>
      </c>
      <c r="BR28" s="26">
        <v>2.1915717110622399</v>
      </c>
      <c r="BS28" s="26">
        <v>841.08798403888898</v>
      </c>
      <c r="BT28" s="26">
        <v>9.1350216218301902E-2</v>
      </c>
      <c r="BU28" s="26">
        <v>3.8056714896079602</v>
      </c>
      <c r="BV28" s="26">
        <v>0</v>
      </c>
      <c r="BW28" s="26">
        <v>8.0570770686023196E-2</v>
      </c>
      <c r="BX28" s="26">
        <v>901.27819219157595</v>
      </c>
      <c r="BY28" s="26">
        <v>0</v>
      </c>
      <c r="BZ28" s="26">
        <v>0</v>
      </c>
      <c r="CA28" s="26">
        <v>11.7346992347655</v>
      </c>
      <c r="CB28" s="97">
        <v>0</v>
      </c>
      <c r="CC28" s="26">
        <v>37.026299939906401</v>
      </c>
      <c r="CD28" s="26">
        <v>2336.8133139326501</v>
      </c>
      <c r="CE28" s="26">
        <v>5.9927015016032996</v>
      </c>
      <c r="CG28" s="23">
        <f t="shared" si="0"/>
        <v>-9.9947541845348736E-7</v>
      </c>
      <c r="CH28" s="23" t="str">
        <f t="shared" si="14"/>
        <v/>
      </c>
      <c r="CI28" s="23">
        <f t="shared" si="1"/>
        <v>-1.9450665926341056E-6</v>
      </c>
      <c r="CJ28" s="23">
        <f t="shared" si="2"/>
        <v>5.3880024418931889E-5</v>
      </c>
      <c r="CK28" s="23">
        <f t="shared" si="3"/>
        <v>5.3929627246921068E-5</v>
      </c>
      <c r="CL28" s="23">
        <f t="shared" si="4"/>
        <v>-1.6008203945636542E-5</v>
      </c>
      <c r="CM28" s="23">
        <f t="shared" si="5"/>
        <v>-2.3747956834204598E-6</v>
      </c>
      <c r="CN28" s="23">
        <f t="shared" si="6"/>
        <v>-5.8648798304412341E-6</v>
      </c>
      <c r="CO28" s="23">
        <f t="shared" si="7"/>
        <v>2.889553934880547</v>
      </c>
      <c r="CP28" s="23">
        <f t="shared" si="8"/>
        <v>-3.474342241544467E-6</v>
      </c>
      <c r="CQ28" s="23">
        <f t="shared" si="9"/>
        <v>-7.1268439072904157E-7</v>
      </c>
      <c r="CR28" s="23">
        <f t="shared" si="10"/>
        <v>-5.1742521302143963E-8</v>
      </c>
      <c r="CS28" s="23">
        <f t="shared" si="11"/>
        <v>-2.7251959395550158E-6</v>
      </c>
      <c r="CT28" s="23">
        <f t="shared" si="12"/>
        <v>1.1202858800131133E-5</v>
      </c>
      <c r="CU28" s="23">
        <f t="shared" si="13"/>
        <v>2.7145081330071253E-5</v>
      </c>
    </row>
    <row r="29" spans="1:99" x14ac:dyDescent="0.25">
      <c r="A29" s="28" t="s">
        <v>28</v>
      </c>
      <c r="B29" s="26">
        <v>3.4921240884000002</v>
      </c>
      <c r="C29" s="26"/>
      <c r="D29" s="26">
        <v>2.4515256633</v>
      </c>
      <c r="E29" s="26">
        <v>0.1746876845</v>
      </c>
      <c r="F29" s="26">
        <v>0.1739879845</v>
      </c>
      <c r="G29" s="26">
        <v>3.0760972913</v>
      </c>
      <c r="H29" s="26">
        <v>148.56105331000001</v>
      </c>
      <c r="I29" s="26">
        <v>6.0069038000000003E-3</v>
      </c>
      <c r="J29" s="26">
        <v>0.83646423420000005</v>
      </c>
      <c r="K29" s="26">
        <v>8.0231199999999992E-6</v>
      </c>
      <c r="L29" s="26">
        <v>0.21509371799999999</v>
      </c>
      <c r="M29" s="26">
        <v>1.0937963000000001E-3</v>
      </c>
      <c r="N29" s="65">
        <v>1.6224001E-3</v>
      </c>
      <c r="O29" s="65">
        <v>2.6821480000000002E-4</v>
      </c>
      <c r="P29" s="65">
        <v>4.7570689999999998E-4</v>
      </c>
      <c r="R29" s="28" t="s">
        <v>28</v>
      </c>
      <c r="S29" s="96">
        <v>0</v>
      </c>
      <c r="T29" s="26">
        <v>0</v>
      </c>
      <c r="U29" s="26">
        <v>1.6223715462920999E-3</v>
      </c>
      <c r="V29" s="26">
        <v>6.0068694792258697E-3</v>
      </c>
      <c r="W29" s="26">
        <v>6.0068694792258697E-3</v>
      </c>
      <c r="X29" s="26">
        <v>9.6163896760528906E-6</v>
      </c>
      <c r="Y29" s="97">
        <v>0</v>
      </c>
      <c r="Z29" s="26">
        <v>0.83675129414635396</v>
      </c>
      <c r="AA29" s="26">
        <v>2.6820479530136699E-4</v>
      </c>
      <c r="AB29" s="26">
        <v>224.97879856457001</v>
      </c>
      <c r="AC29" s="26">
        <v>8.0229206942354597E-6</v>
      </c>
      <c r="AD29" s="26">
        <v>3.4921257278283799</v>
      </c>
      <c r="AE29" s="26">
        <v>0.17064168786109199</v>
      </c>
      <c r="AF29" s="26">
        <v>39.861199373534497</v>
      </c>
      <c r="AG29" s="26">
        <v>0.32847255933573</v>
      </c>
      <c r="AH29" s="26">
        <v>0</v>
      </c>
      <c r="AI29" s="97">
        <v>0</v>
      </c>
      <c r="AJ29" s="26">
        <v>0.21509395399699399</v>
      </c>
      <c r="AK29" s="26">
        <v>0.21509395399699399</v>
      </c>
      <c r="AL29" s="26">
        <v>0</v>
      </c>
      <c r="AM29" s="26">
        <v>1.0214298374572901E-2</v>
      </c>
      <c r="AN29" s="26">
        <v>0</v>
      </c>
      <c r="AO29" s="97">
        <v>0</v>
      </c>
      <c r="AP29" s="26">
        <v>0</v>
      </c>
      <c r="AQ29" s="26">
        <v>1.09375072517425E-3</v>
      </c>
      <c r="AR29" s="26">
        <v>4.75703533898098E-4</v>
      </c>
      <c r="AS29" s="26">
        <v>0</v>
      </c>
      <c r="AT29" s="26">
        <v>0</v>
      </c>
      <c r="AU29" s="26">
        <v>2.2063806434189202</v>
      </c>
      <c r="AV29" s="26">
        <v>0.24515270226028801</v>
      </c>
      <c r="AW29" s="26">
        <v>2.4515333456792101</v>
      </c>
      <c r="AX29" s="26">
        <v>0</v>
      </c>
      <c r="AY29" s="26">
        <v>0.36233867940993197</v>
      </c>
      <c r="AZ29" s="26">
        <v>8.6865117037869199E-5</v>
      </c>
      <c r="BA29" s="26">
        <v>97.950362650506406</v>
      </c>
      <c r="BB29" s="26">
        <v>1.17197902522638E-4</v>
      </c>
      <c r="BC29" s="26">
        <v>3.0710381895643899E-4</v>
      </c>
      <c r="BD29" s="26">
        <v>7.4224805194089E-4</v>
      </c>
      <c r="BE29" s="26">
        <v>1.7362475018877001E-4</v>
      </c>
      <c r="BF29" s="26">
        <v>9.2008243081620703E-3</v>
      </c>
      <c r="BG29" s="26">
        <v>4.0877292503733801E-5</v>
      </c>
      <c r="BH29" s="26">
        <v>0.17469507562404499</v>
      </c>
      <c r="BI29" s="26">
        <v>0.17399537710610199</v>
      </c>
      <c r="BJ29" s="26">
        <v>6.9969851794286699E-4</v>
      </c>
      <c r="BK29" s="26">
        <v>0</v>
      </c>
      <c r="BL29" s="26">
        <v>0</v>
      </c>
      <c r="BM29" s="26">
        <v>0.10748639825393901</v>
      </c>
      <c r="BN29" s="26">
        <v>0</v>
      </c>
      <c r="BO29" s="26">
        <v>4.2773654767219301E-3</v>
      </c>
      <c r="BP29" s="26">
        <v>4.95918446623345E-4</v>
      </c>
      <c r="BQ29" s="26">
        <v>7.1448474126004904E-4</v>
      </c>
      <c r="BR29" s="26">
        <v>1.0691620342047001E-2</v>
      </c>
      <c r="BS29" s="26">
        <v>41.825440266635802</v>
      </c>
      <c r="BT29" s="26">
        <v>2.7129101671654498E-4</v>
      </c>
      <c r="BU29" s="26">
        <v>3.9389557587481902E-2</v>
      </c>
      <c r="BV29" s="26">
        <v>0</v>
      </c>
      <c r="BW29" s="26">
        <v>3.0760812124539099</v>
      </c>
      <c r="BX29" s="26">
        <v>57.772308445596501</v>
      </c>
      <c r="BY29" s="26">
        <v>0</v>
      </c>
      <c r="BZ29" s="26">
        <v>0</v>
      </c>
      <c r="CA29" s="26">
        <v>1.5898550561248199</v>
      </c>
      <c r="CB29" s="97">
        <v>0</v>
      </c>
      <c r="CC29" s="26">
        <v>4.7963813064435401</v>
      </c>
      <c r="CD29" s="26">
        <v>148.56085484217601</v>
      </c>
      <c r="CE29" s="26">
        <v>1.3880316779395501</v>
      </c>
      <c r="CG29" s="23">
        <f t="shared" si="0"/>
        <v>4.6946452594972185E-7</v>
      </c>
      <c r="CH29" s="23" t="str">
        <f t="shared" si="14"/>
        <v/>
      </c>
      <c r="CI29" s="23">
        <f t="shared" si="1"/>
        <v>3.1337135585092561E-6</v>
      </c>
      <c r="CJ29" s="23">
        <f t="shared" si="2"/>
        <v>4.2310504407607404E-5</v>
      </c>
      <c r="CK29" s="23">
        <f t="shared" si="3"/>
        <v>4.2489176038457296E-5</v>
      </c>
      <c r="CL29" s="23">
        <f t="shared" si="4"/>
        <v>-5.2270278107238286E-6</v>
      </c>
      <c r="CM29" s="23">
        <f t="shared" si="5"/>
        <v>-1.3359344159871604E-6</v>
      </c>
      <c r="CN29" s="23">
        <f t="shared" si="6"/>
        <v>-5.7135548151556371E-6</v>
      </c>
      <c r="CO29" s="23">
        <f t="shared" si="7"/>
        <v>3.4318257089433613E-4</v>
      </c>
      <c r="CP29" s="23">
        <f t="shared" si="8"/>
        <v>-2.4841428838094238E-5</v>
      </c>
      <c r="CQ29" s="23">
        <f t="shared" si="9"/>
        <v>1.0971821780608767E-6</v>
      </c>
      <c r="CR29" s="23">
        <f t="shared" si="10"/>
        <v>-4.166664830563045E-5</v>
      </c>
      <c r="CS29" s="23">
        <f t="shared" si="11"/>
        <v>-1.7599670944341839E-5</v>
      </c>
      <c r="CT29" s="23">
        <f t="shared" si="12"/>
        <v>-3.7301068520546903E-5</v>
      </c>
      <c r="CU29" s="23">
        <f t="shared" si="13"/>
        <v>-7.0759997426735291E-6</v>
      </c>
    </row>
    <row r="30" spans="1:99" x14ac:dyDescent="0.25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65"/>
      <c r="O30" s="65"/>
      <c r="P30" s="65"/>
      <c r="CG30" s="23" t="str">
        <f t="shared" si="0"/>
        <v/>
      </c>
      <c r="CH30" s="23" t="str">
        <f t="shared" si="14"/>
        <v/>
      </c>
      <c r="CI30" s="23" t="str">
        <f t="shared" si="1"/>
        <v/>
      </c>
      <c r="CJ30" s="23" t="str">
        <f t="shared" si="2"/>
        <v/>
      </c>
      <c r="CK30" s="23" t="str">
        <f t="shared" si="3"/>
        <v/>
      </c>
      <c r="CL30" s="23" t="str">
        <f t="shared" si="4"/>
        <v/>
      </c>
      <c r="CM30" s="23" t="str">
        <f t="shared" si="5"/>
        <v/>
      </c>
      <c r="CN30" s="23" t="str">
        <f t="shared" si="6"/>
        <v/>
      </c>
      <c r="CO30" s="23" t="str">
        <f t="shared" si="7"/>
        <v/>
      </c>
      <c r="CP30" s="23" t="str">
        <f t="shared" si="8"/>
        <v/>
      </c>
      <c r="CQ30" s="23" t="str">
        <f t="shared" si="9"/>
        <v/>
      </c>
      <c r="CR30" s="23" t="str">
        <f t="shared" si="10"/>
        <v/>
      </c>
      <c r="CS30" s="23" t="str">
        <f t="shared" si="11"/>
        <v/>
      </c>
      <c r="CT30" s="23" t="str">
        <f t="shared" si="12"/>
        <v/>
      </c>
      <c r="CU30" s="23" t="str">
        <f t="shared" si="13"/>
        <v/>
      </c>
    </row>
    <row r="31" spans="1:99" x14ac:dyDescent="0.25">
      <c r="A31" s="28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65"/>
      <c r="O31" s="65"/>
      <c r="P31" s="65"/>
      <c r="CG31" s="23" t="str">
        <f t="shared" si="0"/>
        <v/>
      </c>
      <c r="CH31" s="23" t="str">
        <f t="shared" si="14"/>
        <v/>
      </c>
      <c r="CI31" s="23" t="str">
        <f t="shared" si="1"/>
        <v/>
      </c>
      <c r="CJ31" s="23" t="str">
        <f t="shared" si="2"/>
        <v/>
      </c>
      <c r="CK31" s="23" t="str">
        <f t="shared" si="3"/>
        <v/>
      </c>
      <c r="CL31" s="23" t="str">
        <f t="shared" si="4"/>
        <v/>
      </c>
      <c r="CM31" s="23" t="str">
        <f t="shared" si="5"/>
        <v/>
      </c>
      <c r="CN31" s="23" t="str">
        <f t="shared" si="6"/>
        <v/>
      </c>
      <c r="CO31" s="23" t="str">
        <f t="shared" si="7"/>
        <v/>
      </c>
      <c r="CP31" s="23" t="str">
        <f t="shared" si="8"/>
        <v/>
      </c>
      <c r="CQ31" s="23" t="str">
        <f t="shared" si="9"/>
        <v/>
      </c>
      <c r="CR31" s="23" t="str">
        <f t="shared" si="10"/>
        <v/>
      </c>
      <c r="CS31" s="23" t="str">
        <f t="shared" si="11"/>
        <v/>
      </c>
      <c r="CT31" s="23" t="str">
        <f t="shared" si="12"/>
        <v/>
      </c>
      <c r="CU31" s="23" t="str">
        <f t="shared" si="13"/>
        <v/>
      </c>
    </row>
    <row r="32" spans="1:99" x14ac:dyDescent="0.25">
      <c r="A32" s="28" t="s">
        <v>31</v>
      </c>
      <c r="B32" s="26">
        <v>53082.542074999998</v>
      </c>
      <c r="C32" s="26">
        <v>0.39411731700000002</v>
      </c>
      <c r="D32" s="26">
        <v>38065.056331</v>
      </c>
      <c r="E32" s="26">
        <v>560.90031257999999</v>
      </c>
      <c r="F32" s="26">
        <v>558.13391084</v>
      </c>
      <c r="G32" s="26">
        <v>2178.7907922999998</v>
      </c>
      <c r="H32" s="26">
        <v>154849.25842999999</v>
      </c>
      <c r="I32" s="26">
        <v>78.396620442</v>
      </c>
      <c r="J32" s="26">
        <v>1086.4701138</v>
      </c>
      <c r="K32" s="26">
        <v>3.1721430100000003E-2</v>
      </c>
      <c r="L32" s="26">
        <v>637.80181228000004</v>
      </c>
      <c r="M32" s="26">
        <v>51.064097083999997</v>
      </c>
      <c r="N32" s="65">
        <v>51.990000027999997</v>
      </c>
      <c r="O32" s="65">
        <v>10.6596326</v>
      </c>
      <c r="P32" s="65">
        <v>3.5418803854999998</v>
      </c>
      <c r="R32" s="28" t="s">
        <v>31</v>
      </c>
      <c r="S32" s="96">
        <v>0</v>
      </c>
      <c r="T32" s="26">
        <v>0</v>
      </c>
      <c r="U32" s="26">
        <v>51.989722619895304</v>
      </c>
      <c r="V32" s="26">
        <v>78.395983160907903</v>
      </c>
      <c r="W32" s="26">
        <v>78.395983160907903</v>
      </c>
      <c r="X32" s="26">
        <v>0.22653495024206699</v>
      </c>
      <c r="Y32" s="97">
        <v>0</v>
      </c>
      <c r="Z32" s="26">
        <v>1095.2257378987999</v>
      </c>
      <c r="AA32" s="26">
        <v>10.659600270608101</v>
      </c>
      <c r="AB32" s="26">
        <v>1945336.52666319</v>
      </c>
      <c r="AC32" s="26">
        <v>3.1721346833754799E-2</v>
      </c>
      <c r="AD32" s="26">
        <v>53082.238312141402</v>
      </c>
      <c r="AE32" s="26">
        <v>193.85254008429999</v>
      </c>
      <c r="AF32" s="26">
        <v>72832.097077180093</v>
      </c>
      <c r="AG32" s="26">
        <v>292.50322910305101</v>
      </c>
      <c r="AH32" s="26">
        <v>0</v>
      </c>
      <c r="AI32" s="97">
        <v>0</v>
      </c>
      <c r="AJ32" s="26">
        <v>637.79678376470395</v>
      </c>
      <c r="AK32" s="26">
        <v>637.79678376470395</v>
      </c>
      <c r="AL32" s="26">
        <v>0</v>
      </c>
      <c r="AM32" s="26">
        <v>26.361345566976901</v>
      </c>
      <c r="AN32" s="26">
        <v>9.3074423014332904E-4</v>
      </c>
      <c r="AO32" s="97">
        <v>8.3945756072400298E-4</v>
      </c>
      <c r="AP32" s="26">
        <v>0</v>
      </c>
      <c r="AQ32" s="26">
        <v>51.0640509261682</v>
      </c>
      <c r="AR32" s="26">
        <v>3.5418462241847899</v>
      </c>
      <c r="AS32" s="26">
        <v>0.39411856214553698</v>
      </c>
      <c r="AT32" s="26">
        <v>0</v>
      </c>
      <c r="AU32" s="26">
        <v>34258.238093310501</v>
      </c>
      <c r="AV32" s="26">
        <v>3806.4737009209798</v>
      </c>
      <c r="AW32" s="26">
        <v>38064.711794231502</v>
      </c>
      <c r="AX32" s="26">
        <v>0</v>
      </c>
      <c r="AY32" s="26">
        <v>480.16711139409301</v>
      </c>
      <c r="AZ32" s="26">
        <v>3.3140198623213499</v>
      </c>
      <c r="BA32" s="26">
        <v>95257.965234015093</v>
      </c>
      <c r="BB32" s="26">
        <v>4.4712325715261896</v>
      </c>
      <c r="BC32" s="26">
        <v>11.716280035714799</v>
      </c>
      <c r="BD32" s="26">
        <v>28.3177819364297</v>
      </c>
      <c r="BE32" s="26">
        <v>6.6240501736690902</v>
      </c>
      <c r="BF32" s="26">
        <v>8.1289132852725796</v>
      </c>
      <c r="BG32" s="26">
        <v>1.5595457281590801</v>
      </c>
      <c r="BH32" s="26">
        <v>560.93415820135897</v>
      </c>
      <c r="BI32" s="26">
        <v>558.16776534543601</v>
      </c>
      <c r="BJ32" s="26">
        <v>2.7663928559224402</v>
      </c>
      <c r="BK32" s="26">
        <v>0</v>
      </c>
      <c r="BL32" s="26">
        <v>0</v>
      </c>
      <c r="BM32" s="26">
        <v>107.01479411365899</v>
      </c>
      <c r="BN32" s="26">
        <v>0</v>
      </c>
      <c r="BO32" s="26">
        <v>78.070155586787493</v>
      </c>
      <c r="BP32" s="26">
        <v>18.919946699956402</v>
      </c>
      <c r="BQ32" s="26">
        <v>10.5394392976074</v>
      </c>
      <c r="BR32" s="26">
        <v>195.11302762942501</v>
      </c>
      <c r="BS32" s="26">
        <v>50721.468480728399</v>
      </c>
      <c r="BT32" s="26">
        <v>10.3500741198322</v>
      </c>
      <c r="BU32" s="26">
        <v>74.028504305075501</v>
      </c>
      <c r="BV32" s="26">
        <v>0</v>
      </c>
      <c r="BW32" s="26">
        <v>2178.7263735127899</v>
      </c>
      <c r="BX32" s="26">
        <v>48099.106773584303</v>
      </c>
      <c r="BY32" s="26">
        <v>0</v>
      </c>
      <c r="BZ32" s="26">
        <v>0</v>
      </c>
      <c r="CA32" s="26">
        <v>1383.48631975996</v>
      </c>
      <c r="CB32" s="97">
        <v>0</v>
      </c>
      <c r="CC32" s="26">
        <v>4272.8338204784995</v>
      </c>
      <c r="CD32" s="26">
        <v>154842.57365961699</v>
      </c>
      <c r="CE32" s="26">
        <v>763.027101527789</v>
      </c>
      <c r="CG32" s="23">
        <f t="shared" si="0"/>
        <v>-5.7224625408125129E-6</v>
      </c>
      <c r="CH32" s="23">
        <f t="shared" si="14"/>
        <v>3.1593271425686386E-6</v>
      </c>
      <c r="CI32" s="23">
        <f t="shared" si="1"/>
        <v>-9.0512612276757537E-6</v>
      </c>
      <c r="CJ32" s="23">
        <f t="shared" si="2"/>
        <v>6.0341598319488589E-5</v>
      </c>
      <c r="CK32" s="23">
        <f t="shared" si="3"/>
        <v>6.0656600107059528E-5</v>
      </c>
      <c r="CL32" s="23">
        <f t="shared" si="4"/>
        <v>-2.9566302298297195E-5</v>
      </c>
      <c r="CM32" s="23">
        <f t="shared" si="5"/>
        <v>-4.3169534363775111E-5</v>
      </c>
      <c r="CN32" s="23">
        <f t="shared" si="6"/>
        <v>-8.1289357692142467E-6</v>
      </c>
      <c r="CO32" s="23">
        <f t="shared" si="7"/>
        <v>8.0587804372975642E-3</v>
      </c>
      <c r="CP32" s="23">
        <f t="shared" si="8"/>
        <v>-2.6249209112543473E-6</v>
      </c>
      <c r="CQ32" s="23">
        <f t="shared" si="9"/>
        <v>-7.884134537206443E-6</v>
      </c>
      <c r="CR32" s="23">
        <f t="shared" si="10"/>
        <v>-9.0391947439713823E-7</v>
      </c>
      <c r="CS32" s="23">
        <f t="shared" si="11"/>
        <v>-5.3357973561122301E-6</v>
      </c>
      <c r="CT32" s="23">
        <f t="shared" si="12"/>
        <v>-3.0328805046776156E-6</v>
      </c>
      <c r="CU32" s="23">
        <f t="shared" si="13"/>
        <v>-9.644965806806537E-6</v>
      </c>
    </row>
    <row r="33" spans="1:99" x14ac:dyDescent="0.25">
      <c r="A33" s="28" t="s">
        <v>32</v>
      </c>
      <c r="B33" s="26">
        <v>859.87846129000002</v>
      </c>
      <c r="C33" s="26">
        <v>2.4955603000000001E-3</v>
      </c>
      <c r="D33" s="26">
        <v>600.68082977999995</v>
      </c>
      <c r="E33" s="26">
        <v>31.787283113000001</v>
      </c>
      <c r="F33" s="26">
        <v>31.774735198999998</v>
      </c>
      <c r="G33" s="26">
        <v>83.625795909999994</v>
      </c>
      <c r="H33" s="26">
        <v>5410.4687170999996</v>
      </c>
      <c r="I33" s="26">
        <v>0.97926450880000004</v>
      </c>
      <c r="J33" s="26">
        <v>31.590112012999999</v>
      </c>
      <c r="K33" s="26">
        <v>1.4388199999999999E-4</v>
      </c>
      <c r="L33" s="26">
        <v>9.0952744677999995</v>
      </c>
      <c r="M33" s="26">
        <v>0.61490093999999995</v>
      </c>
      <c r="N33" s="65">
        <v>0.73855298359999999</v>
      </c>
      <c r="O33" s="65">
        <v>0.1213669847</v>
      </c>
      <c r="P33" s="65">
        <v>2.9357027300000001E-2</v>
      </c>
      <c r="R33" s="28" t="s">
        <v>32</v>
      </c>
      <c r="S33" s="96">
        <v>0</v>
      </c>
      <c r="T33" s="26">
        <v>0</v>
      </c>
      <c r="U33" s="26">
        <v>0.73855468388372403</v>
      </c>
      <c r="V33" s="26">
        <v>0.97926391343494401</v>
      </c>
      <c r="W33" s="26">
        <v>0.97926391343494401</v>
      </c>
      <c r="X33" s="26">
        <v>4.05864307753103E-3</v>
      </c>
      <c r="Y33" s="97">
        <v>0</v>
      </c>
      <c r="Z33" s="26">
        <v>32.307296181551997</v>
      </c>
      <c r="AA33" s="26">
        <v>0.12136643252202201</v>
      </c>
      <c r="AB33" s="26">
        <v>16053.7080791262</v>
      </c>
      <c r="AC33" s="26">
        <v>1.43876705395261E-4</v>
      </c>
      <c r="AD33" s="26">
        <v>859.87692874551306</v>
      </c>
      <c r="AE33" s="26">
        <v>2.7569404993903799</v>
      </c>
      <c r="AF33" s="26">
        <v>2593.4359043807999</v>
      </c>
      <c r="AG33" s="26">
        <v>4.9550687213586198</v>
      </c>
      <c r="AH33" s="26">
        <v>0</v>
      </c>
      <c r="AI33" s="97">
        <v>0</v>
      </c>
      <c r="AJ33" s="26">
        <v>9.0952555469634095</v>
      </c>
      <c r="AK33" s="26">
        <v>9.0952555469634095</v>
      </c>
      <c r="AL33" s="26">
        <v>0</v>
      </c>
      <c r="AM33" s="26">
        <v>0.15730926882167301</v>
      </c>
      <c r="AN33" s="26">
        <v>0</v>
      </c>
      <c r="AO33" s="97">
        <v>0</v>
      </c>
      <c r="AP33" s="26">
        <v>0</v>
      </c>
      <c r="AQ33" s="26">
        <v>0.614901056448242</v>
      </c>
      <c r="AR33" s="26">
        <v>2.9357926304374501E-2</v>
      </c>
      <c r="AS33" s="26">
        <v>2.4958593892094698E-3</v>
      </c>
      <c r="AT33" s="26">
        <v>0</v>
      </c>
      <c r="AU33" s="26">
        <v>540.61190845174895</v>
      </c>
      <c r="AV33" s="26">
        <v>60.067837932726</v>
      </c>
      <c r="AW33" s="26">
        <v>600.67974638447595</v>
      </c>
      <c r="AX33" s="26">
        <v>0</v>
      </c>
      <c r="AY33" s="26">
        <v>0.66086838932907699</v>
      </c>
      <c r="AZ33" s="26">
        <v>0.17049995253448699</v>
      </c>
      <c r="BA33" s="26">
        <v>3215.9595763805601</v>
      </c>
      <c r="BB33" s="26">
        <v>0.23003775012814301</v>
      </c>
      <c r="BC33" s="26">
        <v>0.60278619895611196</v>
      </c>
      <c r="BD33" s="26">
        <v>1.4569141587437999</v>
      </c>
      <c r="BE33" s="26">
        <v>0.340796682815522</v>
      </c>
      <c r="BF33" s="26">
        <v>0.59078160531754698</v>
      </c>
      <c r="BG33" s="26">
        <v>8.0236261225659494E-2</v>
      </c>
      <c r="BH33" s="26">
        <v>31.789251074642898</v>
      </c>
      <c r="BI33" s="26">
        <v>31.776703162475101</v>
      </c>
      <c r="BJ33" s="26">
        <v>1.2547912167859899E-2</v>
      </c>
      <c r="BK33" s="26">
        <v>0</v>
      </c>
      <c r="BL33" s="26">
        <v>0</v>
      </c>
      <c r="BM33" s="26">
        <v>7.51565457795268</v>
      </c>
      <c r="BN33" s="26">
        <v>0</v>
      </c>
      <c r="BO33" s="26">
        <v>4.0594192173591797</v>
      </c>
      <c r="BP33" s="26">
        <v>0.97339691286782604</v>
      </c>
      <c r="BQ33" s="26">
        <v>0.55065250428523305</v>
      </c>
      <c r="BR33" s="26">
        <v>10.1453550424665</v>
      </c>
      <c r="BS33" s="26">
        <v>2085.1312474428901</v>
      </c>
      <c r="BT33" s="26">
        <v>0.53249620948317999</v>
      </c>
      <c r="BU33" s="26">
        <v>4.5276760883392004</v>
      </c>
      <c r="BV33" s="26">
        <v>0</v>
      </c>
      <c r="BW33" s="26">
        <v>83.624948626337698</v>
      </c>
      <c r="BX33" s="26">
        <v>1994.14893801721</v>
      </c>
      <c r="BY33" s="26">
        <v>0</v>
      </c>
      <c r="BZ33" s="26">
        <v>0</v>
      </c>
      <c r="CA33" s="26">
        <v>20.8483917550607</v>
      </c>
      <c r="CB33" s="97">
        <v>0</v>
      </c>
      <c r="CC33" s="26">
        <v>61.668096078526297</v>
      </c>
      <c r="CD33" s="26">
        <v>5410.42057441426</v>
      </c>
      <c r="CE33" s="26">
        <v>3.9434084006380599</v>
      </c>
      <c r="CG33" s="23">
        <f t="shared" si="0"/>
        <v>-1.7822803523465622E-6</v>
      </c>
      <c r="CH33" s="23">
        <f t="shared" si="14"/>
        <v>1.1984852037825663E-4</v>
      </c>
      <c r="CI33" s="23">
        <f t="shared" si="1"/>
        <v>-1.8036126180399857E-6</v>
      </c>
      <c r="CJ33" s="23">
        <f t="shared" si="2"/>
        <v>6.1910344331772414E-5</v>
      </c>
      <c r="CK33" s="23">
        <f t="shared" si="3"/>
        <v>6.1934850527559955E-5</v>
      </c>
      <c r="CL33" s="23">
        <f t="shared" si="4"/>
        <v>-1.013184571908363E-5</v>
      </c>
      <c r="CM33" s="23">
        <f t="shared" si="5"/>
        <v>-8.8980619345219016E-6</v>
      </c>
      <c r="CN33" s="23">
        <f t="shared" si="6"/>
        <v>-6.0797164676441441E-7</v>
      </c>
      <c r="CO33" s="23">
        <f t="shared" si="7"/>
        <v>2.2702805493594394E-2</v>
      </c>
      <c r="CP33" s="23">
        <f t="shared" si="8"/>
        <v>-3.6798242580619345E-5</v>
      </c>
      <c r="CQ33" s="23">
        <f t="shared" si="9"/>
        <v>-2.0802930859236026E-6</v>
      </c>
      <c r="CR33" s="23">
        <f t="shared" si="10"/>
        <v>1.893772386313781E-7</v>
      </c>
      <c r="CS33" s="23">
        <f t="shared" si="11"/>
        <v>2.3021824592052629E-6</v>
      </c>
      <c r="CT33" s="23">
        <f t="shared" si="12"/>
        <v>-4.5496555703285855E-6</v>
      </c>
      <c r="CU33" s="23">
        <f t="shared" si="13"/>
        <v>3.0623140596371366E-5</v>
      </c>
    </row>
    <row r="34" spans="1:99" x14ac:dyDescent="0.25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65"/>
      <c r="O34" s="65"/>
      <c r="P34" s="65"/>
      <c r="CG34" s="23" t="str">
        <f t="shared" si="0"/>
        <v/>
      </c>
      <c r="CH34" s="23" t="str">
        <f t="shared" si="14"/>
        <v/>
      </c>
      <c r="CI34" s="23" t="str">
        <f t="shared" si="1"/>
        <v/>
      </c>
      <c r="CJ34" s="23" t="str">
        <f t="shared" si="2"/>
        <v/>
      </c>
      <c r="CK34" s="23" t="str">
        <f t="shared" si="3"/>
        <v/>
      </c>
      <c r="CL34" s="23" t="str">
        <f t="shared" si="4"/>
        <v/>
      </c>
      <c r="CM34" s="23" t="str">
        <f t="shared" si="5"/>
        <v/>
      </c>
      <c r="CN34" s="23" t="str">
        <f t="shared" si="6"/>
        <v/>
      </c>
      <c r="CO34" s="23" t="str">
        <f t="shared" si="7"/>
        <v/>
      </c>
      <c r="CP34" s="23" t="str">
        <f t="shared" si="8"/>
        <v/>
      </c>
      <c r="CQ34" s="23" t="str">
        <f t="shared" si="9"/>
        <v/>
      </c>
      <c r="CR34" s="23" t="str">
        <f t="shared" si="10"/>
        <v/>
      </c>
      <c r="CS34" s="23" t="str">
        <f t="shared" si="11"/>
        <v/>
      </c>
      <c r="CT34" s="23" t="str">
        <f t="shared" si="12"/>
        <v/>
      </c>
      <c r="CU34" s="23" t="str">
        <f t="shared" si="13"/>
        <v/>
      </c>
    </row>
    <row r="35" spans="1:99" x14ac:dyDescent="0.25">
      <c r="A35" s="28" t="s">
        <v>34</v>
      </c>
      <c r="B35" s="26">
        <v>25596.084692</v>
      </c>
      <c r="C35" s="26">
        <v>1.5519509979999999</v>
      </c>
      <c r="D35" s="26">
        <v>17625.587084999999</v>
      </c>
      <c r="E35" s="26">
        <v>468.12350520000001</v>
      </c>
      <c r="F35" s="26">
        <v>461.63884539999998</v>
      </c>
      <c r="G35" s="26">
        <v>2493.1197440999999</v>
      </c>
      <c r="H35" s="26">
        <v>362286.50822000002</v>
      </c>
      <c r="I35" s="26">
        <v>47.922048314999998</v>
      </c>
      <c r="J35" s="26">
        <v>4190.3102933999999</v>
      </c>
      <c r="K35" s="26">
        <v>7.4357610399999996E-2</v>
      </c>
      <c r="L35" s="26">
        <v>2684.9358191000001</v>
      </c>
      <c r="M35" s="26">
        <v>9.7435678038999995</v>
      </c>
      <c r="N35" s="65">
        <v>10.304885147</v>
      </c>
      <c r="O35" s="65">
        <v>2.7581082104000001</v>
      </c>
      <c r="P35" s="65">
        <v>4.8372010204000002</v>
      </c>
      <c r="R35" s="28" t="s">
        <v>34</v>
      </c>
      <c r="S35" s="96">
        <v>0</v>
      </c>
      <c r="T35" s="26">
        <v>0</v>
      </c>
      <c r="U35" s="26">
        <v>10.304842155110601</v>
      </c>
      <c r="V35" s="26">
        <v>47.921921119090797</v>
      </c>
      <c r="W35" s="26">
        <v>47.921921119090797</v>
      </c>
      <c r="X35" s="26">
        <v>8.0441454204765294E-3</v>
      </c>
      <c r="Y35" s="97">
        <v>0</v>
      </c>
      <c r="Z35" s="26">
        <v>4190.2290445827603</v>
      </c>
      <c r="AA35" s="26">
        <v>2.7581048049986898</v>
      </c>
      <c r="AB35" s="26">
        <v>146744.450344693</v>
      </c>
      <c r="AC35" s="26">
        <v>7.4358084838836505E-2</v>
      </c>
      <c r="AD35" s="26">
        <v>25596.012095349899</v>
      </c>
      <c r="AE35" s="26">
        <v>2208.2157580889998</v>
      </c>
      <c r="AF35" s="26">
        <v>130033.246771648</v>
      </c>
      <c r="AG35" s="26">
        <v>4290.8861664625701</v>
      </c>
      <c r="AH35" s="26">
        <v>0</v>
      </c>
      <c r="AI35" s="97">
        <v>0</v>
      </c>
      <c r="AJ35" s="26">
        <v>2684.92614512209</v>
      </c>
      <c r="AK35" s="26">
        <v>2684.92614512209</v>
      </c>
      <c r="AL35" s="26">
        <v>0</v>
      </c>
      <c r="AM35" s="26">
        <v>30.8774257766852</v>
      </c>
      <c r="AN35" s="26">
        <v>0</v>
      </c>
      <c r="AO35" s="97">
        <v>0</v>
      </c>
      <c r="AP35" s="26">
        <v>0</v>
      </c>
      <c r="AQ35" s="26">
        <v>9.7435757743563904</v>
      </c>
      <c r="AR35" s="26">
        <v>4.8371810814431901</v>
      </c>
      <c r="AS35" s="26">
        <v>1.5519563858529399</v>
      </c>
      <c r="AT35" s="26">
        <v>0</v>
      </c>
      <c r="AU35" s="26">
        <v>15862.9719128292</v>
      </c>
      <c r="AV35" s="26">
        <v>1762.5504153970701</v>
      </c>
      <c r="AW35" s="26">
        <v>17625.5223282263</v>
      </c>
      <c r="AX35" s="26">
        <v>0</v>
      </c>
      <c r="AY35" s="26">
        <v>88.816342340421002</v>
      </c>
      <c r="AZ35" s="26">
        <v>0.86513967845588302</v>
      </c>
      <c r="BA35" s="26">
        <v>181574.49222768299</v>
      </c>
      <c r="BB35" s="26">
        <v>1.1672367256954199</v>
      </c>
      <c r="BC35" s="26">
        <v>3.0585901550400401</v>
      </c>
      <c r="BD35" s="26">
        <v>7.3925080071870601</v>
      </c>
      <c r="BE35" s="26">
        <v>1.7292355911969399</v>
      </c>
      <c r="BF35" s="26">
        <v>19.940843731984099</v>
      </c>
      <c r="BG35" s="26">
        <v>0.40712860607263102</v>
      </c>
      <c r="BH35" s="26">
        <v>468.148110316638</v>
      </c>
      <c r="BI35" s="26">
        <v>461.66345482299602</v>
      </c>
      <c r="BJ35" s="26">
        <v>6.4846554936423999</v>
      </c>
      <c r="BK35" s="26">
        <v>0</v>
      </c>
      <c r="BL35" s="26">
        <v>0</v>
      </c>
      <c r="BM35" s="26">
        <v>235.47462041039</v>
      </c>
      <c r="BN35" s="26">
        <v>0</v>
      </c>
      <c r="BO35" s="26">
        <v>24.803705645485699</v>
      </c>
      <c r="BP35" s="26">
        <v>4.9391426714506803</v>
      </c>
      <c r="BQ35" s="26">
        <v>3.62019714633729</v>
      </c>
      <c r="BR35" s="26">
        <v>61.993019688376599</v>
      </c>
      <c r="BS35" s="26">
        <v>163695.947892141</v>
      </c>
      <c r="BT35" s="26">
        <v>2.7019424331310602</v>
      </c>
      <c r="BU35" s="26">
        <v>93.570144332192299</v>
      </c>
      <c r="BV35" s="26">
        <v>0</v>
      </c>
      <c r="BW35" s="26">
        <v>2493.1138936909201</v>
      </c>
      <c r="BX35" s="26">
        <v>84319.275688262802</v>
      </c>
      <c r="BY35" s="26">
        <v>0</v>
      </c>
      <c r="BZ35" s="26">
        <v>0</v>
      </c>
      <c r="CA35" s="26">
        <v>1256.5267679895501</v>
      </c>
      <c r="CB35" s="97">
        <v>0</v>
      </c>
      <c r="CC35" s="26">
        <v>1380.45320239741</v>
      </c>
      <c r="CD35" s="26">
        <v>362281.29201430699</v>
      </c>
      <c r="CE35" s="26">
        <v>930.77218368817705</v>
      </c>
      <c r="CG35" s="23">
        <f t="shared" ref="CG35:CG63" si="15">IF(B35=0,"",(AD35-B35)/B35)</f>
        <v>-2.8362404240685171E-6</v>
      </c>
      <c r="CH35" s="23">
        <f t="shared" si="14"/>
        <v>3.4716643418272122E-6</v>
      </c>
      <c r="CI35" s="23">
        <f t="shared" ref="CI35:CI63" si="16">IF(D35=0,"",(AW35-D35)/D35)</f>
        <v>-3.674020807779973E-6</v>
      </c>
      <c r="CJ35" s="23">
        <f t="shared" ref="CJ35:CJ63" si="17">IF(E35=0,"",(BH35-E35)/E35)</f>
        <v>5.2561164659897751E-5</v>
      </c>
      <c r="CK35" s="23">
        <f t="shared" ref="CK35:CK63" si="18">IF(F35=0,"",(BI35-F35)/F35)</f>
        <v>5.3308821909717699E-5</v>
      </c>
      <c r="CL35" s="23">
        <f t="shared" ref="CL35:CL63" si="19">IF(G35=0,"",(BW35-G35)/G35)</f>
        <v>-2.3466217752506468E-6</v>
      </c>
      <c r="CM35" s="23">
        <f t="shared" ref="CM35:CM63" si="20">IF(H35=0,"",(CD35-H35)/H35)</f>
        <v>-1.4398012552697969E-5</v>
      </c>
      <c r="CN35" s="23">
        <f t="shared" ref="CN35:CN63" si="21">IF(I35=0,"",(W35-I35)/I35)</f>
        <v>-2.6542252193555912E-6</v>
      </c>
      <c r="CO35" s="23">
        <f t="shared" ref="CO35:CO55" si="22">IF(J35=0,"",(Z35-J35)/J35)</f>
        <v>-1.9389689915704688E-5</v>
      </c>
      <c r="CP35" s="23">
        <f t="shared" ref="CP35:CP63" si="23">IF(K35=0,"",(AC35-K35)/K35)</f>
        <v>6.3805013899304344E-6</v>
      </c>
      <c r="CQ35" s="23">
        <f t="shared" ref="CQ35:CQ63" si="24">IF(L35=0,"",(AK35-L35)/L35)</f>
        <v>-3.6030574143630427E-6</v>
      </c>
      <c r="CR35" s="23">
        <f t="shared" ref="CR35:CR63" si="25">IF(M35=0,"",(AQ35-M35)/M35)</f>
        <v>8.1802236627357848E-7</v>
      </c>
      <c r="CS35" s="23">
        <f t="shared" ref="CS35:CS55" si="26">IF(N35=0,"",(U35-N35)/N35)</f>
        <v>-4.1719911271517389E-6</v>
      </c>
      <c r="CT35" s="23">
        <f t="shared" ref="CT35:CT55" si="27">IF(O35=0,"",(AA35-O35)/O35)</f>
        <v>-1.234687347448487E-6</v>
      </c>
      <c r="CU35" s="23">
        <f t="shared" ref="CU35:CU55" si="28">IF(P35=0,"",(AR35-P35)/P35)</f>
        <v>-4.1220029364055528E-6</v>
      </c>
    </row>
    <row r="36" spans="1:99" x14ac:dyDescent="0.25">
      <c r="A36" s="28" t="s">
        <v>35</v>
      </c>
      <c r="B36" s="26">
        <v>1713.7424464999999</v>
      </c>
      <c r="C36" s="26">
        <v>9.6305950400000007E-2</v>
      </c>
      <c r="D36" s="26">
        <v>2782.9637753000002</v>
      </c>
      <c r="E36" s="26">
        <v>129.53040371</v>
      </c>
      <c r="F36" s="26">
        <v>127.30643433</v>
      </c>
      <c r="G36" s="26">
        <v>2268.6742519999998</v>
      </c>
      <c r="H36" s="26">
        <v>19540.433782</v>
      </c>
      <c r="I36" s="26">
        <v>13.581708713999999</v>
      </c>
      <c r="J36" s="26">
        <v>104.39243928</v>
      </c>
      <c r="K36" s="26">
        <v>2.5501580100000001E-2</v>
      </c>
      <c r="L36" s="26">
        <v>123.00926794</v>
      </c>
      <c r="M36" s="26">
        <v>0.29662029849999999</v>
      </c>
      <c r="N36" s="65">
        <v>0.46734994499999999</v>
      </c>
      <c r="O36" s="65">
        <v>0.2768348712</v>
      </c>
      <c r="P36" s="65">
        <v>1.491924443</v>
      </c>
      <c r="R36" s="28" t="s">
        <v>35</v>
      </c>
      <c r="S36" s="96">
        <v>0</v>
      </c>
      <c r="T36" s="26">
        <v>0</v>
      </c>
      <c r="U36" s="26">
        <v>0.46734900303433702</v>
      </c>
      <c r="V36" s="26">
        <v>13.581680857869101</v>
      </c>
      <c r="W36" s="26">
        <v>13.581680857869101</v>
      </c>
      <c r="X36" s="26">
        <v>9.4252738489107005E-4</v>
      </c>
      <c r="Y36" s="97">
        <v>0</v>
      </c>
      <c r="Z36" s="26">
        <v>104.406796499061</v>
      </c>
      <c r="AA36" s="26">
        <v>0.276833850600328</v>
      </c>
      <c r="AB36" s="26">
        <v>31116.244305731201</v>
      </c>
      <c r="AC36" s="26">
        <v>2.55011940847754E-2</v>
      </c>
      <c r="AD36" s="26">
        <v>1713.7395120968699</v>
      </c>
      <c r="AE36" s="26">
        <v>107.106067501411</v>
      </c>
      <c r="AF36" s="26">
        <v>5364.39276329319</v>
      </c>
      <c r="AG36" s="26">
        <v>154.90005111217201</v>
      </c>
      <c r="AH36" s="26">
        <v>0</v>
      </c>
      <c r="AI36" s="97">
        <v>0</v>
      </c>
      <c r="AJ36" s="26">
        <v>123.00899530241399</v>
      </c>
      <c r="AK36" s="26">
        <v>123.00899530241399</v>
      </c>
      <c r="AL36" s="26">
        <v>0</v>
      </c>
      <c r="AM36" s="26">
        <v>10.583703184779701</v>
      </c>
      <c r="AN36" s="26">
        <v>0</v>
      </c>
      <c r="AO36" s="97">
        <v>0</v>
      </c>
      <c r="AP36" s="26">
        <v>0</v>
      </c>
      <c r="AQ36" s="26">
        <v>0.29662088469992298</v>
      </c>
      <c r="AR36" s="26">
        <v>1.49192046376897</v>
      </c>
      <c r="AS36" s="26">
        <v>9.6305955235150398E-2</v>
      </c>
      <c r="AT36" s="26">
        <v>0</v>
      </c>
      <c r="AU36" s="26">
        <v>2504.6614342847301</v>
      </c>
      <c r="AV36" s="26">
        <v>278.29632169359002</v>
      </c>
      <c r="AW36" s="26">
        <v>2782.9577559783202</v>
      </c>
      <c r="AX36" s="26">
        <v>0</v>
      </c>
      <c r="AY36" s="26">
        <v>73.2366504438492</v>
      </c>
      <c r="AZ36" s="26">
        <v>0.29076646459244798</v>
      </c>
      <c r="BA36" s="26">
        <v>12676.4785662213</v>
      </c>
      <c r="BB36" s="26">
        <v>0.39229924376836001</v>
      </c>
      <c r="BC36" s="26">
        <v>1.02796978152857</v>
      </c>
      <c r="BD36" s="26">
        <v>2.4845548316925399</v>
      </c>
      <c r="BE36" s="26">
        <v>0.58118304546481603</v>
      </c>
      <c r="BF36" s="26">
        <v>5.1313991499198002</v>
      </c>
      <c r="BG36" s="26">
        <v>0.13683253630516301</v>
      </c>
      <c r="BH36" s="26">
        <v>129.537353971172</v>
      </c>
      <c r="BI36" s="26">
        <v>127.313381495657</v>
      </c>
      <c r="BJ36" s="26">
        <v>2.22397247551491</v>
      </c>
      <c r="BK36" s="26">
        <v>0</v>
      </c>
      <c r="BL36" s="26">
        <v>0</v>
      </c>
      <c r="BM36" s="26">
        <v>60.848676641919802</v>
      </c>
      <c r="BN36" s="26">
        <v>0</v>
      </c>
      <c r="BO36" s="26">
        <v>7.9464613910503301</v>
      </c>
      <c r="BP36" s="26">
        <v>1.6599972544243999</v>
      </c>
      <c r="BQ36" s="26">
        <v>1.1401393401676601</v>
      </c>
      <c r="BR36" s="26">
        <v>19.860742452200999</v>
      </c>
      <c r="BS36" s="26">
        <v>5505.0361355264704</v>
      </c>
      <c r="BT36" s="26">
        <v>0.90810049579854002</v>
      </c>
      <c r="BU36" s="26">
        <v>24.9042588668243</v>
      </c>
      <c r="BV36" s="26">
        <v>0</v>
      </c>
      <c r="BW36" s="26">
        <v>2268.6660985375102</v>
      </c>
      <c r="BX36" s="26">
        <v>7381.0529450978402</v>
      </c>
      <c r="BY36" s="26">
        <v>0</v>
      </c>
      <c r="BZ36" s="26">
        <v>0</v>
      </c>
      <c r="CA36" s="26">
        <v>195.753918480328</v>
      </c>
      <c r="CB36" s="97">
        <v>0</v>
      </c>
      <c r="CC36" s="26">
        <v>597.01267367984701</v>
      </c>
      <c r="CD36" s="26">
        <v>19540.2828920672</v>
      </c>
      <c r="CE36" s="26">
        <v>93.461815102830897</v>
      </c>
      <c r="CG36" s="23">
        <f t="shared" si="15"/>
        <v>-1.7122777906197327E-6</v>
      </c>
      <c r="CH36" s="23">
        <f t="shared" si="14"/>
        <v>5.0206143764719241E-8</v>
      </c>
      <c r="CI36" s="23">
        <f t="shared" si="16"/>
        <v>-2.1629177258570405E-6</v>
      </c>
      <c r="CJ36" s="23">
        <f t="shared" si="17"/>
        <v>5.3657372886404965E-5</v>
      </c>
      <c r="CK36" s="23">
        <f t="shared" si="18"/>
        <v>5.457042052554623E-5</v>
      </c>
      <c r="CL36" s="23">
        <f t="shared" si="19"/>
        <v>-3.5939326602120228E-6</v>
      </c>
      <c r="CM36" s="23">
        <f t="shared" si="20"/>
        <v>-7.7219336317420985E-6</v>
      </c>
      <c r="CN36" s="23">
        <f t="shared" si="21"/>
        <v>-2.0510034109423981E-6</v>
      </c>
      <c r="CO36" s="23">
        <f t="shared" si="22"/>
        <v>1.3753121547901141E-4</v>
      </c>
      <c r="CP36" s="23">
        <f t="shared" si="23"/>
        <v>-1.5136913990709266E-5</v>
      </c>
      <c r="CQ36" s="23">
        <f t="shared" si="24"/>
        <v>-2.2163987362383277E-6</v>
      </c>
      <c r="CR36" s="23">
        <f t="shared" si="25"/>
        <v>1.9762636810632584E-6</v>
      </c>
      <c r="CS36" s="23">
        <f t="shared" si="26"/>
        <v>-2.0155467504560345E-6</v>
      </c>
      <c r="CT36" s="23">
        <f t="shared" si="27"/>
        <v>-3.686673097117286E-6</v>
      </c>
      <c r="CU36" s="23">
        <f t="shared" si="28"/>
        <v>-2.6671799960688353E-6</v>
      </c>
    </row>
    <row r="37" spans="1:99" x14ac:dyDescent="0.25">
      <c r="A37" s="28" t="s">
        <v>36</v>
      </c>
      <c r="B37" s="26">
        <v>50515.53802</v>
      </c>
      <c r="C37" s="26">
        <v>0.32104768039999998</v>
      </c>
      <c r="D37" s="26">
        <v>50220.756573999999</v>
      </c>
      <c r="E37" s="26">
        <v>1195.9253831000001</v>
      </c>
      <c r="F37" s="26">
        <v>1163.2658082999999</v>
      </c>
      <c r="G37" s="26">
        <v>101.7147566</v>
      </c>
      <c r="H37" s="26">
        <v>154291.80549</v>
      </c>
      <c r="I37" s="26">
        <v>471.92301273999999</v>
      </c>
      <c r="J37" s="26">
        <v>831.25431117000005</v>
      </c>
      <c r="K37" s="26">
        <v>0.1094778458</v>
      </c>
      <c r="L37" s="26">
        <v>3391.1616837000001</v>
      </c>
      <c r="M37" s="26">
        <v>381.17772824000002</v>
      </c>
      <c r="N37" s="65">
        <v>361.87377674999999</v>
      </c>
      <c r="O37" s="65">
        <v>80.580482376000006</v>
      </c>
      <c r="P37" s="65">
        <v>18.66535541</v>
      </c>
      <c r="R37" s="28" t="s">
        <v>36</v>
      </c>
      <c r="S37" s="96">
        <v>0</v>
      </c>
      <c r="T37" s="26">
        <v>0</v>
      </c>
      <c r="U37" s="26">
        <v>361.872554910291</v>
      </c>
      <c r="V37" s="26">
        <v>282.00054672565</v>
      </c>
      <c r="W37" s="26">
        <v>282.00054672565</v>
      </c>
      <c r="X37" s="26">
        <v>1.74590705660017</v>
      </c>
      <c r="Y37" s="97">
        <v>0</v>
      </c>
      <c r="Z37" s="26">
        <v>888.92636764575298</v>
      </c>
      <c r="AA37" s="26">
        <v>80.580390003272498</v>
      </c>
      <c r="AB37" s="26">
        <v>300310.09602974902</v>
      </c>
      <c r="AC37" s="26">
        <v>0.109477368601824</v>
      </c>
      <c r="AD37" s="26">
        <v>50515.315841553798</v>
      </c>
      <c r="AE37" s="26">
        <v>479.88641420651601</v>
      </c>
      <c r="AF37" s="26">
        <v>47109.576743752201</v>
      </c>
      <c r="AG37" s="26">
        <v>551.01655283547097</v>
      </c>
      <c r="AH37" s="26">
        <v>0</v>
      </c>
      <c r="AI37" s="97">
        <v>0</v>
      </c>
      <c r="AJ37" s="26">
        <v>2160.3840693339598</v>
      </c>
      <c r="AK37" s="26">
        <v>2160.3840693339598</v>
      </c>
      <c r="AL37" s="26">
        <v>0</v>
      </c>
      <c r="AM37" s="26">
        <v>95.650222117871394</v>
      </c>
      <c r="AN37" s="26">
        <v>0</v>
      </c>
      <c r="AO37" s="97">
        <v>0</v>
      </c>
      <c r="AP37" s="26">
        <v>0</v>
      </c>
      <c r="AQ37" s="26">
        <v>238.26346276134799</v>
      </c>
      <c r="AR37" s="26">
        <v>14.181745180989299</v>
      </c>
      <c r="AS37" s="26">
        <v>0.32104730884880101</v>
      </c>
      <c r="AT37" s="26">
        <v>0</v>
      </c>
      <c r="AU37" s="26">
        <v>45198.474432731899</v>
      </c>
      <c r="AV37" s="26">
        <v>5022.0570051978302</v>
      </c>
      <c r="AW37" s="26">
        <v>50220.5314379298</v>
      </c>
      <c r="AX37" s="26">
        <v>0</v>
      </c>
      <c r="AY37" s="26">
        <v>613.96014544740103</v>
      </c>
      <c r="AZ37" s="26">
        <v>5.9883395180806502</v>
      </c>
      <c r="BA37" s="26">
        <v>99126.774315966104</v>
      </c>
      <c r="BB37" s="26">
        <v>8.0794042039495704</v>
      </c>
      <c r="BC37" s="26">
        <v>21.1710467725987</v>
      </c>
      <c r="BD37" s="26">
        <v>51.169585839492498</v>
      </c>
      <c r="BE37" s="26">
        <v>11.9695073262895</v>
      </c>
      <c r="BF37" s="26">
        <v>23.415651669064101</v>
      </c>
      <c r="BG37" s="26">
        <v>2.8180694326736</v>
      </c>
      <c r="BH37" s="26">
        <v>1195.9976298589399</v>
      </c>
      <c r="BI37" s="26">
        <v>1163.3380894367101</v>
      </c>
      <c r="BJ37" s="26">
        <v>32.659540422229099</v>
      </c>
      <c r="BK37" s="26">
        <v>0</v>
      </c>
      <c r="BL37" s="26">
        <v>0</v>
      </c>
      <c r="BM37" s="26">
        <v>295.01828105909999</v>
      </c>
      <c r="BN37" s="26">
        <v>0</v>
      </c>
      <c r="BO37" s="26">
        <v>143.23707700303601</v>
      </c>
      <c r="BP37" s="26">
        <v>34.187879481142197</v>
      </c>
      <c r="BQ37" s="26">
        <v>19.469996839123201</v>
      </c>
      <c r="BR37" s="26">
        <v>357.98071724730897</v>
      </c>
      <c r="BS37" s="26">
        <v>43660.4486236374</v>
      </c>
      <c r="BT37" s="26">
        <v>18.702321857945101</v>
      </c>
      <c r="BU37" s="26">
        <v>170.13021118691299</v>
      </c>
      <c r="BV37" s="26">
        <v>0</v>
      </c>
      <c r="BW37" s="26">
        <v>101.714581991898</v>
      </c>
      <c r="BX37" s="26">
        <v>59122.987514497698</v>
      </c>
      <c r="BY37" s="26">
        <v>0</v>
      </c>
      <c r="BZ37" s="26">
        <v>0</v>
      </c>
      <c r="CA37" s="26">
        <v>1474.8160097674599</v>
      </c>
      <c r="CB37" s="97">
        <v>0</v>
      </c>
      <c r="CC37" s="26">
        <v>4583.1106853116498</v>
      </c>
      <c r="CD37" s="26">
        <v>154291.17528376199</v>
      </c>
      <c r="CE37" s="26">
        <v>1096.5999373774</v>
      </c>
      <c r="CG37" s="23">
        <f t="shared" si="15"/>
        <v>-4.3982199321278058E-6</v>
      </c>
      <c r="CH37" s="23">
        <f t="shared" si="14"/>
        <v>-1.157308467425895E-6</v>
      </c>
      <c r="CI37" s="23">
        <f t="shared" si="16"/>
        <v>-4.4829286844301574E-6</v>
      </c>
      <c r="CJ37" s="23">
        <f t="shared" si="17"/>
        <v>6.0410758029553162E-5</v>
      </c>
      <c r="CK37" s="23">
        <f t="shared" si="18"/>
        <v>6.2136388944370854E-5</v>
      </c>
      <c r="CL37" s="23">
        <f t="shared" si="19"/>
        <v>-1.7166447410070939E-6</v>
      </c>
      <c r="CM37" s="23">
        <f t="shared" si="20"/>
        <v>-4.0845088046727532E-6</v>
      </c>
      <c r="CN37" s="23">
        <f t="shared" si="21"/>
        <v>-0.40244374799960303</v>
      </c>
      <c r="CO37" s="23">
        <f t="shared" si="22"/>
        <v>6.9379557736763908E-2</v>
      </c>
      <c r="CP37" s="23">
        <f t="shared" si="23"/>
        <v>-4.3588561002002635E-6</v>
      </c>
      <c r="CQ37" s="23">
        <f t="shared" si="24"/>
        <v>-0.36293687212907344</v>
      </c>
      <c r="CR37" s="23">
        <f t="shared" si="25"/>
        <v>-0.37492816313934602</v>
      </c>
      <c r="CS37" s="23">
        <f t="shared" si="26"/>
        <v>-3.3764251169647418E-6</v>
      </c>
      <c r="CT37" s="23">
        <f t="shared" si="27"/>
        <v>-1.1463412079978091E-6</v>
      </c>
      <c r="CU37" s="23">
        <f t="shared" si="28"/>
        <v>-0.24021027891108881</v>
      </c>
    </row>
    <row r="38" spans="1:99" x14ac:dyDescent="0.25">
      <c r="A38" s="28" t="s">
        <v>37</v>
      </c>
      <c r="B38" s="26">
        <v>17.80786792</v>
      </c>
      <c r="C38" s="26"/>
      <c r="D38" s="26">
        <v>14.125081740000001</v>
      </c>
      <c r="E38" s="26">
        <v>0.29130737499999998</v>
      </c>
      <c r="F38" s="26">
        <v>0.28920828500000001</v>
      </c>
      <c r="G38" s="26">
        <v>7.3983295000000001E-3</v>
      </c>
      <c r="H38" s="26">
        <v>26.171567119999999</v>
      </c>
      <c r="I38" s="26">
        <v>4.37298302E-2</v>
      </c>
      <c r="J38" s="26">
        <v>0.70869216840000004</v>
      </c>
      <c r="K38" s="26">
        <v>2.40694E-5</v>
      </c>
      <c r="L38" s="26">
        <v>0.2491951892</v>
      </c>
      <c r="M38" s="26">
        <v>2.0440353500000001E-2</v>
      </c>
      <c r="N38" s="65">
        <v>2.40937965E-2</v>
      </c>
      <c r="O38" s="65">
        <v>4.0344934999999998E-3</v>
      </c>
      <c r="P38" s="65">
        <v>1.9351086E-3</v>
      </c>
      <c r="R38" s="28" t="s">
        <v>37</v>
      </c>
      <c r="S38" s="96">
        <v>0</v>
      </c>
      <c r="T38" s="26">
        <v>0</v>
      </c>
      <c r="U38" s="26">
        <v>2.4093700426748601E-2</v>
      </c>
      <c r="V38" s="26">
        <v>4.3729819048529101E-2</v>
      </c>
      <c r="W38" s="26">
        <v>4.3729819048529101E-2</v>
      </c>
      <c r="X38" s="26">
        <v>1.7664694555134699E-4</v>
      </c>
      <c r="Y38" s="97">
        <v>0</v>
      </c>
      <c r="Z38" s="26">
        <v>0.71277033644405696</v>
      </c>
      <c r="AA38" s="26">
        <v>4.0348814328279104E-3</v>
      </c>
      <c r="AB38" s="26">
        <v>91.024973046070997</v>
      </c>
      <c r="AC38" s="26">
        <v>2.4068762082706399E-5</v>
      </c>
      <c r="AD38" s="26">
        <v>17.807951851055702</v>
      </c>
      <c r="AE38" s="26">
        <v>4.1333126956794697E-2</v>
      </c>
      <c r="AF38" s="26">
        <v>14.6981571619901</v>
      </c>
      <c r="AG38" s="26">
        <v>1.7325082970617901E-2</v>
      </c>
      <c r="AH38" s="26">
        <v>0</v>
      </c>
      <c r="AI38" s="97">
        <v>0</v>
      </c>
      <c r="AJ38" s="26">
        <v>0.249195295795234</v>
      </c>
      <c r="AK38" s="26">
        <v>0.249195295795234</v>
      </c>
      <c r="AL38" s="26">
        <v>0</v>
      </c>
      <c r="AM38" s="26">
        <v>1.26856837337478E-2</v>
      </c>
      <c r="AN38" s="26">
        <v>0</v>
      </c>
      <c r="AO38" s="97">
        <v>0</v>
      </c>
      <c r="AP38" s="26">
        <v>0</v>
      </c>
      <c r="AQ38" s="26">
        <v>2.0440400227516999E-2</v>
      </c>
      <c r="AR38" s="26">
        <v>1.9353020007936499E-3</v>
      </c>
      <c r="AS38" s="26">
        <v>0</v>
      </c>
      <c r="AT38" s="26">
        <v>0</v>
      </c>
      <c r="AU38" s="26">
        <v>12.7125018601497</v>
      </c>
      <c r="AV38" s="26">
        <v>1.41252251745785</v>
      </c>
      <c r="AW38" s="26">
        <v>14.1250243776076</v>
      </c>
      <c r="AX38" s="26">
        <v>0</v>
      </c>
      <c r="AY38" s="26">
        <v>3.7792396170571702E-2</v>
      </c>
      <c r="AZ38" s="26">
        <v>1.77176816195154E-3</v>
      </c>
      <c r="BA38" s="26">
        <v>13.666352155293501</v>
      </c>
      <c r="BB38" s="26">
        <v>2.3904507900813902E-3</v>
      </c>
      <c r="BC38" s="26">
        <v>6.2638943545142199E-3</v>
      </c>
      <c r="BD38" s="26">
        <v>1.51395536742781E-2</v>
      </c>
      <c r="BE38" s="26">
        <v>3.54142672112082E-3</v>
      </c>
      <c r="BF38" s="26">
        <v>3.8278730358196002E-3</v>
      </c>
      <c r="BG38" s="26">
        <v>8.3378517061018101E-4</v>
      </c>
      <c r="BH38" s="26">
        <v>0.29132574414259399</v>
      </c>
      <c r="BI38" s="26">
        <v>0.28922664858876501</v>
      </c>
      <c r="BJ38" s="26">
        <v>2.0990955538286002E-3</v>
      </c>
      <c r="BK38" s="26">
        <v>0</v>
      </c>
      <c r="BL38" s="26">
        <v>0</v>
      </c>
      <c r="BM38" s="26">
        <v>5.1179620474324103E-2</v>
      </c>
      <c r="BN38" s="26">
        <v>0</v>
      </c>
      <c r="BO38" s="26">
        <v>4.1609802851678299E-2</v>
      </c>
      <c r="BP38" s="26">
        <v>1.01151716573797E-2</v>
      </c>
      <c r="BQ38" s="26">
        <v>5.6094214520742598E-3</v>
      </c>
      <c r="BR38" s="26">
        <v>0.10399147913600799</v>
      </c>
      <c r="BS38" s="26">
        <v>11.118253355952699</v>
      </c>
      <c r="BT38" s="26">
        <v>5.5334138020359898E-3</v>
      </c>
      <c r="BU38" s="26">
        <v>3.74189873068888E-2</v>
      </c>
      <c r="BV38" s="26">
        <v>0</v>
      </c>
      <c r="BW38" s="26">
        <v>7.3980411933618701E-3</v>
      </c>
      <c r="BX38" s="26">
        <v>7.3736835697084997</v>
      </c>
      <c r="BY38" s="26">
        <v>0</v>
      </c>
      <c r="BZ38" s="26">
        <v>0</v>
      </c>
      <c r="CA38" s="26">
        <v>0.11757184995761499</v>
      </c>
      <c r="CB38" s="97">
        <v>0</v>
      </c>
      <c r="CC38" s="26">
        <v>0.14508583719968801</v>
      </c>
      <c r="CD38" s="26">
        <v>26.1715467076727</v>
      </c>
      <c r="CE38" s="26">
        <v>2.3003627894530799E-2</v>
      </c>
      <c r="CG38" s="23">
        <f t="shared" si="15"/>
        <v>4.7131445537992628E-6</v>
      </c>
      <c r="CH38" s="23" t="str">
        <f t="shared" si="14"/>
        <v/>
      </c>
      <c r="CI38" s="23">
        <f t="shared" si="16"/>
        <v>-4.0610308284492961E-6</v>
      </c>
      <c r="CJ38" s="23">
        <f t="shared" si="17"/>
        <v>6.3057595414500706E-5</v>
      </c>
      <c r="CK38" s="23">
        <f t="shared" si="18"/>
        <v>6.3496067427675642E-5</v>
      </c>
      <c r="CL38" s="23">
        <f t="shared" si="19"/>
        <v>-3.8969153527159904E-5</v>
      </c>
      <c r="CM38" s="23">
        <f t="shared" si="20"/>
        <v>-7.7994287484064995E-7</v>
      </c>
      <c r="CN38" s="23">
        <f t="shared" si="21"/>
        <v>-2.5500832837610934E-7</v>
      </c>
      <c r="CO38" s="23">
        <f t="shared" si="22"/>
        <v>5.7544985339179284E-3</v>
      </c>
      <c r="CP38" s="23">
        <f t="shared" si="23"/>
        <v>-2.6503248672627541E-5</v>
      </c>
      <c r="CQ38" s="23">
        <f t="shared" si="24"/>
        <v>4.2775799301303212E-7</v>
      </c>
      <c r="CR38" s="23">
        <f t="shared" si="25"/>
        <v>2.286042508908048E-6</v>
      </c>
      <c r="CS38" s="23">
        <f t="shared" si="26"/>
        <v>-3.9874683676154724E-6</v>
      </c>
      <c r="CT38" s="23">
        <f t="shared" si="27"/>
        <v>9.6154034678834499E-5</v>
      </c>
      <c r="CU38" s="23">
        <f t="shared" si="28"/>
        <v>9.9943121357581213E-5</v>
      </c>
    </row>
    <row r="39" spans="1:99" x14ac:dyDescent="0.25">
      <c r="A39" s="28" t="s">
        <v>130</v>
      </c>
      <c r="B39" s="26">
        <v>45074.231287000002</v>
      </c>
      <c r="C39" s="26">
        <v>0.1121867867</v>
      </c>
      <c r="D39" s="26">
        <v>40779.173975999998</v>
      </c>
      <c r="E39" s="26">
        <v>983.28397967000001</v>
      </c>
      <c r="F39" s="26">
        <v>972.62476620999996</v>
      </c>
      <c r="G39" s="26">
        <v>1632.9780602999999</v>
      </c>
      <c r="H39" s="26">
        <v>109103.73517</v>
      </c>
      <c r="I39" s="26">
        <v>63.272242071999997</v>
      </c>
      <c r="J39" s="26">
        <v>5260.4311417999998</v>
      </c>
      <c r="K39" s="26">
        <v>6.6696144999999997E-3</v>
      </c>
      <c r="L39" s="26">
        <v>505.76523956</v>
      </c>
      <c r="M39" s="26">
        <v>41.712059601</v>
      </c>
      <c r="N39" s="65">
        <v>47.087875984999997</v>
      </c>
      <c r="O39" s="65">
        <v>8.1391635710999992</v>
      </c>
      <c r="P39" s="65">
        <v>1.7216845232</v>
      </c>
      <c r="R39" s="28" t="s">
        <v>130</v>
      </c>
      <c r="S39" s="96">
        <v>0</v>
      </c>
      <c r="T39" s="26">
        <v>0</v>
      </c>
      <c r="U39" s="26">
        <v>47.087803362052298</v>
      </c>
      <c r="V39" s="26">
        <v>63.298223751300696</v>
      </c>
      <c r="W39" s="26">
        <v>63.298223751300696</v>
      </c>
      <c r="X39" s="26">
        <v>0.40643073630119497</v>
      </c>
      <c r="Y39" s="97">
        <v>0</v>
      </c>
      <c r="Z39" s="26">
        <v>5259.5040099796397</v>
      </c>
      <c r="AA39" s="26">
        <v>8.1391620380653595</v>
      </c>
      <c r="AB39" s="26">
        <v>357954.64293437899</v>
      </c>
      <c r="AC39" s="26">
        <v>6.6695603320601499E-3</v>
      </c>
      <c r="AD39" s="26">
        <v>45074.008620072003</v>
      </c>
      <c r="AE39" s="26">
        <v>171.37069183809999</v>
      </c>
      <c r="AF39" s="26">
        <v>57328.339296660502</v>
      </c>
      <c r="AG39" s="26">
        <v>208.766487598385</v>
      </c>
      <c r="AH39" s="26">
        <v>0</v>
      </c>
      <c r="AI39" s="97">
        <v>0</v>
      </c>
      <c r="AJ39" s="26">
        <v>505.33572421225301</v>
      </c>
      <c r="AK39" s="26">
        <v>505.33572421225301</v>
      </c>
      <c r="AL39" s="26">
        <v>0</v>
      </c>
      <c r="AM39" s="26">
        <v>27.298981434851498</v>
      </c>
      <c r="AN39" s="26">
        <v>0</v>
      </c>
      <c r="AO39" s="97">
        <v>0</v>
      </c>
      <c r="AP39" s="26">
        <v>0</v>
      </c>
      <c r="AQ39" s="26">
        <v>41.713868624462002</v>
      </c>
      <c r="AR39" s="26">
        <v>1.72168332093305</v>
      </c>
      <c r="AS39" s="26">
        <v>0.112186927098662</v>
      </c>
      <c r="AT39" s="26">
        <v>0</v>
      </c>
      <c r="AU39" s="26">
        <v>36701.100985983998</v>
      </c>
      <c r="AV39" s="26">
        <v>4077.90164946091</v>
      </c>
      <c r="AW39" s="26">
        <v>40779.0026354449</v>
      </c>
      <c r="AX39" s="26">
        <v>0</v>
      </c>
      <c r="AY39" s="26">
        <v>94.819393314153203</v>
      </c>
      <c r="AZ39" s="26">
        <v>6.4254642107177604</v>
      </c>
      <c r="BA39" s="26">
        <v>57510.517024334702</v>
      </c>
      <c r="BB39" s="26">
        <v>8.6691836000374796</v>
      </c>
      <c r="BC39" s="26">
        <v>22.7164264008995</v>
      </c>
      <c r="BD39" s="26">
        <v>54.904731596973001</v>
      </c>
      <c r="BE39" s="26">
        <v>12.843216403049</v>
      </c>
      <c r="BF39" s="26">
        <v>9.5836263236274899</v>
      </c>
      <c r="BG39" s="26">
        <v>3.0237741317371798</v>
      </c>
      <c r="BH39" s="26">
        <v>983.34730433836603</v>
      </c>
      <c r="BI39" s="26">
        <v>972.68811768514695</v>
      </c>
      <c r="BJ39" s="26">
        <v>10.6591866532184</v>
      </c>
      <c r="BK39" s="26">
        <v>0</v>
      </c>
      <c r="BL39" s="26">
        <v>0</v>
      </c>
      <c r="BM39" s="26">
        <v>135.54208875179799</v>
      </c>
      <c r="BN39" s="26">
        <v>0</v>
      </c>
      <c r="BO39" s="26">
        <v>149.834890464458</v>
      </c>
      <c r="BP39" s="26">
        <v>36.683400745823597</v>
      </c>
      <c r="BQ39" s="26">
        <v>20.1334450561903</v>
      </c>
      <c r="BR39" s="26">
        <v>374.46673270391398</v>
      </c>
      <c r="BS39" s="26">
        <v>44001.020069309197</v>
      </c>
      <c r="BT39" s="26">
        <v>20.0675196011838</v>
      </c>
      <c r="BU39" s="26">
        <v>117.79361769473699</v>
      </c>
      <c r="BV39" s="26">
        <v>0</v>
      </c>
      <c r="BW39" s="26">
        <v>1632.96608146069</v>
      </c>
      <c r="BX39" s="26">
        <v>31953.5836951606</v>
      </c>
      <c r="BY39" s="26">
        <v>0</v>
      </c>
      <c r="BZ39" s="26">
        <v>0</v>
      </c>
      <c r="CA39" s="26">
        <v>501.891459967505</v>
      </c>
      <c r="CB39" s="97">
        <v>0</v>
      </c>
      <c r="CC39" s="26">
        <v>819.40619595943099</v>
      </c>
      <c r="CD39" s="26">
        <v>109102.002493427</v>
      </c>
      <c r="CE39" s="26">
        <v>126.586181956383</v>
      </c>
      <c r="CG39" s="23">
        <f t="shared" si="15"/>
        <v>-4.9400050015531548E-6</v>
      </c>
      <c r="CH39" s="23">
        <f t="shared" si="14"/>
        <v>1.2514723536678653E-6</v>
      </c>
      <c r="CI39" s="23">
        <f t="shared" si="16"/>
        <v>-4.2016681161560716E-6</v>
      </c>
      <c r="CJ39" s="23">
        <f t="shared" si="17"/>
        <v>6.440120013678469E-5</v>
      </c>
      <c r="CK39" s="23">
        <f t="shared" si="18"/>
        <v>6.5134548643920934E-5</v>
      </c>
      <c r="CL39" s="23">
        <f t="shared" si="19"/>
        <v>-7.3355788428067521E-6</v>
      </c>
      <c r="CM39" s="23">
        <f t="shared" si="20"/>
        <v>-1.5881001418476389E-5</v>
      </c>
      <c r="CN39" s="23">
        <f t="shared" si="21"/>
        <v>4.1063313784792821E-4</v>
      </c>
      <c r="CO39" s="23">
        <f t="shared" si="22"/>
        <v>-1.7624635611954848E-4</v>
      </c>
      <c r="CP39" s="23">
        <f t="shared" si="23"/>
        <v>-8.1215998090634207E-6</v>
      </c>
      <c r="CQ39" s="23">
        <f t="shared" si="24"/>
        <v>-8.4923856791868548E-4</v>
      </c>
      <c r="CR39" s="23">
        <f t="shared" si="25"/>
        <v>4.3369315236557558E-5</v>
      </c>
      <c r="CS39" s="23">
        <f t="shared" si="26"/>
        <v>-1.5422854859985326E-6</v>
      </c>
      <c r="CT39" s="23">
        <f t="shared" si="27"/>
        <v>-1.8835284808888949E-7</v>
      </c>
      <c r="CU39" s="23">
        <f t="shared" si="28"/>
        <v>-6.9830850762426698E-7</v>
      </c>
    </row>
    <row r="40" spans="1:99" x14ac:dyDescent="0.25">
      <c r="A40" s="28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65"/>
      <c r="O40" s="65"/>
      <c r="P40" s="65"/>
      <c r="CG40" s="23" t="str">
        <f t="shared" si="15"/>
        <v/>
      </c>
      <c r="CH40" s="23" t="str">
        <f t="shared" si="14"/>
        <v/>
      </c>
      <c r="CI40" s="23" t="str">
        <f t="shared" si="16"/>
        <v/>
      </c>
      <c r="CJ40" s="23" t="str">
        <f t="shared" si="17"/>
        <v/>
      </c>
      <c r="CK40" s="23" t="str">
        <f t="shared" si="18"/>
        <v/>
      </c>
      <c r="CL40" s="23" t="str">
        <f t="shared" si="19"/>
        <v/>
      </c>
      <c r="CM40" s="23" t="str">
        <f t="shared" si="20"/>
        <v/>
      </c>
      <c r="CN40" s="23" t="str">
        <f t="shared" si="21"/>
        <v/>
      </c>
      <c r="CO40" s="23" t="str">
        <f t="shared" si="22"/>
        <v/>
      </c>
      <c r="CP40" s="23" t="str">
        <f t="shared" si="23"/>
        <v/>
      </c>
      <c r="CQ40" s="23" t="str">
        <f t="shared" si="24"/>
        <v/>
      </c>
      <c r="CR40" s="23" t="str">
        <f t="shared" si="25"/>
        <v/>
      </c>
      <c r="CS40" s="23" t="str">
        <f t="shared" si="26"/>
        <v/>
      </c>
      <c r="CT40" s="23" t="str">
        <f t="shared" si="27"/>
        <v/>
      </c>
      <c r="CU40" s="23" t="str">
        <f t="shared" si="28"/>
        <v/>
      </c>
    </row>
    <row r="41" spans="1:99" x14ac:dyDescent="0.25"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65"/>
      <c r="O41" s="65"/>
      <c r="P41" s="65"/>
      <c r="CG41" s="23" t="str">
        <f t="shared" si="15"/>
        <v/>
      </c>
      <c r="CH41" s="23" t="str">
        <f t="shared" si="14"/>
        <v/>
      </c>
      <c r="CI41" s="23" t="str">
        <f t="shared" si="16"/>
        <v/>
      </c>
      <c r="CJ41" s="23" t="str">
        <f t="shared" si="17"/>
        <v/>
      </c>
      <c r="CK41" s="23" t="str">
        <f t="shared" si="18"/>
        <v/>
      </c>
      <c r="CL41" s="23" t="str">
        <f t="shared" si="19"/>
        <v/>
      </c>
      <c r="CM41" s="23" t="str">
        <f t="shared" si="20"/>
        <v/>
      </c>
      <c r="CN41" s="23" t="str">
        <f t="shared" si="21"/>
        <v/>
      </c>
      <c r="CO41" s="23" t="str">
        <f t="shared" si="22"/>
        <v/>
      </c>
      <c r="CP41" s="23" t="str">
        <f t="shared" si="23"/>
        <v/>
      </c>
      <c r="CQ41" s="23" t="str">
        <f t="shared" si="24"/>
        <v/>
      </c>
      <c r="CR41" s="23" t="str">
        <f t="shared" si="25"/>
        <v/>
      </c>
      <c r="CS41" s="23" t="str">
        <f t="shared" si="26"/>
        <v/>
      </c>
      <c r="CT41" s="23" t="str">
        <f t="shared" si="27"/>
        <v/>
      </c>
      <c r="CU41" s="23" t="str">
        <f t="shared" si="28"/>
        <v/>
      </c>
    </row>
    <row r="42" spans="1:99" x14ac:dyDescent="0.25">
      <c r="A42" s="28" t="s">
        <v>41</v>
      </c>
      <c r="B42" s="26">
        <v>189.58148957</v>
      </c>
      <c r="C42" s="26"/>
      <c r="D42" s="26">
        <v>110.47794208000001</v>
      </c>
      <c r="E42" s="26">
        <v>3.8713625290000002</v>
      </c>
      <c r="F42" s="26">
        <v>3.870699509</v>
      </c>
      <c r="G42" s="26">
        <v>8.5538132089999994</v>
      </c>
      <c r="H42" s="26">
        <v>1675.8519862999999</v>
      </c>
      <c r="I42" s="26">
        <v>0.1298411917</v>
      </c>
      <c r="J42" s="26">
        <v>20.894270118000001</v>
      </c>
      <c r="K42" s="26">
        <v>7.6025980000000002E-6</v>
      </c>
      <c r="L42" s="26">
        <v>8.5503349884999995</v>
      </c>
      <c r="M42" s="26">
        <v>0.110913999</v>
      </c>
      <c r="N42" s="65">
        <v>0.1118992321</v>
      </c>
      <c r="O42" s="65">
        <v>2.3270106400000001E-2</v>
      </c>
      <c r="P42" s="65">
        <v>4.1661420000000003E-3</v>
      </c>
      <c r="R42" s="28" t="s">
        <v>41</v>
      </c>
      <c r="S42" s="96">
        <v>0</v>
      </c>
      <c r="T42" s="26">
        <v>0</v>
      </c>
      <c r="U42" s="26">
        <v>0.111898153106829</v>
      </c>
      <c r="V42" s="26">
        <v>0.12984105964242099</v>
      </c>
      <c r="W42" s="26">
        <v>0.12984105964242099</v>
      </c>
      <c r="X42" s="26">
        <v>3.09741247320556E-4</v>
      </c>
      <c r="Y42" s="97">
        <v>0</v>
      </c>
      <c r="Z42" s="26">
        <v>20.8946657976769</v>
      </c>
      <c r="AA42" s="26">
        <v>2.3270723550464299E-2</v>
      </c>
      <c r="AB42" s="26">
        <v>2291.14679866488</v>
      </c>
      <c r="AC42" s="26">
        <v>7.6002832277870403E-6</v>
      </c>
      <c r="AD42" s="26">
        <v>189.58137782260599</v>
      </c>
      <c r="AE42" s="26">
        <v>6.4173698739974796</v>
      </c>
      <c r="AF42" s="26">
        <v>408.01849048856701</v>
      </c>
      <c r="AG42" s="26">
        <v>13.000483660560301</v>
      </c>
      <c r="AH42" s="26">
        <v>0</v>
      </c>
      <c r="AI42" s="97">
        <v>0</v>
      </c>
      <c r="AJ42" s="26">
        <v>8.5503067576348606</v>
      </c>
      <c r="AK42" s="26">
        <v>8.5503067576348606</v>
      </c>
      <c r="AL42" s="26">
        <v>0</v>
      </c>
      <c r="AM42" s="26">
        <v>0.108685327484338</v>
      </c>
      <c r="AN42" s="26">
        <v>0</v>
      </c>
      <c r="AO42" s="97">
        <v>0</v>
      </c>
      <c r="AP42" s="26">
        <v>0</v>
      </c>
      <c r="AQ42" s="26">
        <v>0.110914556426969</v>
      </c>
      <c r="AR42" s="26">
        <v>4.1660897841647501E-3</v>
      </c>
      <c r="AS42" s="26">
        <v>0</v>
      </c>
      <c r="AT42" s="26">
        <v>0</v>
      </c>
      <c r="AU42" s="26">
        <v>99.429947574089297</v>
      </c>
      <c r="AV42" s="26">
        <v>11.0477811462932</v>
      </c>
      <c r="AW42" s="26">
        <v>110.477728720382</v>
      </c>
      <c r="AX42" s="26">
        <v>0</v>
      </c>
      <c r="AY42" s="26">
        <v>5.47405972611101</v>
      </c>
      <c r="AZ42" s="26">
        <v>1.4597435914394601E-2</v>
      </c>
      <c r="BA42" s="26">
        <v>1090.1051967717699</v>
      </c>
      <c r="BB42" s="26">
        <v>1.9694655665602901E-2</v>
      </c>
      <c r="BC42" s="26">
        <v>5.1607831809388098E-2</v>
      </c>
      <c r="BD42" s="26">
        <v>0.124733554236456</v>
      </c>
      <c r="BE42" s="26">
        <v>2.9177443851033501E-2</v>
      </c>
      <c r="BF42" s="26">
        <v>0.11545721611358099</v>
      </c>
      <c r="BG42" s="26">
        <v>6.8693834223449296E-3</v>
      </c>
      <c r="BH42" s="26">
        <v>3.8716028712996899</v>
      </c>
      <c r="BI42" s="26">
        <v>3.8709398484322399</v>
      </c>
      <c r="BJ42" s="26">
        <v>6.6302286744159195E-4</v>
      </c>
      <c r="BK42" s="26">
        <v>0</v>
      </c>
      <c r="BL42" s="26">
        <v>0</v>
      </c>
      <c r="BM42" s="26">
        <v>1.3990866967597499</v>
      </c>
      <c r="BN42" s="26">
        <v>0</v>
      </c>
      <c r="BO42" s="26">
        <v>0.36365188963662298</v>
      </c>
      <c r="BP42" s="26">
        <v>8.3337682170670599E-2</v>
      </c>
      <c r="BQ42" s="26">
        <v>5.0307112882157203E-2</v>
      </c>
      <c r="BR42" s="26">
        <v>0.90885868703738004</v>
      </c>
      <c r="BS42" s="26">
        <v>449.76449647258301</v>
      </c>
      <c r="BT42" s="26">
        <v>4.5590152504726297E-2</v>
      </c>
      <c r="BU42" s="26">
        <v>0.65797010642812803</v>
      </c>
      <c r="BV42" s="26">
        <v>0</v>
      </c>
      <c r="BW42" s="26">
        <v>8.5537982360819296</v>
      </c>
      <c r="BX42" s="26">
        <v>602.52935052625799</v>
      </c>
      <c r="BY42" s="26">
        <v>0</v>
      </c>
      <c r="BZ42" s="26">
        <v>0</v>
      </c>
      <c r="CA42" s="26">
        <v>20.451274542585502</v>
      </c>
      <c r="CB42" s="97">
        <v>0</v>
      </c>
      <c r="CC42" s="26">
        <v>58.270887869223898</v>
      </c>
      <c r="CD42" s="26">
        <v>1675.8474084117299</v>
      </c>
      <c r="CE42" s="26">
        <v>10.863621241296199</v>
      </c>
      <c r="CG42" s="23">
        <f t="shared" si="15"/>
        <v>-5.8944253613049501E-7</v>
      </c>
      <c r="CH42" s="23" t="str">
        <f t="shared" si="14"/>
        <v/>
      </c>
      <c r="CI42" s="23">
        <f t="shared" si="16"/>
        <v>-1.9312417844199075E-6</v>
      </c>
      <c r="CJ42" s="23">
        <f t="shared" si="17"/>
        <v>6.2082095874344291E-5</v>
      </c>
      <c r="CK42" s="23">
        <f t="shared" si="18"/>
        <v>6.2091989233744682E-5</v>
      </c>
      <c r="CL42" s="23">
        <f t="shared" si="19"/>
        <v>-1.7504378110677487E-6</v>
      </c>
      <c r="CM42" s="23">
        <f t="shared" si="20"/>
        <v>-2.7316781597669956E-6</v>
      </c>
      <c r="CN42" s="23">
        <f t="shared" si="21"/>
        <v>-1.017069985895035E-6</v>
      </c>
      <c r="CO42" s="23">
        <f t="shared" si="22"/>
        <v>1.8937233732708266E-5</v>
      </c>
      <c r="CP42" s="23">
        <f t="shared" si="23"/>
        <v>-3.0447121009948653E-4</v>
      </c>
      <c r="CQ42" s="23">
        <f t="shared" si="24"/>
        <v>-3.3017262103640121E-6</v>
      </c>
      <c r="CR42" s="23">
        <f t="shared" si="25"/>
        <v>5.0257584617436291E-6</v>
      </c>
      <c r="CS42" s="23">
        <f t="shared" si="26"/>
        <v>-9.642543123327398E-6</v>
      </c>
      <c r="CT42" s="23">
        <f t="shared" si="27"/>
        <v>2.652117071104746E-5</v>
      </c>
      <c r="CU42" s="23">
        <f t="shared" si="28"/>
        <v>-1.2533378663096787E-5</v>
      </c>
    </row>
    <row r="43" spans="1:99" x14ac:dyDescent="0.25">
      <c r="A43" s="28" t="s">
        <v>42</v>
      </c>
      <c r="B43" s="26">
        <v>1233.2758695</v>
      </c>
      <c r="C43" s="26"/>
      <c r="D43" s="26">
        <v>834.8671478</v>
      </c>
      <c r="E43" s="26">
        <v>11.626682296</v>
      </c>
      <c r="F43" s="26">
        <v>11.613653486</v>
      </c>
      <c r="G43" s="26">
        <v>1.7817298558000001</v>
      </c>
      <c r="H43" s="26">
        <v>2795.8268318</v>
      </c>
      <c r="I43" s="26">
        <v>1.4407722467999999</v>
      </c>
      <c r="J43" s="26">
        <v>12.774392053</v>
      </c>
      <c r="K43" s="26">
        <v>1.4939599999999999E-4</v>
      </c>
      <c r="L43" s="26">
        <v>9.9460711472999996</v>
      </c>
      <c r="M43" s="26">
        <v>1.1773098912</v>
      </c>
      <c r="N43" s="65">
        <v>1.1606448893000001</v>
      </c>
      <c r="O43" s="65">
        <v>0.24337372030000001</v>
      </c>
      <c r="P43" s="65">
        <v>4.5422763499999998E-2</v>
      </c>
      <c r="R43" s="28" t="s">
        <v>42</v>
      </c>
      <c r="S43" s="96">
        <v>0</v>
      </c>
      <c r="T43" s="26">
        <v>0</v>
      </c>
      <c r="U43" s="26">
        <v>1.1606503500590399</v>
      </c>
      <c r="V43" s="26">
        <v>1.4407791562260901</v>
      </c>
      <c r="W43" s="26">
        <v>1.4407791562260901</v>
      </c>
      <c r="X43" s="26">
        <v>4.4417655680814797E-3</v>
      </c>
      <c r="Y43" s="97">
        <v>0</v>
      </c>
      <c r="Z43" s="26">
        <v>12.8707615227431</v>
      </c>
      <c r="AA43" s="26">
        <v>0.243372453101317</v>
      </c>
      <c r="AB43" s="26">
        <v>8095.39628943972</v>
      </c>
      <c r="AC43" s="26">
        <v>1.4939217513958001E-4</v>
      </c>
      <c r="AD43" s="26">
        <v>1233.2741503882801</v>
      </c>
      <c r="AE43" s="26">
        <v>0.52774101438409005</v>
      </c>
      <c r="AF43" s="26">
        <v>1313.8260448651399</v>
      </c>
      <c r="AG43" s="26">
        <v>0.39329857946552998</v>
      </c>
      <c r="AH43" s="26">
        <v>0</v>
      </c>
      <c r="AI43" s="97">
        <v>0</v>
      </c>
      <c r="AJ43" s="26">
        <v>9.9460743893194792</v>
      </c>
      <c r="AK43" s="26">
        <v>9.9460743893194792</v>
      </c>
      <c r="AL43" s="26">
        <v>0</v>
      </c>
      <c r="AM43" s="26">
        <v>0.17645927155021299</v>
      </c>
      <c r="AN43" s="26">
        <v>0</v>
      </c>
      <c r="AO43" s="97">
        <v>0</v>
      </c>
      <c r="AP43" s="26">
        <v>0</v>
      </c>
      <c r="AQ43" s="26">
        <v>1.1773094528783801</v>
      </c>
      <c r="AR43" s="26">
        <v>4.5426367164405103E-2</v>
      </c>
      <c r="AS43" s="26">
        <v>0</v>
      </c>
      <c r="AT43" s="26">
        <v>0</v>
      </c>
      <c r="AU43" s="26">
        <v>751.37800345905202</v>
      </c>
      <c r="AV43" s="26">
        <v>83.485555034529696</v>
      </c>
      <c r="AW43" s="26">
        <v>834.86355849358199</v>
      </c>
      <c r="AX43" s="26">
        <v>0</v>
      </c>
      <c r="AY43" s="26">
        <v>1.21776814190324</v>
      </c>
      <c r="AZ43" s="26">
        <v>7.51014541686644E-2</v>
      </c>
      <c r="BA43" s="26">
        <v>1667.4333244699701</v>
      </c>
      <c r="BB43" s="26">
        <v>0.10132661386597</v>
      </c>
      <c r="BC43" s="26">
        <v>0.26551171492032999</v>
      </c>
      <c r="BD43" s="26">
        <v>0.64173548306023498</v>
      </c>
      <c r="BE43" s="26">
        <v>0.15011283960823801</v>
      </c>
      <c r="BF43" s="26">
        <v>0.12586098943434901</v>
      </c>
      <c r="BG43" s="26">
        <v>3.5342232466365697E-2</v>
      </c>
      <c r="BH43" s="26">
        <v>11.627444838329501</v>
      </c>
      <c r="BI43" s="26">
        <v>11.614416051698299</v>
      </c>
      <c r="BJ43" s="26">
        <v>1.30287866311722E-2</v>
      </c>
      <c r="BK43" s="26">
        <v>0</v>
      </c>
      <c r="BL43" s="26">
        <v>0</v>
      </c>
      <c r="BM43" s="26">
        <v>1.74551637659353</v>
      </c>
      <c r="BN43" s="26">
        <v>0</v>
      </c>
      <c r="BO43" s="26">
        <v>1.75471725204891</v>
      </c>
      <c r="BP43" s="26">
        <v>0.428762003670696</v>
      </c>
      <c r="BQ43" s="26">
        <v>0.23599505481241401</v>
      </c>
      <c r="BR43" s="26">
        <v>4.3853971485419203</v>
      </c>
      <c r="BS43" s="26">
        <v>1064.5963535476001</v>
      </c>
      <c r="BT43" s="26">
        <v>0.23455010268026799</v>
      </c>
      <c r="BU43" s="26">
        <v>1.43448678582648</v>
      </c>
      <c r="BV43" s="26">
        <v>0</v>
      </c>
      <c r="BW43" s="26">
        <v>1.7817252380142901</v>
      </c>
      <c r="BX43" s="26">
        <v>1020.8163697185601</v>
      </c>
      <c r="BY43" s="26">
        <v>0</v>
      </c>
      <c r="BZ43" s="26">
        <v>0</v>
      </c>
      <c r="CA43" s="26">
        <v>11.921090807788</v>
      </c>
      <c r="CB43" s="97">
        <v>0</v>
      </c>
      <c r="CC43" s="26">
        <v>35.609495073132699</v>
      </c>
      <c r="CD43" s="26">
        <v>2795.8180674283599</v>
      </c>
      <c r="CE43" s="26">
        <v>2.9325875639167198</v>
      </c>
      <c r="CG43" s="23">
        <f t="shared" si="15"/>
        <v>-1.3939393143390976E-6</v>
      </c>
      <c r="CH43" s="23" t="str">
        <f t="shared" si="14"/>
        <v/>
      </c>
      <c r="CI43" s="23">
        <f t="shared" si="16"/>
        <v>-4.2992545909437382E-6</v>
      </c>
      <c r="CJ43" s="23">
        <f t="shared" si="17"/>
        <v>6.5585547973792213E-5</v>
      </c>
      <c r="CK43" s="23">
        <f t="shared" si="18"/>
        <v>6.566113748942625E-5</v>
      </c>
      <c r="CL43" s="23">
        <f t="shared" si="19"/>
        <v>-2.5917429036758946E-6</v>
      </c>
      <c r="CM43" s="23">
        <f t="shared" si="20"/>
        <v>-3.1348048958067168E-6</v>
      </c>
      <c r="CN43" s="23">
        <f t="shared" si="21"/>
        <v>4.7956407444053636E-6</v>
      </c>
      <c r="CO43" s="23">
        <f t="shared" si="22"/>
        <v>7.5439574222609437E-3</v>
      </c>
      <c r="CP43" s="23">
        <f t="shared" si="23"/>
        <v>-2.5602160834147165E-5</v>
      </c>
      <c r="CQ43" s="23">
        <f t="shared" si="24"/>
        <v>3.2595981182213769E-7</v>
      </c>
      <c r="CR43" s="23">
        <f t="shared" si="25"/>
        <v>-3.7230776974286053E-7</v>
      </c>
      <c r="CS43" s="23">
        <f t="shared" si="26"/>
        <v>4.704935239181659E-6</v>
      </c>
      <c r="CT43" s="23">
        <f t="shared" si="27"/>
        <v>-5.2068016277668993E-6</v>
      </c>
      <c r="CU43" s="23">
        <f t="shared" si="28"/>
        <v>7.9336088943711636E-5</v>
      </c>
    </row>
    <row r="44" spans="1:99" x14ac:dyDescent="0.25">
      <c r="A44" s="28" t="s">
        <v>43</v>
      </c>
      <c r="B44" s="26">
        <v>166247.14000000001</v>
      </c>
      <c r="C44" s="26"/>
      <c r="D44" s="26">
        <v>225190.78</v>
      </c>
      <c r="E44" s="26">
        <v>3020.3</v>
      </c>
      <c r="F44" s="26">
        <v>3009.49</v>
      </c>
      <c r="G44" s="26">
        <v>23410.07</v>
      </c>
      <c r="H44" s="26">
        <v>894795.93</v>
      </c>
      <c r="I44" s="26">
        <v>779.53774501999999</v>
      </c>
      <c r="J44" s="26">
        <v>7779.1568287999999</v>
      </c>
      <c r="K44" s="26">
        <v>0.25284000140000001</v>
      </c>
      <c r="L44" s="26">
        <v>7410.6247391999996</v>
      </c>
      <c r="M44" s="26">
        <v>522.59612901000003</v>
      </c>
      <c r="N44" s="65">
        <v>574.18525930999999</v>
      </c>
      <c r="O44" s="65">
        <v>116.13386978</v>
      </c>
      <c r="P44" s="65">
        <v>34.347132430999999</v>
      </c>
      <c r="R44" s="28" t="s">
        <v>43</v>
      </c>
      <c r="S44" s="96">
        <v>0</v>
      </c>
      <c r="T44" s="26">
        <v>0</v>
      </c>
      <c r="U44" s="26">
        <v>574.18197153508402</v>
      </c>
      <c r="V44" s="26">
        <v>475.35150112617998</v>
      </c>
      <c r="W44" s="26">
        <v>475.35150112617998</v>
      </c>
      <c r="X44" s="26">
        <v>4.2306455474916902</v>
      </c>
      <c r="Y44" s="97">
        <v>0</v>
      </c>
      <c r="Z44" s="26">
        <v>7827.2825880537903</v>
      </c>
      <c r="AA44" s="26">
        <v>116.133756521621</v>
      </c>
      <c r="AB44" s="26">
        <v>1025353.77207485</v>
      </c>
      <c r="AC44" s="26">
        <v>0.25284074995467998</v>
      </c>
      <c r="AD44" s="26">
        <v>166246.11530819099</v>
      </c>
      <c r="AE44" s="26">
        <v>2759.4749216748</v>
      </c>
      <c r="AF44" s="26">
        <v>202829.03606474001</v>
      </c>
      <c r="AG44" s="26">
        <v>4509.917798685</v>
      </c>
      <c r="AH44" s="26">
        <v>0</v>
      </c>
      <c r="AI44" s="97">
        <v>0</v>
      </c>
      <c r="AJ44" s="26">
        <v>5287.0919607593396</v>
      </c>
      <c r="AK44" s="26">
        <v>5287.0919607593396</v>
      </c>
      <c r="AL44" s="26">
        <v>0</v>
      </c>
      <c r="AM44" s="26">
        <v>280.29244219498099</v>
      </c>
      <c r="AN44" s="26">
        <v>0</v>
      </c>
      <c r="AO44" s="97">
        <v>0</v>
      </c>
      <c r="AP44" s="26">
        <v>0</v>
      </c>
      <c r="AQ44" s="26">
        <v>186.22539850107501</v>
      </c>
      <c r="AR44" s="26">
        <v>23.675711292287101</v>
      </c>
      <c r="AS44" s="26">
        <v>0</v>
      </c>
      <c r="AT44" s="26">
        <v>0</v>
      </c>
      <c r="AU44" s="26">
        <v>202670.12854128901</v>
      </c>
      <c r="AV44" s="26">
        <v>22518.915074919601</v>
      </c>
      <c r="AW44" s="26">
        <v>225189.043616209</v>
      </c>
      <c r="AX44" s="26">
        <v>0</v>
      </c>
      <c r="AY44" s="26">
        <v>3640.00015927512</v>
      </c>
      <c r="AZ44" s="26">
        <v>15.485101405777201</v>
      </c>
      <c r="BA44" s="26">
        <v>592992.783912146</v>
      </c>
      <c r="BB44" s="26">
        <v>20.892428743640998</v>
      </c>
      <c r="BC44" s="26">
        <v>54.745667650369001</v>
      </c>
      <c r="BD44" s="26">
        <v>132.38754492865201</v>
      </c>
      <c r="BE44" s="26">
        <v>30.951614165137201</v>
      </c>
      <c r="BF44" s="26">
        <v>60.625495330720803</v>
      </c>
      <c r="BG44" s="26">
        <v>7.2871687782646299</v>
      </c>
      <c r="BH44" s="26">
        <v>3020.4848515153099</v>
      </c>
      <c r="BI44" s="26">
        <v>3009.6748548314999</v>
      </c>
      <c r="BJ44" s="26">
        <v>10.809996683807601</v>
      </c>
      <c r="BK44" s="26">
        <v>0</v>
      </c>
      <c r="BL44" s="26">
        <v>0</v>
      </c>
      <c r="BM44" s="26">
        <v>763.76034441056595</v>
      </c>
      <c r="BN44" s="26">
        <v>0</v>
      </c>
      <c r="BO44" s="26">
        <v>370.41595227302003</v>
      </c>
      <c r="BP44" s="26">
        <v>88.405583529820206</v>
      </c>
      <c r="BQ44" s="26">
        <v>50.350816612620299</v>
      </c>
      <c r="BR44" s="26">
        <v>925.75517584119996</v>
      </c>
      <c r="BS44" s="26">
        <v>232769.86528382401</v>
      </c>
      <c r="BT44" s="26">
        <v>48.361907604402603</v>
      </c>
      <c r="BU44" s="26">
        <v>440.25005319730798</v>
      </c>
      <c r="BV44" s="26">
        <v>3.6000017636975799E-7</v>
      </c>
      <c r="BW44" s="26">
        <v>23409.794287565099</v>
      </c>
      <c r="BX44" s="26">
        <v>306789.09866257297</v>
      </c>
      <c r="BY44" s="26">
        <v>0</v>
      </c>
      <c r="BZ44" s="26">
        <v>0</v>
      </c>
      <c r="CA44" s="26">
        <v>11396.912450474199</v>
      </c>
      <c r="CB44" s="97">
        <v>0</v>
      </c>
      <c r="CC44" s="26">
        <v>29215.360399197602</v>
      </c>
      <c r="CD44" s="26">
        <v>894780.69032340695</v>
      </c>
      <c r="CE44" s="26">
        <v>6836.4789171494604</v>
      </c>
      <c r="CG44" s="23">
        <f t="shared" si="15"/>
        <v>-6.1636657871346838E-6</v>
      </c>
      <c r="CH44" s="23" t="str">
        <f t="shared" si="14"/>
        <v/>
      </c>
      <c r="CI44" s="23">
        <f t="shared" si="16"/>
        <v>-7.7107232853596216E-6</v>
      </c>
      <c r="CJ44" s="23">
        <f t="shared" si="17"/>
        <v>6.1203031258376357E-5</v>
      </c>
      <c r="CK44" s="23">
        <f t="shared" si="18"/>
        <v>6.142397266651852E-5</v>
      </c>
      <c r="CL44" s="23">
        <f t="shared" si="19"/>
        <v>-1.1777514330410997E-5</v>
      </c>
      <c r="CM44" s="23">
        <f t="shared" si="20"/>
        <v>-1.7031454974436882E-5</v>
      </c>
      <c r="CN44" s="23">
        <f t="shared" si="21"/>
        <v>-0.39021361805388366</v>
      </c>
      <c r="CO44" s="23">
        <f t="shared" si="22"/>
        <v>6.1865007111849453E-3</v>
      </c>
      <c r="CP44" s="23">
        <f t="shared" si="23"/>
        <v>2.960586441301478E-6</v>
      </c>
      <c r="CQ44" s="23">
        <f t="shared" si="24"/>
        <v>-0.28655246395189915</v>
      </c>
      <c r="CR44" s="23">
        <f t="shared" si="25"/>
        <v>-0.64365331435987061</v>
      </c>
      <c r="CS44" s="23">
        <f t="shared" si="26"/>
        <v>-5.7259827950409831E-6</v>
      </c>
      <c r="CT44" s="23">
        <f t="shared" si="27"/>
        <v>-9.75239860834727E-7</v>
      </c>
      <c r="CU44" s="23">
        <f t="shared" si="28"/>
        <v>-0.31069321900891522</v>
      </c>
    </row>
    <row r="45" spans="1:99" x14ac:dyDescent="0.25">
      <c r="A45" s="28" t="s">
        <v>44</v>
      </c>
      <c r="B45" s="26">
        <v>12220.044088000001</v>
      </c>
      <c r="C45" s="26"/>
      <c r="D45" s="26">
        <v>13130.394522000001</v>
      </c>
      <c r="E45" s="26">
        <v>482.67796828000002</v>
      </c>
      <c r="F45" s="26">
        <v>482.67700504999999</v>
      </c>
      <c r="G45" s="26">
        <v>74.672889678999994</v>
      </c>
      <c r="H45" s="26">
        <v>69902.513953000001</v>
      </c>
      <c r="I45" s="26">
        <v>200.93582796000001</v>
      </c>
      <c r="J45" s="26">
        <v>1154.1603017</v>
      </c>
      <c r="K45" s="26">
        <v>5.9789140000000001E-3</v>
      </c>
      <c r="L45" s="26">
        <v>1267.2154637000001</v>
      </c>
      <c r="M45" s="26">
        <v>140.77888118999999</v>
      </c>
      <c r="N45" s="65">
        <v>146.4649259</v>
      </c>
      <c r="O45" s="65">
        <v>32.505692543000002</v>
      </c>
      <c r="P45" s="65">
        <v>9.6321411351999995</v>
      </c>
      <c r="R45" s="28" t="s">
        <v>44</v>
      </c>
      <c r="S45" s="96">
        <v>0</v>
      </c>
      <c r="T45" s="26">
        <v>0</v>
      </c>
      <c r="U45" s="26">
        <v>146.464737915905</v>
      </c>
      <c r="V45" s="26">
        <v>200.93504822991301</v>
      </c>
      <c r="W45" s="26">
        <v>200.93504822991301</v>
      </c>
      <c r="X45" s="26">
        <v>0.43326175259052602</v>
      </c>
      <c r="Y45" s="97">
        <v>0</v>
      </c>
      <c r="Z45" s="26">
        <v>1155.0120044323601</v>
      </c>
      <c r="AA45" s="26">
        <v>32.505691851679302</v>
      </c>
      <c r="AB45" s="26">
        <v>722263.88477402099</v>
      </c>
      <c r="AC45" s="26">
        <v>5.9785436190192796E-3</v>
      </c>
      <c r="AD45" s="26">
        <v>12219.978549092</v>
      </c>
      <c r="AE45" s="26">
        <v>231.44331999587899</v>
      </c>
      <c r="AF45" s="26">
        <v>26879.045751939801</v>
      </c>
      <c r="AG45" s="26">
        <v>227.532966312567</v>
      </c>
      <c r="AH45" s="26">
        <v>0</v>
      </c>
      <c r="AI45" s="97">
        <v>0</v>
      </c>
      <c r="AJ45" s="26">
        <v>1267.2082428834401</v>
      </c>
      <c r="AK45" s="26">
        <v>1267.2082428834401</v>
      </c>
      <c r="AL45" s="26">
        <v>0</v>
      </c>
      <c r="AM45" s="26">
        <v>44.873920656459198</v>
      </c>
      <c r="AN45" s="26">
        <v>0</v>
      </c>
      <c r="AO45" s="97">
        <v>0</v>
      </c>
      <c r="AP45" s="26">
        <v>0</v>
      </c>
      <c r="AQ45" s="26">
        <v>140.77932031912101</v>
      </c>
      <c r="AR45" s="26">
        <v>9.6320937801894999</v>
      </c>
      <c r="AS45" s="26">
        <v>0</v>
      </c>
      <c r="AT45" s="26">
        <v>0</v>
      </c>
      <c r="AU45" s="26">
        <v>11817.2835527609</v>
      </c>
      <c r="AV45" s="26">
        <v>1313.03090362803</v>
      </c>
      <c r="AW45" s="26">
        <v>13130.3144563889</v>
      </c>
      <c r="AX45" s="26">
        <v>0</v>
      </c>
      <c r="AY45" s="26">
        <v>186.99616726103099</v>
      </c>
      <c r="AZ45" s="26">
        <v>2.5702595848972298</v>
      </c>
      <c r="BA45" s="26">
        <v>41799.054473461299</v>
      </c>
      <c r="BB45" s="26">
        <v>3.4677595788289999</v>
      </c>
      <c r="BC45" s="26">
        <v>9.0868189090097395</v>
      </c>
      <c r="BD45" s="26">
        <v>21.962509592773198</v>
      </c>
      <c r="BE45" s="26">
        <v>5.1374290518747703</v>
      </c>
      <c r="BF45" s="26">
        <v>9.1135081636049904</v>
      </c>
      <c r="BG45" s="26">
        <v>1.2095373824467901</v>
      </c>
      <c r="BH45" s="26">
        <v>482.70809113821798</v>
      </c>
      <c r="BI45" s="26">
        <v>482.70712790800599</v>
      </c>
      <c r="BJ45" s="26">
        <v>9.6323021213975003E-4</v>
      </c>
      <c r="BK45" s="26">
        <v>0</v>
      </c>
      <c r="BL45" s="26">
        <v>0</v>
      </c>
      <c r="BM45" s="26">
        <v>115.71499187436901</v>
      </c>
      <c r="BN45" s="26">
        <v>0</v>
      </c>
      <c r="BO45" s="26">
        <v>61.2463071274328</v>
      </c>
      <c r="BP45" s="26">
        <v>14.673780221178699</v>
      </c>
      <c r="BQ45" s="26">
        <v>8.3110359339715902</v>
      </c>
      <c r="BR45" s="26">
        <v>153.06726871167299</v>
      </c>
      <c r="BS45" s="26">
        <v>21194.7619104111</v>
      </c>
      <c r="BT45" s="26">
        <v>8.0272384604022307</v>
      </c>
      <c r="BU45" s="26">
        <v>69.118683315542</v>
      </c>
      <c r="BV45" s="26">
        <v>0</v>
      </c>
      <c r="BW45" s="26">
        <v>74.672899081532293</v>
      </c>
      <c r="BX45" s="26">
        <v>23976.0156579131</v>
      </c>
      <c r="BY45" s="26">
        <v>0</v>
      </c>
      <c r="BZ45" s="26">
        <v>0</v>
      </c>
      <c r="CA45" s="26">
        <v>1722.21335181875</v>
      </c>
      <c r="CB45" s="97">
        <v>0</v>
      </c>
      <c r="CC45" s="26">
        <v>1099.91297929491</v>
      </c>
      <c r="CD45" s="26">
        <v>69901.632402076706</v>
      </c>
      <c r="CE45" s="26">
        <v>905.43592417724506</v>
      </c>
      <c r="CG45" s="23">
        <f t="shared" si="15"/>
        <v>-5.3632300774261409E-6</v>
      </c>
      <c r="CH45" s="23" t="str">
        <f t="shared" si="14"/>
        <v/>
      </c>
      <c r="CI45" s="23">
        <f t="shared" si="16"/>
        <v>-6.0977308005755784E-6</v>
      </c>
      <c r="CJ45" s="23">
        <f t="shared" si="17"/>
        <v>6.2407775364817355E-5</v>
      </c>
      <c r="CK45" s="23">
        <f t="shared" si="18"/>
        <v>6.2407899466590864E-5</v>
      </c>
      <c r="CL45" s="23">
        <f t="shared" si="19"/>
        <v>1.2591627751165891E-7</v>
      </c>
      <c r="CM45" s="23">
        <f t="shared" si="20"/>
        <v>-1.2611147631802762E-5</v>
      </c>
      <c r="CN45" s="23">
        <f t="shared" si="21"/>
        <v>-3.8804930654728571E-6</v>
      </c>
      <c r="CO45" s="23">
        <f t="shared" si="22"/>
        <v>7.3794145501762708E-4</v>
      </c>
      <c r="CP45" s="23">
        <f t="shared" si="23"/>
        <v>-6.1947868914064773E-5</v>
      </c>
      <c r="CQ45" s="23">
        <f t="shared" si="24"/>
        <v>-5.6981758563061808E-6</v>
      </c>
      <c r="CR45" s="23">
        <f t="shared" si="25"/>
        <v>3.1192826460033351E-6</v>
      </c>
      <c r="CS45" s="23">
        <f t="shared" si="26"/>
        <v>-1.2834751653845869E-6</v>
      </c>
      <c r="CT45" s="23">
        <f t="shared" si="27"/>
        <v>-2.1267681017001523E-8</v>
      </c>
      <c r="CU45" s="23">
        <f t="shared" si="28"/>
        <v>-4.9163534706231325E-6</v>
      </c>
    </row>
    <row r="46" spans="1:99" x14ac:dyDescent="0.25">
      <c r="A46" s="28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65"/>
      <c r="O46" s="65"/>
      <c r="P46" s="65"/>
      <c r="CG46" s="23" t="str">
        <f t="shared" si="15"/>
        <v/>
      </c>
      <c r="CH46" s="23" t="str">
        <f t="shared" si="14"/>
        <v/>
      </c>
      <c r="CI46" s="23" t="str">
        <f t="shared" si="16"/>
        <v/>
      </c>
      <c r="CJ46" s="23" t="str">
        <f t="shared" si="17"/>
        <v/>
      </c>
      <c r="CK46" s="23" t="str">
        <f t="shared" si="18"/>
        <v/>
      </c>
      <c r="CL46" s="23" t="str">
        <f t="shared" si="19"/>
        <v/>
      </c>
      <c r="CM46" s="23" t="str">
        <f t="shared" si="20"/>
        <v/>
      </c>
      <c r="CN46" s="23" t="str">
        <f t="shared" si="21"/>
        <v/>
      </c>
      <c r="CO46" s="23" t="str">
        <f t="shared" si="22"/>
        <v/>
      </c>
      <c r="CP46" s="23" t="str">
        <f t="shared" si="23"/>
        <v/>
      </c>
      <c r="CQ46" s="23" t="str">
        <f t="shared" si="24"/>
        <v/>
      </c>
      <c r="CR46" s="23" t="str">
        <f t="shared" si="25"/>
        <v/>
      </c>
      <c r="CS46" s="23" t="str">
        <f t="shared" si="26"/>
        <v/>
      </c>
      <c r="CT46" s="23" t="str">
        <f t="shared" si="27"/>
        <v/>
      </c>
      <c r="CU46" s="23" t="str">
        <f t="shared" si="28"/>
        <v/>
      </c>
    </row>
    <row r="47" spans="1:99" x14ac:dyDescent="0.25">
      <c r="A47" s="28" t="s">
        <v>46</v>
      </c>
      <c r="B47" s="26">
        <v>4945.2478478000003</v>
      </c>
      <c r="C47" s="26"/>
      <c r="D47" s="26">
        <v>3484.8064620999999</v>
      </c>
      <c r="E47" s="26">
        <v>71.965572033000001</v>
      </c>
      <c r="F47" s="26">
        <v>71.927841513000004</v>
      </c>
      <c r="G47" s="26">
        <v>69.271477942999994</v>
      </c>
      <c r="H47" s="26">
        <v>8569.4773256000008</v>
      </c>
      <c r="I47" s="26">
        <v>7.6177087836000004</v>
      </c>
      <c r="J47" s="26">
        <v>142.27999101</v>
      </c>
      <c r="K47" s="26">
        <v>4.326388E-4</v>
      </c>
      <c r="L47" s="26">
        <v>52.948482982000002</v>
      </c>
      <c r="M47" s="26">
        <v>5.211344092</v>
      </c>
      <c r="N47" s="65">
        <v>5.8321546748999999</v>
      </c>
      <c r="O47" s="65">
        <v>1.0163097714</v>
      </c>
      <c r="P47" s="65">
        <v>0.18939630439999999</v>
      </c>
      <c r="R47" s="28" t="s">
        <v>46</v>
      </c>
      <c r="S47" s="96">
        <v>0</v>
      </c>
      <c r="T47" s="26">
        <v>0</v>
      </c>
      <c r="U47" s="26">
        <v>5.8321510516811097</v>
      </c>
      <c r="V47" s="26">
        <v>7.6177122583221299</v>
      </c>
      <c r="W47" s="26">
        <v>7.6177122583221299</v>
      </c>
      <c r="X47" s="26">
        <v>3.6038831366755397E-2</v>
      </c>
      <c r="Y47" s="97">
        <v>0</v>
      </c>
      <c r="Z47" s="26">
        <v>143.79150893359099</v>
      </c>
      <c r="AA47" s="26">
        <v>1.01631104761965</v>
      </c>
      <c r="AB47" s="26">
        <v>221230.161533562</v>
      </c>
      <c r="AC47" s="26">
        <v>4.3263911526094398E-4</v>
      </c>
      <c r="AD47" s="26">
        <v>4945.2369411442996</v>
      </c>
      <c r="AE47" s="26">
        <v>3.9632673203416</v>
      </c>
      <c r="AF47" s="26">
        <v>17245.817374528</v>
      </c>
      <c r="AG47" s="26">
        <v>4.2489374713636101</v>
      </c>
      <c r="AH47" s="26">
        <v>0</v>
      </c>
      <c r="AI47" s="97">
        <v>0</v>
      </c>
      <c r="AJ47" s="26">
        <v>52.948368683852699</v>
      </c>
      <c r="AK47" s="26">
        <v>52.948368683852699</v>
      </c>
      <c r="AL47" s="26">
        <v>0</v>
      </c>
      <c r="AM47" s="26">
        <v>1.0781729718400299</v>
      </c>
      <c r="AN47" s="26">
        <v>0</v>
      </c>
      <c r="AO47" s="97">
        <v>0</v>
      </c>
      <c r="AP47" s="26">
        <v>0</v>
      </c>
      <c r="AQ47" s="26">
        <v>5.2113489481642699</v>
      </c>
      <c r="AR47" s="26">
        <v>0.189397312259344</v>
      </c>
      <c r="AS47" s="26">
        <v>0</v>
      </c>
      <c r="AT47" s="26">
        <v>0</v>
      </c>
      <c r="AU47" s="26">
        <v>3136.3150080036498</v>
      </c>
      <c r="AV47" s="26">
        <v>348.47973351851999</v>
      </c>
      <c r="AW47" s="26">
        <v>3484.7947415221702</v>
      </c>
      <c r="AX47" s="26">
        <v>0</v>
      </c>
      <c r="AY47" s="26">
        <v>4.0654497310030404</v>
      </c>
      <c r="AZ47" s="26">
        <v>0.56526069555823699</v>
      </c>
      <c r="BA47" s="26">
        <v>3442.2614947469301</v>
      </c>
      <c r="BB47" s="26">
        <v>0.76264170097609596</v>
      </c>
      <c r="BC47" s="26">
        <v>1.9984047929584401</v>
      </c>
      <c r="BD47" s="26">
        <v>4.8300508264576703</v>
      </c>
      <c r="BE47" s="26">
        <v>1.1298491381581399</v>
      </c>
      <c r="BF47" s="26">
        <v>7.4040629970733698E-2</v>
      </c>
      <c r="BG47" s="26">
        <v>0.26600637653841303</v>
      </c>
      <c r="BH47" s="26">
        <v>71.970579353935406</v>
      </c>
      <c r="BI47" s="26">
        <v>71.932848809448899</v>
      </c>
      <c r="BJ47" s="26">
        <v>3.7730544486515902E-2</v>
      </c>
      <c r="BK47" s="26">
        <v>0</v>
      </c>
      <c r="BL47" s="26">
        <v>0</v>
      </c>
      <c r="BM47" s="26">
        <v>2.9666811174126502</v>
      </c>
      <c r="BN47" s="26">
        <v>0</v>
      </c>
      <c r="BO47" s="26">
        <v>12.9903305621234</v>
      </c>
      <c r="BP47" s="26">
        <v>3.2270912239510001</v>
      </c>
      <c r="BQ47" s="26">
        <v>1.7336762831175501</v>
      </c>
      <c r="BR47" s="26">
        <v>32.465282439634599</v>
      </c>
      <c r="BS47" s="26">
        <v>4837.0676092741596</v>
      </c>
      <c r="BT47" s="26">
        <v>1.7653723596620201</v>
      </c>
      <c r="BU47" s="26">
        <v>7.15816066292982</v>
      </c>
      <c r="BV47" s="26">
        <v>0</v>
      </c>
      <c r="BW47" s="26">
        <v>69.271396897611893</v>
      </c>
      <c r="BX47" s="26">
        <v>1572.52311240381</v>
      </c>
      <c r="BY47" s="26">
        <v>0</v>
      </c>
      <c r="BZ47" s="26">
        <v>0</v>
      </c>
      <c r="CA47" s="26">
        <v>34.728597080291301</v>
      </c>
      <c r="CB47" s="97">
        <v>0</v>
      </c>
      <c r="CC47" s="26">
        <v>24.122396363875001</v>
      </c>
      <c r="CD47" s="26">
        <v>8569.4702297767199</v>
      </c>
      <c r="CE47" s="26">
        <v>6.9733827714153502</v>
      </c>
      <c r="CG47" s="23">
        <f t="shared" si="15"/>
        <v>-2.2054821186544295E-6</v>
      </c>
      <c r="CH47" s="23" t="str">
        <f t="shared" si="14"/>
        <v/>
      </c>
      <c r="CI47" s="23">
        <f t="shared" si="16"/>
        <v>-3.3633368042565669E-6</v>
      </c>
      <c r="CJ47" s="23">
        <f t="shared" si="17"/>
        <v>6.9579394618154715E-5</v>
      </c>
      <c r="CK47" s="23">
        <f t="shared" si="18"/>
        <v>6.9615552803565595E-5</v>
      </c>
      <c r="CL47" s="23">
        <f t="shared" si="19"/>
        <v>-1.1699676476782132E-6</v>
      </c>
      <c r="CM47" s="23">
        <f t="shared" si="20"/>
        <v>-8.2803454765070714E-7</v>
      </c>
      <c r="CN47" s="23">
        <f t="shared" si="21"/>
        <v>4.5613743295914883E-7</v>
      </c>
      <c r="CO47" s="23">
        <f t="shared" si="22"/>
        <v>1.062354525651292E-2</v>
      </c>
      <c r="CP47" s="23">
        <f t="shared" si="23"/>
        <v>7.2869318234539955E-7</v>
      </c>
      <c r="CQ47" s="23">
        <f t="shared" si="24"/>
        <v>-2.1586670828927367E-6</v>
      </c>
      <c r="CR47" s="23">
        <f t="shared" si="25"/>
        <v>9.3184487228011999E-7</v>
      </c>
      <c r="CS47" s="23">
        <f t="shared" si="26"/>
        <v>-6.2124876520178024E-7</v>
      </c>
      <c r="CT47" s="23">
        <f t="shared" si="27"/>
        <v>1.2557388365963978E-6</v>
      </c>
      <c r="CU47" s="23">
        <f t="shared" si="28"/>
        <v>5.3214308864303876E-6</v>
      </c>
    </row>
    <row r="48" spans="1:99" x14ac:dyDescent="0.25">
      <c r="A48" s="28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65"/>
      <c r="O48" s="65"/>
      <c r="P48" s="65"/>
      <c r="CG48" s="23" t="str">
        <f t="shared" si="15"/>
        <v/>
      </c>
      <c r="CH48" s="23" t="str">
        <f t="shared" si="14"/>
        <v/>
      </c>
      <c r="CI48" s="23" t="str">
        <f t="shared" si="16"/>
        <v/>
      </c>
      <c r="CJ48" s="23" t="str">
        <f t="shared" si="17"/>
        <v/>
      </c>
      <c r="CK48" s="23" t="str">
        <f t="shared" si="18"/>
        <v/>
      </c>
      <c r="CL48" s="23" t="str">
        <f t="shared" si="19"/>
        <v/>
      </c>
      <c r="CM48" s="23" t="str">
        <f t="shared" si="20"/>
        <v/>
      </c>
      <c r="CN48" s="23" t="str">
        <f t="shared" si="21"/>
        <v/>
      </c>
      <c r="CO48" s="23" t="str">
        <f t="shared" si="22"/>
        <v/>
      </c>
      <c r="CP48" s="23" t="str">
        <f t="shared" si="23"/>
        <v/>
      </c>
      <c r="CQ48" s="23" t="str">
        <f t="shared" si="24"/>
        <v/>
      </c>
      <c r="CR48" s="23" t="str">
        <f t="shared" si="25"/>
        <v/>
      </c>
      <c r="CS48" s="23" t="str">
        <f t="shared" si="26"/>
        <v/>
      </c>
      <c r="CT48" s="23" t="str">
        <f t="shared" si="27"/>
        <v/>
      </c>
      <c r="CU48" s="23" t="str">
        <f t="shared" si="28"/>
        <v/>
      </c>
    </row>
    <row r="49" spans="1:99" x14ac:dyDescent="0.25">
      <c r="A49" s="28" t="s">
        <v>48</v>
      </c>
      <c r="B49" s="26">
        <v>37533.003717</v>
      </c>
      <c r="C49" s="26">
        <v>4.6508171999999999E-3</v>
      </c>
      <c r="D49" s="26">
        <v>25774.657819</v>
      </c>
      <c r="E49" s="26">
        <v>432.11233730999999</v>
      </c>
      <c r="F49" s="26">
        <v>431.97347810999997</v>
      </c>
      <c r="G49" s="26">
        <v>30.314032892</v>
      </c>
      <c r="H49" s="26">
        <v>85457.188492999994</v>
      </c>
      <c r="I49" s="26">
        <v>55.766231550000001</v>
      </c>
      <c r="J49" s="26">
        <v>1731.4158574</v>
      </c>
      <c r="K49" s="26">
        <v>1.5922550999999999E-3</v>
      </c>
      <c r="L49" s="26">
        <v>539.75763446999997</v>
      </c>
      <c r="M49" s="26">
        <v>39.637440781000002</v>
      </c>
      <c r="N49" s="65">
        <v>43.544360990999998</v>
      </c>
      <c r="O49" s="65">
        <v>7.7777809420999997</v>
      </c>
      <c r="P49" s="65">
        <v>1.3505775177999999</v>
      </c>
      <c r="R49" s="28" t="s">
        <v>48</v>
      </c>
      <c r="S49" s="96">
        <v>0</v>
      </c>
      <c r="T49" s="26">
        <v>0</v>
      </c>
      <c r="U49" s="26">
        <v>43.5442866392399</v>
      </c>
      <c r="V49" s="26">
        <v>53.098225506451399</v>
      </c>
      <c r="W49" s="26">
        <v>53.098225506451399</v>
      </c>
      <c r="X49" s="26">
        <v>0.24058517648560601</v>
      </c>
      <c r="Y49" s="97">
        <v>0</v>
      </c>
      <c r="Z49" s="26">
        <v>1739.25105668843</v>
      </c>
      <c r="AA49" s="26">
        <v>7.7777694107355702</v>
      </c>
      <c r="AB49" s="26">
        <v>312922.32129155297</v>
      </c>
      <c r="AC49" s="26">
        <v>1.5922762182705801E-3</v>
      </c>
      <c r="AD49" s="26">
        <v>37532.946830117296</v>
      </c>
      <c r="AE49" s="26">
        <v>56.038278092216601</v>
      </c>
      <c r="AF49" s="26">
        <v>47747.244831059899</v>
      </c>
      <c r="AG49" s="26">
        <v>90.758247117238696</v>
      </c>
      <c r="AH49" s="26">
        <v>0</v>
      </c>
      <c r="AI49" s="97">
        <v>0</v>
      </c>
      <c r="AJ49" s="26">
        <v>535.70365487284403</v>
      </c>
      <c r="AK49" s="26">
        <v>535.70365487284403</v>
      </c>
      <c r="AL49" s="26">
        <v>0</v>
      </c>
      <c r="AM49" s="26">
        <v>7.2811010175564999</v>
      </c>
      <c r="AN49" s="26">
        <v>0</v>
      </c>
      <c r="AO49" s="97">
        <v>0</v>
      </c>
      <c r="AP49" s="26">
        <v>0</v>
      </c>
      <c r="AQ49" s="26">
        <v>38.532987819236403</v>
      </c>
      <c r="AR49" s="26">
        <v>1.3168817002047699</v>
      </c>
      <c r="AS49" s="26">
        <v>4.6506609456726002E-3</v>
      </c>
      <c r="AT49" s="26">
        <v>0</v>
      </c>
      <c r="AU49" s="26">
        <v>23197.1517986783</v>
      </c>
      <c r="AV49" s="26">
        <v>2577.4612373178502</v>
      </c>
      <c r="AW49" s="26">
        <v>25774.613035996099</v>
      </c>
      <c r="AX49" s="26">
        <v>0</v>
      </c>
      <c r="AY49" s="26">
        <v>50.838139448439399</v>
      </c>
      <c r="AZ49" s="26">
        <v>3.3571149685014601</v>
      </c>
      <c r="BA49" s="26">
        <v>46084.119564195396</v>
      </c>
      <c r="BB49" s="26">
        <v>4.52938269007974</v>
      </c>
      <c r="BC49" s="26">
        <v>11.868678434167199</v>
      </c>
      <c r="BD49" s="26">
        <v>28.6861425472202</v>
      </c>
      <c r="BE49" s="26">
        <v>6.7102072870472904</v>
      </c>
      <c r="BF49" s="26">
        <v>0.70981318444639097</v>
      </c>
      <c r="BG49" s="26">
        <v>1.57983379167424</v>
      </c>
      <c r="BH49" s="26">
        <v>432.14276402765898</v>
      </c>
      <c r="BI49" s="26">
        <v>432.003905198533</v>
      </c>
      <c r="BJ49" s="26">
        <v>0.13885882912526101</v>
      </c>
      <c r="BK49" s="26">
        <v>0</v>
      </c>
      <c r="BL49" s="26">
        <v>0</v>
      </c>
      <c r="BM49" s="26">
        <v>20.765048591632301</v>
      </c>
      <c r="BN49" s="26">
        <v>0</v>
      </c>
      <c r="BO49" s="26">
        <v>77.217748727767699</v>
      </c>
      <c r="BP49" s="26">
        <v>19.1660356579969</v>
      </c>
      <c r="BQ49" s="26">
        <v>10.3095954492192</v>
      </c>
      <c r="BR49" s="26">
        <v>192.98143346505901</v>
      </c>
      <c r="BS49" s="26">
        <v>35679.749693730802</v>
      </c>
      <c r="BT49" s="26">
        <v>10.484699963293</v>
      </c>
      <c r="BU49" s="26">
        <v>43.638170440428297</v>
      </c>
      <c r="BV49" s="26">
        <v>0</v>
      </c>
      <c r="BW49" s="26">
        <v>30.313981490610999</v>
      </c>
      <c r="BX49" s="26">
        <v>24994.633984542601</v>
      </c>
      <c r="BY49" s="26">
        <v>0</v>
      </c>
      <c r="BZ49" s="26">
        <v>0</v>
      </c>
      <c r="CA49" s="26">
        <v>441.214910771147</v>
      </c>
      <c r="CB49" s="97">
        <v>0</v>
      </c>
      <c r="CC49" s="26">
        <v>713.52164600597803</v>
      </c>
      <c r="CD49" s="26">
        <v>85456.825233111202</v>
      </c>
      <c r="CE49" s="26">
        <v>115.89313892759201</v>
      </c>
      <c r="CG49" s="23">
        <f t="shared" si="15"/>
        <v>-1.5156496168556048E-6</v>
      </c>
      <c r="CH49" s="23">
        <f t="shared" si="14"/>
        <v>-3.3597176728362078E-5</v>
      </c>
      <c r="CI49" s="23">
        <f t="shared" si="16"/>
        <v>-1.7374819955161612E-6</v>
      </c>
      <c r="CJ49" s="23">
        <f t="shared" si="17"/>
        <v>7.0413906366133424E-5</v>
      </c>
      <c r="CK49" s="23">
        <f t="shared" si="18"/>
        <v>7.0437399689809194E-5</v>
      </c>
      <c r="CL49" s="23">
        <f t="shared" si="19"/>
        <v>-1.6956301784160208E-6</v>
      </c>
      <c r="CM49" s="23">
        <f t="shared" si="20"/>
        <v>-4.2507821190757104E-6</v>
      </c>
      <c r="CN49" s="23">
        <f t="shared" si="21"/>
        <v>-4.7842681303585433E-2</v>
      </c>
      <c r="CO49" s="23">
        <f t="shared" si="22"/>
        <v>4.525313346844236E-3</v>
      </c>
      <c r="CP49" s="23">
        <f t="shared" si="23"/>
        <v>1.3263120074279421E-5</v>
      </c>
      <c r="CQ49" s="23">
        <f t="shared" si="24"/>
        <v>-7.5107406329447046E-3</v>
      </c>
      <c r="CR49" s="23">
        <f t="shared" si="25"/>
        <v>-2.7863881723993959E-2</v>
      </c>
      <c r="CS49" s="23">
        <f t="shared" si="26"/>
        <v>-1.7074945734864625E-6</v>
      </c>
      <c r="CT49" s="23">
        <f t="shared" si="27"/>
        <v>-1.482603394900666E-6</v>
      </c>
      <c r="CU49" s="23">
        <f t="shared" si="28"/>
        <v>-2.4949191846550371E-2</v>
      </c>
    </row>
    <row r="50" spans="1:99" x14ac:dyDescent="0.25">
      <c r="A50" s="28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65"/>
      <c r="O50" s="65"/>
      <c r="P50" s="65"/>
      <c r="CG50" s="23" t="str">
        <f t="shared" si="15"/>
        <v/>
      </c>
      <c r="CH50" s="23" t="str">
        <f t="shared" si="14"/>
        <v/>
      </c>
      <c r="CI50" s="23" t="str">
        <f t="shared" si="16"/>
        <v/>
      </c>
      <c r="CJ50" s="23" t="str">
        <f t="shared" si="17"/>
        <v/>
      </c>
      <c r="CK50" s="23" t="str">
        <f t="shared" si="18"/>
        <v/>
      </c>
      <c r="CL50" s="23" t="str">
        <f t="shared" si="19"/>
        <v/>
      </c>
      <c r="CM50" s="23" t="str">
        <f t="shared" si="20"/>
        <v/>
      </c>
      <c r="CN50" s="23" t="str">
        <f t="shared" si="21"/>
        <v/>
      </c>
      <c r="CO50" s="23" t="str">
        <f t="shared" si="22"/>
        <v/>
      </c>
      <c r="CP50" s="23" t="str">
        <f t="shared" si="23"/>
        <v/>
      </c>
      <c r="CQ50" s="23" t="str">
        <f t="shared" si="24"/>
        <v/>
      </c>
      <c r="CR50" s="23" t="str">
        <f t="shared" si="25"/>
        <v/>
      </c>
      <c r="CS50" s="23" t="str">
        <f t="shared" si="26"/>
        <v/>
      </c>
      <c r="CT50" s="23" t="str">
        <f t="shared" si="27"/>
        <v/>
      </c>
      <c r="CU50" s="23" t="str">
        <f t="shared" si="28"/>
        <v/>
      </c>
    </row>
    <row r="51" spans="1:99" x14ac:dyDescent="0.25">
      <c r="A51" s="28" t="s">
        <v>50</v>
      </c>
      <c r="B51" s="26">
        <v>6162.3310000000001</v>
      </c>
      <c r="C51" s="26"/>
      <c r="D51" s="26">
        <v>19750.438999999998</v>
      </c>
      <c r="E51" s="26">
        <v>534.08199999999999</v>
      </c>
      <c r="F51" s="26">
        <v>475.23525000000001</v>
      </c>
      <c r="G51" s="26">
        <v>487.70400000000001</v>
      </c>
      <c r="H51" s="26">
        <v>77572.794999999998</v>
      </c>
      <c r="I51" s="26">
        <v>546.56782373999999</v>
      </c>
      <c r="J51" s="26">
        <v>419.45336596999999</v>
      </c>
      <c r="K51" s="26">
        <v>5.5579047999999999E-2</v>
      </c>
      <c r="L51" s="26">
        <v>2947.7549918999998</v>
      </c>
      <c r="M51" s="26">
        <v>116.84505350000001</v>
      </c>
      <c r="N51" s="65">
        <v>76.765783596999995</v>
      </c>
      <c r="O51" s="65">
        <v>19.364417976999999</v>
      </c>
      <c r="P51" s="65">
        <v>4.7672310075000004</v>
      </c>
      <c r="R51" s="28" t="s">
        <v>50</v>
      </c>
      <c r="S51" s="96">
        <v>0</v>
      </c>
      <c r="T51" s="26">
        <v>0</v>
      </c>
      <c r="U51" s="26">
        <v>76.765907198539296</v>
      </c>
      <c r="V51" s="26">
        <v>546.11649949964897</v>
      </c>
      <c r="W51" s="26">
        <v>546.11649949964897</v>
      </c>
      <c r="X51" s="26">
        <v>0.62063513640767898</v>
      </c>
      <c r="Y51" s="97">
        <v>0</v>
      </c>
      <c r="Z51" s="26">
        <v>418.56988031237597</v>
      </c>
      <c r="AA51" s="26">
        <v>19.364338808117399</v>
      </c>
      <c r="AB51" s="26">
        <v>239863.72145233001</v>
      </c>
      <c r="AC51" s="26">
        <v>5.5578909594149802E-2</v>
      </c>
      <c r="AD51" s="26">
        <v>6162.2685837133504</v>
      </c>
      <c r="AE51" s="26">
        <v>884.92530102644002</v>
      </c>
      <c r="AF51" s="26">
        <v>33574.442888316902</v>
      </c>
      <c r="AG51" s="26">
        <v>1629.5801490654601</v>
      </c>
      <c r="AH51" s="26">
        <v>0</v>
      </c>
      <c r="AI51" s="97">
        <v>0</v>
      </c>
      <c r="AJ51" s="26">
        <v>2935.7895120571002</v>
      </c>
      <c r="AK51" s="26">
        <v>2935.7895120571002</v>
      </c>
      <c r="AL51" s="26">
        <v>0</v>
      </c>
      <c r="AM51" s="26">
        <v>35.913824187921698</v>
      </c>
      <c r="AN51" s="26">
        <v>0</v>
      </c>
      <c r="AO51" s="97">
        <v>0</v>
      </c>
      <c r="AP51" s="26">
        <v>0</v>
      </c>
      <c r="AQ51" s="26">
        <v>116.580463073836</v>
      </c>
      <c r="AR51" s="26">
        <v>4.7451976247438203</v>
      </c>
      <c r="AS51" s="26">
        <v>0</v>
      </c>
      <c r="AT51" s="26">
        <v>0</v>
      </c>
      <c r="AU51" s="26">
        <v>17775.153043859798</v>
      </c>
      <c r="AV51" s="26">
        <v>1975.02188340305</v>
      </c>
      <c r="AW51" s="26">
        <v>19750.174927262899</v>
      </c>
      <c r="AX51" s="26">
        <v>0</v>
      </c>
      <c r="AY51" s="26">
        <v>189.61563460973801</v>
      </c>
      <c r="AZ51" s="26">
        <v>2.7929023169915701</v>
      </c>
      <c r="BA51" s="26">
        <v>42135.754817913199</v>
      </c>
      <c r="BB51" s="26">
        <v>3.7681513026008999</v>
      </c>
      <c r="BC51" s="26">
        <v>9.8739442981530399</v>
      </c>
      <c r="BD51" s="26">
        <v>23.8649399204131</v>
      </c>
      <c r="BE51" s="26">
        <v>5.5824278821408999</v>
      </c>
      <c r="BF51" s="26">
        <v>7.1251295499815397</v>
      </c>
      <c r="BG51" s="26">
        <v>1.31431364929865</v>
      </c>
      <c r="BH51" s="26">
        <v>534.11232962249005</v>
      </c>
      <c r="BI51" s="26">
        <v>475.26557202839501</v>
      </c>
      <c r="BJ51" s="26">
        <v>58.846757594095898</v>
      </c>
      <c r="BK51" s="26">
        <v>0</v>
      </c>
      <c r="BL51" s="26">
        <v>0</v>
      </c>
      <c r="BM51" s="26">
        <v>93.384748206815601</v>
      </c>
      <c r="BN51" s="26">
        <v>0</v>
      </c>
      <c r="BO51" s="26">
        <v>65.862020371919797</v>
      </c>
      <c r="BP51" s="26">
        <v>15.944839475079499</v>
      </c>
      <c r="BQ51" s="26">
        <v>8.8955246724758297</v>
      </c>
      <c r="BR51" s="26">
        <v>164.60250800531301</v>
      </c>
      <c r="BS51" s="26">
        <v>26914.9301837577</v>
      </c>
      <c r="BT51" s="26">
        <v>8.7225468661518697</v>
      </c>
      <c r="BU51" s="26">
        <v>63.531575511059003</v>
      </c>
      <c r="BV51" s="26">
        <v>0</v>
      </c>
      <c r="BW51" s="26">
        <v>487.702195573339</v>
      </c>
      <c r="BX51" s="26">
        <v>22227.398728642402</v>
      </c>
      <c r="BY51" s="26">
        <v>0</v>
      </c>
      <c r="BZ51" s="26">
        <v>0</v>
      </c>
      <c r="CA51" s="26">
        <v>634.26930483344097</v>
      </c>
      <c r="CB51" s="97">
        <v>0</v>
      </c>
      <c r="CC51" s="26">
        <v>1093.47069212672</v>
      </c>
      <c r="CD51" s="26">
        <v>77571.437138400594</v>
      </c>
      <c r="CE51" s="26">
        <v>227.252238732942</v>
      </c>
      <c r="CG51" s="23">
        <f t="shared" si="15"/>
        <v>-1.0128681281442033E-5</v>
      </c>
      <c r="CH51" s="23" t="str">
        <f t="shared" si="14"/>
        <v/>
      </c>
      <c r="CI51" s="23">
        <f t="shared" si="16"/>
        <v>-1.3370474301858453E-5</v>
      </c>
      <c r="CJ51" s="23">
        <f t="shared" si="17"/>
        <v>5.6788325556857886E-5</v>
      </c>
      <c r="CK51" s="23">
        <f t="shared" si="18"/>
        <v>6.3804249358618526E-5</v>
      </c>
      <c r="CL51" s="23">
        <f t="shared" si="19"/>
        <v>-3.6998397819383041E-6</v>
      </c>
      <c r="CM51" s="23">
        <f t="shared" si="20"/>
        <v>-1.7504353161500939E-5</v>
      </c>
      <c r="CN51" s="23">
        <f t="shared" si="21"/>
        <v>-8.257424252725873E-4</v>
      </c>
      <c r="CO51" s="23">
        <f t="shared" si="22"/>
        <v>-2.1062786218938334E-3</v>
      </c>
      <c r="CP51" s="23">
        <f t="shared" si="23"/>
        <v>-2.4902522655195637E-6</v>
      </c>
      <c r="CQ51" s="23">
        <f t="shared" si="24"/>
        <v>-4.0591839809546691E-3</v>
      </c>
      <c r="CR51" s="23">
        <f t="shared" si="25"/>
        <v>-2.2644555181277359E-3</v>
      </c>
      <c r="CS51" s="23">
        <f t="shared" si="26"/>
        <v>1.6101123900374894E-6</v>
      </c>
      <c r="CT51" s="23">
        <f t="shared" si="27"/>
        <v>-4.0883688161388262E-6</v>
      </c>
      <c r="CU51" s="23">
        <f t="shared" si="28"/>
        <v>-4.6218407963692643E-3</v>
      </c>
    </row>
    <row r="52" spans="1:99" x14ac:dyDescent="0.25">
      <c r="A52" s="28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65"/>
      <c r="O52" s="65"/>
      <c r="P52" s="65"/>
      <c r="CG52" s="23" t="str">
        <f t="shared" si="15"/>
        <v/>
      </c>
      <c r="CI52" s="23" t="str">
        <f t="shared" si="16"/>
        <v/>
      </c>
      <c r="CJ52" s="23" t="str">
        <f t="shared" si="17"/>
        <v/>
      </c>
      <c r="CK52" s="23" t="str">
        <f t="shared" si="18"/>
        <v/>
      </c>
      <c r="CL52" s="23" t="str">
        <f t="shared" si="19"/>
        <v/>
      </c>
      <c r="CM52" s="23" t="str">
        <f t="shared" si="20"/>
        <v/>
      </c>
      <c r="CN52" s="23" t="str">
        <f t="shared" si="21"/>
        <v/>
      </c>
      <c r="CO52" s="23" t="str">
        <f t="shared" si="22"/>
        <v/>
      </c>
      <c r="CP52" s="23" t="str">
        <f t="shared" si="23"/>
        <v/>
      </c>
      <c r="CQ52" s="23" t="str">
        <f t="shared" si="24"/>
        <v/>
      </c>
      <c r="CR52" s="23" t="str">
        <f t="shared" si="25"/>
        <v/>
      </c>
      <c r="CS52" s="23" t="str">
        <f t="shared" si="26"/>
        <v/>
      </c>
      <c r="CT52" s="23" t="str">
        <f t="shared" si="27"/>
        <v/>
      </c>
      <c r="CU52" s="23" t="str">
        <f t="shared" si="28"/>
        <v/>
      </c>
    </row>
    <row r="53" spans="1:99" x14ac:dyDescent="0.25">
      <c r="A53" s="28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65"/>
      <c r="O53" s="65"/>
      <c r="P53" s="65"/>
      <c r="CG53" s="23" t="str">
        <f t="shared" si="15"/>
        <v/>
      </c>
      <c r="CI53" s="23" t="str">
        <f t="shared" si="16"/>
        <v/>
      </c>
      <c r="CJ53" s="23" t="str">
        <f t="shared" si="17"/>
        <v/>
      </c>
      <c r="CK53" s="23" t="str">
        <f t="shared" si="18"/>
        <v/>
      </c>
      <c r="CL53" s="23" t="str">
        <f t="shared" si="19"/>
        <v/>
      </c>
      <c r="CM53" s="23" t="str">
        <f t="shared" si="20"/>
        <v/>
      </c>
      <c r="CN53" s="23" t="str">
        <f t="shared" si="21"/>
        <v/>
      </c>
      <c r="CO53" s="23" t="str">
        <f t="shared" si="22"/>
        <v/>
      </c>
      <c r="CP53" s="23" t="str">
        <f t="shared" si="23"/>
        <v/>
      </c>
      <c r="CQ53" s="23" t="str">
        <f t="shared" si="24"/>
        <v/>
      </c>
      <c r="CR53" s="23" t="str">
        <f t="shared" si="25"/>
        <v/>
      </c>
      <c r="CS53" s="23" t="str">
        <f t="shared" si="26"/>
        <v/>
      </c>
      <c r="CT53" s="23" t="str">
        <f t="shared" si="27"/>
        <v/>
      </c>
      <c r="CU53" s="23" t="str">
        <f t="shared" si="28"/>
        <v/>
      </c>
    </row>
    <row r="54" spans="1:99" x14ac:dyDescent="0.25">
      <c r="A54" s="28" t="s">
        <v>51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65"/>
      <c r="O54" s="65"/>
      <c r="P54" s="65"/>
      <c r="CG54" s="23" t="str">
        <f t="shared" si="15"/>
        <v/>
      </c>
      <c r="CI54" s="23" t="str">
        <f t="shared" si="16"/>
        <v/>
      </c>
      <c r="CJ54" s="23" t="str">
        <f t="shared" si="17"/>
        <v/>
      </c>
      <c r="CK54" s="23" t="str">
        <f t="shared" si="18"/>
        <v/>
      </c>
      <c r="CL54" s="23" t="str">
        <f t="shared" si="19"/>
        <v/>
      </c>
      <c r="CM54" s="23" t="str">
        <f t="shared" si="20"/>
        <v/>
      </c>
      <c r="CN54" s="23" t="str">
        <f t="shared" si="21"/>
        <v/>
      </c>
      <c r="CO54" s="23" t="str">
        <f t="shared" si="22"/>
        <v/>
      </c>
      <c r="CP54" s="23" t="str">
        <f t="shared" si="23"/>
        <v/>
      </c>
      <c r="CQ54" s="23" t="str">
        <f t="shared" si="24"/>
        <v/>
      </c>
      <c r="CR54" s="23" t="str">
        <f t="shared" si="25"/>
        <v/>
      </c>
      <c r="CS54" s="23" t="str">
        <f t="shared" si="26"/>
        <v/>
      </c>
      <c r="CT54" s="23" t="str">
        <f t="shared" si="27"/>
        <v/>
      </c>
      <c r="CU54" s="23" t="str">
        <f t="shared" si="28"/>
        <v/>
      </c>
    </row>
    <row r="55" spans="1:99" x14ac:dyDescent="0.25">
      <c r="A55" s="28" t="s">
        <v>1</v>
      </c>
      <c r="B55" s="26">
        <v>361.43083849999999</v>
      </c>
      <c r="C55" s="26"/>
      <c r="D55" s="26">
        <v>481.74624240999998</v>
      </c>
      <c r="E55" s="26">
        <v>29.089582053000001</v>
      </c>
      <c r="F55" s="26">
        <v>29.089582053000001</v>
      </c>
      <c r="G55" s="26">
        <v>90.289799227000003</v>
      </c>
      <c r="H55" s="26">
        <v>981.18681059999994</v>
      </c>
      <c r="I55" s="26">
        <v>6.8148412000000005E-2</v>
      </c>
      <c r="J55" s="26">
        <v>2.9163236029999999</v>
      </c>
      <c r="K55" s="26"/>
      <c r="L55" s="26">
        <v>1.8475193222999999</v>
      </c>
      <c r="M55" s="26">
        <v>2.0379309000000002E-2</v>
      </c>
      <c r="N55" s="65">
        <v>4.1899859599999999E-2</v>
      </c>
      <c r="O55" s="65">
        <v>2.1765106999999998E-3</v>
      </c>
      <c r="P55" s="65">
        <v>6.0648829999999996E-4</v>
      </c>
      <c r="R55" s="28" t="s">
        <v>1</v>
      </c>
      <c r="S55" s="9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97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97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97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26">
        <v>0</v>
      </c>
      <c r="CA55" s="26">
        <v>0</v>
      </c>
      <c r="CB55" s="97">
        <v>0</v>
      </c>
      <c r="CC55" s="26">
        <v>0</v>
      </c>
      <c r="CD55" s="26">
        <v>0</v>
      </c>
      <c r="CE55" s="26">
        <v>0</v>
      </c>
      <c r="CG55" s="23">
        <f t="shared" si="15"/>
        <v>-1</v>
      </c>
      <c r="CI55" s="23">
        <f t="shared" si="16"/>
        <v>-1</v>
      </c>
      <c r="CJ55" s="23">
        <f t="shared" si="17"/>
        <v>-1</v>
      </c>
      <c r="CK55" s="23">
        <f t="shared" si="18"/>
        <v>-1</v>
      </c>
      <c r="CL55" s="23">
        <f t="shared" si="19"/>
        <v>-1</v>
      </c>
      <c r="CM55" s="23">
        <f t="shared" si="20"/>
        <v>-1</v>
      </c>
      <c r="CN55" s="23">
        <f t="shared" si="21"/>
        <v>-1</v>
      </c>
      <c r="CO55" s="23">
        <f t="shared" si="22"/>
        <v>-1</v>
      </c>
      <c r="CP55" s="23" t="str">
        <f t="shared" si="23"/>
        <v/>
      </c>
      <c r="CQ55" s="23">
        <f t="shared" si="24"/>
        <v>-1</v>
      </c>
      <c r="CR55" s="23">
        <f t="shared" si="25"/>
        <v>-1</v>
      </c>
      <c r="CS55" s="23">
        <f t="shared" si="26"/>
        <v>-1</v>
      </c>
      <c r="CT55" s="23">
        <f t="shared" si="27"/>
        <v>-1</v>
      </c>
      <c r="CU55" s="23">
        <f t="shared" si="28"/>
        <v>-1</v>
      </c>
    </row>
    <row r="56" spans="1:99" x14ac:dyDescent="0.25">
      <c r="A56" s="28" t="s">
        <v>11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97"/>
      <c r="CG56" s="23" t="str">
        <f t="shared" si="15"/>
        <v/>
      </c>
      <c r="CI56" s="23" t="str">
        <f t="shared" si="16"/>
        <v/>
      </c>
      <c r="CJ56" s="23" t="str">
        <f t="shared" si="17"/>
        <v/>
      </c>
      <c r="CK56" s="23" t="str">
        <f t="shared" si="18"/>
        <v/>
      </c>
      <c r="CL56" s="23" t="str">
        <f t="shared" si="19"/>
        <v/>
      </c>
      <c r="CM56" s="23" t="str">
        <f t="shared" si="20"/>
        <v/>
      </c>
      <c r="CN56" s="23" t="str">
        <f t="shared" si="21"/>
        <v/>
      </c>
      <c r="CP56" s="23" t="str">
        <f t="shared" si="23"/>
        <v/>
      </c>
      <c r="CQ56" s="23" t="str">
        <f t="shared" si="24"/>
        <v/>
      </c>
      <c r="CR56" s="23" t="str">
        <f t="shared" si="25"/>
        <v/>
      </c>
    </row>
    <row r="57" spans="1:99" x14ac:dyDescent="0.25">
      <c r="A57" s="28" t="s">
        <v>58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97"/>
      <c r="R57" s="28"/>
      <c r="CG57" s="23" t="str">
        <f t="shared" si="15"/>
        <v/>
      </c>
      <c r="CI57" s="23" t="str">
        <f t="shared" si="16"/>
        <v/>
      </c>
      <c r="CJ57" s="23" t="str">
        <f t="shared" si="17"/>
        <v/>
      </c>
      <c r="CK57" s="23" t="str">
        <f t="shared" si="18"/>
        <v/>
      </c>
      <c r="CL57" s="23" t="str">
        <f t="shared" si="19"/>
        <v/>
      </c>
      <c r="CM57" s="23" t="str">
        <f t="shared" si="20"/>
        <v/>
      </c>
      <c r="CN57" s="23" t="str">
        <f t="shared" si="21"/>
        <v/>
      </c>
      <c r="CP57" s="23" t="str">
        <f t="shared" si="23"/>
        <v/>
      </c>
      <c r="CQ57" s="23" t="str">
        <f t="shared" si="24"/>
        <v/>
      </c>
      <c r="CR57" s="23" t="str">
        <f t="shared" si="25"/>
        <v/>
      </c>
    </row>
    <row r="58" spans="1:99" x14ac:dyDescent="0.25">
      <c r="A58" s="28" t="s">
        <v>75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97"/>
      <c r="R58" s="28"/>
      <c r="CG58" s="23" t="str">
        <f t="shared" si="15"/>
        <v/>
      </c>
      <c r="CI58" s="23" t="str">
        <f t="shared" si="16"/>
        <v/>
      </c>
      <c r="CJ58" s="23" t="str">
        <f t="shared" si="17"/>
        <v/>
      </c>
      <c r="CK58" s="23" t="str">
        <f t="shared" si="18"/>
        <v/>
      </c>
      <c r="CL58" s="23" t="str">
        <f t="shared" si="19"/>
        <v/>
      </c>
      <c r="CM58" s="23" t="str">
        <f t="shared" si="20"/>
        <v/>
      </c>
      <c r="CN58" s="23" t="str">
        <f t="shared" si="21"/>
        <v/>
      </c>
      <c r="CP58" s="23" t="str">
        <f t="shared" si="23"/>
        <v/>
      </c>
      <c r="CQ58" s="23" t="str">
        <f t="shared" si="24"/>
        <v/>
      </c>
      <c r="CR58" s="23" t="str">
        <f t="shared" si="25"/>
        <v/>
      </c>
    </row>
    <row r="59" spans="1:99" x14ac:dyDescent="0.25">
      <c r="A59" s="28" t="s">
        <v>237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CG59" s="23" t="str">
        <f t="shared" si="15"/>
        <v/>
      </c>
      <c r="CI59" s="23" t="str">
        <f t="shared" si="16"/>
        <v/>
      </c>
      <c r="CJ59" s="23" t="str">
        <f t="shared" si="17"/>
        <v/>
      </c>
      <c r="CK59" s="23" t="str">
        <f t="shared" si="18"/>
        <v/>
      </c>
      <c r="CL59" s="23" t="str">
        <f t="shared" si="19"/>
        <v/>
      </c>
      <c r="CM59" s="23" t="str">
        <f t="shared" si="20"/>
        <v/>
      </c>
      <c r="CN59" s="23" t="str">
        <f t="shared" si="21"/>
        <v/>
      </c>
      <c r="CP59" s="23" t="str">
        <f t="shared" si="23"/>
        <v/>
      </c>
      <c r="CQ59" s="23" t="str">
        <f t="shared" si="24"/>
        <v/>
      </c>
      <c r="CR59" s="23" t="str">
        <f t="shared" si="25"/>
        <v/>
      </c>
    </row>
    <row r="60" spans="1:99" s="28" customFormat="1" x14ac:dyDescent="0.25">
      <c r="S60" s="96"/>
      <c r="T60" s="26"/>
      <c r="U60" s="26"/>
      <c r="V60" s="26"/>
      <c r="W60" s="26"/>
      <c r="X60" s="26"/>
      <c r="Y60" s="97"/>
      <c r="Z60" s="26"/>
      <c r="AA60" s="26"/>
      <c r="AB60" s="26"/>
      <c r="AC60" s="26"/>
      <c r="AD60" s="26"/>
      <c r="AE60" s="26"/>
      <c r="AF60" s="26"/>
      <c r="AG60" s="26"/>
      <c r="AH60" s="26"/>
      <c r="AI60" s="97"/>
      <c r="AJ60" s="26"/>
      <c r="AK60" s="26"/>
      <c r="AL60" s="26"/>
      <c r="AM60" s="26"/>
      <c r="AN60" s="26"/>
      <c r="AO60" s="97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97"/>
      <c r="CC60" s="26"/>
      <c r="CD60" s="26"/>
      <c r="CE60" s="26"/>
      <c r="CG60" s="23" t="str">
        <f t="shared" si="15"/>
        <v/>
      </c>
      <c r="CI60" s="23" t="str">
        <f t="shared" si="16"/>
        <v/>
      </c>
      <c r="CJ60" s="23" t="str">
        <f t="shared" si="17"/>
        <v/>
      </c>
      <c r="CK60" s="23" t="str">
        <f t="shared" si="18"/>
        <v/>
      </c>
      <c r="CL60" s="23" t="str">
        <f t="shared" si="19"/>
        <v/>
      </c>
      <c r="CM60" s="23" t="str">
        <f t="shared" si="20"/>
        <v/>
      </c>
      <c r="CN60" s="23" t="str">
        <f t="shared" si="21"/>
        <v/>
      </c>
      <c r="CP60" s="23" t="str">
        <f t="shared" si="23"/>
        <v/>
      </c>
      <c r="CQ60" s="23" t="str">
        <f t="shared" si="24"/>
        <v/>
      </c>
      <c r="CR60" s="23" t="str">
        <f t="shared" si="25"/>
        <v/>
      </c>
    </row>
    <row r="61" spans="1:99" x14ac:dyDescent="0.25">
      <c r="A61" s="2" t="s">
        <v>55</v>
      </c>
      <c r="B61" s="1">
        <f t="shared" ref="B61:C61" si="29">SUM(B3:B55)</f>
        <v>604701.77141775738</v>
      </c>
      <c r="C61" s="1">
        <f t="shared" si="29"/>
        <v>13.102183997299997</v>
      </c>
      <c r="D61" s="1">
        <f>SUM(D3:D55)</f>
        <v>599619.54153643386</v>
      </c>
      <c r="E61" s="1">
        <f t="shared" ref="E61:P61" si="30">SUM(E3:E55)</f>
        <v>10559.283579247</v>
      </c>
      <c r="F61" s="1">
        <f t="shared" si="30"/>
        <v>10413.543393035998</v>
      </c>
      <c r="G61" s="1">
        <f t="shared" si="30"/>
        <v>34528.680954965101</v>
      </c>
      <c r="H61" s="1">
        <f t="shared" si="30"/>
        <v>2414120.7697361708</v>
      </c>
      <c r="I61" s="1">
        <f t="shared" si="30"/>
        <v>2976.2733812691999</v>
      </c>
      <c r="J61" s="1">
        <f t="shared" si="30"/>
        <v>26988.782665079802</v>
      </c>
      <c r="K61" s="1">
        <f t="shared" si="30"/>
        <v>0.60795333201799995</v>
      </c>
      <c r="L61" s="1">
        <f t="shared" si="30"/>
        <v>25217.859850801698</v>
      </c>
      <c r="M61" s="1">
        <f t="shared" si="30"/>
        <v>1817.4979179765996</v>
      </c>
      <c r="N61" s="1">
        <f t="shared" si="30"/>
        <v>1823.9325899807004</v>
      </c>
      <c r="O61" s="1">
        <f t="shared" si="30"/>
        <v>387.94959602580002</v>
      </c>
      <c r="P61" s="1">
        <f t="shared" si="30"/>
        <v>111.70532969200002</v>
      </c>
      <c r="T61" s="1">
        <f>SUM(T3:T59)</f>
        <v>0</v>
      </c>
      <c r="U61" s="1">
        <f t="shared" ref="U61:CE61" si="31">SUM(U3:U59)</f>
        <v>1823.8851925055335</v>
      </c>
      <c r="V61" s="1">
        <f t="shared" si="31"/>
        <v>2518.2338985864503</v>
      </c>
      <c r="W61" s="1">
        <f t="shared" si="31"/>
        <v>2518.2338985864503</v>
      </c>
      <c r="X61" s="1">
        <f t="shared" si="31"/>
        <v>9.3730093206445417</v>
      </c>
      <c r="Y61" s="1"/>
      <c r="Z61" s="1">
        <f t="shared" si="31"/>
        <v>27577.450086989025</v>
      </c>
      <c r="AA61" s="1">
        <f t="shared" si="31"/>
        <v>387.94694311045328</v>
      </c>
      <c r="AB61" s="1">
        <f t="shared" si="31"/>
        <v>6938781.813042338</v>
      </c>
      <c r="AC61" s="1">
        <f t="shared" si="31"/>
        <v>0.6079532971499616</v>
      </c>
      <c r="AD61" s="1">
        <f t="shared" si="31"/>
        <v>604337.94153704937</v>
      </c>
      <c r="AE61" s="1">
        <f t="shared" si="31"/>
        <v>16433.214420276287</v>
      </c>
      <c r="AF61" s="1">
        <f t="shared" si="31"/>
        <v>861408.6227640257</v>
      </c>
      <c r="AG61" s="1">
        <f t="shared" si="31"/>
        <v>29951.675497651202</v>
      </c>
      <c r="AH61" s="1">
        <f t="shared" si="31"/>
        <v>0</v>
      </c>
      <c r="AI61" s="1"/>
      <c r="AJ61" s="1">
        <f t="shared" si="31"/>
        <v>21903.697158476902</v>
      </c>
      <c r="AK61" s="1">
        <f t="shared" si="31"/>
        <v>21903.697158476902</v>
      </c>
      <c r="AL61" s="1">
        <f t="shared" si="31"/>
        <v>0</v>
      </c>
      <c r="AM61" s="1">
        <f t="shared" si="31"/>
        <v>737.70182073468663</v>
      </c>
      <c r="AN61" s="1">
        <f t="shared" si="31"/>
        <v>1.0731962617509939E-3</v>
      </c>
      <c r="AO61" s="1"/>
      <c r="AP61" s="1">
        <f t="shared" si="31"/>
        <v>0</v>
      </c>
      <c r="AQ61" s="1">
        <f t="shared" si="31"/>
        <v>1339.3219914756553</v>
      </c>
      <c r="AR61" s="1">
        <f t="shared" si="31"/>
        <v>96.491594420477568</v>
      </c>
      <c r="AS61" s="1">
        <f t="shared" si="31"/>
        <v>13.102185916618946</v>
      </c>
      <c r="AT61" s="1">
        <f t="shared" si="31"/>
        <v>0</v>
      </c>
      <c r="AU61" s="1">
        <f t="shared" si="31"/>
        <v>539221.01351709245</v>
      </c>
      <c r="AV61" s="1">
        <f t="shared" si="31"/>
        <v>59913.470116144686</v>
      </c>
      <c r="AW61" s="1">
        <f t="shared" si="31"/>
        <v>599134.48363323766</v>
      </c>
      <c r="AX61" s="1">
        <f t="shared" si="31"/>
        <v>0</v>
      </c>
      <c r="AY61" s="1">
        <f t="shared" si="31"/>
        <v>6200.0519796935796</v>
      </c>
      <c r="AZ61" s="1">
        <f t="shared" si="31"/>
        <v>56.126992740709937</v>
      </c>
      <c r="BA61" s="1">
        <f t="shared" si="31"/>
        <v>1430765.2205704753</v>
      </c>
      <c r="BB61" s="1">
        <f t="shared" si="31"/>
        <v>75.726016946462508</v>
      </c>
      <c r="BC61" s="1">
        <f t="shared" si="31"/>
        <v>198.42999853436484</v>
      </c>
      <c r="BD61" s="1">
        <f t="shared" si="31"/>
        <v>479.66699246809299</v>
      </c>
      <c r="BE61" s="1">
        <f t="shared" si="31"/>
        <v>112.18660209967517</v>
      </c>
      <c r="BF61" s="1">
        <f t="shared" si="31"/>
        <v>190.21975975519959</v>
      </c>
      <c r="BG61" s="1">
        <f t="shared" si="31"/>
        <v>26.412911670029654</v>
      </c>
      <c r="BH61" s="1">
        <f t="shared" si="31"/>
        <v>10530.84408274481</v>
      </c>
      <c r="BI61" s="1">
        <f t="shared" si="31"/>
        <v>10385.104002460892</v>
      </c>
      <c r="BJ61" s="1">
        <f t="shared" si="31"/>
        <v>145.74008028391077</v>
      </c>
      <c r="BK61" s="1">
        <f t="shared" si="31"/>
        <v>0</v>
      </c>
      <c r="BL61" s="1">
        <f t="shared" si="31"/>
        <v>0</v>
      </c>
      <c r="BM61" s="1">
        <f t="shared" si="31"/>
        <v>2424.4626915507843</v>
      </c>
      <c r="BN61" s="1">
        <f t="shared" si="31"/>
        <v>0</v>
      </c>
      <c r="BO61" s="1">
        <f t="shared" si="31"/>
        <v>1335.263253060376</v>
      </c>
      <c r="BP61" s="1">
        <f t="shared" si="31"/>
        <v>320.43292297587556</v>
      </c>
      <c r="BQ61" s="1">
        <f t="shared" si="31"/>
        <v>181.06065999238606</v>
      </c>
      <c r="BR61" s="1">
        <f t="shared" si="31"/>
        <v>3337.1113309617067</v>
      </c>
      <c r="BS61" s="1">
        <f t="shared" si="31"/>
        <v>798254.44829053001</v>
      </c>
      <c r="BT61" s="1">
        <f t="shared" si="31"/>
        <v>175.2915300202182</v>
      </c>
      <c r="BU61" s="1">
        <f t="shared" si="31"/>
        <v>1472.7123393250204</v>
      </c>
      <c r="BV61" s="1">
        <f t="shared" si="31"/>
        <v>3.6000017636975799E-7</v>
      </c>
      <c r="BW61" s="1">
        <f t="shared" si="31"/>
        <v>34438.017209490332</v>
      </c>
      <c r="BX61" s="1">
        <f t="shared" si="31"/>
        <v>759422.05740166816</v>
      </c>
      <c r="BY61" s="1">
        <f t="shared" si="31"/>
        <v>0</v>
      </c>
      <c r="BZ61" s="1">
        <f t="shared" si="31"/>
        <v>0</v>
      </c>
      <c r="CA61" s="1">
        <f t="shared" si="31"/>
        <v>21781.565343325739</v>
      </c>
      <c r="CB61" s="1"/>
      <c r="CC61" s="1">
        <f t="shared" si="31"/>
        <v>50389.233392261274</v>
      </c>
      <c r="CD61" s="1">
        <f t="shared" si="31"/>
        <v>2413103.9764980627</v>
      </c>
      <c r="CE61" s="1">
        <f t="shared" si="31"/>
        <v>12793.140333653462</v>
      </c>
      <c r="CG61" s="23">
        <f t="shared" si="15"/>
        <v>-6.0166828989932349E-4</v>
      </c>
      <c r="CI61" s="23">
        <f t="shared" si="16"/>
        <v>-8.0894278721021986E-4</v>
      </c>
      <c r="CJ61" s="23">
        <f t="shared" si="17"/>
        <v>-2.6933168608222332E-3</v>
      </c>
      <c r="CK61" s="23">
        <f t="shared" si="18"/>
        <v>-2.7310003427003034E-3</v>
      </c>
      <c r="CL61" s="23">
        <f t="shared" si="19"/>
        <v>-2.6257517798904417E-3</v>
      </c>
      <c r="CM61" s="23">
        <f t="shared" si="20"/>
        <v>-4.2118573803545358E-4</v>
      </c>
      <c r="CN61" s="23">
        <f t="shared" si="21"/>
        <v>-0.15389697921076848</v>
      </c>
      <c r="CP61" s="23">
        <f t="shared" si="23"/>
        <v>-5.7353149508657203E-8</v>
      </c>
      <c r="CQ61" s="23">
        <f t="shared" si="24"/>
        <v>-0.13142125112648831</v>
      </c>
      <c r="CR61" s="23">
        <f t="shared" si="25"/>
        <v>-0.26309572174547102</v>
      </c>
    </row>
    <row r="62" spans="1:99" x14ac:dyDescent="0.25">
      <c r="A62" s="2" t="s">
        <v>56</v>
      </c>
      <c r="B62" s="1">
        <f>SUM(B2:B51)</f>
        <v>604340.34057925735</v>
      </c>
      <c r="C62" s="1">
        <f t="shared" ref="C62:M62" si="32">SUM(C2:C51)</f>
        <v>13.102183997299997</v>
      </c>
      <c r="D62" s="1">
        <f t="shared" si="32"/>
        <v>599137.79529402382</v>
      </c>
      <c r="E62" s="1">
        <f t="shared" si="32"/>
        <v>10530.193997193999</v>
      </c>
      <c r="F62" s="1">
        <f t="shared" si="32"/>
        <v>10384.453810982997</v>
      </c>
      <c r="G62" s="1">
        <f t="shared" si="32"/>
        <v>34438.3911557381</v>
      </c>
      <c r="H62" s="1">
        <f t="shared" si="32"/>
        <v>2413139.5829255707</v>
      </c>
      <c r="I62" s="1">
        <f t="shared" si="32"/>
        <v>2976.2052328571999</v>
      </c>
      <c r="J62" s="1">
        <f t="shared" si="32"/>
        <v>26985.866341476802</v>
      </c>
      <c r="K62" s="1">
        <f t="shared" si="32"/>
        <v>0.60795333201799995</v>
      </c>
      <c r="L62" s="1">
        <f t="shared" si="32"/>
        <v>25216.0123314794</v>
      </c>
      <c r="M62" s="1">
        <f t="shared" si="32"/>
        <v>1817.4775386675997</v>
      </c>
      <c r="N62" s="1">
        <f t="shared" ref="N62:P62" si="33">SUM(N2:N51)</f>
        <v>1823.8906901211003</v>
      </c>
      <c r="O62" s="1">
        <f t="shared" si="33"/>
        <v>387.94741951510002</v>
      </c>
      <c r="P62" s="1">
        <f t="shared" si="33"/>
        <v>111.70472320370003</v>
      </c>
      <c r="T62" s="1">
        <f t="shared" ref="T62" si="34">T61 - T55 - T56 - T57 - T58 - T54</f>
        <v>0</v>
      </c>
      <c r="U62" s="1">
        <f t="shared" ref="U62:BG62" si="35">U61 - U55 - U56 - U57 - U58 - U54</f>
        <v>1823.8851925055335</v>
      </c>
      <c r="V62" s="1">
        <f t="shared" si="35"/>
        <v>2518.2338985864503</v>
      </c>
      <c r="W62" s="1">
        <f t="shared" si="35"/>
        <v>2518.2338985864503</v>
      </c>
      <c r="X62" s="1">
        <f t="shared" si="35"/>
        <v>9.3730093206445417</v>
      </c>
      <c r="Y62" s="1"/>
      <c r="Z62" s="1">
        <f t="shared" ref="Z62" si="36">Z61 - Z55 - Z56 - Z57 - Z58 - Z54</f>
        <v>27577.450086989025</v>
      </c>
      <c r="AA62" s="1">
        <f t="shared" si="35"/>
        <v>387.94694311045328</v>
      </c>
      <c r="AB62" s="1">
        <f t="shared" si="35"/>
        <v>6938781.813042338</v>
      </c>
      <c r="AC62" s="1">
        <f t="shared" si="35"/>
        <v>0.6079532971499616</v>
      </c>
      <c r="AD62" s="1">
        <f t="shared" si="35"/>
        <v>604337.94153704937</v>
      </c>
      <c r="AE62" s="1">
        <f t="shared" si="35"/>
        <v>16433.214420276287</v>
      </c>
      <c r="AF62" s="1">
        <f t="shared" si="35"/>
        <v>861408.6227640257</v>
      </c>
      <c r="AG62" s="1">
        <f t="shared" si="35"/>
        <v>29951.675497651202</v>
      </c>
      <c r="AH62" s="1">
        <f t="shared" si="35"/>
        <v>0</v>
      </c>
      <c r="AI62" s="1"/>
      <c r="AJ62" s="1">
        <f t="shared" si="35"/>
        <v>21903.697158476902</v>
      </c>
      <c r="AK62" s="1">
        <f t="shared" si="35"/>
        <v>21903.697158476902</v>
      </c>
      <c r="AL62" s="1">
        <f t="shared" si="35"/>
        <v>0</v>
      </c>
      <c r="AM62" s="1">
        <f t="shared" si="35"/>
        <v>737.70182073468663</v>
      </c>
      <c r="AN62" s="1">
        <f t="shared" ref="AN62" si="37">AN61 - AN55 - AN56 - AN57 - AN58 - AN54</f>
        <v>1.0731962617509939E-3</v>
      </c>
      <c r="AO62" s="1"/>
      <c r="AP62" s="1">
        <f t="shared" si="35"/>
        <v>0</v>
      </c>
      <c r="AQ62" s="1">
        <f t="shared" si="35"/>
        <v>1339.3219914756553</v>
      </c>
      <c r="AR62" s="1">
        <f t="shared" si="35"/>
        <v>96.491594420477568</v>
      </c>
      <c r="AS62" s="1">
        <f t="shared" ref="AS62:AT62" si="38">AS61 - AS55 - AS56 - AS57 - AS58 - AS54</f>
        <v>13.102185916618946</v>
      </c>
      <c r="AT62" s="1">
        <f t="shared" si="38"/>
        <v>0</v>
      </c>
      <c r="AU62" s="1">
        <f t="shared" si="35"/>
        <v>539221.01351709245</v>
      </c>
      <c r="AV62" s="1">
        <f t="shared" si="35"/>
        <v>59913.470116144686</v>
      </c>
      <c r="AW62" s="1">
        <f t="shared" si="35"/>
        <v>599134.48363323766</v>
      </c>
      <c r="AX62" s="1">
        <f t="shared" si="35"/>
        <v>0</v>
      </c>
      <c r="AY62" s="1">
        <f t="shared" si="35"/>
        <v>6200.0519796935796</v>
      </c>
      <c r="AZ62" s="1">
        <f t="shared" si="35"/>
        <v>56.126992740709937</v>
      </c>
      <c r="BA62" s="1">
        <f t="shared" si="35"/>
        <v>1430765.2205704753</v>
      </c>
      <c r="BB62" s="1">
        <f t="shared" si="35"/>
        <v>75.726016946462508</v>
      </c>
      <c r="BC62" s="1">
        <f t="shared" si="35"/>
        <v>198.42999853436484</v>
      </c>
      <c r="BD62" s="1">
        <f t="shared" si="35"/>
        <v>479.66699246809299</v>
      </c>
      <c r="BE62" s="1">
        <f t="shared" si="35"/>
        <v>112.18660209967517</v>
      </c>
      <c r="BF62" s="1">
        <f t="shared" si="35"/>
        <v>190.21975975519959</v>
      </c>
      <c r="BG62" s="1">
        <f t="shared" si="35"/>
        <v>26.412911670029654</v>
      </c>
      <c r="BH62" s="1">
        <f t="shared" ref="BH62:CA62" si="39">BH61 - BH55 - BH56 - BH57 - BH58 - BH54</f>
        <v>10530.84408274481</v>
      </c>
      <c r="BI62" s="1">
        <f t="shared" si="39"/>
        <v>10385.104002460892</v>
      </c>
      <c r="BJ62" s="1">
        <f t="shared" si="39"/>
        <v>145.74008028391077</v>
      </c>
      <c r="BK62" s="1">
        <f t="shared" si="39"/>
        <v>0</v>
      </c>
      <c r="BL62" s="1">
        <f t="shared" si="39"/>
        <v>0</v>
      </c>
      <c r="BM62" s="1">
        <f t="shared" si="39"/>
        <v>2424.4626915507843</v>
      </c>
      <c r="BN62" s="1">
        <f t="shared" si="39"/>
        <v>0</v>
      </c>
      <c r="BO62" s="1">
        <f t="shared" si="39"/>
        <v>1335.263253060376</v>
      </c>
      <c r="BP62" s="1">
        <f t="shared" si="39"/>
        <v>320.43292297587556</v>
      </c>
      <c r="BQ62" s="1">
        <f t="shared" si="39"/>
        <v>181.06065999238606</v>
      </c>
      <c r="BR62" s="1">
        <f t="shared" si="39"/>
        <v>3337.1113309617067</v>
      </c>
      <c r="BS62" s="1">
        <f t="shared" si="39"/>
        <v>798254.44829053001</v>
      </c>
      <c r="BT62" s="1">
        <f t="shared" ref="BT62" si="40">BT61 - BT55 - BT56 - BT57 - BT58 - BT54</f>
        <v>175.2915300202182</v>
      </c>
      <c r="BU62" s="1">
        <f t="shared" si="39"/>
        <v>1472.7123393250204</v>
      </c>
      <c r="BV62" s="1">
        <f t="shared" si="39"/>
        <v>3.6000017636975799E-7</v>
      </c>
      <c r="BW62" s="1">
        <f t="shared" si="39"/>
        <v>34438.017209490332</v>
      </c>
      <c r="BX62" s="1">
        <f t="shared" ref="BX62" si="41">BX61 - BX55 - BX56 - BX57 - BX58 - BX54</f>
        <v>759422.05740166816</v>
      </c>
      <c r="BY62" s="1">
        <f t="shared" si="39"/>
        <v>0</v>
      </c>
      <c r="BZ62" s="1">
        <f t="shared" si="39"/>
        <v>0</v>
      </c>
      <c r="CA62" s="1">
        <f t="shared" si="39"/>
        <v>21781.565343325739</v>
      </c>
      <c r="CB62" s="1"/>
      <c r="CC62" s="1">
        <f t="shared" ref="CC62:CE62" si="42">CC61 - CC55 - CC56 - CC57 - CC58 - CC54</f>
        <v>50389.233392261274</v>
      </c>
      <c r="CD62" s="1">
        <f t="shared" si="42"/>
        <v>2413103.9764980627</v>
      </c>
      <c r="CE62" s="1">
        <f t="shared" si="42"/>
        <v>12793.140333653462</v>
      </c>
      <c r="CG62" s="23">
        <f t="shared" si="15"/>
        <v>-3.9696873547793584E-6</v>
      </c>
      <c r="CI62" s="23">
        <f t="shared" si="16"/>
        <v>-5.5273775284601367E-6</v>
      </c>
      <c r="CJ62" s="23">
        <f t="shared" si="17"/>
        <v>6.1735382176658543E-5</v>
      </c>
      <c r="CK62" s="23">
        <f t="shared" si="18"/>
        <v>6.2612005381251301E-5</v>
      </c>
      <c r="CL62" s="23">
        <f t="shared" si="19"/>
        <v>-1.0858412231768359E-5</v>
      </c>
      <c r="CM62" s="23">
        <f t="shared" si="20"/>
        <v>-1.4755229146244916E-5</v>
      </c>
      <c r="CN62" s="23">
        <f t="shared" si="21"/>
        <v>-0.15387760535287096</v>
      </c>
      <c r="CP62" s="23">
        <f t="shared" si="23"/>
        <v>-5.7353149508657203E-8</v>
      </c>
      <c r="CQ62" s="23">
        <f t="shared" si="24"/>
        <v>-0.13135761235599649</v>
      </c>
      <c r="CR62" s="23">
        <f t="shared" si="25"/>
        <v>-0.26308745886481888</v>
      </c>
    </row>
    <row r="63" spans="1:99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511166.60953823302</v>
      </c>
      <c r="C63" s="26">
        <f t="shared" ref="C63:P63" si="43">+C3+C5+C8+C9+C11+C12+C14+C15+C16+C17+C18+C19+C20+C21+C22+C23+C24+C25+C26+C28+C30+C31+C33+C34+C35+C36+C37+C39+C40+C41+C42+C43+C44+C46+C47+C49+C50+C10</f>
        <v>2.1684263753000002</v>
      </c>
      <c r="D63" s="26">
        <f t="shared" si="43"/>
        <v>491630.17703212902</v>
      </c>
      <c r="E63" s="26">
        <f t="shared" si="43"/>
        <v>8637.6110250815</v>
      </c>
      <c r="F63" s="26">
        <f t="shared" si="43"/>
        <v>8572.1983660534988</v>
      </c>
      <c r="G63" s="26">
        <f t="shared" si="43"/>
        <v>31338.391679165099</v>
      </c>
      <c r="H63" s="26">
        <f t="shared" si="43"/>
        <v>1950064.2764167404</v>
      </c>
      <c r="I63" s="26">
        <f t="shared" si="43"/>
        <v>1694.5817450371999</v>
      </c>
      <c r="J63" s="26">
        <f t="shared" si="43"/>
        <v>22839.017270971599</v>
      </c>
      <c r="K63" s="26">
        <f t="shared" si="43"/>
        <v>0.49837598109800002</v>
      </c>
      <c r="L63" s="26">
        <f t="shared" si="43"/>
        <v>16609.045923436599</v>
      </c>
      <c r="M63" s="26">
        <f t="shared" si="43"/>
        <v>1185.0146618493998</v>
      </c>
      <c r="N63" s="26">
        <f t="shared" si="43"/>
        <v>1239.0170336627</v>
      </c>
      <c r="O63" s="26">
        <f t="shared" si="43"/>
        <v>253.75101298410002</v>
      </c>
      <c r="P63" s="26">
        <f t="shared" si="43"/>
        <v>70.104274458300011</v>
      </c>
      <c r="CG63" s="23">
        <f t="shared" si="15"/>
        <v>-1</v>
      </c>
      <c r="CI63" s="23">
        <f t="shared" si="16"/>
        <v>-1</v>
      </c>
      <c r="CJ63" s="23">
        <f t="shared" si="17"/>
        <v>-1</v>
      </c>
      <c r="CK63" s="23">
        <f t="shared" si="18"/>
        <v>-1</v>
      </c>
      <c r="CL63" s="23">
        <f t="shared" si="19"/>
        <v>-1</v>
      </c>
      <c r="CM63" s="23">
        <f t="shared" si="20"/>
        <v>-1</v>
      </c>
      <c r="CN63" s="23">
        <f t="shared" si="21"/>
        <v>-1</v>
      </c>
      <c r="CP63" s="23">
        <f t="shared" si="23"/>
        <v>-1</v>
      </c>
      <c r="CQ63" s="23">
        <f t="shared" si="24"/>
        <v>-1</v>
      </c>
      <c r="CR63" s="23">
        <f t="shared" si="25"/>
        <v>-1</v>
      </c>
    </row>
    <row r="64" spans="1:99" x14ac:dyDescent="0.25">
      <c r="B64" s="2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/>
  <dimension ref="A1:CR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2" sqref="Q2"/>
    </sheetView>
  </sheetViews>
  <sheetFormatPr defaultRowHeight="15" x14ac:dyDescent="0.25"/>
  <cols>
    <col min="1" max="1" width="19.5703125" style="96" customWidth="1"/>
    <col min="2" max="2" width="9.28515625" style="96" customWidth="1"/>
    <col min="3" max="4" width="6.7109375" style="96" bestFit="1" customWidth="1"/>
    <col min="5" max="6" width="7.7109375" style="96" bestFit="1" customWidth="1"/>
    <col min="7" max="7" width="5.7109375" style="96" bestFit="1" customWidth="1"/>
    <col min="8" max="8" width="7.7109375" style="96" bestFit="1" customWidth="1"/>
    <col min="9" max="9" width="8.85546875" style="96" bestFit="1" customWidth="1"/>
    <col min="10" max="10" width="9" style="96" bestFit="1" customWidth="1"/>
    <col min="11" max="11" width="6.7109375" style="96" bestFit="1" customWidth="1"/>
    <col min="12" max="12" width="9.7109375" style="96" bestFit="1" customWidth="1"/>
    <col min="13" max="15" width="9" style="97" customWidth="1"/>
    <col min="17" max="17" width="15.42578125" bestFit="1" customWidth="1"/>
    <col min="18" max="18" width="6" style="96" bestFit="1" customWidth="1"/>
    <col min="19" max="19" width="6.7109375" style="28" bestFit="1" customWidth="1"/>
    <col min="20" max="20" width="9.85546875" style="26" bestFit="1" customWidth="1"/>
    <col min="21" max="21" width="5.7109375" style="26" bestFit="1" customWidth="1"/>
    <col min="22" max="22" width="14.5703125" style="26" bestFit="1" customWidth="1"/>
    <col min="23" max="23" width="6.7109375" style="26" bestFit="1" customWidth="1"/>
    <col min="24" max="24" width="6.7109375" style="97" customWidth="1"/>
    <col min="25" max="25" width="6.7109375" style="26" bestFit="1" customWidth="1"/>
    <col min="26" max="26" width="13.42578125" style="26" bestFit="1" customWidth="1"/>
    <col min="27" max="27" width="7.7109375" style="26" bestFit="1" customWidth="1"/>
    <col min="28" max="28" width="9.28515625" style="26" bestFit="1" customWidth="1"/>
    <col min="29" max="31" width="6.7109375" style="26" bestFit="1" customWidth="1"/>
    <col min="32" max="32" width="5.85546875" style="26" bestFit="1" customWidth="1"/>
    <col min="33" max="33" width="5.85546875" style="97" customWidth="1"/>
    <col min="34" max="34" width="6.7109375" style="26" bestFit="1" customWidth="1"/>
    <col min="35" max="35" width="15.42578125" style="26" bestFit="1" customWidth="1"/>
    <col min="36" max="36" width="6.5703125" style="26" bestFit="1" customWidth="1"/>
    <col min="37" max="38" width="5.7109375" style="26" bestFit="1" customWidth="1"/>
    <col min="39" max="39" width="5.7109375" style="97" customWidth="1"/>
    <col min="40" max="40" width="5.7109375" style="26" bestFit="1" customWidth="1"/>
    <col min="41" max="41" width="6.5703125" style="26" bestFit="1" customWidth="1"/>
    <col min="42" max="42" width="6.140625" style="26" bestFit="1" customWidth="1"/>
    <col min="43" max="43" width="6.7109375" style="26" bestFit="1" customWidth="1"/>
    <col min="44" max="44" width="10" style="26" bestFit="1" customWidth="1"/>
    <col min="45" max="45" width="6.7109375" style="26" bestFit="1" customWidth="1"/>
    <col min="46" max="46" width="5.7109375" style="26" bestFit="1" customWidth="1"/>
    <col min="47" max="47" width="6.7109375" style="26" bestFit="1" customWidth="1"/>
    <col min="48" max="48" width="6" style="26" bestFit="1" customWidth="1"/>
    <col min="49" max="49" width="6.7109375" style="26" bestFit="1" customWidth="1"/>
    <col min="50" max="50" width="4.28515625" style="26" bestFit="1" customWidth="1"/>
    <col min="51" max="51" width="6.7109375" style="26" bestFit="1" customWidth="1"/>
    <col min="52" max="52" width="4.5703125" style="26" bestFit="1" customWidth="1"/>
    <col min="53" max="53" width="4.140625" style="26" bestFit="1" customWidth="1"/>
    <col min="54" max="54" width="6.7109375" style="26" bestFit="1" customWidth="1"/>
    <col min="55" max="55" width="4.140625" style="26" bestFit="1" customWidth="1"/>
    <col min="56" max="56" width="5.85546875" style="26" bestFit="1" customWidth="1"/>
    <col min="57" max="57" width="5.7109375" style="26" bestFit="1" customWidth="1"/>
    <col min="58" max="59" width="7.7109375" style="26" bestFit="1" customWidth="1"/>
    <col min="60" max="60" width="5" style="26" bestFit="1" customWidth="1"/>
    <col min="61" max="61" width="5.140625" style="26" bestFit="1" customWidth="1"/>
    <col min="62" max="62" width="5.28515625" style="26" bestFit="1" customWidth="1"/>
    <col min="63" max="63" width="8.7109375" style="26" bestFit="1" customWidth="1"/>
    <col min="64" max="64" width="4.85546875" style="26" bestFit="1" customWidth="1"/>
    <col min="65" max="65" width="7.85546875" style="26" bestFit="1" customWidth="1"/>
    <col min="66" max="66" width="5.85546875" style="26" bestFit="1" customWidth="1"/>
    <col min="67" max="67" width="6" style="26" bestFit="1" customWidth="1"/>
    <col min="68" max="68" width="7.7109375" style="26" bestFit="1" customWidth="1"/>
    <col min="69" max="69" width="5.7109375" style="26" bestFit="1" customWidth="1"/>
    <col min="70" max="70" width="4.140625" style="26" bestFit="1" customWidth="1"/>
    <col min="71" max="71" width="5.7109375" style="26" bestFit="1" customWidth="1"/>
    <col min="72" max="72" width="3.85546875" style="26" bestFit="1" customWidth="1"/>
    <col min="73" max="73" width="5.7109375" style="26" bestFit="1" customWidth="1"/>
    <col min="74" max="74" width="8" style="26" bestFit="1" customWidth="1"/>
    <col min="75" max="76" width="5.28515625" style="26" bestFit="1" customWidth="1"/>
    <col min="77" max="77" width="6.7109375" style="26" bestFit="1" customWidth="1"/>
    <col min="78" max="78" width="6.7109375" style="97" customWidth="1"/>
    <col min="79" max="79" width="6.7109375" style="26" bestFit="1" customWidth="1"/>
    <col min="80" max="80" width="9.140625" style="26" bestFit="1" customWidth="1"/>
    <col min="81" max="81" width="7.140625" style="26" customWidth="1"/>
    <col min="83" max="93" width="9.140625" style="28"/>
  </cols>
  <sheetData>
    <row r="1" spans="1:96" x14ac:dyDescent="0.25">
      <c r="B1" s="96" t="s">
        <v>507</v>
      </c>
      <c r="M1" s="96"/>
      <c r="N1" s="96"/>
      <c r="O1" s="96"/>
      <c r="Q1" s="28" t="s">
        <v>510</v>
      </c>
    </row>
    <row r="2" spans="1:96" x14ac:dyDescent="0.25">
      <c r="A2" s="96" t="s">
        <v>52</v>
      </c>
      <c r="B2" s="96" t="s">
        <v>59</v>
      </c>
      <c r="C2" s="96" t="s">
        <v>57</v>
      </c>
      <c r="D2" s="96" t="s">
        <v>60</v>
      </c>
      <c r="E2" s="96" t="s">
        <v>54</v>
      </c>
      <c r="F2" s="96" t="s">
        <v>53</v>
      </c>
      <c r="G2" s="96" t="s">
        <v>61</v>
      </c>
      <c r="H2" s="96" t="s">
        <v>62</v>
      </c>
      <c r="I2" s="96" t="s">
        <v>63</v>
      </c>
      <c r="J2" s="96" t="s">
        <v>64</v>
      </c>
      <c r="K2" s="96" t="s">
        <v>226</v>
      </c>
      <c r="L2" s="96" t="s">
        <v>65</v>
      </c>
      <c r="M2" s="96" t="s">
        <v>317</v>
      </c>
      <c r="N2" s="96" t="s">
        <v>320</v>
      </c>
      <c r="O2" s="96" t="s">
        <v>327</v>
      </c>
      <c r="Q2" s="26" t="s">
        <v>227</v>
      </c>
      <c r="R2" s="97" t="s">
        <v>506</v>
      </c>
      <c r="S2" s="26" t="s">
        <v>391</v>
      </c>
      <c r="T2" s="26" t="s">
        <v>178</v>
      </c>
      <c r="U2" s="26" t="s">
        <v>131</v>
      </c>
      <c r="V2" s="26" t="s">
        <v>132</v>
      </c>
      <c r="W2" s="26" t="s">
        <v>133</v>
      </c>
      <c r="X2" s="97" t="s">
        <v>342</v>
      </c>
      <c r="Y2" s="26" t="s">
        <v>392</v>
      </c>
      <c r="Z2" s="26" t="s">
        <v>179</v>
      </c>
      <c r="AA2" s="26" t="s">
        <v>134</v>
      </c>
      <c r="AB2" s="26" t="s">
        <v>59</v>
      </c>
      <c r="AC2" s="26" t="s">
        <v>136</v>
      </c>
      <c r="AD2" s="26" t="s">
        <v>137</v>
      </c>
      <c r="AE2" s="26" t="s">
        <v>393</v>
      </c>
      <c r="AF2" s="26" t="s">
        <v>138</v>
      </c>
      <c r="AG2" s="97" t="s">
        <v>508</v>
      </c>
      <c r="AH2" s="26" t="s">
        <v>139</v>
      </c>
      <c r="AI2" s="26" t="s">
        <v>140</v>
      </c>
      <c r="AJ2" s="26" t="s">
        <v>141</v>
      </c>
      <c r="AK2" s="26" t="s">
        <v>142</v>
      </c>
      <c r="AL2" s="26" t="s">
        <v>143</v>
      </c>
      <c r="AM2" s="97" t="s">
        <v>509</v>
      </c>
      <c r="AN2" s="26" t="s">
        <v>394</v>
      </c>
      <c r="AO2" s="26" t="s">
        <v>144</v>
      </c>
      <c r="AP2" s="26" t="s">
        <v>400</v>
      </c>
      <c r="AQ2" s="26" t="s">
        <v>57</v>
      </c>
      <c r="AR2" s="26" t="s">
        <v>128</v>
      </c>
      <c r="AS2" s="26" t="s">
        <v>145</v>
      </c>
      <c r="AT2" s="26" t="s">
        <v>146</v>
      </c>
      <c r="AU2" s="26" t="s">
        <v>60</v>
      </c>
      <c r="AV2" s="26" t="s">
        <v>147</v>
      </c>
      <c r="AW2" s="26" t="s">
        <v>148</v>
      </c>
      <c r="AX2" s="26" t="s">
        <v>149</v>
      </c>
      <c r="AY2" s="26" t="s">
        <v>150</v>
      </c>
      <c r="AZ2" s="26" t="s">
        <v>151</v>
      </c>
      <c r="BA2" s="26" t="s">
        <v>152</v>
      </c>
      <c r="BB2" s="26" t="s">
        <v>153</v>
      </c>
      <c r="BC2" s="26" t="s">
        <v>154</v>
      </c>
      <c r="BD2" s="26" t="s">
        <v>155</v>
      </c>
      <c r="BE2" s="26" t="s">
        <v>156</v>
      </c>
      <c r="BF2" s="26" t="s">
        <v>54</v>
      </c>
      <c r="BG2" s="26" t="s">
        <v>53</v>
      </c>
      <c r="BH2" s="26" t="s">
        <v>157</v>
      </c>
      <c r="BI2" s="26" t="s">
        <v>158</v>
      </c>
      <c r="BJ2" s="26" t="s">
        <v>159</v>
      </c>
      <c r="BK2" s="26" t="s">
        <v>160</v>
      </c>
      <c r="BL2" s="26" t="s">
        <v>161</v>
      </c>
      <c r="BM2" s="26" t="s">
        <v>162</v>
      </c>
      <c r="BN2" s="26" t="s">
        <v>163</v>
      </c>
      <c r="BO2" s="26" t="s">
        <v>164</v>
      </c>
      <c r="BP2" s="26" t="s">
        <v>165</v>
      </c>
      <c r="BQ2" s="26" t="s">
        <v>395</v>
      </c>
      <c r="BR2" s="26" t="s">
        <v>166</v>
      </c>
      <c r="BS2" s="26" t="s">
        <v>167</v>
      </c>
      <c r="BT2" s="26" t="s">
        <v>168</v>
      </c>
      <c r="BU2" s="26" t="s">
        <v>61</v>
      </c>
      <c r="BV2" s="26" t="s">
        <v>401</v>
      </c>
      <c r="BW2" s="26" t="s">
        <v>169</v>
      </c>
      <c r="BX2" s="26" t="s">
        <v>170</v>
      </c>
      <c r="BY2" s="26" t="s">
        <v>171</v>
      </c>
      <c r="BZ2" s="97" t="s">
        <v>172</v>
      </c>
      <c r="CA2" s="26" t="s">
        <v>173</v>
      </c>
      <c r="CB2" s="26" t="s">
        <v>174</v>
      </c>
      <c r="CC2" s="26" t="s">
        <v>402</v>
      </c>
      <c r="CE2" s="28" t="s">
        <v>59</v>
      </c>
      <c r="CF2" s="28" t="s">
        <v>57</v>
      </c>
      <c r="CG2" s="28" t="s">
        <v>60</v>
      </c>
      <c r="CH2" s="28" t="s">
        <v>54</v>
      </c>
      <c r="CI2" s="28" t="s">
        <v>53</v>
      </c>
      <c r="CJ2" s="28" t="s">
        <v>61</v>
      </c>
      <c r="CK2" s="28" t="s">
        <v>62</v>
      </c>
      <c r="CL2" s="28" t="s">
        <v>63</v>
      </c>
      <c r="CM2" s="28" t="s">
        <v>64</v>
      </c>
      <c r="CN2" s="28" t="s">
        <v>66</v>
      </c>
      <c r="CO2" s="28" t="s">
        <v>65</v>
      </c>
      <c r="CP2" s="26" t="s">
        <v>317</v>
      </c>
      <c r="CQ2" s="26" t="s">
        <v>320</v>
      </c>
      <c r="CR2" s="26" t="s">
        <v>327</v>
      </c>
    </row>
    <row r="3" spans="1:96" x14ac:dyDescent="0.25">
      <c r="A3" s="97" t="s">
        <v>0</v>
      </c>
      <c r="B3" s="97">
        <v>28345.719983999999</v>
      </c>
      <c r="C3" s="97">
        <v>225.54469818999999</v>
      </c>
      <c r="D3" s="97">
        <v>443.6842259</v>
      </c>
      <c r="E3" s="97">
        <v>3739.5961057</v>
      </c>
      <c r="F3" s="97">
        <v>3736.4266760999999</v>
      </c>
      <c r="G3" s="97">
        <v>87.874327582000006</v>
      </c>
      <c r="H3" s="97">
        <v>4296.865436</v>
      </c>
      <c r="I3" s="97">
        <v>117.86453913</v>
      </c>
      <c r="J3" s="97">
        <v>208.81836168000001</v>
      </c>
      <c r="K3" s="97"/>
      <c r="L3" s="97">
        <v>248.50755659999999</v>
      </c>
      <c r="M3" s="97">
        <v>11.987151771000001</v>
      </c>
      <c r="N3" s="97">
        <v>31.914737211999999</v>
      </c>
      <c r="O3" s="97">
        <v>30.608168205999998</v>
      </c>
      <c r="P3" s="26"/>
      <c r="Q3" s="26" t="s">
        <v>0</v>
      </c>
      <c r="R3" s="97">
        <v>0</v>
      </c>
      <c r="S3" s="26">
        <v>250.04325360016199</v>
      </c>
      <c r="T3" s="26">
        <v>12.1082342143067</v>
      </c>
      <c r="U3" s="26">
        <v>118.910827388188</v>
      </c>
      <c r="V3" s="26">
        <v>118.910827388188</v>
      </c>
      <c r="W3" s="26">
        <v>699.69108480846205</v>
      </c>
      <c r="X3" s="97">
        <v>0</v>
      </c>
      <c r="Y3" s="26">
        <v>209.41650377090701</v>
      </c>
      <c r="Z3" s="26">
        <v>32.058524291567203</v>
      </c>
      <c r="AA3" s="26">
        <v>1657.95459088289</v>
      </c>
      <c r="AB3" s="26">
        <v>28485.223225339902</v>
      </c>
      <c r="AC3" s="26">
        <v>494.068101784433</v>
      </c>
      <c r="AD3" s="26">
        <v>181.19090635769001</v>
      </c>
      <c r="AE3" s="26">
        <v>234.448014924826</v>
      </c>
      <c r="AF3" s="26">
        <v>120.959031951413</v>
      </c>
      <c r="AG3" s="97">
        <v>0</v>
      </c>
      <c r="AH3" s="26">
        <v>250.222976798448</v>
      </c>
      <c r="AI3" s="26">
        <v>250.222976798448</v>
      </c>
      <c r="AJ3" s="26">
        <v>0</v>
      </c>
      <c r="AK3" s="26">
        <v>90.942446707513895</v>
      </c>
      <c r="AL3" s="26">
        <v>13.6931190862206</v>
      </c>
      <c r="AM3" s="97">
        <v>1065.41676964319</v>
      </c>
      <c r="AN3" s="26">
        <v>75.672437031637401</v>
      </c>
      <c r="AO3" s="26">
        <v>0</v>
      </c>
      <c r="AP3" s="26">
        <v>30.866296500098699</v>
      </c>
      <c r="AQ3" s="26">
        <v>227.29041485782901</v>
      </c>
      <c r="AR3" s="26">
        <v>0</v>
      </c>
      <c r="AS3" s="26">
        <v>401.51574784944597</v>
      </c>
      <c r="AT3" s="26">
        <v>44.612838459410099</v>
      </c>
      <c r="AU3" s="26">
        <v>446.12858630885597</v>
      </c>
      <c r="AV3" s="26">
        <v>8.4221176733363004E-2</v>
      </c>
      <c r="AW3" s="26">
        <v>185.74150679501901</v>
      </c>
      <c r="AX3" s="26">
        <v>0.41349441999151199</v>
      </c>
      <c r="AY3" s="26">
        <v>470.544794364523</v>
      </c>
      <c r="AZ3" s="26">
        <v>0.37590397691760702</v>
      </c>
      <c r="BA3" s="26">
        <v>11.145552748226599</v>
      </c>
      <c r="BB3" s="26">
        <v>209.75440114199401</v>
      </c>
      <c r="BC3" s="26">
        <v>0.33831370040289399</v>
      </c>
      <c r="BD3" s="26">
        <v>0</v>
      </c>
      <c r="BE3" s="26">
        <v>36.351795120069198</v>
      </c>
      <c r="BF3" s="26">
        <v>3762.31461636413</v>
      </c>
      <c r="BG3" s="26">
        <v>3759.1472043766098</v>
      </c>
      <c r="BH3" s="26">
        <v>3.1674119875251399</v>
      </c>
      <c r="BI3" s="26">
        <v>0.424771429091089</v>
      </c>
      <c r="BJ3" s="26">
        <v>0</v>
      </c>
      <c r="BK3" s="26">
        <v>92.096490097389093</v>
      </c>
      <c r="BL3" s="26">
        <v>3.5334963176198801</v>
      </c>
      <c r="BM3" s="26">
        <v>1389.7172202141701</v>
      </c>
      <c r="BN3" s="26">
        <v>5.6385589335141102</v>
      </c>
      <c r="BO3" s="26">
        <v>7.1421739650677596</v>
      </c>
      <c r="BP3" s="26">
        <v>1985.52489459151</v>
      </c>
      <c r="BQ3" s="26">
        <v>66.727552591903901</v>
      </c>
      <c r="BR3" s="26">
        <v>1.2780738754498799</v>
      </c>
      <c r="BS3" s="26">
        <v>15.412063845191399</v>
      </c>
      <c r="BT3" s="26">
        <v>0</v>
      </c>
      <c r="BU3" s="26">
        <v>88.246990905713801</v>
      </c>
      <c r="BV3" s="26">
        <v>21.348431980379999</v>
      </c>
      <c r="BW3" s="26">
        <v>0</v>
      </c>
      <c r="BX3" s="26">
        <v>0</v>
      </c>
      <c r="BY3" s="26">
        <v>74.017448014939305</v>
      </c>
      <c r="BZ3" s="97">
        <v>0</v>
      </c>
      <c r="CA3" s="26">
        <v>1.62046755863179</v>
      </c>
      <c r="CB3" s="26">
        <v>4314.2306272700698</v>
      </c>
      <c r="CC3" s="26">
        <v>26.372688099210698</v>
      </c>
      <c r="CE3" s="23">
        <f t="shared" ref="CE3:CE34" si="0">+(AB3-B3)/B3</f>
        <v>4.9214922541620408E-3</v>
      </c>
      <c r="CF3" s="23">
        <f t="shared" ref="CF3:CF34" si="1">+(AQ3-C3)/C3</f>
        <v>7.740003120616094E-3</v>
      </c>
      <c r="CG3" s="23">
        <f t="shared" ref="CG3:CG34" si="2">+(AU3-D3)/D3</f>
        <v>5.5092344198121087E-3</v>
      </c>
      <c r="CH3" s="23">
        <f t="shared" ref="CH3:CH34" si="3">+(BF3-E3)/E3</f>
        <v>6.0751241636768745E-3</v>
      </c>
      <c r="CI3" s="23">
        <f t="shared" ref="CI3:CI34" si="4">+(BG3-F3)/F3</f>
        <v>6.0808173814680877E-3</v>
      </c>
      <c r="CJ3" s="23">
        <f t="shared" ref="CJ3:CJ34" si="5">+(BU3-G3)/G3</f>
        <v>4.2408668603016453E-3</v>
      </c>
      <c r="CK3" s="23">
        <f t="shared" ref="CK3:CK34" si="6">+(CB3-H3)/H3</f>
        <v>4.0413625999503539E-3</v>
      </c>
      <c r="CL3" s="23">
        <f t="shared" ref="CL3:CL34" si="7">+(V3-I3)/I3</f>
        <v>8.8770402524035175E-3</v>
      </c>
      <c r="CM3" s="23">
        <f t="shared" ref="CM3:CM34" si="8">+(Y3-J3)/J3</f>
        <v>2.8644132924652292E-3</v>
      </c>
      <c r="CN3" s="23"/>
      <c r="CO3" s="23">
        <f t="shared" ref="CO3:CO34" si="9">+(AI3-L3)/L3</f>
        <v>6.9028894811805309E-3</v>
      </c>
      <c r="CP3" s="23">
        <f t="shared" ref="CP3:CP34" si="10">+(T3-M3)/M3</f>
        <v>1.0101018625594513E-2</v>
      </c>
      <c r="CQ3" s="23">
        <f t="shared" ref="CQ3:CQ34" si="11">+(Z3-N3)/N3</f>
        <v>4.5053505724352277E-3</v>
      </c>
      <c r="CR3" s="23">
        <f t="shared" ref="CR3:CR34" si="12">+(AP3-O3)/O3</f>
        <v>8.4333140213239E-3</v>
      </c>
    </row>
    <row r="4" spans="1:96" x14ac:dyDescent="0.25">
      <c r="A4" s="97" t="s">
        <v>2</v>
      </c>
      <c r="B4" s="97">
        <v>13595.812406999999</v>
      </c>
      <c r="C4" s="97">
        <v>103.78422337000001</v>
      </c>
      <c r="D4" s="97">
        <v>241.75138951</v>
      </c>
      <c r="E4" s="97">
        <v>1917.8022409</v>
      </c>
      <c r="F4" s="97">
        <v>1913.2983675</v>
      </c>
      <c r="G4" s="97">
        <v>35.757831046</v>
      </c>
      <c r="H4" s="97">
        <v>2194.8143623000001</v>
      </c>
      <c r="I4" s="97">
        <v>53.685288341000003</v>
      </c>
      <c r="J4" s="97">
        <v>99.896204459000003</v>
      </c>
      <c r="K4" s="97"/>
      <c r="L4" s="97">
        <v>119.60982584</v>
      </c>
      <c r="M4" s="97">
        <v>5.5859194829999996</v>
      </c>
      <c r="N4" s="97">
        <v>16.450957156000001</v>
      </c>
      <c r="O4" s="97">
        <v>14.968183635999999</v>
      </c>
      <c r="P4" s="26"/>
      <c r="Q4" s="26" t="s">
        <v>2</v>
      </c>
      <c r="R4" s="97">
        <v>0</v>
      </c>
      <c r="S4" s="26">
        <v>129.666651246284</v>
      </c>
      <c r="T4" s="26">
        <v>5.6244550627757501</v>
      </c>
      <c r="U4" s="26">
        <v>54.020766426113298</v>
      </c>
      <c r="V4" s="26">
        <v>54.020766426113298</v>
      </c>
      <c r="W4" s="26">
        <v>362.843445331255</v>
      </c>
      <c r="X4" s="97">
        <v>0</v>
      </c>
      <c r="Y4" s="26">
        <v>100.110417292151</v>
      </c>
      <c r="Z4" s="26">
        <v>16.499908032596998</v>
      </c>
      <c r="AA4" s="26">
        <v>849.67223437215603</v>
      </c>
      <c r="AB4" s="26">
        <v>13642.3857352138</v>
      </c>
      <c r="AC4" s="26">
        <v>251.90242633846901</v>
      </c>
      <c r="AD4" s="26">
        <v>92.591438601014303</v>
      </c>
      <c r="AE4" s="26">
        <v>121.57935642799799</v>
      </c>
      <c r="AF4" s="26">
        <v>58.394531978957602</v>
      </c>
      <c r="AG4" s="97">
        <v>0</v>
      </c>
      <c r="AH4" s="26">
        <v>120.169851098816</v>
      </c>
      <c r="AI4" s="26">
        <v>120.169851098816</v>
      </c>
      <c r="AJ4" s="26">
        <v>0</v>
      </c>
      <c r="AK4" s="26">
        <v>47.1603606158777</v>
      </c>
      <c r="AL4" s="26">
        <v>7.1009304029467897</v>
      </c>
      <c r="AM4" s="97">
        <v>552.50020383282401</v>
      </c>
      <c r="AN4" s="26">
        <v>39.241874199434399</v>
      </c>
      <c r="AO4" s="26">
        <v>0</v>
      </c>
      <c r="AP4" s="26">
        <v>15.051208153884</v>
      </c>
      <c r="AQ4" s="26">
        <v>104.348242699118</v>
      </c>
      <c r="AR4" s="26">
        <v>0</v>
      </c>
      <c r="AS4" s="26">
        <v>218.30783139161201</v>
      </c>
      <c r="AT4" s="26">
        <v>24.256420127978298</v>
      </c>
      <c r="AU4" s="26">
        <v>242.56425151958999</v>
      </c>
      <c r="AV4" s="26">
        <v>4.3675085458937203E-2</v>
      </c>
      <c r="AW4" s="26">
        <v>95.907255598709199</v>
      </c>
      <c r="AX4" s="26">
        <v>0.21127511808506499</v>
      </c>
      <c r="AY4" s="26">
        <v>243.64021597996</v>
      </c>
      <c r="AZ4" s="26">
        <v>0.19206881749588001</v>
      </c>
      <c r="BA4" s="26">
        <v>5.6948404414755602</v>
      </c>
      <c r="BB4" s="26">
        <v>107.174211802443</v>
      </c>
      <c r="BC4" s="26">
        <v>0.17286175587118299</v>
      </c>
      <c r="BD4" s="26">
        <v>0</v>
      </c>
      <c r="BE4" s="26">
        <v>18.574035218836201</v>
      </c>
      <c r="BF4" s="26">
        <v>1925.2483813167801</v>
      </c>
      <c r="BG4" s="26">
        <v>1920.7445119967799</v>
      </c>
      <c r="BH4" s="26">
        <v>4.5038693200063902</v>
      </c>
      <c r="BI4" s="26">
        <v>0.217037508777151</v>
      </c>
      <c r="BJ4" s="26">
        <v>0</v>
      </c>
      <c r="BK4" s="26">
        <v>47.056834892552203</v>
      </c>
      <c r="BL4" s="26">
        <v>1.8054468851447001</v>
      </c>
      <c r="BM4" s="26">
        <v>710.07944720205796</v>
      </c>
      <c r="BN4" s="26">
        <v>2.8810333375221102</v>
      </c>
      <c r="BO4" s="26">
        <v>3.6493076230316799</v>
      </c>
      <c r="BP4" s="26">
        <v>1014.50825477714</v>
      </c>
      <c r="BQ4" s="26">
        <v>34.242621800739599</v>
      </c>
      <c r="BR4" s="26">
        <v>0.65303582477664401</v>
      </c>
      <c r="BS4" s="26">
        <v>7.8748207915695296</v>
      </c>
      <c r="BT4" s="26">
        <v>0</v>
      </c>
      <c r="BU4" s="26">
        <v>35.883217864492799</v>
      </c>
      <c r="BV4" s="26">
        <v>11.0708039758387</v>
      </c>
      <c r="BW4" s="26">
        <v>0</v>
      </c>
      <c r="BX4" s="26">
        <v>0</v>
      </c>
      <c r="BY4" s="26">
        <v>38.3715204849861</v>
      </c>
      <c r="BZ4" s="97">
        <v>0</v>
      </c>
      <c r="CA4" s="26">
        <v>0.78230261239756405</v>
      </c>
      <c r="CB4" s="26">
        <v>2200.7132685174402</v>
      </c>
      <c r="CC4" s="26">
        <v>13.665804099973499</v>
      </c>
      <c r="CE4" s="23">
        <f t="shared" si="0"/>
        <v>3.4255641972392786E-3</v>
      </c>
      <c r="CF4" s="23">
        <f t="shared" si="1"/>
        <v>5.4345382255954044E-3</v>
      </c>
      <c r="CG4" s="23">
        <f t="shared" si="2"/>
        <v>3.3623881593299715E-3</v>
      </c>
      <c r="CH4" s="23">
        <f t="shared" si="3"/>
        <v>3.8826424633259765E-3</v>
      </c>
      <c r="CI4" s="23">
        <f t="shared" si="4"/>
        <v>3.8917842733066981E-3</v>
      </c>
      <c r="CJ4" s="23">
        <f t="shared" si="5"/>
        <v>3.5065554823920384E-3</v>
      </c>
      <c r="CK4" s="23">
        <f t="shared" si="6"/>
        <v>2.6876561037528762E-3</v>
      </c>
      <c r="CL4" s="23">
        <f t="shared" si="7"/>
        <v>6.2489761251237671E-3</v>
      </c>
      <c r="CM4" s="23">
        <f t="shared" si="8"/>
        <v>2.1443540754234928E-3</v>
      </c>
      <c r="CN4" s="23"/>
      <c r="CO4" s="23">
        <f t="shared" si="9"/>
        <v>4.6821007796226848E-3</v>
      </c>
      <c r="CP4" s="23">
        <f t="shared" si="10"/>
        <v>6.8986994698058933E-3</v>
      </c>
      <c r="CQ4" s="23">
        <f t="shared" si="11"/>
        <v>2.9755640436486016E-3</v>
      </c>
      <c r="CR4" s="23">
        <f t="shared" si="12"/>
        <v>5.5467329839753018E-3</v>
      </c>
    </row>
    <row r="5" spans="1:96" x14ac:dyDescent="0.25">
      <c r="A5" s="97" t="s">
        <v>3</v>
      </c>
      <c r="B5" s="97">
        <v>42693.282821000001</v>
      </c>
      <c r="C5" s="97">
        <v>340.31369059000002</v>
      </c>
      <c r="D5" s="97">
        <v>651.72706948999996</v>
      </c>
      <c r="E5" s="97">
        <v>5682.3021335000003</v>
      </c>
      <c r="F5" s="97">
        <v>5679.8107610999996</v>
      </c>
      <c r="G5" s="97">
        <v>140.63780274999999</v>
      </c>
      <c r="H5" s="97">
        <v>6426.6653431000004</v>
      </c>
      <c r="I5" s="97">
        <v>176.56074946999999</v>
      </c>
      <c r="J5" s="97">
        <v>316.76613923000002</v>
      </c>
      <c r="K5" s="97"/>
      <c r="L5" s="97">
        <v>367.32284828000002</v>
      </c>
      <c r="M5" s="97">
        <v>17.836236682999999</v>
      </c>
      <c r="N5" s="97">
        <v>46.534903649999997</v>
      </c>
      <c r="O5" s="97">
        <v>46.732090943999999</v>
      </c>
      <c r="P5" s="26"/>
      <c r="Q5" s="26" t="s">
        <v>3</v>
      </c>
      <c r="R5" s="97">
        <v>0</v>
      </c>
      <c r="S5" s="26">
        <v>374.86983266607598</v>
      </c>
      <c r="T5" s="26">
        <v>18.010453485902399</v>
      </c>
      <c r="U5" s="26">
        <v>178.062449086871</v>
      </c>
      <c r="V5" s="26">
        <v>178.062449086871</v>
      </c>
      <c r="W5" s="26">
        <v>1048.99080250053</v>
      </c>
      <c r="X5" s="97">
        <v>0</v>
      </c>
      <c r="Y5" s="26">
        <v>317.590306003759</v>
      </c>
      <c r="Z5" s="26">
        <v>46.737181547484198</v>
      </c>
      <c r="AA5" s="26">
        <v>2469.5758423621</v>
      </c>
      <c r="AB5" s="26">
        <v>42890.829107403602</v>
      </c>
      <c r="AC5" s="26">
        <v>733.86258111895597</v>
      </c>
      <c r="AD5" s="26">
        <v>269.466670448564</v>
      </c>
      <c r="AE5" s="26">
        <v>351.48910681749601</v>
      </c>
      <c r="AF5" s="26">
        <v>174.452794837917</v>
      </c>
      <c r="AG5" s="97">
        <v>0</v>
      </c>
      <c r="AH5" s="26">
        <v>369.76976850371699</v>
      </c>
      <c r="AI5" s="26">
        <v>369.76976850371699</v>
      </c>
      <c r="AJ5" s="26">
        <v>0</v>
      </c>
      <c r="AK5" s="26">
        <v>136.34255683293401</v>
      </c>
      <c r="AL5" s="26">
        <v>20.528993298446899</v>
      </c>
      <c r="AM5" s="97">
        <v>1597.2936314557901</v>
      </c>
      <c r="AN5" s="26">
        <v>113.44958894181001</v>
      </c>
      <c r="AO5" s="26">
        <v>0</v>
      </c>
      <c r="AP5" s="26">
        <v>47.101307342661201</v>
      </c>
      <c r="AQ5" s="26">
        <v>342.81127841068701</v>
      </c>
      <c r="AR5" s="26">
        <v>0</v>
      </c>
      <c r="AS5" s="26">
        <v>589.67650368469401</v>
      </c>
      <c r="AT5" s="26">
        <v>65.519652357126702</v>
      </c>
      <c r="AU5" s="26">
        <v>655.19615604182104</v>
      </c>
      <c r="AV5" s="26">
        <v>0.12626609461725199</v>
      </c>
      <c r="AW5" s="26">
        <v>277.80971335041301</v>
      </c>
      <c r="AX5" s="26">
        <v>0.62832982787413805</v>
      </c>
      <c r="AY5" s="26">
        <v>704.85830037880896</v>
      </c>
      <c r="AZ5" s="26">
        <v>0.57120899077916798</v>
      </c>
      <c r="BA5" s="26">
        <v>16.936346012114399</v>
      </c>
      <c r="BB5" s="26">
        <v>318.73449559902298</v>
      </c>
      <c r="BC5" s="26">
        <v>0.51408812590596098</v>
      </c>
      <c r="BD5" s="26">
        <v>0</v>
      </c>
      <c r="BE5" s="26">
        <v>55.238752566455503</v>
      </c>
      <c r="BF5" s="26">
        <v>5714.7401230335199</v>
      </c>
      <c r="BG5" s="26">
        <v>5712.2508549335498</v>
      </c>
      <c r="BH5" s="26">
        <v>2.4892680999630699</v>
      </c>
      <c r="BI5" s="26">
        <v>0.64546601718502805</v>
      </c>
      <c r="BJ5" s="26">
        <v>0</v>
      </c>
      <c r="BK5" s="26">
        <v>139.94615319918199</v>
      </c>
      <c r="BL5" s="26">
        <v>5.3693639700832803</v>
      </c>
      <c r="BM5" s="26">
        <v>2111.7589865352702</v>
      </c>
      <c r="BN5" s="26">
        <v>8.5681290547132107</v>
      </c>
      <c r="BO5" s="26">
        <v>10.852967313612901</v>
      </c>
      <c r="BP5" s="26">
        <v>3017.1248986700598</v>
      </c>
      <c r="BQ5" s="26">
        <v>99.465794039511707</v>
      </c>
      <c r="BR5" s="26">
        <v>1.9421090310135101</v>
      </c>
      <c r="BS5" s="26">
        <v>23.4195600202825</v>
      </c>
      <c r="BT5" s="26">
        <v>0</v>
      </c>
      <c r="BU5" s="26">
        <v>141.16046958624699</v>
      </c>
      <c r="BV5" s="26">
        <v>32.005995846859399</v>
      </c>
      <c r="BW5" s="26">
        <v>0</v>
      </c>
      <c r="BX5" s="26">
        <v>0</v>
      </c>
      <c r="BY5" s="26">
        <v>110.949446003058</v>
      </c>
      <c r="BZ5" s="97">
        <v>0</v>
      </c>
      <c r="CA5" s="26">
        <v>2.33711492164112</v>
      </c>
      <c r="CB5" s="26">
        <v>6451.1675464210603</v>
      </c>
      <c r="CC5" s="26">
        <v>39.521916551886299</v>
      </c>
      <c r="CE5" s="23">
        <f t="shared" si="0"/>
        <v>4.6271046251433372E-3</v>
      </c>
      <c r="CF5" s="23">
        <f t="shared" si="1"/>
        <v>7.3390753582582386E-3</v>
      </c>
      <c r="CG5" s="23">
        <f t="shared" si="2"/>
        <v>5.3229130938749628E-3</v>
      </c>
      <c r="CH5" s="23">
        <f t="shared" si="3"/>
        <v>5.7085999250693683E-3</v>
      </c>
      <c r="CI5" s="23">
        <f t="shared" si="4"/>
        <v>5.7114744131488661E-3</v>
      </c>
      <c r="CJ5" s="23">
        <f t="shared" si="5"/>
        <v>3.7164035986547578E-3</v>
      </c>
      <c r="CK5" s="23">
        <f t="shared" si="6"/>
        <v>3.8125842895128581E-3</v>
      </c>
      <c r="CL5" s="23">
        <f t="shared" si="7"/>
        <v>8.5052856955966111E-3</v>
      </c>
      <c r="CM5" s="23">
        <f t="shared" si="8"/>
        <v>2.6018146250175989E-3</v>
      </c>
      <c r="CN5" s="23"/>
      <c r="CO5" s="23">
        <f t="shared" si="9"/>
        <v>6.6614974678943827E-3</v>
      </c>
      <c r="CP5" s="23">
        <f t="shared" si="10"/>
        <v>9.7675763110078515E-3</v>
      </c>
      <c r="CQ5" s="23">
        <f t="shared" si="11"/>
        <v>4.3467995336485717E-3</v>
      </c>
      <c r="CR5" s="23">
        <f t="shared" si="12"/>
        <v>7.9007035893951544E-3</v>
      </c>
    </row>
    <row r="6" spans="1:96" x14ac:dyDescent="0.25">
      <c r="A6" s="97" t="s">
        <v>4</v>
      </c>
      <c r="B6" s="97">
        <v>121473.08231</v>
      </c>
      <c r="C6" s="97">
        <v>812.54767333999996</v>
      </c>
      <c r="D6" s="97">
        <v>1920.1888878</v>
      </c>
      <c r="E6" s="97">
        <v>17146.110381999999</v>
      </c>
      <c r="F6" s="97">
        <v>16532.454455999999</v>
      </c>
      <c r="G6" s="97">
        <v>366.55451603</v>
      </c>
      <c r="H6" s="97">
        <v>19451.966950000002</v>
      </c>
      <c r="I6" s="97">
        <v>304.90135234000002</v>
      </c>
      <c r="J6" s="97">
        <v>219.33110895999999</v>
      </c>
      <c r="K6" s="97"/>
      <c r="L6" s="97">
        <v>508.20871820000002</v>
      </c>
      <c r="M6" s="97">
        <v>34.676964751</v>
      </c>
      <c r="N6" s="97">
        <v>43.77733696</v>
      </c>
      <c r="O6" s="97">
        <v>82.177781452000005</v>
      </c>
      <c r="P6" s="26"/>
      <c r="Q6" s="26" t="s">
        <v>4</v>
      </c>
      <c r="R6" s="97">
        <v>0</v>
      </c>
      <c r="S6" s="26">
        <v>1078.62565226726</v>
      </c>
      <c r="T6" s="26">
        <v>34.675912339603599</v>
      </c>
      <c r="U6" s="26">
        <v>2047.3809259766299</v>
      </c>
      <c r="V6" s="26">
        <v>2047.3809259766299</v>
      </c>
      <c r="W6" s="26">
        <v>3019.2078956277401</v>
      </c>
      <c r="X6" s="97">
        <v>0</v>
      </c>
      <c r="Y6" s="26">
        <v>605.93636020248198</v>
      </c>
      <c r="Z6" s="26">
        <v>43.775938849264399</v>
      </c>
      <c r="AA6" s="26">
        <v>5936.3419668184297</v>
      </c>
      <c r="AB6" s="26">
        <v>121469.35325619701</v>
      </c>
      <c r="AC6" s="26">
        <v>1613.3954521871899</v>
      </c>
      <c r="AD6" s="26">
        <v>617.28901641970299</v>
      </c>
      <c r="AE6" s="26">
        <v>1012.35371777127</v>
      </c>
      <c r="AF6" s="26">
        <v>0</v>
      </c>
      <c r="AG6" s="97">
        <v>0</v>
      </c>
      <c r="AH6" s="26">
        <v>1688.5072788187599</v>
      </c>
      <c r="AI6" s="26">
        <v>1688.5072788187599</v>
      </c>
      <c r="AJ6" s="26">
        <v>0</v>
      </c>
      <c r="AK6" s="26">
        <v>391.229080034606</v>
      </c>
      <c r="AL6" s="26">
        <v>59.0749366205577</v>
      </c>
      <c r="AM6" s="97">
        <v>4595.8300182202702</v>
      </c>
      <c r="AN6" s="26">
        <v>326.105528837316</v>
      </c>
      <c r="AO6" s="26">
        <v>0</v>
      </c>
      <c r="AP6" s="26">
        <v>312.56010104856102</v>
      </c>
      <c r="AQ6" s="26">
        <v>812.52229313913904</v>
      </c>
      <c r="AR6" s="26">
        <v>0</v>
      </c>
      <c r="AS6" s="26">
        <v>1728.1183513009601</v>
      </c>
      <c r="AT6" s="26">
        <v>192.01315319413399</v>
      </c>
      <c r="AU6" s="26">
        <v>1920.1315044951</v>
      </c>
      <c r="AV6" s="26">
        <v>0.36358182156324098</v>
      </c>
      <c r="AW6" s="26">
        <v>750.89711317103797</v>
      </c>
      <c r="AX6" s="26">
        <v>1.8185153169905801</v>
      </c>
      <c r="AY6" s="26">
        <v>1985.0717761840101</v>
      </c>
      <c r="AZ6" s="26">
        <v>1.6531955143452499</v>
      </c>
      <c r="BA6" s="26">
        <v>49.017245186031403</v>
      </c>
      <c r="BB6" s="26">
        <v>922.48315035764404</v>
      </c>
      <c r="BC6" s="26">
        <v>1.487876027947</v>
      </c>
      <c r="BD6" s="26">
        <v>0</v>
      </c>
      <c r="BE6" s="26">
        <v>159.872238132343</v>
      </c>
      <c r="BF6" s="26">
        <v>17146.065115609199</v>
      </c>
      <c r="BG6" s="26">
        <v>16532.426552585399</v>
      </c>
      <c r="BH6" s="26">
        <v>613.63856302378201</v>
      </c>
      <c r="BI6" s="26">
        <v>1.8681111239855099</v>
      </c>
      <c r="BJ6" s="26">
        <v>0</v>
      </c>
      <c r="BK6" s="26">
        <v>405.03286000473997</v>
      </c>
      <c r="BL6" s="26">
        <v>15.540038999521499</v>
      </c>
      <c r="BM6" s="26">
        <v>6111.8643899580502</v>
      </c>
      <c r="BN6" s="26">
        <v>24.7979385216289</v>
      </c>
      <c r="BO6" s="26">
        <v>31.410716727628799</v>
      </c>
      <c r="BP6" s="26">
        <v>8732.1783944337694</v>
      </c>
      <c r="BQ6" s="26">
        <v>243.79325916736099</v>
      </c>
      <c r="BR6" s="26">
        <v>5.62086315911528</v>
      </c>
      <c r="BS6" s="26">
        <v>67.781019121678597</v>
      </c>
      <c r="BT6" s="26">
        <v>0</v>
      </c>
      <c r="BU6" s="26">
        <v>366.54381953366499</v>
      </c>
      <c r="BV6" s="26">
        <v>92.105897518166103</v>
      </c>
      <c r="BW6" s="26">
        <v>0</v>
      </c>
      <c r="BX6" s="26">
        <v>0</v>
      </c>
      <c r="BY6" s="26">
        <v>317.30500688660698</v>
      </c>
      <c r="BZ6" s="97">
        <v>0</v>
      </c>
      <c r="CA6" s="26">
        <v>0</v>
      </c>
      <c r="CB6" s="26">
        <v>19451.360040174801</v>
      </c>
      <c r="CC6" s="26">
        <v>112.526095536486</v>
      </c>
      <c r="CE6" s="23">
        <f t="shared" si="0"/>
        <v>-3.0698601962494191E-5</v>
      </c>
      <c r="CF6" s="23">
        <f t="shared" si="1"/>
        <v>-3.1235337560683319E-5</v>
      </c>
      <c r="CG6" s="23">
        <f t="shared" si="2"/>
        <v>-2.9884197989360892E-5</v>
      </c>
      <c r="CH6" s="23">
        <f t="shared" si="3"/>
        <v>-2.6400384572044341E-6</v>
      </c>
      <c r="CI6" s="23">
        <f t="shared" si="4"/>
        <v>-1.687796247970924E-6</v>
      </c>
      <c r="CJ6" s="23">
        <f t="shared" si="5"/>
        <v>-2.9181188246879192E-5</v>
      </c>
      <c r="CK6" s="23">
        <f t="shared" si="6"/>
        <v>-3.1200434730380864E-5</v>
      </c>
      <c r="CL6" s="83">
        <f t="shared" si="7"/>
        <v>5.714896179579962</v>
      </c>
      <c r="CM6" s="83">
        <f t="shared" si="8"/>
        <v>1.7626557996065584</v>
      </c>
      <c r="CN6" s="83"/>
      <c r="CO6" s="83">
        <f t="shared" si="9"/>
        <v>2.3224681481246572</v>
      </c>
      <c r="CP6" s="83">
        <f t="shared" si="10"/>
        <v>-3.0349005570640361E-5</v>
      </c>
      <c r="CQ6" s="83">
        <f t="shared" si="11"/>
        <v>-3.1936861232050953E-5</v>
      </c>
      <c r="CR6" s="83">
        <f t="shared" si="12"/>
        <v>2.8034623900272511</v>
      </c>
    </row>
    <row r="7" spans="1:96" x14ac:dyDescent="0.25">
      <c r="A7" s="97" t="s">
        <v>5</v>
      </c>
      <c r="B7" s="97">
        <v>35059.836903000003</v>
      </c>
      <c r="C7" s="97">
        <v>266.13611878</v>
      </c>
      <c r="D7" s="97">
        <v>658.96461294000005</v>
      </c>
      <c r="E7" s="97">
        <v>5096.6940770000001</v>
      </c>
      <c r="F7" s="97">
        <v>5080.9547935999999</v>
      </c>
      <c r="G7" s="97">
        <v>129.50318175000001</v>
      </c>
      <c r="H7" s="97">
        <v>5579.1213869000003</v>
      </c>
      <c r="I7" s="97">
        <v>135.22619534</v>
      </c>
      <c r="J7" s="97">
        <v>264.63132872</v>
      </c>
      <c r="K7" s="97"/>
      <c r="L7" s="97">
        <v>267.23112556000001</v>
      </c>
      <c r="M7" s="97">
        <v>13.476361991999999</v>
      </c>
      <c r="N7" s="97">
        <v>31.306999705999999</v>
      </c>
      <c r="O7" s="97">
        <v>44.338976781</v>
      </c>
      <c r="P7" s="26"/>
      <c r="Q7" s="26" t="s">
        <v>5</v>
      </c>
      <c r="R7" s="97">
        <v>0</v>
      </c>
      <c r="S7" s="26">
        <v>338.20467441170302</v>
      </c>
      <c r="T7" s="26">
        <v>13.624715705469001</v>
      </c>
      <c r="U7" s="26">
        <v>136.51261692966099</v>
      </c>
      <c r="V7" s="26">
        <v>136.51261692966099</v>
      </c>
      <c r="W7" s="26">
        <v>946.39179384868203</v>
      </c>
      <c r="X7" s="97">
        <v>0</v>
      </c>
      <c r="Y7" s="26">
        <v>265.411215410132</v>
      </c>
      <c r="Z7" s="26">
        <v>31.491434743865899</v>
      </c>
      <c r="AA7" s="26">
        <v>2113.6141266940699</v>
      </c>
      <c r="AB7" s="26">
        <v>35235.207314380197</v>
      </c>
      <c r="AC7" s="26">
        <v>613.26260537803603</v>
      </c>
      <c r="AD7" s="26">
        <v>227.59389741774001</v>
      </c>
      <c r="AE7" s="26">
        <v>317.11073990421397</v>
      </c>
      <c r="AF7" s="26">
        <v>108.30104759534299</v>
      </c>
      <c r="AG7" s="97">
        <v>0</v>
      </c>
      <c r="AH7" s="26">
        <v>269.36679444367297</v>
      </c>
      <c r="AI7" s="26">
        <v>269.36679444367297</v>
      </c>
      <c r="AJ7" s="26">
        <v>0</v>
      </c>
      <c r="AK7" s="26">
        <v>123.005884466544</v>
      </c>
      <c r="AL7" s="26">
        <v>18.521112825610501</v>
      </c>
      <c r="AM7" s="97">
        <v>1441.06670981705</v>
      </c>
      <c r="AN7" s="26">
        <v>102.353382574961</v>
      </c>
      <c r="AO7" s="26">
        <v>0</v>
      </c>
      <c r="AP7" s="26">
        <v>44.653949260174898</v>
      </c>
      <c r="AQ7" s="26">
        <v>268.29088126479701</v>
      </c>
      <c r="AR7" s="26">
        <v>0</v>
      </c>
      <c r="AS7" s="26">
        <v>595.78511754724195</v>
      </c>
      <c r="AT7" s="26">
        <v>66.198366069861194</v>
      </c>
      <c r="AU7" s="26">
        <v>661.98348361710202</v>
      </c>
      <c r="AV7" s="26">
        <v>0.11391629211726299</v>
      </c>
      <c r="AW7" s="26">
        <v>245.952838011176</v>
      </c>
      <c r="AX7" s="26">
        <v>0.56198279981990396</v>
      </c>
      <c r="AY7" s="26">
        <v>631.70232070220902</v>
      </c>
      <c r="AZ7" s="26">
        <v>0.51089361437923897</v>
      </c>
      <c r="BA7" s="26">
        <v>15.147984607867199</v>
      </c>
      <c r="BB7" s="26">
        <v>285.07851623292902</v>
      </c>
      <c r="BC7" s="26">
        <v>0.45980391576840401</v>
      </c>
      <c r="BD7" s="26">
        <v>0</v>
      </c>
      <c r="BE7" s="26">
        <v>49.405947221859897</v>
      </c>
      <c r="BF7" s="26">
        <v>5124.8134646712597</v>
      </c>
      <c r="BG7" s="26">
        <v>5109.0794157711398</v>
      </c>
      <c r="BH7" s="26">
        <v>15.734048900124</v>
      </c>
      <c r="BI7" s="26">
        <v>0.57730936579943404</v>
      </c>
      <c r="BJ7" s="26">
        <v>0</v>
      </c>
      <c r="BK7" s="26">
        <v>125.168876199884</v>
      </c>
      <c r="BL7" s="26">
        <v>4.8023975241449</v>
      </c>
      <c r="BM7" s="26">
        <v>1888.7726933361901</v>
      </c>
      <c r="BN7" s="26">
        <v>7.6633991883739299</v>
      </c>
      <c r="BO7" s="26">
        <v>9.7069740521201293</v>
      </c>
      <c r="BP7" s="26">
        <v>2698.5389657957298</v>
      </c>
      <c r="BQ7" s="26">
        <v>85.652663271158602</v>
      </c>
      <c r="BR7" s="26">
        <v>1.7370377158980701</v>
      </c>
      <c r="BS7" s="26">
        <v>20.946634200370902</v>
      </c>
      <c r="BT7" s="26">
        <v>0</v>
      </c>
      <c r="BU7" s="26">
        <v>129.968915392837</v>
      </c>
      <c r="BV7" s="26">
        <v>28.875573681893101</v>
      </c>
      <c r="BW7" s="26">
        <v>0</v>
      </c>
      <c r="BX7" s="26">
        <v>0</v>
      </c>
      <c r="BY7" s="26">
        <v>99.962262609930903</v>
      </c>
      <c r="BZ7" s="97">
        <v>0</v>
      </c>
      <c r="CA7" s="26">
        <v>1.4508905357303401</v>
      </c>
      <c r="CB7" s="26">
        <v>5601.1235617565299</v>
      </c>
      <c r="CC7" s="26">
        <v>35.538583603308702</v>
      </c>
      <c r="CE7" s="23">
        <f t="shared" si="0"/>
        <v>5.0020315800495931E-3</v>
      </c>
      <c r="CF7" s="23">
        <f t="shared" si="1"/>
        <v>8.0964676823074393E-3</v>
      </c>
      <c r="CG7" s="23">
        <f t="shared" si="2"/>
        <v>4.5812333740246625E-3</v>
      </c>
      <c r="CH7" s="23">
        <f t="shared" si="3"/>
        <v>5.5171817743887661E-3</v>
      </c>
      <c r="CI7" s="23">
        <f t="shared" si="4"/>
        <v>5.5353025786739583E-3</v>
      </c>
      <c r="CJ7" s="23">
        <f t="shared" si="5"/>
        <v>3.5963104268439679E-3</v>
      </c>
      <c r="CK7" s="23">
        <f t="shared" si="6"/>
        <v>3.9436630484849366E-3</v>
      </c>
      <c r="CL7" s="23">
        <f t="shared" si="7"/>
        <v>9.5131093973806775E-3</v>
      </c>
      <c r="CM7" s="23">
        <f t="shared" si="8"/>
        <v>2.9470686403769743E-3</v>
      </c>
      <c r="CN7" s="23"/>
      <c r="CO7" s="23">
        <f t="shared" si="9"/>
        <v>7.991841815572687E-3</v>
      </c>
      <c r="CP7" s="23">
        <f t="shared" si="10"/>
        <v>1.1008439336748962E-2</v>
      </c>
      <c r="CQ7" s="23">
        <f t="shared" si="11"/>
        <v>5.891175762542087E-3</v>
      </c>
      <c r="CR7" s="23">
        <f t="shared" si="12"/>
        <v>7.1037381112923886E-3</v>
      </c>
    </row>
    <row r="8" spans="1:96" x14ac:dyDescent="0.25">
      <c r="A8" s="97" t="s">
        <v>6</v>
      </c>
      <c r="B8" s="97">
        <v>25378.410667</v>
      </c>
      <c r="C8" s="97">
        <v>191.6138618</v>
      </c>
      <c r="D8" s="97">
        <v>456.28260809</v>
      </c>
      <c r="E8" s="97">
        <v>3419.8422077</v>
      </c>
      <c r="F8" s="97">
        <v>3412.2128437000001</v>
      </c>
      <c r="G8" s="97">
        <v>91.804565523999997</v>
      </c>
      <c r="H8" s="97">
        <v>3616.9982552000001</v>
      </c>
      <c r="I8" s="97">
        <v>102.66851058</v>
      </c>
      <c r="J8" s="97">
        <v>189.68391600999999</v>
      </c>
      <c r="K8" s="97"/>
      <c r="L8" s="97">
        <v>216.45510819</v>
      </c>
      <c r="M8" s="97">
        <v>9.5684618210999997</v>
      </c>
      <c r="N8" s="97">
        <v>23.773861744000001</v>
      </c>
      <c r="O8" s="97">
        <v>30.220012014999998</v>
      </c>
      <c r="P8" s="26"/>
      <c r="Q8" s="26" t="s">
        <v>6</v>
      </c>
      <c r="R8" s="97">
        <v>0</v>
      </c>
      <c r="S8" s="26">
        <v>204.210586775011</v>
      </c>
      <c r="T8" s="26">
        <v>9.6760342208042704</v>
      </c>
      <c r="U8" s="26">
        <v>103.58824849892601</v>
      </c>
      <c r="V8" s="26">
        <v>103.58824849892601</v>
      </c>
      <c r="W8" s="26">
        <v>571.43869969576099</v>
      </c>
      <c r="X8" s="97">
        <v>0</v>
      </c>
      <c r="Y8" s="26">
        <v>190.176966015208</v>
      </c>
      <c r="Z8" s="26">
        <v>23.899182824767099</v>
      </c>
      <c r="AA8" s="26">
        <v>1419.80078157906</v>
      </c>
      <c r="AB8" s="26">
        <v>25498.505528199799</v>
      </c>
      <c r="AC8" s="26">
        <v>431.56029534165498</v>
      </c>
      <c r="AD8" s="26">
        <v>156.89511374464499</v>
      </c>
      <c r="AE8" s="26">
        <v>191.473946008664</v>
      </c>
      <c r="AF8" s="26">
        <v>126.994708075348</v>
      </c>
      <c r="AG8" s="97">
        <v>0</v>
      </c>
      <c r="AH8" s="26">
        <v>217.943956574943</v>
      </c>
      <c r="AI8" s="26">
        <v>217.943956574943</v>
      </c>
      <c r="AJ8" s="26">
        <v>0</v>
      </c>
      <c r="AK8" s="26">
        <v>74.273528457139406</v>
      </c>
      <c r="AL8" s="26">
        <v>11.1831864237763</v>
      </c>
      <c r="AM8" s="97">
        <v>870.12702029990498</v>
      </c>
      <c r="AN8" s="26">
        <v>61.801754103804598</v>
      </c>
      <c r="AO8" s="26">
        <v>0</v>
      </c>
      <c r="AP8" s="26">
        <v>30.442862273193299</v>
      </c>
      <c r="AQ8" s="26">
        <v>193.14887461763499</v>
      </c>
      <c r="AR8" s="26">
        <v>0</v>
      </c>
      <c r="AS8" s="26">
        <v>412.48375327193401</v>
      </c>
      <c r="AT8" s="26">
        <v>45.831538389633799</v>
      </c>
      <c r="AU8" s="26">
        <v>458.31529166156798</v>
      </c>
      <c r="AV8" s="26">
        <v>6.8783548357170807E-2</v>
      </c>
      <c r="AW8" s="26">
        <v>154.38735150068601</v>
      </c>
      <c r="AX8" s="26">
        <v>0.37751203745652701</v>
      </c>
      <c r="AY8" s="26">
        <v>386.71674718265803</v>
      </c>
      <c r="AZ8" s="26">
        <v>0.343192688481401</v>
      </c>
      <c r="BA8" s="26">
        <v>10.1756616125707</v>
      </c>
      <c r="BB8" s="26">
        <v>191.50145615282401</v>
      </c>
      <c r="BC8" s="26">
        <v>0.30887356029916702</v>
      </c>
      <c r="BD8" s="26">
        <v>0</v>
      </c>
      <c r="BE8" s="26">
        <v>33.1884330979899</v>
      </c>
      <c r="BF8" s="26">
        <v>3439.6453971444598</v>
      </c>
      <c r="BG8" s="26">
        <v>3432.02368550549</v>
      </c>
      <c r="BH8" s="26">
        <v>7.6217116389711004</v>
      </c>
      <c r="BI8" s="26">
        <v>0.38780752404415803</v>
      </c>
      <c r="BJ8" s="26">
        <v>0</v>
      </c>
      <c r="BK8" s="26">
        <v>84.082176953984003</v>
      </c>
      <c r="BL8" s="26">
        <v>3.2260106946212699</v>
      </c>
      <c r="BM8" s="26">
        <v>1268.78315977446</v>
      </c>
      <c r="BN8" s="26">
        <v>5.1478889190187198</v>
      </c>
      <c r="BO8" s="26">
        <v>6.5206593473216499</v>
      </c>
      <c r="BP8" s="26">
        <v>1812.74309881666</v>
      </c>
      <c r="BQ8" s="26">
        <v>56.843584624842698</v>
      </c>
      <c r="BR8" s="26">
        <v>1.16685499429554</v>
      </c>
      <c r="BS8" s="26">
        <v>14.070899331448301</v>
      </c>
      <c r="BT8" s="26">
        <v>0</v>
      </c>
      <c r="BU8" s="26">
        <v>92.1158483705088</v>
      </c>
      <c r="BV8" s="26">
        <v>17.4352868024644</v>
      </c>
      <c r="BW8" s="26">
        <v>0</v>
      </c>
      <c r="BX8" s="26">
        <v>0</v>
      </c>
      <c r="BY8" s="26">
        <v>60.527943735185303</v>
      </c>
      <c r="BZ8" s="97">
        <v>0</v>
      </c>
      <c r="CA8" s="26">
        <v>1.7013271379477799</v>
      </c>
      <c r="CB8" s="26">
        <v>3632.08696164508</v>
      </c>
      <c r="CC8" s="26">
        <v>21.606284043993199</v>
      </c>
      <c r="CE8" s="23">
        <f t="shared" si="0"/>
        <v>4.7321663588634688E-3</v>
      </c>
      <c r="CF8" s="23">
        <f t="shared" si="1"/>
        <v>8.0109695781675049E-3</v>
      </c>
      <c r="CG8" s="23">
        <f t="shared" si="2"/>
        <v>4.4548784799771446E-3</v>
      </c>
      <c r="CH8" s="23">
        <f t="shared" si="3"/>
        <v>5.7906734409767851E-3</v>
      </c>
      <c r="CI8" s="23">
        <f t="shared" si="4"/>
        <v>5.8058634419792454E-3</v>
      </c>
      <c r="CJ8" s="23">
        <f t="shared" si="5"/>
        <v>3.3907120493634471E-3</v>
      </c>
      <c r="CK8" s="23">
        <f t="shared" si="6"/>
        <v>4.1716100977896532E-3</v>
      </c>
      <c r="CL8" s="23">
        <f t="shared" si="7"/>
        <v>8.9583253300371708E-3</v>
      </c>
      <c r="CM8" s="23">
        <f t="shared" si="8"/>
        <v>2.5993242631178687E-3</v>
      </c>
      <c r="CN8" s="23"/>
      <c r="CO8" s="23">
        <f t="shared" si="9"/>
        <v>6.8783240894278912E-3</v>
      </c>
      <c r="CP8" s="23">
        <f t="shared" si="10"/>
        <v>1.1242392112288762E-2</v>
      </c>
      <c r="CQ8" s="23">
        <f t="shared" si="11"/>
        <v>5.2713809021256615E-3</v>
      </c>
      <c r="CR8" s="23">
        <f t="shared" si="12"/>
        <v>7.3742610718581722E-3</v>
      </c>
    </row>
    <row r="9" spans="1:96" x14ac:dyDescent="0.25">
      <c r="A9" s="97" t="s">
        <v>7</v>
      </c>
      <c r="B9" s="97">
        <v>5499.5836181000004</v>
      </c>
      <c r="C9" s="97">
        <v>45.186213180999999</v>
      </c>
      <c r="D9" s="97">
        <v>87.186114119999999</v>
      </c>
      <c r="E9" s="97">
        <v>743.51273246999995</v>
      </c>
      <c r="F9" s="97">
        <v>743.10807947000001</v>
      </c>
      <c r="G9" s="97">
        <v>18.092947064000001</v>
      </c>
      <c r="H9" s="97">
        <v>822.16279145999999</v>
      </c>
      <c r="I9" s="97">
        <v>23.705364712000002</v>
      </c>
      <c r="J9" s="97">
        <v>39.850713141</v>
      </c>
      <c r="K9" s="97"/>
      <c r="L9" s="97">
        <v>48.325013829</v>
      </c>
      <c r="M9" s="97">
        <v>2.4274927504999999</v>
      </c>
      <c r="N9" s="97">
        <v>5.9346389790999998</v>
      </c>
      <c r="O9" s="97">
        <v>6.4662001160000004</v>
      </c>
      <c r="P9" s="26"/>
      <c r="Q9" s="26" t="s">
        <v>7</v>
      </c>
      <c r="R9" s="97">
        <v>0</v>
      </c>
      <c r="S9" s="26">
        <v>48.102861108800298</v>
      </c>
      <c r="T9" s="26">
        <v>2.45837404569169</v>
      </c>
      <c r="U9" s="26">
        <v>23.971744269982601</v>
      </c>
      <c r="V9" s="26">
        <v>23.971744269982601</v>
      </c>
      <c r="W9" s="26">
        <v>134.60559349360901</v>
      </c>
      <c r="X9" s="97">
        <v>0</v>
      </c>
      <c r="Y9" s="26">
        <v>39.9990332655535</v>
      </c>
      <c r="Z9" s="26">
        <v>5.9708349856407299</v>
      </c>
      <c r="AA9" s="26">
        <v>313.37316725033997</v>
      </c>
      <c r="AB9" s="26">
        <v>5534.8016658123697</v>
      </c>
      <c r="AC9" s="26">
        <v>92.666310319449707</v>
      </c>
      <c r="AD9" s="26">
        <v>34.100264918808101</v>
      </c>
      <c r="AE9" s="26">
        <v>45.1027644148216</v>
      </c>
      <c r="AF9" s="26">
        <v>20.875142080415301</v>
      </c>
      <c r="AG9" s="97">
        <v>0</v>
      </c>
      <c r="AH9" s="26">
        <v>48.760056975304998</v>
      </c>
      <c r="AI9" s="26">
        <v>48.760056975304998</v>
      </c>
      <c r="AJ9" s="26">
        <v>0</v>
      </c>
      <c r="AK9" s="26">
        <v>17.4953079830244</v>
      </c>
      <c r="AL9" s="26">
        <v>2.6342607034680898</v>
      </c>
      <c r="AM9" s="97">
        <v>204.96322673796499</v>
      </c>
      <c r="AN9" s="26">
        <v>14.557747130915899</v>
      </c>
      <c r="AO9" s="26">
        <v>0</v>
      </c>
      <c r="AP9" s="26">
        <v>6.5314865941404401</v>
      </c>
      <c r="AQ9" s="26">
        <v>45.629689159322503</v>
      </c>
      <c r="AR9" s="26">
        <v>0</v>
      </c>
      <c r="AS9" s="26">
        <v>79.021297640503306</v>
      </c>
      <c r="AT9" s="26">
        <v>8.7801335339539293</v>
      </c>
      <c r="AU9" s="26">
        <v>87.801431174457207</v>
      </c>
      <c r="AV9" s="26">
        <v>1.6202347928735501E-2</v>
      </c>
      <c r="AW9" s="26">
        <v>35.504137965244098</v>
      </c>
      <c r="AX9" s="26">
        <v>8.2372835419456905E-2</v>
      </c>
      <c r="AY9" s="26">
        <v>90.316986895616594</v>
      </c>
      <c r="AZ9" s="26">
        <v>7.4884344979248896E-2</v>
      </c>
      <c r="BA9" s="26">
        <v>2.2203215441172302</v>
      </c>
      <c r="BB9" s="26">
        <v>41.7854800288805</v>
      </c>
      <c r="BC9" s="26">
        <v>6.7395935117974801E-2</v>
      </c>
      <c r="BD9" s="26">
        <v>0</v>
      </c>
      <c r="BE9" s="26">
        <v>7.2416939984677899</v>
      </c>
      <c r="BF9" s="26">
        <v>749.26953183815795</v>
      </c>
      <c r="BG9" s="26">
        <v>748.86533010797098</v>
      </c>
      <c r="BH9" s="26">
        <v>0.40420173018733702</v>
      </c>
      <c r="BI9" s="26">
        <v>8.4619269939428005E-2</v>
      </c>
      <c r="BJ9" s="26">
        <v>0</v>
      </c>
      <c r="BK9" s="26">
        <v>18.3466768079278</v>
      </c>
      <c r="BL9" s="26">
        <v>0.70391407375562798</v>
      </c>
      <c r="BM9" s="26">
        <v>276.847578608552</v>
      </c>
      <c r="BN9" s="26">
        <v>1.1232660570886801</v>
      </c>
      <c r="BO9" s="26">
        <v>1.42280307765229</v>
      </c>
      <c r="BP9" s="26">
        <v>395.53945964715001</v>
      </c>
      <c r="BQ9" s="26">
        <v>12.6376822768806</v>
      </c>
      <c r="BR9" s="26">
        <v>0.254606919206115</v>
      </c>
      <c r="BS9" s="26">
        <v>3.0702569597160401</v>
      </c>
      <c r="BT9" s="26">
        <v>0</v>
      </c>
      <c r="BU9" s="26">
        <v>18.1860925831004</v>
      </c>
      <c r="BV9" s="26">
        <v>4.10697777060963</v>
      </c>
      <c r="BW9" s="26">
        <v>0</v>
      </c>
      <c r="BX9" s="26">
        <v>0</v>
      </c>
      <c r="BY9" s="26">
        <v>14.232765479034599</v>
      </c>
      <c r="BZ9" s="97">
        <v>0</v>
      </c>
      <c r="CA9" s="26">
        <v>0.27966115211759401</v>
      </c>
      <c r="CB9" s="26">
        <v>826.53810766271397</v>
      </c>
      <c r="CC9" s="26">
        <v>5.0677937910492403</v>
      </c>
      <c r="CE9" s="23">
        <f t="shared" si="0"/>
        <v>6.4037662044924872E-3</v>
      </c>
      <c r="CF9" s="23">
        <f t="shared" si="1"/>
        <v>9.814409022196555E-3</v>
      </c>
      <c r="CG9" s="23">
        <f t="shared" si="2"/>
        <v>7.0575120897154141E-3</v>
      </c>
      <c r="CH9" s="23">
        <f t="shared" si="3"/>
        <v>7.7427044847416665E-3</v>
      </c>
      <c r="CI9" s="23">
        <f t="shared" si="4"/>
        <v>7.7475279801521727E-3</v>
      </c>
      <c r="CJ9" s="23">
        <f t="shared" si="5"/>
        <v>5.1481673367482425E-3</v>
      </c>
      <c r="CK9" s="23">
        <f t="shared" si="6"/>
        <v>5.3217151738821347E-3</v>
      </c>
      <c r="CL9" s="23">
        <f t="shared" si="7"/>
        <v>1.1237100176221046E-2</v>
      </c>
      <c r="CM9" s="23">
        <f t="shared" si="8"/>
        <v>3.7218938599345246E-3</v>
      </c>
      <c r="CN9" s="23"/>
      <c r="CO9" s="23">
        <f t="shared" si="9"/>
        <v>9.0024422516342423E-3</v>
      </c>
      <c r="CP9" s="23">
        <f t="shared" si="10"/>
        <v>1.2721477823292943E-2</v>
      </c>
      <c r="CQ9" s="23">
        <f t="shared" si="11"/>
        <v>6.0991084155584598E-3</v>
      </c>
      <c r="CR9" s="23">
        <f t="shared" si="12"/>
        <v>1.0096575572861475E-2</v>
      </c>
    </row>
    <row r="10" spans="1:96" x14ac:dyDescent="0.25">
      <c r="A10" s="97" t="s">
        <v>8</v>
      </c>
      <c r="B10" s="97">
        <v>83.678569999999993</v>
      </c>
      <c r="C10" s="97">
        <v>0.26426244999999998</v>
      </c>
      <c r="D10" s="97">
        <v>4.6192431599999999</v>
      </c>
      <c r="E10" s="97">
        <v>16.4414689</v>
      </c>
      <c r="F10" s="97">
        <v>16.040498899999999</v>
      </c>
      <c r="G10" s="97">
        <v>0.13530956299999999</v>
      </c>
      <c r="H10" s="97">
        <v>21.6247629</v>
      </c>
      <c r="I10" s="97">
        <v>0.12338125</v>
      </c>
      <c r="J10" s="97">
        <v>0.66317561000000003</v>
      </c>
      <c r="K10" s="97"/>
      <c r="L10" s="97">
        <v>0.31652371499999998</v>
      </c>
      <c r="M10" s="97">
        <v>1.2623048E-2</v>
      </c>
      <c r="N10" s="97">
        <v>3.5389866800000003E-2</v>
      </c>
      <c r="O10" s="97">
        <v>0.16504405350000001</v>
      </c>
      <c r="P10" s="26"/>
      <c r="Q10" s="26" t="s">
        <v>8</v>
      </c>
      <c r="R10" s="97">
        <v>0</v>
      </c>
      <c r="S10" s="26">
        <v>1.45658170373077</v>
      </c>
      <c r="T10" s="26">
        <v>1.2608852312674E-2</v>
      </c>
      <c r="U10" s="26">
        <v>0.123242515435612</v>
      </c>
      <c r="V10" s="26">
        <v>0.123242515435612</v>
      </c>
      <c r="W10" s="26">
        <v>4.0759259918649402</v>
      </c>
      <c r="X10" s="97">
        <v>0</v>
      </c>
      <c r="Y10" s="26">
        <v>0.662432155017186</v>
      </c>
      <c r="Z10" s="26">
        <v>3.53500727157764E-2</v>
      </c>
      <c r="AA10" s="26">
        <v>8.3802705461247609</v>
      </c>
      <c r="AB10" s="26">
        <v>83.584540630632105</v>
      </c>
      <c r="AC10" s="26">
        <v>2.3328512844759302</v>
      </c>
      <c r="AD10" s="26">
        <v>0.88220171231931699</v>
      </c>
      <c r="AE10" s="26">
        <v>1.36573387760545</v>
      </c>
      <c r="AF10" s="26">
        <v>0.15639380017086199</v>
      </c>
      <c r="AG10" s="97">
        <v>0</v>
      </c>
      <c r="AH10" s="26">
        <v>0.316167544669675</v>
      </c>
      <c r="AI10" s="26">
        <v>0.316167544669675</v>
      </c>
      <c r="AJ10" s="26">
        <v>0</v>
      </c>
      <c r="AK10" s="26">
        <v>0.52975372669389298</v>
      </c>
      <c r="AL10" s="26">
        <v>7.9766816650530994E-2</v>
      </c>
      <c r="AM10" s="97">
        <v>6.2063952124160799</v>
      </c>
      <c r="AN10" s="26">
        <v>0.44081709254010998</v>
      </c>
      <c r="AO10" s="26">
        <v>0</v>
      </c>
      <c r="AP10" s="26">
        <v>0.16485854124458299</v>
      </c>
      <c r="AQ10" s="26">
        <v>0.26396524402409599</v>
      </c>
      <c r="AR10" s="26">
        <v>0</v>
      </c>
      <c r="AS10" s="26">
        <v>4.1526517202114199</v>
      </c>
      <c r="AT10" s="26">
        <v>0.46140540994394702</v>
      </c>
      <c r="AU10" s="26">
        <v>4.6140571301553699</v>
      </c>
      <c r="AV10" s="26">
        <v>4.9061459059552301E-4</v>
      </c>
      <c r="AW10" s="26">
        <v>1.0296813336805599</v>
      </c>
      <c r="AX10" s="26">
        <v>1.7624761432342899E-3</v>
      </c>
      <c r="AY10" s="26">
        <v>2.69399627802047</v>
      </c>
      <c r="AZ10" s="26">
        <v>1.60224862624492E-3</v>
      </c>
      <c r="BA10" s="26">
        <v>4.7506645612526599E-2</v>
      </c>
      <c r="BB10" s="26">
        <v>0.89405421573328403</v>
      </c>
      <c r="BC10" s="26">
        <v>1.4420245286242599E-3</v>
      </c>
      <c r="BD10" s="26">
        <v>0</v>
      </c>
      <c r="BE10" s="26">
        <v>0.154945098519045</v>
      </c>
      <c r="BF10" s="26">
        <v>16.4234578794314</v>
      </c>
      <c r="BG10" s="26">
        <v>16.022937491417899</v>
      </c>
      <c r="BH10" s="26">
        <v>0.40052038801347001</v>
      </c>
      <c r="BI10" s="26">
        <v>1.81054136697586E-3</v>
      </c>
      <c r="BJ10" s="26">
        <v>0</v>
      </c>
      <c r="BK10" s="26">
        <v>0.39255062881330699</v>
      </c>
      <c r="BL10" s="26">
        <v>1.50611141057226E-2</v>
      </c>
      <c r="BM10" s="26">
        <v>5.9235115792258402</v>
      </c>
      <c r="BN10" s="26">
        <v>2.40336305163775E-2</v>
      </c>
      <c r="BO10" s="26">
        <v>3.0442755557025299E-2</v>
      </c>
      <c r="BP10" s="26">
        <v>8.4630746771606606</v>
      </c>
      <c r="BQ10" s="26">
        <v>0.34309203098164098</v>
      </c>
      <c r="BR10" s="26">
        <v>5.4476430055611499E-3</v>
      </c>
      <c r="BS10" s="26">
        <v>6.5692212503513606E-2</v>
      </c>
      <c r="BT10" s="26">
        <v>0</v>
      </c>
      <c r="BU10" s="26">
        <v>0.13515754409519501</v>
      </c>
      <c r="BV10" s="26">
        <v>0.124361310673741</v>
      </c>
      <c r="BW10" s="26">
        <v>0</v>
      </c>
      <c r="BX10" s="26">
        <v>0</v>
      </c>
      <c r="BY10" s="26">
        <v>0.429663569411531</v>
      </c>
      <c r="BZ10" s="97">
        <v>0</v>
      </c>
      <c r="CA10" s="26">
        <v>2.0951749514376799E-3</v>
      </c>
      <c r="CB10" s="26">
        <v>21.600473200063899</v>
      </c>
      <c r="CC10" s="26">
        <v>0.152313911169805</v>
      </c>
      <c r="CE10" s="23">
        <f t="shared" si="0"/>
        <v>-1.1236971349759945E-3</v>
      </c>
      <c r="CF10" s="23">
        <f t="shared" si="1"/>
        <v>-1.1246621527348716E-3</v>
      </c>
      <c r="CG10" s="23">
        <f t="shared" si="2"/>
        <v>-1.1227012012569638E-3</v>
      </c>
      <c r="CH10" s="23">
        <f t="shared" si="3"/>
        <v>-1.0954629831523507E-3</v>
      </c>
      <c r="CI10" s="23">
        <f t="shared" si="4"/>
        <v>-1.0948168564819585E-3</v>
      </c>
      <c r="CJ10" s="23">
        <f t="shared" si="5"/>
        <v>-1.1234897329835047E-3</v>
      </c>
      <c r="CK10" s="23">
        <f t="shared" si="6"/>
        <v>-1.1232354337675316E-3</v>
      </c>
      <c r="CL10" s="23">
        <f t="shared" si="7"/>
        <v>-1.1244379870360864E-3</v>
      </c>
      <c r="CM10" s="23">
        <f t="shared" si="8"/>
        <v>-1.1210529633531442E-3</v>
      </c>
      <c r="CN10" s="23"/>
      <c r="CO10" s="23">
        <f t="shared" si="9"/>
        <v>-1.1252563818953615E-3</v>
      </c>
      <c r="CP10" s="23">
        <f t="shared" si="10"/>
        <v>-1.1245847536981376E-3</v>
      </c>
      <c r="CQ10" s="23">
        <f t="shared" si="11"/>
        <v>-1.1244485447908788E-3</v>
      </c>
      <c r="CR10" s="23">
        <f t="shared" si="12"/>
        <v>-1.1240165972839467E-3</v>
      </c>
    </row>
    <row r="11" spans="1:96" x14ac:dyDescent="0.25">
      <c r="A11" s="97" t="s">
        <v>9</v>
      </c>
      <c r="B11" s="97">
        <v>64311.672199000001</v>
      </c>
      <c r="C11" s="97">
        <v>535.19614938999996</v>
      </c>
      <c r="D11" s="97">
        <v>1030.0186908999999</v>
      </c>
      <c r="E11" s="97">
        <v>8395.0054748000002</v>
      </c>
      <c r="F11" s="97">
        <v>8386.9975326000003</v>
      </c>
      <c r="G11" s="97">
        <v>176.04448239000001</v>
      </c>
      <c r="H11" s="97">
        <v>9643.0251348000002</v>
      </c>
      <c r="I11" s="97">
        <v>287.42911887000002</v>
      </c>
      <c r="J11" s="97">
        <v>453.43929222000003</v>
      </c>
      <c r="K11" s="97"/>
      <c r="L11" s="97">
        <v>605.29421257000001</v>
      </c>
      <c r="M11" s="97">
        <v>30.026000926999998</v>
      </c>
      <c r="N11" s="97">
        <v>77.234535541</v>
      </c>
      <c r="O11" s="97">
        <v>71.208502265000007</v>
      </c>
      <c r="P11" s="26"/>
      <c r="Q11" s="26" t="s">
        <v>9</v>
      </c>
      <c r="R11" s="97">
        <v>0</v>
      </c>
      <c r="S11" s="26">
        <v>557.35844843528002</v>
      </c>
      <c r="T11" s="26">
        <v>30.477292501205898</v>
      </c>
      <c r="U11" s="26">
        <v>291.35036101256799</v>
      </c>
      <c r="V11" s="26">
        <v>291.35036101256799</v>
      </c>
      <c r="W11" s="26">
        <v>1559.64516078563</v>
      </c>
      <c r="X11" s="97">
        <v>0</v>
      </c>
      <c r="Y11" s="26">
        <v>455.90465748905501</v>
      </c>
      <c r="Z11" s="26">
        <v>77.802912248378902</v>
      </c>
      <c r="AA11" s="26">
        <v>3718.22891506921</v>
      </c>
      <c r="AB11" s="26">
        <v>64853.497663039401</v>
      </c>
      <c r="AC11" s="26">
        <v>1110.9309463664999</v>
      </c>
      <c r="AD11" s="26">
        <v>406.943841132682</v>
      </c>
      <c r="AE11" s="26">
        <v>522.59589385054198</v>
      </c>
      <c r="AF11" s="26">
        <v>279.30619059541402</v>
      </c>
      <c r="AG11" s="97">
        <v>0</v>
      </c>
      <c r="AH11" s="26">
        <v>611.82960198435399</v>
      </c>
      <c r="AI11" s="26">
        <v>611.82960198435399</v>
      </c>
      <c r="AJ11" s="26">
        <v>0</v>
      </c>
      <c r="AK11" s="26">
        <v>202.71531911524599</v>
      </c>
      <c r="AL11" s="26">
        <v>30.522619461514299</v>
      </c>
      <c r="AM11" s="97">
        <v>2374.8644570377101</v>
      </c>
      <c r="AN11" s="26">
        <v>168.67743759786899</v>
      </c>
      <c r="AO11" s="26">
        <v>0</v>
      </c>
      <c r="AP11" s="26">
        <v>72.179769530947297</v>
      </c>
      <c r="AQ11" s="26">
        <v>541.78376383028797</v>
      </c>
      <c r="AR11" s="26">
        <v>0</v>
      </c>
      <c r="AS11" s="26">
        <v>935.538367025041</v>
      </c>
      <c r="AT11" s="26">
        <v>103.948732008324</v>
      </c>
      <c r="AU11" s="26">
        <v>1039.48709903336</v>
      </c>
      <c r="AV11" s="26">
        <v>0.18773306562189301</v>
      </c>
      <c r="AW11" s="26">
        <v>414.95077851558699</v>
      </c>
      <c r="AX11" s="26">
        <v>0.932050060956364</v>
      </c>
      <c r="AY11" s="26">
        <v>1049.6981704485099</v>
      </c>
      <c r="AZ11" s="26">
        <v>0.84731831429135196</v>
      </c>
      <c r="BA11" s="26">
        <v>25.122982179533299</v>
      </c>
      <c r="BB11" s="26">
        <v>472.80338433494802</v>
      </c>
      <c r="BC11" s="26">
        <v>0.76258664334672599</v>
      </c>
      <c r="BD11" s="26">
        <v>0</v>
      </c>
      <c r="BE11" s="26">
        <v>81.939877609770804</v>
      </c>
      <c r="BF11" s="26">
        <v>8481.4288543482307</v>
      </c>
      <c r="BG11" s="26">
        <v>8473.4221714427094</v>
      </c>
      <c r="BH11" s="26">
        <v>8.0066829055154098</v>
      </c>
      <c r="BI11" s="26">
        <v>0.95746937313425495</v>
      </c>
      <c r="BJ11" s="26">
        <v>0</v>
      </c>
      <c r="BK11" s="26">
        <v>207.59289966622001</v>
      </c>
      <c r="BL11" s="26">
        <v>7.9647896011089196</v>
      </c>
      <c r="BM11" s="26">
        <v>3132.5351565845899</v>
      </c>
      <c r="BN11" s="26">
        <v>12.7097699705021</v>
      </c>
      <c r="BO11" s="26">
        <v>16.099041931237799</v>
      </c>
      <c r="BP11" s="26">
        <v>4475.5339221669201</v>
      </c>
      <c r="BQ11" s="26">
        <v>149.544599724102</v>
      </c>
      <c r="BR11" s="26">
        <v>2.8808822643496002</v>
      </c>
      <c r="BS11" s="26">
        <v>34.740040741789102</v>
      </c>
      <c r="BT11" s="26">
        <v>0</v>
      </c>
      <c r="BU11" s="26">
        <v>177.49985106254601</v>
      </c>
      <c r="BV11" s="26">
        <v>47.586667428213602</v>
      </c>
      <c r="BW11" s="26">
        <v>0</v>
      </c>
      <c r="BX11" s="26">
        <v>0</v>
      </c>
      <c r="BY11" s="26">
        <v>165.01514753522301</v>
      </c>
      <c r="BZ11" s="97">
        <v>0</v>
      </c>
      <c r="CA11" s="26">
        <v>3.7418182774381799</v>
      </c>
      <c r="CB11" s="26">
        <v>9711.5124845250903</v>
      </c>
      <c r="CC11" s="26">
        <v>58.809175186242499</v>
      </c>
      <c r="CE11" s="23">
        <f t="shared" si="0"/>
        <v>8.4249941808825432E-3</v>
      </c>
      <c r="CF11" s="23">
        <f t="shared" si="1"/>
        <v>1.2308785195477148E-2</v>
      </c>
      <c r="CG11" s="23">
        <f t="shared" si="2"/>
        <v>9.1924624446250158E-3</v>
      </c>
      <c r="CH11" s="23">
        <f t="shared" si="3"/>
        <v>1.0294618604794827E-2</v>
      </c>
      <c r="CI11" s="23">
        <f t="shared" si="4"/>
        <v>1.030459810042619E-2</v>
      </c>
      <c r="CJ11" s="23">
        <f t="shared" si="5"/>
        <v>8.26705076346472E-3</v>
      </c>
      <c r="CK11" s="23">
        <f t="shared" si="6"/>
        <v>7.102268091984036E-3</v>
      </c>
      <c r="CL11" s="23">
        <f t="shared" si="7"/>
        <v>1.364246656004774E-2</v>
      </c>
      <c r="CM11" s="23">
        <f t="shared" si="8"/>
        <v>5.4370349269574035E-3</v>
      </c>
      <c r="CN11" s="23"/>
      <c r="CO11" s="23">
        <f t="shared" si="9"/>
        <v>1.0797045930119775E-2</v>
      </c>
      <c r="CP11" s="23">
        <f t="shared" si="10"/>
        <v>1.5030025986580497E-2</v>
      </c>
      <c r="CQ11" s="23">
        <f t="shared" si="11"/>
        <v>7.3591004774953258E-3</v>
      </c>
      <c r="CR11" s="23">
        <f t="shared" si="12"/>
        <v>1.3639765407967045E-2</v>
      </c>
    </row>
    <row r="12" spans="1:96" x14ac:dyDescent="0.25">
      <c r="A12" s="97" t="s">
        <v>10</v>
      </c>
      <c r="B12" s="97">
        <v>49502.227844000001</v>
      </c>
      <c r="C12" s="97">
        <v>404.51001594000002</v>
      </c>
      <c r="D12" s="97">
        <v>801.21410743000001</v>
      </c>
      <c r="E12" s="97">
        <v>6541.8159545999997</v>
      </c>
      <c r="F12" s="97">
        <v>6536.2201364000002</v>
      </c>
      <c r="G12" s="97">
        <v>149.04629173000001</v>
      </c>
      <c r="H12" s="97">
        <v>7452.7201255999998</v>
      </c>
      <c r="I12" s="97">
        <v>213.74415721</v>
      </c>
      <c r="J12" s="97">
        <v>356.63412481</v>
      </c>
      <c r="K12" s="97"/>
      <c r="L12" s="97">
        <v>447.94460056000003</v>
      </c>
      <c r="M12" s="97">
        <v>22.023629293999999</v>
      </c>
      <c r="N12" s="97">
        <v>56.699393913999998</v>
      </c>
      <c r="O12" s="97">
        <v>56.762564883000003</v>
      </c>
      <c r="P12" s="26"/>
      <c r="Q12" s="26" t="s">
        <v>10</v>
      </c>
      <c r="R12" s="97">
        <v>0</v>
      </c>
      <c r="S12" s="26">
        <v>432.52820385452998</v>
      </c>
      <c r="T12" s="26">
        <v>22.262611341637399</v>
      </c>
      <c r="U12" s="26">
        <v>215.81100039947799</v>
      </c>
      <c r="V12" s="26">
        <v>215.81100039947799</v>
      </c>
      <c r="W12" s="26">
        <v>1210.3353614820601</v>
      </c>
      <c r="X12" s="97">
        <v>0</v>
      </c>
      <c r="Y12" s="26">
        <v>357.834447732081</v>
      </c>
      <c r="Z12" s="26">
        <v>56.9855784502085</v>
      </c>
      <c r="AA12" s="26">
        <v>2864.2388565195001</v>
      </c>
      <c r="AB12" s="26">
        <v>49779.267148288403</v>
      </c>
      <c r="AC12" s="26">
        <v>853.06086622351302</v>
      </c>
      <c r="AD12" s="26">
        <v>312.923005116414</v>
      </c>
      <c r="AE12" s="26">
        <v>405.55139502724899</v>
      </c>
      <c r="AF12" s="26">
        <v>207.64344067018001</v>
      </c>
      <c r="AG12" s="97">
        <v>0</v>
      </c>
      <c r="AH12" s="26">
        <v>451.34003587588597</v>
      </c>
      <c r="AI12" s="26">
        <v>451.34003587588597</v>
      </c>
      <c r="AJ12" s="26">
        <v>0</v>
      </c>
      <c r="AK12" s="26">
        <v>157.31353854041501</v>
      </c>
      <c r="AL12" s="26">
        <v>23.686530989931398</v>
      </c>
      <c r="AM12" s="97">
        <v>1842.9717759605801</v>
      </c>
      <c r="AN12" s="26">
        <v>130.89912402374799</v>
      </c>
      <c r="AO12" s="26">
        <v>0</v>
      </c>
      <c r="AP12" s="26">
        <v>57.271857393613899</v>
      </c>
      <c r="AQ12" s="26">
        <v>407.96212409519501</v>
      </c>
      <c r="AR12" s="26">
        <v>0</v>
      </c>
      <c r="AS12" s="26">
        <v>725.45063524396903</v>
      </c>
      <c r="AT12" s="26">
        <v>80.605642932147205</v>
      </c>
      <c r="AU12" s="26">
        <v>806.05627817611605</v>
      </c>
      <c r="AV12" s="26">
        <v>0.14568692011810699</v>
      </c>
      <c r="AW12" s="26">
        <v>321.14613957997</v>
      </c>
      <c r="AX12" s="26">
        <v>0.723910349719186</v>
      </c>
      <c r="AY12" s="26">
        <v>813.81781402194099</v>
      </c>
      <c r="AZ12" s="26">
        <v>0.65810047920765802</v>
      </c>
      <c r="BA12" s="26">
        <v>19.5126794412385</v>
      </c>
      <c r="BB12" s="26">
        <v>367.22001819915403</v>
      </c>
      <c r="BC12" s="26">
        <v>0.59229026488533199</v>
      </c>
      <c r="BD12" s="26">
        <v>0</v>
      </c>
      <c r="BE12" s="26">
        <v>63.641598586286101</v>
      </c>
      <c r="BF12" s="26">
        <v>6586.78368653501</v>
      </c>
      <c r="BG12" s="26">
        <v>6581.1914967826397</v>
      </c>
      <c r="BH12" s="26">
        <v>5.5921897523738799</v>
      </c>
      <c r="BI12" s="26">
        <v>0.74365341520197104</v>
      </c>
      <c r="BJ12" s="26">
        <v>0</v>
      </c>
      <c r="BK12" s="26">
        <v>161.23460580917799</v>
      </c>
      <c r="BL12" s="26">
        <v>6.1861441499804304</v>
      </c>
      <c r="BM12" s="26">
        <v>2432.9973085203101</v>
      </c>
      <c r="BN12" s="26">
        <v>9.8715074734480801</v>
      </c>
      <c r="BO12" s="26">
        <v>12.5039052916439</v>
      </c>
      <c r="BP12" s="26">
        <v>3476.0861196558499</v>
      </c>
      <c r="BQ12" s="26">
        <v>115.293624635539</v>
      </c>
      <c r="BR12" s="26">
        <v>2.2375414120603798</v>
      </c>
      <c r="BS12" s="26">
        <v>26.9821137344642</v>
      </c>
      <c r="BT12" s="26">
        <v>0</v>
      </c>
      <c r="BU12" s="26">
        <v>149.78779659363801</v>
      </c>
      <c r="BV12" s="26">
        <v>36.928795382995602</v>
      </c>
      <c r="BW12" s="26">
        <v>0</v>
      </c>
      <c r="BX12" s="26">
        <v>0</v>
      </c>
      <c r="BY12" s="26">
        <v>128.03199414132399</v>
      </c>
      <c r="BZ12" s="97">
        <v>0</v>
      </c>
      <c r="CA12" s="26">
        <v>2.78176349712058</v>
      </c>
      <c r="CB12" s="26">
        <v>7487.2672543086501</v>
      </c>
      <c r="CC12" s="26">
        <v>45.615987541405303</v>
      </c>
      <c r="CE12" s="23">
        <f t="shared" si="0"/>
        <v>5.5965017405167454E-3</v>
      </c>
      <c r="CF12" s="23">
        <f t="shared" si="1"/>
        <v>8.5340486493838373E-3</v>
      </c>
      <c r="CG12" s="23">
        <f t="shared" si="2"/>
        <v>6.0435415467757318E-3</v>
      </c>
      <c r="CH12" s="23">
        <f t="shared" si="3"/>
        <v>6.8738913242263272E-3</v>
      </c>
      <c r="CI12" s="23">
        <f t="shared" si="4"/>
        <v>6.8803313603523495E-3</v>
      </c>
      <c r="CJ12" s="23">
        <f t="shared" si="5"/>
        <v>4.9749970632026758E-3</v>
      </c>
      <c r="CK12" s="23">
        <f t="shared" si="6"/>
        <v>4.6355059798879718E-3</v>
      </c>
      <c r="CL12" s="23">
        <f t="shared" si="7"/>
        <v>9.6697061405395732E-3</v>
      </c>
      <c r="CM12" s="23">
        <f t="shared" si="8"/>
        <v>3.3656984527784114E-3</v>
      </c>
      <c r="CN12" s="23"/>
      <c r="CO12" s="23">
        <f t="shared" si="9"/>
        <v>7.5800340301928597E-3</v>
      </c>
      <c r="CP12" s="23">
        <f t="shared" si="10"/>
        <v>1.0851165557100384E-2</v>
      </c>
      <c r="CQ12" s="23">
        <f t="shared" si="11"/>
        <v>5.0474002710254448E-3</v>
      </c>
      <c r="CR12" s="23">
        <f t="shared" si="12"/>
        <v>8.9723308251425746E-3</v>
      </c>
    </row>
    <row r="13" spans="1:96" x14ac:dyDescent="0.25">
      <c r="A13" s="97" t="s">
        <v>12</v>
      </c>
      <c r="B13" s="97">
        <v>11381.848035999999</v>
      </c>
      <c r="C13" s="97">
        <v>85.953980955000006</v>
      </c>
      <c r="D13" s="97">
        <v>187.44326756999999</v>
      </c>
      <c r="E13" s="97">
        <v>1664.9173023000001</v>
      </c>
      <c r="F13" s="97">
        <v>1664.9173023000001</v>
      </c>
      <c r="G13" s="97">
        <v>38.027907149000001</v>
      </c>
      <c r="H13" s="97">
        <v>1795.7399624</v>
      </c>
      <c r="I13" s="97">
        <v>42.849189307000003</v>
      </c>
      <c r="J13" s="97">
        <v>84.941360873999997</v>
      </c>
      <c r="K13" s="97"/>
      <c r="L13" s="97">
        <v>94.428990849000002</v>
      </c>
      <c r="M13" s="97">
        <v>4.2949312424999997</v>
      </c>
      <c r="N13" s="97">
        <v>12.629747961</v>
      </c>
      <c r="O13" s="97">
        <v>14.103205869</v>
      </c>
      <c r="P13" s="26"/>
      <c r="Q13" s="26" t="s">
        <v>12</v>
      </c>
      <c r="R13" s="97">
        <v>0</v>
      </c>
      <c r="S13" s="26">
        <v>106.290303123331</v>
      </c>
      <c r="T13" s="26">
        <v>4.3406244818134603</v>
      </c>
      <c r="U13" s="26">
        <v>43.245582221165797</v>
      </c>
      <c r="V13" s="26">
        <v>43.245582221165797</v>
      </c>
      <c r="W13" s="26">
        <v>297.43011043448098</v>
      </c>
      <c r="X13" s="97">
        <v>0</v>
      </c>
      <c r="Y13" s="26">
        <v>85.182728949272303</v>
      </c>
      <c r="Z13" s="26">
        <v>12.685997426763</v>
      </c>
      <c r="AA13" s="26">
        <v>694.48123981908202</v>
      </c>
      <c r="AB13" s="26">
        <v>11435.911976833801</v>
      </c>
      <c r="AC13" s="26">
        <v>205.62936633058999</v>
      </c>
      <c r="AD13" s="26">
        <v>75.625890480405701</v>
      </c>
      <c r="AE13" s="26">
        <v>99.661021324392905</v>
      </c>
      <c r="AF13" s="26">
        <v>47.0013384672339</v>
      </c>
      <c r="AG13" s="97">
        <v>0</v>
      </c>
      <c r="AH13" s="26">
        <v>95.085134829946497</v>
      </c>
      <c r="AI13" s="26">
        <v>95.085134829946497</v>
      </c>
      <c r="AJ13" s="26">
        <v>0</v>
      </c>
      <c r="AK13" s="26">
        <v>38.658444673708203</v>
      </c>
      <c r="AL13" s="26">
        <v>5.8207739867447801</v>
      </c>
      <c r="AM13" s="97">
        <v>452.895749402646</v>
      </c>
      <c r="AN13" s="26">
        <v>32.167418596947698</v>
      </c>
      <c r="AO13" s="26">
        <v>0</v>
      </c>
      <c r="AP13" s="26">
        <v>14.2004522041863</v>
      </c>
      <c r="AQ13" s="26">
        <v>86.617750616246894</v>
      </c>
      <c r="AR13" s="26">
        <v>0</v>
      </c>
      <c r="AS13" s="26">
        <v>169.54583084530699</v>
      </c>
      <c r="AT13" s="26">
        <v>18.8384229472268</v>
      </c>
      <c r="AU13" s="26">
        <v>188.384253792534</v>
      </c>
      <c r="AV13" s="26">
        <v>3.58014067871152E-2</v>
      </c>
      <c r="AW13" s="26">
        <v>78.534906613970605</v>
      </c>
      <c r="AX13" s="26">
        <v>0.18408829419578099</v>
      </c>
      <c r="AY13" s="26">
        <v>199.64342641364101</v>
      </c>
      <c r="AZ13" s="26">
        <v>0.167352985796722</v>
      </c>
      <c r="BA13" s="26">
        <v>4.9620179196084502</v>
      </c>
      <c r="BB13" s="26">
        <v>93.382965787573596</v>
      </c>
      <c r="BC13" s="26">
        <v>0.15061769780143999</v>
      </c>
      <c r="BD13" s="26">
        <v>0</v>
      </c>
      <c r="BE13" s="26">
        <v>16.1838731494678</v>
      </c>
      <c r="BF13" s="26">
        <v>1673.5777426627801</v>
      </c>
      <c r="BG13" s="26">
        <v>1673.5777426627801</v>
      </c>
      <c r="BH13" s="26">
        <v>0</v>
      </c>
      <c r="BI13" s="26">
        <v>0.189108881507079</v>
      </c>
      <c r="BJ13" s="26">
        <v>0</v>
      </c>
      <c r="BK13" s="26">
        <v>41.001478324487202</v>
      </c>
      <c r="BL13" s="26">
        <v>1.57311812684292</v>
      </c>
      <c r="BM13" s="26">
        <v>618.70407792236404</v>
      </c>
      <c r="BN13" s="26">
        <v>2.5102944106218601</v>
      </c>
      <c r="BO13" s="26">
        <v>3.1797080177692498</v>
      </c>
      <c r="BP13" s="26">
        <v>883.95856742560704</v>
      </c>
      <c r="BQ13" s="26">
        <v>27.997516556321099</v>
      </c>
      <c r="BR13" s="26">
        <v>0.56900019367604104</v>
      </c>
      <c r="BS13" s="26">
        <v>6.8614735254661401</v>
      </c>
      <c r="BT13" s="26">
        <v>0</v>
      </c>
      <c r="BU13" s="26">
        <v>38.172573255510102</v>
      </c>
      <c r="BV13" s="26">
        <v>9.0749560741645805</v>
      </c>
      <c r="BW13" s="26">
        <v>0</v>
      </c>
      <c r="BX13" s="26">
        <v>0</v>
      </c>
      <c r="BY13" s="26">
        <v>31.451711515852001</v>
      </c>
      <c r="BZ13" s="97">
        <v>0</v>
      </c>
      <c r="CA13" s="26">
        <v>0.62966884815519397</v>
      </c>
      <c r="CB13" s="26">
        <v>1802.5306545963599</v>
      </c>
      <c r="CC13" s="26">
        <v>11.200105218484399</v>
      </c>
      <c r="CE13" s="23">
        <f t="shared" si="0"/>
        <v>4.7500142914226745E-3</v>
      </c>
      <c r="CF13" s="23">
        <f t="shared" si="1"/>
        <v>7.7223841626881231E-3</v>
      </c>
      <c r="CG13" s="23">
        <f t="shared" si="2"/>
        <v>5.0201121370368768E-3</v>
      </c>
      <c r="CH13" s="23">
        <f t="shared" si="3"/>
        <v>5.2017240440807907E-3</v>
      </c>
      <c r="CI13" s="23">
        <f t="shared" si="4"/>
        <v>5.2017240440807907E-3</v>
      </c>
      <c r="CJ13" s="23">
        <f t="shared" si="5"/>
        <v>3.8042089969157126E-3</v>
      </c>
      <c r="CK13" s="23">
        <f t="shared" si="6"/>
        <v>3.7815565385559535E-3</v>
      </c>
      <c r="CL13" s="23">
        <f t="shared" si="7"/>
        <v>9.2508848026452168E-3</v>
      </c>
      <c r="CM13" s="23">
        <f t="shared" si="8"/>
        <v>2.8415847449200279E-3</v>
      </c>
      <c r="CN13" s="23"/>
      <c r="CO13" s="23">
        <f t="shared" si="9"/>
        <v>6.9485438216291629E-3</v>
      </c>
      <c r="CP13" s="23">
        <f t="shared" si="10"/>
        <v>1.0638875626531194E-2</v>
      </c>
      <c r="CQ13" s="23">
        <f t="shared" si="11"/>
        <v>4.4537282879037838E-3</v>
      </c>
      <c r="CR13" s="23">
        <f t="shared" si="12"/>
        <v>6.8953354357575974E-3</v>
      </c>
    </row>
    <row r="14" spans="1:96" x14ac:dyDescent="0.25">
      <c r="A14" s="97" t="s">
        <v>13</v>
      </c>
      <c r="B14" s="97">
        <v>45157.551473</v>
      </c>
      <c r="C14" s="97">
        <v>331.55908987999999</v>
      </c>
      <c r="D14" s="97">
        <v>620.24330232</v>
      </c>
      <c r="E14" s="97">
        <v>7246.6972844000002</v>
      </c>
      <c r="F14" s="97">
        <v>7236.3085241999997</v>
      </c>
      <c r="G14" s="97">
        <v>229.03802582</v>
      </c>
      <c r="H14" s="97">
        <v>7503.5943509999997</v>
      </c>
      <c r="I14" s="97">
        <v>144.89428968000001</v>
      </c>
      <c r="J14" s="97">
        <v>393.48687417999997</v>
      </c>
      <c r="K14" s="97"/>
      <c r="L14" s="97">
        <v>243.84561282000001</v>
      </c>
      <c r="M14" s="97">
        <v>13.890285999</v>
      </c>
      <c r="N14" s="97">
        <v>29.915285447999999</v>
      </c>
      <c r="O14" s="97">
        <v>45.308350666999999</v>
      </c>
      <c r="P14" s="26"/>
      <c r="Q14" s="26" t="s">
        <v>13</v>
      </c>
      <c r="R14" s="97">
        <v>0</v>
      </c>
      <c r="S14" s="26">
        <v>483.37437836180698</v>
      </c>
      <c r="T14" s="26">
        <v>13.9286238248978</v>
      </c>
      <c r="U14" s="26">
        <v>144.38063956219901</v>
      </c>
      <c r="V14" s="26">
        <v>144.38063956219901</v>
      </c>
      <c r="W14" s="26">
        <v>1352.61729033956</v>
      </c>
      <c r="X14" s="97">
        <v>0</v>
      </c>
      <c r="Y14" s="26">
        <v>393.290290153748</v>
      </c>
      <c r="Z14" s="26">
        <v>29.954102794794601</v>
      </c>
      <c r="AA14" s="26">
        <v>2718.7629923320101</v>
      </c>
      <c r="AB14" s="26">
        <v>45193.429537365599</v>
      </c>
      <c r="AC14" s="26">
        <v>747.59513615551896</v>
      </c>
      <c r="AD14" s="26">
        <v>284.31760712209098</v>
      </c>
      <c r="AE14" s="26">
        <v>453.226314026517</v>
      </c>
      <c r="AF14" s="26">
        <v>25.182436166549</v>
      </c>
      <c r="AG14" s="97">
        <v>0</v>
      </c>
      <c r="AH14" s="26">
        <v>241.42285908053799</v>
      </c>
      <c r="AI14" s="26">
        <v>241.42285908053799</v>
      </c>
      <c r="AJ14" s="26">
        <v>0</v>
      </c>
      <c r="AK14" s="26">
        <v>175.800921423137</v>
      </c>
      <c r="AL14" s="26">
        <v>26.471030611423</v>
      </c>
      <c r="AM14" s="97">
        <v>2059.6243313519299</v>
      </c>
      <c r="AN14" s="26">
        <v>146.28711160855801</v>
      </c>
      <c r="AO14" s="26">
        <v>0</v>
      </c>
      <c r="AP14" s="26">
        <v>41.392878233002001</v>
      </c>
      <c r="AQ14" s="26">
        <v>332.06450531228302</v>
      </c>
      <c r="AR14" s="26">
        <v>0</v>
      </c>
      <c r="AS14" s="26">
        <v>558.75691039056903</v>
      </c>
      <c r="AT14" s="26">
        <v>62.084126462021203</v>
      </c>
      <c r="AU14" s="26">
        <v>620.84103685259095</v>
      </c>
      <c r="AV14" s="26">
        <v>0.162813307737875</v>
      </c>
      <c r="AW14" s="26">
        <v>339.15520192434701</v>
      </c>
      <c r="AX14" s="26">
        <v>0.79663815043314001</v>
      </c>
      <c r="AY14" s="26">
        <v>891.722172140314</v>
      </c>
      <c r="AZ14" s="26">
        <v>0.72421636085137397</v>
      </c>
      <c r="BA14" s="26">
        <v>21.4730196378679</v>
      </c>
      <c r="BB14" s="26">
        <v>404.11283815320701</v>
      </c>
      <c r="BC14" s="26">
        <v>0.65179495619638905</v>
      </c>
      <c r="BD14" s="26">
        <v>0</v>
      </c>
      <c r="BE14" s="26">
        <v>70.0353690087329</v>
      </c>
      <c r="BF14" s="26">
        <v>7252.7529857065801</v>
      </c>
      <c r="BG14" s="26">
        <v>7242.3722644579802</v>
      </c>
      <c r="BH14" s="26">
        <v>10.380721248601899</v>
      </c>
      <c r="BI14" s="26">
        <v>0.81836493904262397</v>
      </c>
      <c r="BJ14" s="26">
        <v>0</v>
      </c>
      <c r="BK14" s="26">
        <v>177.43306195939201</v>
      </c>
      <c r="BL14" s="26">
        <v>6.8076366254932399</v>
      </c>
      <c r="BM14" s="26">
        <v>2677.4287705788302</v>
      </c>
      <c r="BN14" s="26">
        <v>10.8632461212239</v>
      </c>
      <c r="BO14" s="26">
        <v>13.7601142577973</v>
      </c>
      <c r="BP14" s="26">
        <v>3825.3119677423601</v>
      </c>
      <c r="BQ14" s="26">
        <v>111.63344548068901</v>
      </c>
      <c r="BR14" s="26">
        <v>2.4623362426453301</v>
      </c>
      <c r="BS14" s="26">
        <v>29.692889723898201</v>
      </c>
      <c r="BT14" s="26">
        <v>0</v>
      </c>
      <c r="BU14" s="26">
        <v>229.09183748695401</v>
      </c>
      <c r="BV14" s="26">
        <v>41.270003902370497</v>
      </c>
      <c r="BW14" s="26">
        <v>0</v>
      </c>
      <c r="BX14" s="26">
        <v>0</v>
      </c>
      <c r="BY14" s="26">
        <v>142.512162508275</v>
      </c>
      <c r="BZ14" s="97">
        <v>0</v>
      </c>
      <c r="CA14" s="26">
        <v>0.337364894017601</v>
      </c>
      <c r="CB14" s="26">
        <v>7507.5399670609204</v>
      </c>
      <c r="CC14" s="26">
        <v>50.482081203656897</v>
      </c>
      <c r="CE14" s="23">
        <f t="shared" si="0"/>
        <v>7.9450863023542947E-4</v>
      </c>
      <c r="CF14" s="23">
        <f t="shared" si="1"/>
        <v>1.5243600543901638E-3</v>
      </c>
      <c r="CG14" s="23">
        <f t="shared" si="2"/>
        <v>9.6370977381801876E-4</v>
      </c>
      <c r="CH14" s="23">
        <f t="shared" si="3"/>
        <v>8.3564982348802034E-4</v>
      </c>
      <c r="CI14" s="23">
        <f t="shared" si="4"/>
        <v>8.3796043765987254E-4</v>
      </c>
      <c r="CJ14" s="23">
        <f t="shared" si="5"/>
        <v>2.3494643197935559E-4</v>
      </c>
      <c r="CK14" s="23">
        <f t="shared" si="6"/>
        <v>5.258301390446068E-4</v>
      </c>
      <c r="CL14" s="23">
        <f t="shared" si="7"/>
        <v>-3.5449990398890535E-3</v>
      </c>
      <c r="CM14" s="23">
        <f t="shared" si="8"/>
        <v>-4.9959487635168763E-4</v>
      </c>
      <c r="CN14" s="23"/>
      <c r="CO14" s="23">
        <f t="shared" si="9"/>
        <v>-9.9356052029955233E-3</v>
      </c>
      <c r="CP14" s="23">
        <f t="shared" si="10"/>
        <v>2.7600458263105786E-3</v>
      </c>
      <c r="CQ14" s="23">
        <f t="shared" si="11"/>
        <v>1.2975756778946916E-3</v>
      </c>
      <c r="CR14" s="23">
        <f t="shared" si="12"/>
        <v>-8.6418339585461953E-2</v>
      </c>
    </row>
    <row r="15" spans="1:96" x14ac:dyDescent="0.25">
      <c r="A15" s="97" t="s">
        <v>14</v>
      </c>
      <c r="B15" s="97">
        <v>52606.060380000003</v>
      </c>
      <c r="C15" s="97">
        <v>404.49009905000003</v>
      </c>
      <c r="D15" s="97">
        <v>896.96064945000001</v>
      </c>
      <c r="E15" s="97">
        <v>7170.9482091999998</v>
      </c>
      <c r="F15" s="97">
        <v>7158.1046974999999</v>
      </c>
      <c r="G15" s="97">
        <v>198.66656583</v>
      </c>
      <c r="H15" s="97">
        <v>7255.4671029000001</v>
      </c>
      <c r="I15" s="97">
        <v>219.43255020000001</v>
      </c>
      <c r="J15" s="97">
        <v>389.31765572</v>
      </c>
      <c r="K15" s="97"/>
      <c r="L15" s="97">
        <v>449.98788633999999</v>
      </c>
      <c r="M15" s="97">
        <v>20.320427545000001</v>
      </c>
      <c r="N15" s="97">
        <v>46.606457108999997</v>
      </c>
      <c r="O15" s="97">
        <v>60.894949101000002</v>
      </c>
      <c r="P15" s="26"/>
      <c r="Q15" s="26" t="s">
        <v>14</v>
      </c>
      <c r="R15" s="97">
        <v>0</v>
      </c>
      <c r="S15" s="26">
        <v>407.81481412278401</v>
      </c>
      <c r="T15" s="26">
        <v>20.561723520824899</v>
      </c>
      <c r="U15" s="26">
        <v>221.50375802692</v>
      </c>
      <c r="V15" s="26">
        <v>221.50375802692</v>
      </c>
      <c r="W15" s="26">
        <v>1141.1801795061001</v>
      </c>
      <c r="X15" s="97">
        <v>0</v>
      </c>
      <c r="Y15" s="26">
        <v>390.49620181869398</v>
      </c>
      <c r="Z15" s="26">
        <v>46.897000006599399</v>
      </c>
      <c r="AA15" s="26">
        <v>2828.3028803951902</v>
      </c>
      <c r="AB15" s="26">
        <v>52882.533041617702</v>
      </c>
      <c r="AC15" s="26">
        <v>858.81694475815004</v>
      </c>
      <c r="AD15" s="26">
        <v>312.36381600510299</v>
      </c>
      <c r="AE15" s="26">
        <v>382.37932870535099</v>
      </c>
      <c r="AF15" s="26">
        <v>250.57366598563999</v>
      </c>
      <c r="AG15" s="97">
        <v>0</v>
      </c>
      <c r="AH15" s="26">
        <v>453.375491331261</v>
      </c>
      <c r="AI15" s="26">
        <v>453.375491331261</v>
      </c>
      <c r="AJ15" s="26">
        <v>0</v>
      </c>
      <c r="AK15" s="26">
        <v>148.32665963487699</v>
      </c>
      <c r="AL15" s="26">
        <v>22.333163151065399</v>
      </c>
      <c r="AM15" s="97">
        <v>1737.6704559443299</v>
      </c>
      <c r="AN15" s="26">
        <v>123.419956993969</v>
      </c>
      <c r="AO15" s="26">
        <v>0</v>
      </c>
      <c r="AP15" s="26">
        <v>61.402292047346897</v>
      </c>
      <c r="AQ15" s="26">
        <v>407.95820406311799</v>
      </c>
      <c r="AR15" s="26">
        <v>0</v>
      </c>
      <c r="AS15" s="26">
        <v>811.53631924932597</v>
      </c>
      <c r="AT15" s="26">
        <v>90.170686977628506</v>
      </c>
      <c r="AU15" s="26">
        <v>901.70700622695404</v>
      </c>
      <c r="AV15" s="26">
        <v>0.137362836339289</v>
      </c>
      <c r="AW15" s="26">
        <v>308.02627761947599</v>
      </c>
      <c r="AX15" s="26">
        <v>0.79233111052321104</v>
      </c>
      <c r="AY15" s="26">
        <v>772.02413902650505</v>
      </c>
      <c r="AZ15" s="26">
        <v>0.72030077183815799</v>
      </c>
      <c r="BA15" s="26">
        <v>21.356921860480501</v>
      </c>
      <c r="BB15" s="26">
        <v>401.92794454273297</v>
      </c>
      <c r="BC15" s="26">
        <v>0.64827086239300602</v>
      </c>
      <c r="BD15" s="26">
        <v>0</v>
      </c>
      <c r="BE15" s="26">
        <v>69.656701294664202</v>
      </c>
      <c r="BF15" s="26">
        <v>7216.0479948924503</v>
      </c>
      <c r="BG15" s="26">
        <v>7203.2148935206196</v>
      </c>
      <c r="BH15" s="26">
        <v>12.833101371832599</v>
      </c>
      <c r="BI15" s="26">
        <v>0.81394015961463195</v>
      </c>
      <c r="BJ15" s="26">
        <v>0</v>
      </c>
      <c r="BK15" s="26">
        <v>176.47373481704301</v>
      </c>
      <c r="BL15" s="26">
        <v>6.7708304540970099</v>
      </c>
      <c r="BM15" s="26">
        <v>2662.9528440174799</v>
      </c>
      <c r="BN15" s="26">
        <v>10.804514323649499</v>
      </c>
      <c r="BO15" s="26">
        <v>13.6857162574337</v>
      </c>
      <c r="BP15" s="26">
        <v>3804.6294795438598</v>
      </c>
      <c r="BQ15" s="26">
        <v>113.265525551615</v>
      </c>
      <c r="BR15" s="26">
        <v>2.4490230869117098</v>
      </c>
      <c r="BS15" s="26">
        <v>29.5323404178861</v>
      </c>
      <c r="BT15" s="26">
        <v>0</v>
      </c>
      <c r="BU15" s="26">
        <v>199.386243093525</v>
      </c>
      <c r="BV15" s="26">
        <v>34.818805460572698</v>
      </c>
      <c r="BW15" s="26">
        <v>0</v>
      </c>
      <c r="BX15" s="26">
        <v>0</v>
      </c>
      <c r="BY15" s="26">
        <v>120.867756652121</v>
      </c>
      <c r="BZ15" s="97">
        <v>0</v>
      </c>
      <c r="CA15" s="26">
        <v>3.35689331084343</v>
      </c>
      <c r="CB15" s="26">
        <v>7290.5541991986202</v>
      </c>
      <c r="CC15" s="26">
        <v>43.141110336774197</v>
      </c>
      <c r="CE15" s="23">
        <f t="shared" si="0"/>
        <v>5.2555287284506494E-3</v>
      </c>
      <c r="CF15" s="23">
        <f t="shared" si="1"/>
        <v>8.5740170680649024E-3</v>
      </c>
      <c r="CG15" s="23">
        <f t="shared" si="2"/>
        <v>5.2915997818459596E-3</v>
      </c>
      <c r="CH15" s="23">
        <f t="shared" si="3"/>
        <v>6.2892360085085438E-3</v>
      </c>
      <c r="CI15" s="23">
        <f t="shared" si="4"/>
        <v>6.3019748839905389E-3</v>
      </c>
      <c r="CJ15" s="23">
        <f t="shared" si="5"/>
        <v>3.6225384000488107E-3</v>
      </c>
      <c r="CK15" s="23">
        <f t="shared" si="6"/>
        <v>4.8359527789183674E-3</v>
      </c>
      <c r="CL15" s="23">
        <f t="shared" si="7"/>
        <v>9.4389270189504815E-3</v>
      </c>
      <c r="CM15" s="23">
        <f t="shared" si="8"/>
        <v>3.0272094814564219E-3</v>
      </c>
      <c r="CN15" s="23"/>
      <c r="CO15" s="23">
        <f t="shared" si="9"/>
        <v>7.5282137455171885E-3</v>
      </c>
      <c r="CP15" s="23">
        <f t="shared" si="10"/>
        <v>1.1874552112180834E-2</v>
      </c>
      <c r="CQ15" s="23">
        <f t="shared" si="11"/>
        <v>6.233962322428831E-3</v>
      </c>
      <c r="CR15" s="23">
        <f t="shared" si="12"/>
        <v>8.331445445588918E-3</v>
      </c>
    </row>
    <row r="16" spans="1:96" x14ac:dyDescent="0.25">
      <c r="A16" s="97" t="s">
        <v>15</v>
      </c>
      <c r="B16" s="97">
        <v>25120.048495999999</v>
      </c>
      <c r="C16" s="97">
        <v>183.04093162999999</v>
      </c>
      <c r="D16" s="97">
        <v>421.08343692</v>
      </c>
      <c r="E16" s="97">
        <v>3529.4337010999998</v>
      </c>
      <c r="F16" s="97">
        <v>3522.2252505000001</v>
      </c>
      <c r="G16" s="97">
        <v>105.22793106</v>
      </c>
      <c r="H16" s="97">
        <v>3570.1036018999998</v>
      </c>
      <c r="I16" s="97">
        <v>95.864205257999998</v>
      </c>
      <c r="J16" s="97">
        <v>194.52114333</v>
      </c>
      <c r="K16" s="97"/>
      <c r="L16" s="97">
        <v>192.65260455999999</v>
      </c>
      <c r="M16" s="97">
        <v>8.5424790977999994</v>
      </c>
      <c r="N16" s="97">
        <v>19.576320579000001</v>
      </c>
      <c r="O16" s="97">
        <v>28.105885422</v>
      </c>
      <c r="P16" s="26"/>
      <c r="Q16" s="26" t="s">
        <v>15</v>
      </c>
      <c r="R16" s="97">
        <v>0</v>
      </c>
      <c r="S16" s="26">
        <v>205.761758531574</v>
      </c>
      <c r="T16" s="26">
        <v>8.6387243265595899</v>
      </c>
      <c r="U16" s="26">
        <v>96.690529053474194</v>
      </c>
      <c r="V16" s="26">
        <v>96.690529053474194</v>
      </c>
      <c r="W16" s="26">
        <v>575.77913013738601</v>
      </c>
      <c r="X16" s="97">
        <v>0</v>
      </c>
      <c r="Y16" s="26">
        <v>194.98939977415299</v>
      </c>
      <c r="Z16" s="26">
        <v>19.692943134720501</v>
      </c>
      <c r="AA16" s="26">
        <v>1386.2537428502301</v>
      </c>
      <c r="AB16" s="26">
        <v>25230.390511130601</v>
      </c>
      <c r="AC16" s="26">
        <v>415.92200113139</v>
      </c>
      <c r="AD16" s="26">
        <v>152.07487221003001</v>
      </c>
      <c r="AE16" s="26">
        <v>192.92831963159901</v>
      </c>
      <c r="AF16" s="26">
        <v>108.93988865438899</v>
      </c>
      <c r="AG16" s="97">
        <v>0</v>
      </c>
      <c r="AH16" s="26">
        <v>194.00775937305599</v>
      </c>
      <c r="AI16" s="26">
        <v>194.00775937305599</v>
      </c>
      <c r="AJ16" s="26">
        <v>0</v>
      </c>
      <c r="AK16" s="26">
        <v>74.837234374305098</v>
      </c>
      <c r="AL16" s="26">
        <v>11.268127431128599</v>
      </c>
      <c r="AM16" s="97">
        <v>876.73608758201101</v>
      </c>
      <c r="AN16" s="26">
        <v>62.2711782323384</v>
      </c>
      <c r="AO16" s="26">
        <v>0</v>
      </c>
      <c r="AP16" s="26">
        <v>28.307425141713299</v>
      </c>
      <c r="AQ16" s="26">
        <v>184.42310218786599</v>
      </c>
      <c r="AR16" s="26">
        <v>0</v>
      </c>
      <c r="AS16" s="26">
        <v>380.67212963133198</v>
      </c>
      <c r="AT16" s="26">
        <v>42.296921562415598</v>
      </c>
      <c r="AU16" s="26">
        <v>422.96905119374702</v>
      </c>
      <c r="AV16" s="26">
        <v>6.9305984717895397E-2</v>
      </c>
      <c r="AW16" s="26">
        <v>153.744830280538</v>
      </c>
      <c r="AX16" s="26">
        <v>0.38941061305025898</v>
      </c>
      <c r="AY16" s="26">
        <v>388.02079908011001</v>
      </c>
      <c r="AZ16" s="26">
        <v>0.354009576216537</v>
      </c>
      <c r="BA16" s="26">
        <v>10.496384626950301</v>
      </c>
      <c r="BB16" s="26">
        <v>197.53737408577001</v>
      </c>
      <c r="BC16" s="26">
        <v>0.31860865876309602</v>
      </c>
      <c r="BD16" s="26">
        <v>0</v>
      </c>
      <c r="BE16" s="26">
        <v>34.234507220688101</v>
      </c>
      <c r="BF16" s="26">
        <v>3547.40114439743</v>
      </c>
      <c r="BG16" s="26">
        <v>3540.1975689873598</v>
      </c>
      <c r="BH16" s="26">
        <v>7.2035754100685097</v>
      </c>
      <c r="BI16" s="26">
        <v>0.40003095730198301</v>
      </c>
      <c r="BJ16" s="26">
        <v>0</v>
      </c>
      <c r="BK16" s="26">
        <v>86.732364029387597</v>
      </c>
      <c r="BL16" s="26">
        <v>3.3276915429598102</v>
      </c>
      <c r="BM16" s="26">
        <v>1308.7737274976901</v>
      </c>
      <c r="BN16" s="26">
        <v>5.3101444610525901</v>
      </c>
      <c r="BO16" s="26">
        <v>6.7261833012009697</v>
      </c>
      <c r="BP16" s="26">
        <v>1869.8791032700001</v>
      </c>
      <c r="BQ16" s="26">
        <v>55.692744713025803</v>
      </c>
      <c r="BR16" s="26">
        <v>1.20363271548802</v>
      </c>
      <c r="BS16" s="26">
        <v>14.514396430827199</v>
      </c>
      <c r="BT16" s="26">
        <v>0</v>
      </c>
      <c r="BU16" s="26">
        <v>105.51162687037299</v>
      </c>
      <c r="BV16" s="26">
        <v>17.567721320046701</v>
      </c>
      <c r="BW16" s="26">
        <v>0</v>
      </c>
      <c r="BX16" s="26">
        <v>0</v>
      </c>
      <c r="BY16" s="26">
        <v>60.935213327647503</v>
      </c>
      <c r="BZ16" s="97">
        <v>0</v>
      </c>
      <c r="CA16" s="26">
        <v>1.45944918053227</v>
      </c>
      <c r="CB16" s="26">
        <v>3584.1056408560498</v>
      </c>
      <c r="CC16" s="26">
        <v>21.724756897901699</v>
      </c>
      <c r="CE16" s="23">
        <f t="shared" si="0"/>
        <v>4.3925876635219135E-3</v>
      </c>
      <c r="CF16" s="23">
        <f t="shared" si="1"/>
        <v>7.5511556107020483E-3</v>
      </c>
      <c r="CG16" s="23">
        <f t="shared" si="2"/>
        <v>4.4780062771864956E-3</v>
      </c>
      <c r="CH16" s="23">
        <f t="shared" si="3"/>
        <v>5.0907439603782379E-3</v>
      </c>
      <c r="CI16" s="23">
        <f t="shared" si="4"/>
        <v>5.1025466031192554E-3</v>
      </c>
      <c r="CJ16" s="23">
        <f t="shared" si="5"/>
        <v>2.6960124323952457E-3</v>
      </c>
      <c r="CK16" s="23">
        <f t="shared" si="6"/>
        <v>3.9220259458571877E-3</v>
      </c>
      <c r="CL16" s="23">
        <f t="shared" si="7"/>
        <v>8.6197323938617589E-3</v>
      </c>
      <c r="CM16" s="23">
        <f t="shared" si="8"/>
        <v>2.4072264646244654E-3</v>
      </c>
      <c r="CN16" s="23"/>
      <c r="CO16" s="23">
        <f t="shared" si="9"/>
        <v>7.0341889026159119E-3</v>
      </c>
      <c r="CP16" s="23">
        <f t="shared" si="10"/>
        <v>1.1266662482601471E-2</v>
      </c>
      <c r="CQ16" s="23">
        <f t="shared" si="11"/>
        <v>5.9573276423356162E-3</v>
      </c>
      <c r="CR16" s="23">
        <f t="shared" si="12"/>
        <v>7.1707301402268945E-3</v>
      </c>
    </row>
    <row r="17" spans="1:96" x14ac:dyDescent="0.25">
      <c r="A17" s="97" t="s">
        <v>16</v>
      </c>
      <c r="B17" s="97">
        <v>18437.865155</v>
      </c>
      <c r="C17" s="97">
        <v>151.07012653999999</v>
      </c>
      <c r="D17" s="97">
        <v>297.33867082</v>
      </c>
      <c r="E17" s="97">
        <v>2494.3704389</v>
      </c>
      <c r="F17" s="97">
        <v>2492.7662946</v>
      </c>
      <c r="G17" s="97">
        <v>68.103372152000006</v>
      </c>
      <c r="H17" s="97">
        <v>2454.6455887000002</v>
      </c>
      <c r="I17" s="97">
        <v>83.217815939999994</v>
      </c>
      <c r="J17" s="97">
        <v>131.55302312000001</v>
      </c>
      <c r="K17" s="97"/>
      <c r="L17" s="97">
        <v>167.55153587000001</v>
      </c>
      <c r="M17" s="97">
        <v>7.9492408973000002</v>
      </c>
      <c r="N17" s="97">
        <v>17.18237903</v>
      </c>
      <c r="O17" s="97">
        <v>22.033249826999999</v>
      </c>
      <c r="P17" s="26"/>
      <c r="Q17" s="26" t="s">
        <v>16</v>
      </c>
      <c r="R17" s="97">
        <v>0</v>
      </c>
      <c r="S17" s="26">
        <v>136.395673360312</v>
      </c>
      <c r="T17" s="26">
        <v>8.0608565071003593</v>
      </c>
      <c r="U17" s="26">
        <v>84.182097337390701</v>
      </c>
      <c r="V17" s="26">
        <v>84.182097337390701</v>
      </c>
      <c r="W17" s="26">
        <v>381.67333784176299</v>
      </c>
      <c r="X17" s="97">
        <v>0</v>
      </c>
      <c r="Y17" s="26">
        <v>132.13741873980999</v>
      </c>
      <c r="Z17" s="26">
        <v>17.320585472307201</v>
      </c>
      <c r="AA17" s="26">
        <v>948.13124968576403</v>
      </c>
      <c r="AB17" s="26">
        <v>18569.483700854798</v>
      </c>
      <c r="AC17" s="26">
        <v>288.170665916845</v>
      </c>
      <c r="AD17" s="26">
        <v>104.76882315557</v>
      </c>
      <c r="AE17" s="26">
        <v>127.888690287426</v>
      </c>
      <c r="AF17" s="26">
        <v>84.745788868920698</v>
      </c>
      <c r="AG17" s="97">
        <v>0</v>
      </c>
      <c r="AH17" s="26">
        <v>169.145984683807</v>
      </c>
      <c r="AI17" s="26">
        <v>169.145984683807</v>
      </c>
      <c r="AJ17" s="26">
        <v>0</v>
      </c>
      <c r="AK17" s="26">
        <v>49.608601534770699</v>
      </c>
      <c r="AL17" s="26">
        <v>7.4694357547092496</v>
      </c>
      <c r="AM17" s="97">
        <v>581.17273532647596</v>
      </c>
      <c r="AN17" s="26">
        <v>41.278406989828902</v>
      </c>
      <c r="AO17" s="26">
        <v>0</v>
      </c>
      <c r="AP17" s="26">
        <v>22.271151919378699</v>
      </c>
      <c r="AQ17" s="26">
        <v>152.68861236881099</v>
      </c>
      <c r="AR17" s="26">
        <v>0</v>
      </c>
      <c r="AS17" s="26">
        <v>269.66542642636199</v>
      </c>
      <c r="AT17" s="26">
        <v>29.9628292656955</v>
      </c>
      <c r="AU17" s="26">
        <v>299.62825569205802</v>
      </c>
      <c r="AV17" s="26">
        <v>4.5941670400956799E-2</v>
      </c>
      <c r="AW17" s="26">
        <v>103.11064027054</v>
      </c>
      <c r="AX17" s="26">
        <v>0.27652867708350498</v>
      </c>
      <c r="AY17" s="26">
        <v>258.28804715993903</v>
      </c>
      <c r="AZ17" s="26">
        <v>0.25138970020447798</v>
      </c>
      <c r="BA17" s="26">
        <v>7.4537059531407603</v>
      </c>
      <c r="BB17" s="26">
        <v>140.27547160060999</v>
      </c>
      <c r="BC17" s="26">
        <v>0.226250815809344</v>
      </c>
      <c r="BD17" s="26">
        <v>0</v>
      </c>
      <c r="BE17" s="26">
        <v>24.310644841019101</v>
      </c>
      <c r="BF17" s="26">
        <v>2515.5722245204902</v>
      </c>
      <c r="BG17" s="26">
        <v>2513.9690281398498</v>
      </c>
      <c r="BH17" s="26">
        <v>1.6031963806467899</v>
      </c>
      <c r="BI17" s="26">
        <v>0.284070445289549</v>
      </c>
      <c r="BJ17" s="26">
        <v>0</v>
      </c>
      <c r="BK17" s="26">
        <v>61.590488448331897</v>
      </c>
      <c r="BL17" s="26">
        <v>2.3630635241984801</v>
      </c>
      <c r="BM17" s="26">
        <v>929.38784460721797</v>
      </c>
      <c r="BN17" s="26">
        <v>3.7708467832911698</v>
      </c>
      <c r="BO17" s="26">
        <v>4.7764049092522498</v>
      </c>
      <c r="BP17" s="26">
        <v>1327.8406112755299</v>
      </c>
      <c r="BQ17" s="26">
        <v>37.9604323824719</v>
      </c>
      <c r="BR17" s="26">
        <v>0.85472541796877199</v>
      </c>
      <c r="BS17" s="26">
        <v>10.3069811408918</v>
      </c>
      <c r="BT17" s="26">
        <v>0</v>
      </c>
      <c r="BU17" s="26">
        <v>68.451243757337195</v>
      </c>
      <c r="BV17" s="26">
        <v>11.645321200831001</v>
      </c>
      <c r="BW17" s="26">
        <v>0</v>
      </c>
      <c r="BX17" s="26">
        <v>0</v>
      </c>
      <c r="BY17" s="26">
        <v>40.427413746843897</v>
      </c>
      <c r="BZ17" s="97">
        <v>0</v>
      </c>
      <c r="CA17" s="26">
        <v>1.1353252689984901</v>
      </c>
      <c r="CB17" s="26">
        <v>2471.3823855442902</v>
      </c>
      <c r="CC17" s="26">
        <v>14.431012031021501</v>
      </c>
      <c r="CE17" s="23">
        <f t="shared" si="0"/>
        <v>7.1384916175670377E-3</v>
      </c>
      <c r="CF17" s="23">
        <f t="shared" si="1"/>
        <v>1.0713473708400348E-2</v>
      </c>
      <c r="CG17" s="23">
        <f t="shared" si="2"/>
        <v>7.7002593229592436E-3</v>
      </c>
      <c r="CH17" s="23">
        <f t="shared" si="3"/>
        <v>8.4998544281338056E-3</v>
      </c>
      <c r="CI17" s="23">
        <f t="shared" si="4"/>
        <v>8.5057045202274126E-3</v>
      </c>
      <c r="CJ17" s="23">
        <f t="shared" si="5"/>
        <v>5.1079938385543474E-3</v>
      </c>
      <c r="CK17" s="23">
        <f t="shared" si="6"/>
        <v>6.8184168506191254E-3</v>
      </c>
      <c r="CL17" s="23">
        <f t="shared" si="7"/>
        <v>1.158743937819701E-2</v>
      </c>
      <c r="CM17" s="23">
        <f t="shared" si="8"/>
        <v>4.4422819479937601E-3</v>
      </c>
      <c r="CN17" s="23"/>
      <c r="CO17" s="23">
        <f t="shared" si="9"/>
        <v>9.516169490944526E-3</v>
      </c>
      <c r="CP17" s="23">
        <f t="shared" si="10"/>
        <v>1.4041040049279413E-2</v>
      </c>
      <c r="CQ17" s="23">
        <f t="shared" si="11"/>
        <v>8.043498636940552E-3</v>
      </c>
      <c r="CR17" s="23">
        <f t="shared" si="12"/>
        <v>1.0797412739684464E-2</v>
      </c>
    </row>
    <row r="18" spans="1:96" x14ac:dyDescent="0.25">
      <c r="A18" s="97" t="s">
        <v>17</v>
      </c>
      <c r="B18" s="97">
        <v>59442.874575000002</v>
      </c>
      <c r="C18" s="97">
        <v>459.83718893000002</v>
      </c>
      <c r="D18" s="97">
        <v>898.56124107999995</v>
      </c>
      <c r="E18" s="97">
        <v>7853.2179039000002</v>
      </c>
      <c r="F18" s="97">
        <v>7851.5657709999996</v>
      </c>
      <c r="G18" s="97">
        <v>205.52047605000001</v>
      </c>
      <c r="H18" s="97">
        <v>8995.2544756000007</v>
      </c>
      <c r="I18" s="97">
        <v>233.93390749</v>
      </c>
      <c r="J18" s="97">
        <v>452.93539197000001</v>
      </c>
      <c r="K18" s="97"/>
      <c r="L18" s="97">
        <v>494.42621969999999</v>
      </c>
      <c r="M18" s="97">
        <v>23.16681561</v>
      </c>
      <c r="N18" s="97">
        <v>63.757867294999997</v>
      </c>
      <c r="O18" s="97">
        <v>64.554742133000005</v>
      </c>
      <c r="P18" s="26"/>
      <c r="Q18" s="26" t="s">
        <v>17</v>
      </c>
      <c r="R18" s="97">
        <v>0</v>
      </c>
      <c r="S18" s="26">
        <v>524.66896385624</v>
      </c>
      <c r="T18" s="26">
        <v>23.364550757341</v>
      </c>
      <c r="U18" s="26">
        <v>235.632200630619</v>
      </c>
      <c r="V18" s="26">
        <v>235.632200630619</v>
      </c>
      <c r="W18" s="26">
        <v>1468.1708421666999</v>
      </c>
      <c r="X18" s="97">
        <v>0</v>
      </c>
      <c r="Y18" s="26">
        <v>453.80917961868499</v>
      </c>
      <c r="Z18" s="26">
        <v>63.9794003019923</v>
      </c>
      <c r="AA18" s="26">
        <v>3475.6018385096399</v>
      </c>
      <c r="AB18" s="26">
        <v>59661.611632952503</v>
      </c>
      <c r="AC18" s="26">
        <v>1035.2984983527101</v>
      </c>
      <c r="AD18" s="26">
        <v>379.746934695665</v>
      </c>
      <c r="AE18" s="26">
        <v>491.94533179906699</v>
      </c>
      <c r="AF18" s="26">
        <v>252.391174205043</v>
      </c>
      <c r="AG18" s="97">
        <v>0</v>
      </c>
      <c r="AH18" s="26">
        <v>497.16640527577101</v>
      </c>
      <c r="AI18" s="26">
        <v>497.16640527577101</v>
      </c>
      <c r="AJ18" s="26">
        <v>0</v>
      </c>
      <c r="AK18" s="26">
        <v>190.825939353661</v>
      </c>
      <c r="AL18" s="26">
        <v>28.732440607636001</v>
      </c>
      <c r="AM18" s="97">
        <v>2235.5773861615298</v>
      </c>
      <c r="AN18" s="26">
        <v>158.78441358272801</v>
      </c>
      <c r="AO18" s="26">
        <v>0</v>
      </c>
      <c r="AP18" s="26">
        <v>64.969133129525304</v>
      </c>
      <c r="AQ18" s="26">
        <v>462.64807684915399</v>
      </c>
      <c r="AR18" s="26">
        <v>0</v>
      </c>
      <c r="AS18" s="26">
        <v>812.16453596344695</v>
      </c>
      <c r="AT18" s="26">
        <v>90.240498232885201</v>
      </c>
      <c r="AU18" s="26">
        <v>902.40503419633205</v>
      </c>
      <c r="AV18" s="26">
        <v>0.176722366556955</v>
      </c>
      <c r="AW18" s="26">
        <v>389.60840341292499</v>
      </c>
      <c r="AX18" s="26">
        <v>0.86765254286611804</v>
      </c>
      <c r="AY18" s="26">
        <v>987.228385022569</v>
      </c>
      <c r="AZ18" s="26">
        <v>0.78877524055181603</v>
      </c>
      <c r="BA18" s="26">
        <v>23.387188683124101</v>
      </c>
      <c r="BB18" s="26">
        <v>440.13655557576402</v>
      </c>
      <c r="BC18" s="26">
        <v>0.709897842005765</v>
      </c>
      <c r="BD18" s="26">
        <v>0</v>
      </c>
      <c r="BE18" s="26">
        <v>76.278500384155294</v>
      </c>
      <c r="BF18" s="26">
        <v>7889.6273816457197</v>
      </c>
      <c r="BG18" s="26">
        <v>7887.9766933692599</v>
      </c>
      <c r="BH18" s="26">
        <v>1.65068827645992</v>
      </c>
      <c r="BI18" s="26">
        <v>0.89131582345387095</v>
      </c>
      <c r="BJ18" s="26">
        <v>0</v>
      </c>
      <c r="BK18" s="26">
        <v>193.24990024416101</v>
      </c>
      <c r="BL18" s="26">
        <v>7.41448628074758</v>
      </c>
      <c r="BM18" s="26">
        <v>2916.1020391871498</v>
      </c>
      <c r="BN18" s="26">
        <v>11.8316273678466</v>
      </c>
      <c r="BO18" s="26">
        <v>14.986727355611</v>
      </c>
      <c r="BP18" s="26">
        <v>4166.3104047134802</v>
      </c>
      <c r="BQ18" s="26">
        <v>139.897228532616</v>
      </c>
      <c r="BR18" s="26">
        <v>2.6818357917073099</v>
      </c>
      <c r="BS18" s="26">
        <v>32.339786336634702</v>
      </c>
      <c r="BT18" s="26">
        <v>0</v>
      </c>
      <c r="BU18" s="26">
        <v>206.09114213131801</v>
      </c>
      <c r="BV18" s="26">
        <v>44.795690298781302</v>
      </c>
      <c r="BW18" s="26">
        <v>0</v>
      </c>
      <c r="BX18" s="26">
        <v>0</v>
      </c>
      <c r="BY18" s="26">
        <v>155.30783528643099</v>
      </c>
      <c r="BZ18" s="97">
        <v>0</v>
      </c>
      <c r="CA18" s="26">
        <v>3.3812416565443</v>
      </c>
      <c r="CB18" s="26">
        <v>9022.2062361039898</v>
      </c>
      <c r="CC18" s="26">
        <v>55.334758939190401</v>
      </c>
      <c r="CE18" s="23">
        <f t="shared" si="0"/>
        <v>3.679786004906566E-3</v>
      </c>
      <c r="CF18" s="23">
        <f t="shared" si="1"/>
        <v>6.1127894542297775E-3</v>
      </c>
      <c r="CG18" s="23">
        <f t="shared" si="2"/>
        <v>4.2777196929974087E-3</v>
      </c>
      <c r="CH18" s="23">
        <f t="shared" si="3"/>
        <v>4.6362495210578638E-3</v>
      </c>
      <c r="CI18" s="23">
        <f t="shared" si="4"/>
        <v>4.6374090762565092E-3</v>
      </c>
      <c r="CJ18" s="23">
        <f t="shared" si="5"/>
        <v>2.7766872298367034E-3</v>
      </c>
      <c r="CK18" s="23">
        <f t="shared" si="6"/>
        <v>2.9962199042947476E-3</v>
      </c>
      <c r="CL18" s="23">
        <f t="shared" si="7"/>
        <v>7.259713475660204E-3</v>
      </c>
      <c r="CM18" s="23">
        <f t="shared" si="8"/>
        <v>1.9291661993657064E-3</v>
      </c>
      <c r="CN18" s="23"/>
      <c r="CO18" s="23">
        <f t="shared" si="9"/>
        <v>5.5421526338827014E-3</v>
      </c>
      <c r="CP18" s="23">
        <f t="shared" si="10"/>
        <v>8.5352752259851734E-3</v>
      </c>
      <c r="CQ18" s="23">
        <f t="shared" si="11"/>
        <v>3.4745987654715002E-3</v>
      </c>
      <c r="CR18" s="23">
        <f t="shared" si="12"/>
        <v>6.4192185242029571E-3</v>
      </c>
    </row>
    <row r="19" spans="1:96" x14ac:dyDescent="0.25">
      <c r="A19" s="97" t="s">
        <v>18</v>
      </c>
      <c r="B19" s="97">
        <v>10391.154848</v>
      </c>
      <c r="C19" s="97">
        <v>85.004467804000001</v>
      </c>
      <c r="D19" s="97">
        <v>173.76878356</v>
      </c>
      <c r="E19" s="97">
        <v>1398.9785829</v>
      </c>
      <c r="F19" s="97">
        <v>1396.4232242999999</v>
      </c>
      <c r="G19" s="97">
        <v>29.762861428000001</v>
      </c>
      <c r="H19" s="97">
        <v>1586.1456909000001</v>
      </c>
      <c r="I19" s="97">
        <v>45.435084273999998</v>
      </c>
      <c r="J19" s="97">
        <v>73.871974945000005</v>
      </c>
      <c r="K19" s="97"/>
      <c r="L19" s="97">
        <v>94.018738440999996</v>
      </c>
      <c r="M19" s="97">
        <v>4.7275195684</v>
      </c>
      <c r="N19" s="97">
        <v>11.774946925</v>
      </c>
      <c r="O19" s="97">
        <v>11.631860219</v>
      </c>
      <c r="P19" s="26"/>
      <c r="Q19" s="26" t="s">
        <v>18</v>
      </c>
      <c r="R19" s="97">
        <v>0</v>
      </c>
      <c r="S19" s="26">
        <v>92.882611192669998</v>
      </c>
      <c r="T19" s="26">
        <v>4.7877310009542198</v>
      </c>
      <c r="U19" s="26">
        <v>45.958175289102101</v>
      </c>
      <c r="V19" s="26">
        <v>45.958175289102101</v>
      </c>
      <c r="W19" s="26">
        <v>259.91157752750502</v>
      </c>
      <c r="X19" s="97">
        <v>0</v>
      </c>
      <c r="Y19" s="26">
        <v>74.199981118114493</v>
      </c>
      <c r="Z19" s="26">
        <v>11.8507205743886</v>
      </c>
      <c r="AA19" s="26">
        <v>607.93276517121399</v>
      </c>
      <c r="AB19" s="26">
        <v>10463.3615056245</v>
      </c>
      <c r="AC19" s="26">
        <v>180.14096115712599</v>
      </c>
      <c r="AD19" s="26">
        <v>66.229340506048302</v>
      </c>
      <c r="AE19" s="26">
        <v>87.089505810778206</v>
      </c>
      <c r="AF19" s="26">
        <v>41.525176747647997</v>
      </c>
      <c r="AG19" s="97">
        <v>0</v>
      </c>
      <c r="AH19" s="26">
        <v>94.890409035200307</v>
      </c>
      <c r="AI19" s="26">
        <v>94.890409035200307</v>
      </c>
      <c r="AJ19" s="26">
        <v>0</v>
      </c>
      <c r="AK19" s="26">
        <v>33.781932481316304</v>
      </c>
      <c r="AL19" s="26">
        <v>5.0865292951244001</v>
      </c>
      <c r="AM19" s="97">
        <v>395.76609052693499</v>
      </c>
      <c r="AN19" s="26">
        <v>28.109743903541101</v>
      </c>
      <c r="AO19" s="26">
        <v>0</v>
      </c>
      <c r="AP19" s="26">
        <v>11.7613469419789</v>
      </c>
      <c r="AQ19" s="26">
        <v>85.883043231975805</v>
      </c>
      <c r="AR19" s="26">
        <v>0</v>
      </c>
      <c r="AS19" s="26">
        <v>157.52642936137599</v>
      </c>
      <c r="AT19" s="26">
        <v>17.5029383127366</v>
      </c>
      <c r="AU19" s="26">
        <v>175.029367674112</v>
      </c>
      <c r="AV19" s="26">
        <v>3.1285325478278399E-2</v>
      </c>
      <c r="AW19" s="26">
        <v>68.671484473541696</v>
      </c>
      <c r="AX19" s="26">
        <v>0.15487011196172701</v>
      </c>
      <c r="AY19" s="26">
        <v>174.49887574232</v>
      </c>
      <c r="AZ19" s="26">
        <v>0.140791028136488</v>
      </c>
      <c r="BA19" s="26">
        <v>4.1744550651741301</v>
      </c>
      <c r="BB19" s="26">
        <v>78.561380366738803</v>
      </c>
      <c r="BC19" s="26">
        <v>0.126711941963326</v>
      </c>
      <c r="BD19" s="26">
        <v>0</v>
      </c>
      <c r="BE19" s="26">
        <v>13.6151964410787</v>
      </c>
      <c r="BF19" s="26">
        <v>1410.50533370415</v>
      </c>
      <c r="BG19" s="26">
        <v>1407.95031870142</v>
      </c>
      <c r="BH19" s="26">
        <v>2.5550150027359302</v>
      </c>
      <c r="BI19" s="26">
        <v>0.15909393012450601</v>
      </c>
      <c r="BJ19" s="26">
        <v>0</v>
      </c>
      <c r="BK19" s="26">
        <v>34.493801445129698</v>
      </c>
      <c r="BL19" s="26">
        <v>1.32343581783208</v>
      </c>
      <c r="BM19" s="26">
        <v>520.50444050551903</v>
      </c>
      <c r="BN19" s="26">
        <v>2.11186477818746</v>
      </c>
      <c r="BO19" s="26">
        <v>2.6750286133478798</v>
      </c>
      <c r="BP19" s="26">
        <v>743.65812751533599</v>
      </c>
      <c r="BQ19" s="26">
        <v>24.503520109709001</v>
      </c>
      <c r="BR19" s="26">
        <v>0.478689616120196</v>
      </c>
      <c r="BS19" s="26">
        <v>5.7724315247716804</v>
      </c>
      <c r="BT19" s="26">
        <v>0</v>
      </c>
      <c r="BU19" s="26">
        <v>29.956663943076599</v>
      </c>
      <c r="BV19" s="26">
        <v>7.9302173607944102</v>
      </c>
      <c r="BW19" s="26">
        <v>0</v>
      </c>
      <c r="BX19" s="26">
        <v>0</v>
      </c>
      <c r="BY19" s="26">
        <v>27.4855758357666</v>
      </c>
      <c r="BZ19" s="97">
        <v>0</v>
      </c>
      <c r="CA19" s="26">
        <v>0.55630567604035797</v>
      </c>
      <c r="CB19" s="26">
        <v>1595.26731653411</v>
      </c>
      <c r="CC19" s="26">
        <v>9.7883820908692201</v>
      </c>
      <c r="CE19" s="23">
        <f t="shared" si="0"/>
        <v>6.9488578200138582E-3</v>
      </c>
      <c r="CF19" s="23">
        <f t="shared" si="1"/>
        <v>1.0335638239646283E-2</v>
      </c>
      <c r="CG19" s="23">
        <f t="shared" si="2"/>
        <v>7.2543761214552659E-3</v>
      </c>
      <c r="CH19" s="23">
        <f t="shared" si="3"/>
        <v>8.2394047664801958E-3</v>
      </c>
      <c r="CI19" s="23">
        <f t="shared" si="4"/>
        <v>8.2547283666084704E-3</v>
      </c>
      <c r="CJ19" s="23">
        <f t="shared" si="5"/>
        <v>6.5115551992683913E-3</v>
      </c>
      <c r="CK19" s="23">
        <f t="shared" si="6"/>
        <v>5.7508119754965262E-3</v>
      </c>
      <c r="CL19" s="23">
        <f t="shared" si="7"/>
        <v>1.1512931547514258E-2</v>
      </c>
      <c r="CM19" s="23">
        <f t="shared" si="8"/>
        <v>4.440197698229933E-3</v>
      </c>
      <c r="CN19" s="23"/>
      <c r="CO19" s="23">
        <f t="shared" si="9"/>
        <v>9.2712432505921531E-3</v>
      </c>
      <c r="CP19" s="23">
        <f t="shared" si="10"/>
        <v>1.2736368762318626E-2</v>
      </c>
      <c r="CQ19" s="23">
        <f t="shared" si="11"/>
        <v>6.435158465786431E-3</v>
      </c>
      <c r="CR19" s="23">
        <f t="shared" si="12"/>
        <v>1.1132073506814538E-2</v>
      </c>
    </row>
    <row r="20" spans="1:96" x14ac:dyDescent="0.25">
      <c r="A20" s="97" t="s">
        <v>19</v>
      </c>
      <c r="B20" s="97">
        <v>55812.704081000003</v>
      </c>
      <c r="C20" s="97">
        <v>386.96657700999998</v>
      </c>
      <c r="D20" s="97">
        <v>842.17683877000002</v>
      </c>
      <c r="E20" s="97">
        <v>7688.6084315999997</v>
      </c>
      <c r="F20" s="97">
        <v>7688.6084315999997</v>
      </c>
      <c r="G20" s="97">
        <v>269.55479810000003</v>
      </c>
      <c r="H20" s="97">
        <v>7913.9498887999998</v>
      </c>
      <c r="I20" s="97">
        <v>188.63412235000001</v>
      </c>
      <c r="J20" s="97">
        <v>461.78696436000001</v>
      </c>
      <c r="K20" s="97"/>
      <c r="L20" s="97">
        <v>386.57465266999998</v>
      </c>
      <c r="M20" s="97">
        <v>15.561233381999999</v>
      </c>
      <c r="N20" s="97">
        <v>41.163471239000003</v>
      </c>
      <c r="O20" s="97">
        <v>63.414662180000001</v>
      </c>
      <c r="P20" s="26"/>
      <c r="Q20" s="26" t="s">
        <v>19</v>
      </c>
      <c r="R20" s="97">
        <v>0</v>
      </c>
      <c r="S20" s="26">
        <v>455.69000585248398</v>
      </c>
      <c r="T20" s="26">
        <v>15.649659622798</v>
      </c>
      <c r="U20" s="26">
        <v>189.36901303686099</v>
      </c>
      <c r="V20" s="26">
        <v>189.36901303686099</v>
      </c>
      <c r="W20" s="26">
        <v>1275.1489466442799</v>
      </c>
      <c r="X20" s="97">
        <v>0</v>
      </c>
      <c r="Y20" s="26">
        <v>462.05747134343198</v>
      </c>
      <c r="Z20" s="26">
        <v>41.2552996716813</v>
      </c>
      <c r="AA20" s="26">
        <v>3094.0825900743898</v>
      </c>
      <c r="AB20" s="26">
        <v>55900.722185662198</v>
      </c>
      <c r="AC20" s="26">
        <v>931.36904547016297</v>
      </c>
      <c r="AD20" s="26">
        <v>340.04946893147701</v>
      </c>
      <c r="AE20" s="26">
        <v>427.26866497098803</v>
      </c>
      <c r="AF20" s="26">
        <v>251.56713862243799</v>
      </c>
      <c r="AG20" s="97">
        <v>0</v>
      </c>
      <c r="AH20" s="26">
        <v>387.71752963229898</v>
      </c>
      <c r="AI20" s="26">
        <v>387.71752963229898</v>
      </c>
      <c r="AJ20" s="26">
        <v>0</v>
      </c>
      <c r="AK20" s="26">
        <v>165.73808168193901</v>
      </c>
      <c r="AL20" s="26">
        <v>24.954969447779501</v>
      </c>
      <c r="AM20" s="97">
        <v>1941.66324445398</v>
      </c>
      <c r="AN20" s="26">
        <v>137.90883339323199</v>
      </c>
      <c r="AO20" s="26">
        <v>0</v>
      </c>
      <c r="AP20" s="26">
        <v>63.580742790882098</v>
      </c>
      <c r="AQ20" s="26">
        <v>388.16588861147397</v>
      </c>
      <c r="AR20" s="26">
        <v>0</v>
      </c>
      <c r="AS20" s="26">
        <v>759.26704785242202</v>
      </c>
      <c r="AT20" s="26">
        <v>84.362970580862694</v>
      </c>
      <c r="AU20" s="26">
        <v>843.63001843328504</v>
      </c>
      <c r="AV20" s="26">
        <v>0.15348851839026201</v>
      </c>
      <c r="AW20" s="26">
        <v>341.474312211952</v>
      </c>
      <c r="AX20" s="26">
        <v>0.847434423077983</v>
      </c>
      <c r="AY20" s="26">
        <v>860.21509523305599</v>
      </c>
      <c r="AZ20" s="26">
        <v>0.77039459801473698</v>
      </c>
      <c r="BA20" s="26">
        <v>22.842204390504602</v>
      </c>
      <c r="BB20" s="26">
        <v>429.88029310449298</v>
      </c>
      <c r="BC20" s="26">
        <v>0.69335499363415398</v>
      </c>
      <c r="BD20" s="26">
        <v>0</v>
      </c>
      <c r="BE20" s="26">
        <v>74.501024366584502</v>
      </c>
      <c r="BF20" s="26">
        <v>7704.1678319520197</v>
      </c>
      <c r="BG20" s="26">
        <v>7704.1678319520197</v>
      </c>
      <c r="BH20" s="26">
        <v>0</v>
      </c>
      <c r="BI20" s="26">
        <v>0.87054607604843404</v>
      </c>
      <c r="BJ20" s="26">
        <v>0</v>
      </c>
      <c r="BK20" s="26">
        <v>188.74672608122901</v>
      </c>
      <c r="BL20" s="26">
        <v>7.2417117941764904</v>
      </c>
      <c r="BM20" s="26">
        <v>2848.14914642548</v>
      </c>
      <c r="BN20" s="26">
        <v>11.555921950869999</v>
      </c>
      <c r="BO20" s="26">
        <v>14.6375004624194</v>
      </c>
      <c r="BP20" s="26">
        <v>4069.22602567282</v>
      </c>
      <c r="BQ20" s="26">
        <v>124.197268389261</v>
      </c>
      <c r="BR20" s="26">
        <v>2.6193413482365702</v>
      </c>
      <c r="BS20" s="26">
        <v>31.5862062644334</v>
      </c>
      <c r="BT20" s="26">
        <v>0</v>
      </c>
      <c r="BU20" s="26">
        <v>269.733097544602</v>
      </c>
      <c r="BV20" s="26">
        <v>38.9063512974842</v>
      </c>
      <c r="BW20" s="26">
        <v>0</v>
      </c>
      <c r="BX20" s="26">
        <v>0</v>
      </c>
      <c r="BY20" s="26">
        <v>134.97866425972899</v>
      </c>
      <c r="BZ20" s="97">
        <v>0</v>
      </c>
      <c r="CA20" s="26">
        <v>3.3702031894012099</v>
      </c>
      <c r="CB20" s="26">
        <v>7925.4002500041297</v>
      </c>
      <c r="CC20" s="26">
        <v>48.137442409400997</v>
      </c>
      <c r="CE20" s="23">
        <f t="shared" si="0"/>
        <v>1.577026343938748E-3</v>
      </c>
      <c r="CF20" s="23">
        <f t="shared" si="1"/>
        <v>3.0992640520553314E-3</v>
      </c>
      <c r="CG20" s="23">
        <f t="shared" si="2"/>
        <v>1.7255041891289691E-3</v>
      </c>
      <c r="CH20" s="23">
        <f t="shared" si="3"/>
        <v>2.0236952486839166E-3</v>
      </c>
      <c r="CI20" s="23">
        <f t="shared" si="4"/>
        <v>2.0236952486839166E-3</v>
      </c>
      <c r="CJ20" s="23">
        <f t="shared" si="5"/>
        <v>6.6145899037504702E-4</v>
      </c>
      <c r="CK20" s="23">
        <f t="shared" si="6"/>
        <v>1.44685793630494E-3</v>
      </c>
      <c r="CL20" s="23">
        <f t="shared" si="7"/>
        <v>3.8958523394692635E-3</v>
      </c>
      <c r="CM20" s="23">
        <f t="shared" si="8"/>
        <v>5.8578306515618664E-4</v>
      </c>
      <c r="CN20" s="23"/>
      <c r="CO20" s="23">
        <f t="shared" si="9"/>
        <v>2.9564198128494926E-3</v>
      </c>
      <c r="CP20" s="23">
        <f t="shared" si="10"/>
        <v>5.6824699319968294E-3</v>
      </c>
      <c r="CQ20" s="23">
        <f t="shared" si="11"/>
        <v>2.2308233469458833E-3</v>
      </c>
      <c r="CR20" s="23">
        <f t="shared" si="12"/>
        <v>2.6189623215319602E-3</v>
      </c>
    </row>
    <row r="21" spans="1:96" x14ac:dyDescent="0.25">
      <c r="A21" s="97" t="s">
        <v>20</v>
      </c>
      <c r="B21" s="97">
        <v>39261.143418</v>
      </c>
      <c r="C21" s="97">
        <v>324.05724844999997</v>
      </c>
      <c r="D21" s="97">
        <v>637.23670113000003</v>
      </c>
      <c r="E21" s="97">
        <v>5279.1206067000003</v>
      </c>
      <c r="F21" s="97">
        <v>5276.9953216000004</v>
      </c>
      <c r="G21" s="97">
        <v>129.43735029999999</v>
      </c>
      <c r="H21" s="97">
        <v>5853.6052933000001</v>
      </c>
      <c r="I21" s="97">
        <v>169.78237061999999</v>
      </c>
      <c r="J21" s="97">
        <v>283.80153576999999</v>
      </c>
      <c r="K21" s="97"/>
      <c r="L21" s="97">
        <v>348.47183064000001</v>
      </c>
      <c r="M21" s="97">
        <v>17.398183699000001</v>
      </c>
      <c r="N21" s="97">
        <v>42.827355554</v>
      </c>
      <c r="O21" s="97">
        <v>48.183517678000001</v>
      </c>
      <c r="P21" s="26"/>
      <c r="Q21" s="26" t="s">
        <v>20</v>
      </c>
      <c r="R21" s="97">
        <v>0</v>
      </c>
      <c r="S21" s="26">
        <v>341.26916638999199</v>
      </c>
      <c r="T21" s="26">
        <v>17.605017099608801</v>
      </c>
      <c r="U21" s="26">
        <v>171.56599423912201</v>
      </c>
      <c r="V21" s="26">
        <v>171.56599423912201</v>
      </c>
      <c r="W21" s="26">
        <v>954.966613506763</v>
      </c>
      <c r="X21" s="97">
        <v>0</v>
      </c>
      <c r="Y21" s="26">
        <v>284.78972812027598</v>
      </c>
      <c r="Z21" s="26">
        <v>43.068673288550798</v>
      </c>
      <c r="AA21" s="26">
        <v>2232.1106600265198</v>
      </c>
      <c r="AB21" s="26">
        <v>39496.456084755002</v>
      </c>
      <c r="AC21" s="26">
        <v>661.21027254981004</v>
      </c>
      <c r="AD21" s="26">
        <v>243.128901374338</v>
      </c>
      <c r="AE21" s="26">
        <v>319.98411723008002</v>
      </c>
      <c r="AF21" s="26">
        <v>151.90454844598099</v>
      </c>
      <c r="AG21" s="97">
        <v>0</v>
      </c>
      <c r="AH21" s="26">
        <v>351.38007238251799</v>
      </c>
      <c r="AI21" s="26">
        <v>351.38007238251799</v>
      </c>
      <c r="AJ21" s="26">
        <v>0</v>
      </c>
      <c r="AK21" s="26">
        <v>124.12160434971899</v>
      </c>
      <c r="AL21" s="26">
        <v>18.688921168661398</v>
      </c>
      <c r="AM21" s="97">
        <v>1454.12366767305</v>
      </c>
      <c r="AN21" s="26">
        <v>103.280755883178</v>
      </c>
      <c r="AO21" s="26">
        <v>0</v>
      </c>
      <c r="AP21" s="26">
        <v>48.6185070099271</v>
      </c>
      <c r="AQ21" s="26">
        <v>327.02442152006699</v>
      </c>
      <c r="AR21" s="26">
        <v>0</v>
      </c>
      <c r="AS21" s="26">
        <v>577.20094994240799</v>
      </c>
      <c r="AT21" s="26">
        <v>64.133464661575701</v>
      </c>
      <c r="AU21" s="26">
        <v>641.33441460398399</v>
      </c>
      <c r="AV21" s="26">
        <v>0.11494844091058801</v>
      </c>
      <c r="AW21" s="26">
        <v>252.249073030213</v>
      </c>
      <c r="AX21" s="26">
        <v>0.58469185281960601</v>
      </c>
      <c r="AY21" s="26">
        <v>641.08610292302399</v>
      </c>
      <c r="AZ21" s="26">
        <v>0.53153825504184904</v>
      </c>
      <c r="BA21" s="26">
        <v>15.7601018878223</v>
      </c>
      <c r="BB21" s="26">
        <v>296.59826642865301</v>
      </c>
      <c r="BC21" s="26">
        <v>0.47838448155572</v>
      </c>
      <c r="BD21" s="26">
        <v>0</v>
      </c>
      <c r="BE21" s="26">
        <v>51.402391163890002</v>
      </c>
      <c r="BF21" s="26">
        <v>5317.6560171706897</v>
      </c>
      <c r="BG21" s="26">
        <v>5315.5330424841704</v>
      </c>
      <c r="BH21" s="26">
        <v>2.12297468652479</v>
      </c>
      <c r="BI21" s="26">
        <v>0.60063829604783803</v>
      </c>
      <c r="BJ21" s="26">
        <v>0</v>
      </c>
      <c r="BK21" s="26">
        <v>130.22683346178999</v>
      </c>
      <c r="BL21" s="26">
        <v>4.99645891389443</v>
      </c>
      <c r="BM21" s="26">
        <v>1965.0966135358401</v>
      </c>
      <c r="BN21" s="26">
        <v>7.9730699016210602</v>
      </c>
      <c r="BO21" s="26">
        <v>10.099224627284</v>
      </c>
      <c r="BP21" s="26">
        <v>2807.5845390970298</v>
      </c>
      <c r="BQ21" s="26">
        <v>89.975299188573103</v>
      </c>
      <c r="BR21" s="26">
        <v>1.80722877902575</v>
      </c>
      <c r="BS21" s="26">
        <v>21.793061801843798</v>
      </c>
      <c r="BT21" s="26">
        <v>0</v>
      </c>
      <c r="BU21" s="26">
        <v>130.058469280721</v>
      </c>
      <c r="BV21" s="26">
        <v>29.1372058887676</v>
      </c>
      <c r="BW21" s="26">
        <v>0</v>
      </c>
      <c r="BX21" s="26">
        <v>0</v>
      </c>
      <c r="BY21" s="26">
        <v>100.98560362128801</v>
      </c>
      <c r="BZ21" s="97">
        <v>0</v>
      </c>
      <c r="CA21" s="26">
        <v>2.0350396624485101</v>
      </c>
      <c r="CB21" s="26">
        <v>5882.8200382515597</v>
      </c>
      <c r="CC21" s="26">
        <v>35.962872050177303</v>
      </c>
      <c r="CE21" s="23">
        <f t="shared" si="0"/>
        <v>5.9935255641871809E-3</v>
      </c>
      <c r="CF21" s="23">
        <f t="shared" si="1"/>
        <v>9.1563237182915105E-3</v>
      </c>
      <c r="CG21" s="23">
        <f t="shared" si="2"/>
        <v>6.4304417286662223E-3</v>
      </c>
      <c r="CH21" s="23">
        <f t="shared" si="3"/>
        <v>7.299588954603942E-3</v>
      </c>
      <c r="CI21" s="23">
        <f t="shared" si="4"/>
        <v>7.3029666572615674E-3</v>
      </c>
      <c r="CJ21" s="23">
        <f t="shared" si="5"/>
        <v>4.7986070425686672E-3</v>
      </c>
      <c r="CK21" s="23">
        <f t="shared" si="6"/>
        <v>4.9908976584052628E-3</v>
      </c>
      <c r="CL21" s="23">
        <f t="shared" si="7"/>
        <v>1.0505352308421026E-2</v>
      </c>
      <c r="CM21" s="23">
        <f t="shared" si="8"/>
        <v>3.4819838010913757E-3</v>
      </c>
      <c r="CN21" s="23"/>
      <c r="CO21" s="23">
        <f t="shared" si="9"/>
        <v>8.345701106389972E-3</v>
      </c>
      <c r="CP21" s="23">
        <f t="shared" si="10"/>
        <v>1.1888217999485145E-2</v>
      </c>
      <c r="CQ21" s="23">
        <f t="shared" si="11"/>
        <v>5.6346634395048204E-3</v>
      </c>
      <c r="CR21" s="23">
        <f t="shared" si="12"/>
        <v>9.0277620416599376E-3</v>
      </c>
    </row>
    <row r="22" spans="1:96" x14ac:dyDescent="0.25">
      <c r="A22" s="97" t="s">
        <v>129</v>
      </c>
      <c r="B22" s="97">
        <v>33967.575842999999</v>
      </c>
      <c r="C22" s="97">
        <v>265.30779744</v>
      </c>
      <c r="D22" s="97">
        <v>639.37526274000004</v>
      </c>
      <c r="E22" s="97">
        <v>4620.6542958999999</v>
      </c>
      <c r="F22" s="97">
        <v>4610.4819811999996</v>
      </c>
      <c r="G22" s="97">
        <v>122.05204276000001</v>
      </c>
      <c r="H22" s="97">
        <v>4821.0475491999996</v>
      </c>
      <c r="I22" s="97">
        <v>143.10748129000001</v>
      </c>
      <c r="J22" s="97">
        <v>247.96344141</v>
      </c>
      <c r="K22" s="97"/>
      <c r="L22" s="97">
        <v>297.85073518000002</v>
      </c>
      <c r="M22" s="97">
        <v>13.627774948000001</v>
      </c>
      <c r="N22" s="97">
        <v>32.072686048000001</v>
      </c>
      <c r="O22" s="97">
        <v>44.358534882000001</v>
      </c>
      <c r="P22" s="26"/>
      <c r="Q22" s="26" t="s">
        <v>129</v>
      </c>
      <c r="R22" s="97">
        <v>0</v>
      </c>
      <c r="S22" s="26">
        <v>272.441331412154</v>
      </c>
      <c r="T22" s="26">
        <v>13.7829322698057</v>
      </c>
      <c r="U22" s="26">
        <v>144.43674663786601</v>
      </c>
      <c r="V22" s="26">
        <v>144.43674663786601</v>
      </c>
      <c r="W22" s="26">
        <v>762.36720443762295</v>
      </c>
      <c r="X22" s="97">
        <v>0</v>
      </c>
      <c r="Y22" s="26">
        <v>248.691458465273</v>
      </c>
      <c r="Z22" s="26">
        <v>32.255415107084502</v>
      </c>
      <c r="AA22" s="26">
        <v>1876.6149086768901</v>
      </c>
      <c r="AB22" s="26">
        <v>34142.303439126503</v>
      </c>
      <c r="AC22" s="26">
        <v>568.25629712918203</v>
      </c>
      <c r="AD22" s="26">
        <v>206.93424134660401</v>
      </c>
      <c r="AE22" s="26">
        <v>255.44918710083701</v>
      </c>
      <c r="AF22" s="26">
        <v>161.88897161291499</v>
      </c>
      <c r="AG22" s="97">
        <v>0</v>
      </c>
      <c r="AH22" s="26">
        <v>300.00895888226199</v>
      </c>
      <c r="AI22" s="26">
        <v>300.00895888226199</v>
      </c>
      <c r="AJ22" s="26">
        <v>0</v>
      </c>
      <c r="AK22" s="26">
        <v>99.089502701015803</v>
      </c>
      <c r="AL22" s="26">
        <v>14.919696304396799</v>
      </c>
      <c r="AM22" s="97">
        <v>1160.85301961254</v>
      </c>
      <c r="AN22" s="26">
        <v>82.450886383134602</v>
      </c>
      <c r="AO22" s="26">
        <v>0</v>
      </c>
      <c r="AP22" s="26">
        <v>44.678534245463602</v>
      </c>
      <c r="AQ22" s="26">
        <v>267.52748822676699</v>
      </c>
      <c r="AR22" s="26">
        <v>0</v>
      </c>
      <c r="AS22" s="26">
        <v>578.08206542127505</v>
      </c>
      <c r="AT22" s="26">
        <v>64.231360827306403</v>
      </c>
      <c r="AU22" s="26">
        <v>642.31342624858098</v>
      </c>
      <c r="AV22" s="26">
        <v>9.1765418647500402E-2</v>
      </c>
      <c r="AW22" s="26">
        <v>205.25176164026601</v>
      </c>
      <c r="AX22" s="26">
        <v>0.51029401962113496</v>
      </c>
      <c r="AY22" s="26">
        <v>515.27892429101598</v>
      </c>
      <c r="AZ22" s="26">
        <v>0.463903447819353</v>
      </c>
      <c r="BA22" s="26">
        <v>13.7547392729156</v>
      </c>
      <c r="BB22" s="26">
        <v>258.85812612906898</v>
      </c>
      <c r="BC22" s="26">
        <v>0.41751313360560399</v>
      </c>
      <c r="BD22" s="26">
        <v>0</v>
      </c>
      <c r="BE22" s="26">
        <v>44.861786974431901</v>
      </c>
      <c r="BF22" s="26">
        <v>4649.3285308709401</v>
      </c>
      <c r="BG22" s="26">
        <v>4639.1668203275403</v>
      </c>
      <c r="BH22" s="26">
        <v>10.161710543406199</v>
      </c>
      <c r="BI22" s="26">
        <v>0.52421059686833404</v>
      </c>
      <c r="BJ22" s="26">
        <v>0</v>
      </c>
      <c r="BK22" s="26">
        <v>113.65636609137</v>
      </c>
      <c r="BL22" s="26">
        <v>4.3606915942172702</v>
      </c>
      <c r="BM22" s="26">
        <v>1715.0513346891701</v>
      </c>
      <c r="BN22" s="26">
        <v>6.9585509715217899</v>
      </c>
      <c r="BO22" s="26">
        <v>8.8141659033162991</v>
      </c>
      <c r="BP22" s="26">
        <v>2450.3378185904699</v>
      </c>
      <c r="BQ22" s="26">
        <v>75.208952405620394</v>
      </c>
      <c r="BR22" s="26">
        <v>1.5772717800779299</v>
      </c>
      <c r="BS22" s="26">
        <v>19.020047133054401</v>
      </c>
      <c r="BT22" s="26">
        <v>0</v>
      </c>
      <c r="BU22" s="26">
        <v>122.50578398469899</v>
      </c>
      <c r="BV22" s="26">
        <v>23.260762563148599</v>
      </c>
      <c r="BW22" s="26">
        <v>0</v>
      </c>
      <c r="BX22" s="26">
        <v>0</v>
      </c>
      <c r="BY22" s="26">
        <v>80.730683008138897</v>
      </c>
      <c r="BZ22" s="97">
        <v>0</v>
      </c>
      <c r="CA22" s="26">
        <v>2.16880227965826</v>
      </c>
      <c r="CB22" s="26">
        <v>4842.9996245859402</v>
      </c>
      <c r="CC22" s="26">
        <v>28.8072548938894</v>
      </c>
      <c r="CE22" s="23">
        <f t="shared" si="0"/>
        <v>5.1439524838070459E-3</v>
      </c>
      <c r="CF22" s="23">
        <f t="shared" si="1"/>
        <v>8.3664739905316109E-3</v>
      </c>
      <c r="CG22" s="23">
        <f t="shared" si="2"/>
        <v>4.5953662579775742E-3</v>
      </c>
      <c r="CH22" s="23">
        <f t="shared" si="3"/>
        <v>6.2056655042086704E-3</v>
      </c>
      <c r="CI22" s="23">
        <f t="shared" si="4"/>
        <v>6.2216573548075638E-3</v>
      </c>
      <c r="CJ22" s="23">
        <f t="shared" si="5"/>
        <v>3.717604510652988E-3</v>
      </c>
      <c r="CK22" s="23">
        <f t="shared" si="6"/>
        <v>4.5533828824366809E-3</v>
      </c>
      <c r="CL22" s="23">
        <f t="shared" si="7"/>
        <v>9.2885804144111107E-3</v>
      </c>
      <c r="CM22" s="23">
        <f t="shared" si="8"/>
        <v>2.9359854466176963E-3</v>
      </c>
      <c r="CN22" s="23"/>
      <c r="CO22" s="23">
        <f t="shared" si="9"/>
        <v>7.2459908516180078E-3</v>
      </c>
      <c r="CP22" s="23">
        <f t="shared" si="10"/>
        <v>1.1385374530892892E-2</v>
      </c>
      <c r="CQ22" s="23">
        <f t="shared" si="11"/>
        <v>5.6973419317305875E-3</v>
      </c>
      <c r="CR22" s="23">
        <f t="shared" si="12"/>
        <v>7.2139299531611065E-3</v>
      </c>
    </row>
    <row r="23" spans="1:96" x14ac:dyDescent="0.25">
      <c r="A23" s="97" t="s">
        <v>22</v>
      </c>
      <c r="B23" s="97">
        <v>75644.957232999994</v>
      </c>
      <c r="C23" s="97">
        <v>581.65795376000005</v>
      </c>
      <c r="D23" s="97">
        <v>1264.5370066</v>
      </c>
      <c r="E23" s="97">
        <v>10448.679951</v>
      </c>
      <c r="F23" s="97">
        <v>10438.720743</v>
      </c>
      <c r="G23" s="97">
        <v>315.46895525000002</v>
      </c>
      <c r="H23" s="97">
        <v>10381.262413</v>
      </c>
      <c r="I23" s="97">
        <v>308.23085193999998</v>
      </c>
      <c r="J23" s="97">
        <v>570.32801621999999</v>
      </c>
      <c r="K23" s="97"/>
      <c r="L23" s="97">
        <v>620.63756278999995</v>
      </c>
      <c r="M23" s="97">
        <v>28.132294129999998</v>
      </c>
      <c r="N23" s="97">
        <v>62.641033110000002</v>
      </c>
      <c r="O23" s="97">
        <v>93.329084950999999</v>
      </c>
      <c r="P23" s="26"/>
      <c r="Q23" s="26" t="s">
        <v>22</v>
      </c>
      <c r="R23" s="97">
        <v>0</v>
      </c>
      <c r="S23" s="26">
        <v>587.66845785700605</v>
      </c>
      <c r="T23" s="26">
        <v>28.415664391013198</v>
      </c>
      <c r="U23" s="26">
        <v>310.65640105073601</v>
      </c>
      <c r="V23" s="26">
        <v>310.65640105073601</v>
      </c>
      <c r="W23" s="26">
        <v>1644.4614490639999</v>
      </c>
      <c r="X23" s="97">
        <v>0</v>
      </c>
      <c r="Y23" s="26">
        <v>571.67469105700695</v>
      </c>
      <c r="Z23" s="26">
        <v>62.979673778188001</v>
      </c>
      <c r="AA23" s="26">
        <v>4013.5438687628098</v>
      </c>
      <c r="AB23" s="26">
        <v>75966.799682710698</v>
      </c>
      <c r="AC23" s="26">
        <v>1211.0761070036101</v>
      </c>
      <c r="AD23" s="26">
        <v>441.70136384261701</v>
      </c>
      <c r="AE23" s="26">
        <v>551.01562771655199</v>
      </c>
      <c r="AF23" s="26">
        <v>334.44219740375303</v>
      </c>
      <c r="AG23" s="97">
        <v>0</v>
      </c>
      <c r="AH23" s="26">
        <v>624.59170668777995</v>
      </c>
      <c r="AI23" s="26">
        <v>624.59170668777995</v>
      </c>
      <c r="AJ23" s="26">
        <v>0</v>
      </c>
      <c r="AK23" s="26">
        <v>213.74043689882399</v>
      </c>
      <c r="AL23" s="26">
        <v>32.182481984522497</v>
      </c>
      <c r="AM23" s="97">
        <v>2504.0143416238602</v>
      </c>
      <c r="AN23" s="26">
        <v>177.85038047784499</v>
      </c>
      <c r="AO23" s="26">
        <v>0</v>
      </c>
      <c r="AP23" s="26">
        <v>93.915416960810603</v>
      </c>
      <c r="AQ23" s="26">
        <v>585.709981209896</v>
      </c>
      <c r="AR23" s="26">
        <v>0</v>
      </c>
      <c r="AS23" s="26">
        <v>1143.0208933408201</v>
      </c>
      <c r="AT23" s="26">
        <v>127.002305178546</v>
      </c>
      <c r="AU23" s="26">
        <v>1270.02319851937</v>
      </c>
      <c r="AV23" s="26">
        <v>0.197942309478087</v>
      </c>
      <c r="AW23" s="26">
        <v>441.32901933145303</v>
      </c>
      <c r="AX23" s="26">
        <v>1.1540363384535599</v>
      </c>
      <c r="AY23" s="26">
        <v>1110.21321801369</v>
      </c>
      <c r="AZ23" s="26">
        <v>1.04912420674944</v>
      </c>
      <c r="BA23" s="26">
        <v>31.106523528276998</v>
      </c>
      <c r="BB23" s="26">
        <v>585.41114714198295</v>
      </c>
      <c r="BC23" s="26">
        <v>0.944211740053021</v>
      </c>
      <c r="BD23" s="26">
        <v>0</v>
      </c>
      <c r="BE23" s="26">
        <v>101.455522212117</v>
      </c>
      <c r="BF23" s="26">
        <v>10501.489764780999</v>
      </c>
      <c r="BG23" s="26">
        <v>10491.5391766022</v>
      </c>
      <c r="BH23" s="26">
        <v>9.9505881787889994</v>
      </c>
      <c r="BI23" s="26">
        <v>1.1855104173900499</v>
      </c>
      <c r="BJ23" s="26">
        <v>0</v>
      </c>
      <c r="BK23" s="26">
        <v>257.03536355208701</v>
      </c>
      <c r="BL23" s="26">
        <v>9.8617653875449793</v>
      </c>
      <c r="BM23" s="26">
        <v>3878.6118547925698</v>
      </c>
      <c r="BN23" s="26">
        <v>15.7368592553889</v>
      </c>
      <c r="BO23" s="26">
        <v>19.9333558323825</v>
      </c>
      <c r="BP23" s="26">
        <v>5541.4727936969803</v>
      </c>
      <c r="BQ23" s="26">
        <v>161.00103204713099</v>
      </c>
      <c r="BR23" s="26">
        <v>3.5670214485468699</v>
      </c>
      <c r="BS23" s="26">
        <v>43.014087051703903</v>
      </c>
      <c r="BT23" s="26">
        <v>0</v>
      </c>
      <c r="BU23" s="26">
        <v>316.28596635085398</v>
      </c>
      <c r="BV23" s="26">
        <v>50.174525867745899</v>
      </c>
      <c r="BW23" s="26">
        <v>0</v>
      </c>
      <c r="BX23" s="26">
        <v>0</v>
      </c>
      <c r="BY23" s="26">
        <v>174.099172305689</v>
      </c>
      <c r="BZ23" s="97">
        <v>0</v>
      </c>
      <c r="CA23" s="26">
        <v>4.4804661077878496</v>
      </c>
      <c r="CB23" s="26">
        <v>10422.313735015399</v>
      </c>
      <c r="CC23" s="26">
        <v>62.103208457991798</v>
      </c>
      <c r="CE23" s="23">
        <f t="shared" si="0"/>
        <v>4.2546451407113909E-3</v>
      </c>
      <c r="CF23" s="23">
        <f t="shared" si="1"/>
        <v>6.966340653819833E-3</v>
      </c>
      <c r="CG23" s="23">
        <f t="shared" si="2"/>
        <v>4.338498510313156E-3</v>
      </c>
      <c r="CH23" s="23">
        <f t="shared" si="3"/>
        <v>5.0542091468640605E-3</v>
      </c>
      <c r="CI23" s="23">
        <f t="shared" si="4"/>
        <v>5.0598569405757368E-3</v>
      </c>
      <c r="CJ23" s="23">
        <f t="shared" si="5"/>
        <v>2.5898304326221356E-3</v>
      </c>
      <c r="CK23" s="23">
        <f t="shared" si="6"/>
        <v>3.9543670492320987E-3</v>
      </c>
      <c r="CL23" s="23">
        <f t="shared" si="7"/>
        <v>7.869261287342463E-3</v>
      </c>
      <c r="CM23" s="23">
        <f t="shared" si="8"/>
        <v>2.3612286240686587E-3</v>
      </c>
      <c r="CN23" s="23"/>
      <c r="CO23" s="23">
        <f t="shared" si="9"/>
        <v>6.3710998734988443E-3</v>
      </c>
      <c r="CP23" s="23">
        <f t="shared" si="10"/>
        <v>1.0072774715909743E-2</v>
      </c>
      <c r="CQ23" s="23">
        <f t="shared" si="11"/>
        <v>5.4060517742951855E-3</v>
      </c>
      <c r="CR23" s="23">
        <f t="shared" si="12"/>
        <v>6.2824146418926398E-3</v>
      </c>
    </row>
    <row r="24" spans="1:96" x14ac:dyDescent="0.25">
      <c r="A24" s="97" t="s">
        <v>23</v>
      </c>
      <c r="B24" s="97">
        <v>236925.63146999999</v>
      </c>
      <c r="C24" s="97">
        <v>1727.8479657</v>
      </c>
      <c r="D24" s="97">
        <v>2653.0834968999998</v>
      </c>
      <c r="E24" s="97">
        <v>37897.685591000001</v>
      </c>
      <c r="F24" s="97">
        <v>37897.046135999997</v>
      </c>
      <c r="G24" s="97">
        <v>1035.8657034</v>
      </c>
      <c r="H24" s="97">
        <v>37182.324847999997</v>
      </c>
      <c r="I24" s="97">
        <v>869.57396657000004</v>
      </c>
      <c r="J24" s="97">
        <v>1714.7807912000001</v>
      </c>
      <c r="K24" s="97"/>
      <c r="L24" s="97">
        <v>1526.7079298000001</v>
      </c>
      <c r="M24" s="97">
        <v>83.612029524999997</v>
      </c>
      <c r="N24" s="97">
        <v>152.17761755999999</v>
      </c>
      <c r="O24" s="97">
        <v>209.89590362000001</v>
      </c>
      <c r="P24" s="26"/>
      <c r="Q24" s="26" t="s">
        <v>23</v>
      </c>
      <c r="R24" s="97">
        <v>0</v>
      </c>
      <c r="S24" s="26">
        <v>2375.38688839719</v>
      </c>
      <c r="T24" s="26">
        <v>84.993748479001098</v>
      </c>
      <c r="U24" s="26">
        <v>881.55482168445599</v>
      </c>
      <c r="V24" s="26">
        <v>881.55482168445599</v>
      </c>
      <c r="W24" s="26">
        <v>6646.9970321528399</v>
      </c>
      <c r="X24" s="97">
        <v>0</v>
      </c>
      <c r="Y24" s="26">
        <v>1722.1106591369501</v>
      </c>
      <c r="Z24" s="26">
        <v>153.90102091243</v>
      </c>
      <c r="AA24" s="26">
        <v>13529.784915798</v>
      </c>
      <c r="AB24" s="26">
        <v>238565.737527891</v>
      </c>
      <c r="AC24" s="26">
        <v>3746.05756708629</v>
      </c>
      <c r="AD24" s="26">
        <v>1420.1470685609299</v>
      </c>
      <c r="AE24" s="26">
        <v>2227.23389009211</v>
      </c>
      <c r="AF24" s="26">
        <v>196.38882216189401</v>
      </c>
      <c r="AG24" s="97">
        <v>0</v>
      </c>
      <c r="AH24" s="26">
        <v>1546.5999125170999</v>
      </c>
      <c r="AI24" s="26">
        <v>1546.5999125170999</v>
      </c>
      <c r="AJ24" s="26">
        <v>0</v>
      </c>
      <c r="AK24" s="26">
        <v>863.91877926634299</v>
      </c>
      <c r="AL24" s="26">
        <v>130.08333248130299</v>
      </c>
      <c r="AM24" s="97">
        <v>10121.357044104099</v>
      </c>
      <c r="AN24" s="26">
        <v>718.88062779295296</v>
      </c>
      <c r="AO24" s="26">
        <v>0</v>
      </c>
      <c r="AP24" s="26">
        <v>212.86294828775701</v>
      </c>
      <c r="AQ24" s="26">
        <v>1747.92575878657</v>
      </c>
      <c r="AR24" s="26">
        <v>0</v>
      </c>
      <c r="AS24" s="26">
        <v>2413.6842515826402</v>
      </c>
      <c r="AT24" s="26">
        <v>268.18719360725697</v>
      </c>
      <c r="AU24" s="26">
        <v>2681.8714451899</v>
      </c>
      <c r="AV24" s="26">
        <v>0.80009305901726302</v>
      </c>
      <c r="AW24" s="26">
        <v>1673.60080971866</v>
      </c>
      <c r="AX24" s="26">
        <v>4.1973891263634204</v>
      </c>
      <c r="AY24" s="26">
        <v>4388.3175096960204</v>
      </c>
      <c r="AZ24" s="26">
        <v>3.8158088294008299</v>
      </c>
      <c r="BA24" s="26">
        <v>113.138758177879</v>
      </c>
      <c r="BB24" s="26">
        <v>2129.2211152741702</v>
      </c>
      <c r="BC24" s="26">
        <v>3.4342290003692701</v>
      </c>
      <c r="BD24" s="26">
        <v>0</v>
      </c>
      <c r="BE24" s="26">
        <v>369.00785775999299</v>
      </c>
      <c r="BF24" s="26">
        <v>38159.815157374898</v>
      </c>
      <c r="BG24" s="26">
        <v>38159.176203258801</v>
      </c>
      <c r="BH24" s="26">
        <v>0.63895411604188002</v>
      </c>
      <c r="BI24" s="26">
        <v>4.3118647002540804</v>
      </c>
      <c r="BJ24" s="26">
        <v>0</v>
      </c>
      <c r="BK24" s="26">
        <v>934.87318460402196</v>
      </c>
      <c r="BL24" s="26">
        <v>35.868595341192801</v>
      </c>
      <c r="BM24" s="26">
        <v>14107.046688922301</v>
      </c>
      <c r="BN24" s="26">
        <v>57.237124693640098</v>
      </c>
      <c r="BO24" s="26">
        <v>72.500372079234097</v>
      </c>
      <c r="BP24" s="26">
        <v>20155.101307781701</v>
      </c>
      <c r="BQ24" s="26">
        <v>554.630596228993</v>
      </c>
      <c r="BR24" s="26">
        <v>12.9737498016391</v>
      </c>
      <c r="BS24" s="26">
        <v>156.44815716661901</v>
      </c>
      <c r="BT24" s="26">
        <v>0</v>
      </c>
      <c r="BU24" s="26">
        <v>1040.20647245798</v>
      </c>
      <c r="BV24" s="26">
        <v>202.80799481002299</v>
      </c>
      <c r="BW24" s="26">
        <v>0</v>
      </c>
      <c r="BX24" s="26">
        <v>0</v>
      </c>
      <c r="BY24" s="26">
        <v>700.53051448046597</v>
      </c>
      <c r="BZ24" s="97">
        <v>0</v>
      </c>
      <c r="CA24" s="26">
        <v>2.63098861720841</v>
      </c>
      <c r="CB24" s="26">
        <v>37389.826165555998</v>
      </c>
      <c r="CC24" s="26">
        <v>248.25202750394101</v>
      </c>
      <c r="CE24" s="23">
        <f t="shared" si="0"/>
        <v>6.9224509299184228E-3</v>
      </c>
      <c r="CF24" s="23">
        <f t="shared" si="1"/>
        <v>1.1620115591845994E-2</v>
      </c>
      <c r="CG24" s="23">
        <f t="shared" si="2"/>
        <v>1.0850750955835934E-2</v>
      </c>
      <c r="CH24" s="23">
        <f t="shared" si="3"/>
        <v>6.9167697786048418E-3</v>
      </c>
      <c r="CI24" s="23">
        <f t="shared" si="4"/>
        <v>6.9168997055365665E-3</v>
      </c>
      <c r="CJ24" s="23">
        <f t="shared" si="5"/>
        <v>4.190474734062876E-3</v>
      </c>
      <c r="CK24" s="23">
        <f t="shared" si="6"/>
        <v>5.5806439862020329E-3</v>
      </c>
      <c r="CL24" s="23">
        <f t="shared" si="7"/>
        <v>1.3777844755074667E-2</v>
      </c>
      <c r="CM24" s="23">
        <f t="shared" si="8"/>
        <v>4.2745218365903021E-3</v>
      </c>
      <c r="CN24" s="23"/>
      <c r="CO24" s="23">
        <f t="shared" si="9"/>
        <v>1.3029330842413128E-2</v>
      </c>
      <c r="CP24" s="23">
        <f t="shared" si="10"/>
        <v>1.6525360786607476E-2</v>
      </c>
      <c r="CQ24" s="23">
        <f t="shared" si="11"/>
        <v>1.132494633614904E-2</v>
      </c>
      <c r="CR24" s="23">
        <f t="shared" si="12"/>
        <v>1.4135791202140823E-2</v>
      </c>
    </row>
    <row r="25" spans="1:96" x14ac:dyDescent="0.25">
      <c r="A25" s="97" t="s">
        <v>24</v>
      </c>
      <c r="B25" s="97">
        <v>23475.016184</v>
      </c>
      <c r="C25" s="97">
        <v>188.03593534999999</v>
      </c>
      <c r="D25" s="97">
        <v>361.28667557</v>
      </c>
      <c r="E25" s="97">
        <v>3085.6112441</v>
      </c>
      <c r="F25" s="97">
        <v>3083.8446557000002</v>
      </c>
      <c r="G25" s="97">
        <v>72.920296359000005</v>
      </c>
      <c r="H25" s="97">
        <v>3537.1701538000002</v>
      </c>
      <c r="I25" s="97">
        <v>98.369686793</v>
      </c>
      <c r="J25" s="97">
        <v>172.5609905</v>
      </c>
      <c r="K25" s="97"/>
      <c r="L25" s="97">
        <v>207.19567226999999</v>
      </c>
      <c r="M25" s="97">
        <v>10.013814358999999</v>
      </c>
      <c r="N25" s="97">
        <v>26.590339996000001</v>
      </c>
      <c r="O25" s="97">
        <v>25.321701809</v>
      </c>
      <c r="P25" s="26"/>
      <c r="Q25" s="26" t="s">
        <v>24</v>
      </c>
      <c r="R25" s="97">
        <v>0</v>
      </c>
      <c r="S25" s="26">
        <v>205.356754932314</v>
      </c>
      <c r="T25" s="26">
        <v>10.1143494241991</v>
      </c>
      <c r="U25" s="26">
        <v>99.239624272742702</v>
      </c>
      <c r="V25" s="26">
        <v>99.239624272742702</v>
      </c>
      <c r="W25" s="26">
        <v>574.64590697562801</v>
      </c>
      <c r="X25" s="97">
        <v>0</v>
      </c>
      <c r="Y25" s="26">
        <v>173.071302984249</v>
      </c>
      <c r="Z25" s="26">
        <v>26.711595976183499</v>
      </c>
      <c r="AA25" s="26">
        <v>1364.35490062447</v>
      </c>
      <c r="AB25" s="26">
        <v>23592.135341232399</v>
      </c>
      <c r="AC25" s="26">
        <v>406.923380972171</v>
      </c>
      <c r="AD25" s="26">
        <v>149.17571025721199</v>
      </c>
      <c r="AE25" s="26">
        <v>192.548656586455</v>
      </c>
      <c r="AF25" s="26">
        <v>100.500786626105</v>
      </c>
      <c r="AG25" s="97">
        <v>0</v>
      </c>
      <c r="AH25" s="26">
        <v>208.628035895008</v>
      </c>
      <c r="AI25" s="26">
        <v>208.628035895008</v>
      </c>
      <c r="AJ25" s="26">
        <v>0</v>
      </c>
      <c r="AK25" s="26">
        <v>74.689746373918197</v>
      </c>
      <c r="AL25" s="26">
        <v>11.245948485320501</v>
      </c>
      <c r="AM25" s="97">
        <v>875.01089471211696</v>
      </c>
      <c r="AN25" s="26">
        <v>62.148615350020101</v>
      </c>
      <c r="AO25" s="26">
        <v>0</v>
      </c>
      <c r="AP25" s="26">
        <v>25.536544020363898</v>
      </c>
      <c r="AQ25" s="26">
        <v>189.48984814828199</v>
      </c>
      <c r="AR25" s="26">
        <v>0</v>
      </c>
      <c r="AS25" s="26">
        <v>327.00578382909703</v>
      </c>
      <c r="AT25" s="26">
        <v>36.333974610250301</v>
      </c>
      <c r="AU25" s="26">
        <v>363.33975843934797</v>
      </c>
      <c r="AV25" s="26">
        <v>6.9169571156167398E-2</v>
      </c>
      <c r="AW25" s="26">
        <v>152.657307978956</v>
      </c>
      <c r="AX25" s="26">
        <v>0.34130126636794</v>
      </c>
      <c r="AY25" s="26">
        <v>386.55090223040298</v>
      </c>
      <c r="AZ25" s="26">
        <v>0.31027376856980599</v>
      </c>
      <c r="BA25" s="26">
        <v>9.1996234104399797</v>
      </c>
      <c r="BB25" s="26">
        <v>173.13284131241099</v>
      </c>
      <c r="BC25" s="26">
        <v>0.279246452123877</v>
      </c>
      <c r="BD25" s="26">
        <v>0</v>
      </c>
      <c r="BE25" s="26">
        <v>30.005031142159499</v>
      </c>
      <c r="BF25" s="26">
        <v>3104.5933039954898</v>
      </c>
      <c r="BG25" s="26">
        <v>3102.82759848565</v>
      </c>
      <c r="BH25" s="26">
        <v>1.7657055098394401</v>
      </c>
      <c r="BI25" s="26">
        <v>0.35060950321048001</v>
      </c>
      <c r="BJ25" s="26">
        <v>0</v>
      </c>
      <c r="BK25" s="26">
        <v>76.017101518323102</v>
      </c>
      <c r="BL25" s="26">
        <v>2.9165742900290401</v>
      </c>
      <c r="BM25" s="26">
        <v>1147.08266426362</v>
      </c>
      <c r="BN25" s="26">
        <v>4.6541092701047697</v>
      </c>
      <c r="BO25" s="26">
        <v>5.8952041572556899</v>
      </c>
      <c r="BP25" s="26">
        <v>1638.8668513698899</v>
      </c>
      <c r="BQ25" s="26">
        <v>54.898753537894102</v>
      </c>
      <c r="BR25" s="26">
        <v>1.0549309574122101</v>
      </c>
      <c r="BS25" s="26">
        <v>12.721235803722401</v>
      </c>
      <c r="BT25" s="26">
        <v>0</v>
      </c>
      <c r="BU25" s="26">
        <v>73.233226323627406</v>
      </c>
      <c r="BV25" s="26">
        <v>17.5331508379805</v>
      </c>
      <c r="BW25" s="26">
        <v>0</v>
      </c>
      <c r="BX25" s="26">
        <v>0</v>
      </c>
      <c r="BY25" s="26">
        <v>60.792625202996398</v>
      </c>
      <c r="BZ25" s="97">
        <v>0</v>
      </c>
      <c r="CA25" s="26">
        <v>1.3463922402648101</v>
      </c>
      <c r="CB25" s="26">
        <v>3551.8213478617899</v>
      </c>
      <c r="CC25" s="26">
        <v>21.6622706026447</v>
      </c>
      <c r="CE25" s="23">
        <f t="shared" si="0"/>
        <v>4.9890980399930158E-3</v>
      </c>
      <c r="CF25" s="23">
        <f t="shared" si="1"/>
        <v>7.7321007581650269E-3</v>
      </c>
      <c r="CG25" s="23">
        <f t="shared" si="2"/>
        <v>5.6826974482489211E-3</v>
      </c>
      <c r="CH25" s="23">
        <f t="shared" si="3"/>
        <v>6.1517989123825619E-3</v>
      </c>
      <c r="CI25" s="23">
        <f t="shared" si="4"/>
        <v>6.1556092816033511E-3</v>
      </c>
      <c r="CJ25" s="23">
        <f t="shared" si="5"/>
        <v>4.2913973235488368E-3</v>
      </c>
      <c r="CK25" s="23">
        <f t="shared" si="6"/>
        <v>4.1420665177924459E-3</v>
      </c>
      <c r="CL25" s="23">
        <f t="shared" si="7"/>
        <v>8.8435524001750452E-3</v>
      </c>
      <c r="CM25" s="23">
        <f t="shared" si="8"/>
        <v>2.95728763940422E-3</v>
      </c>
      <c r="CN25" s="23"/>
      <c r="CO25" s="23">
        <f t="shared" si="9"/>
        <v>6.9130962501063858E-3</v>
      </c>
      <c r="CP25" s="23">
        <f t="shared" si="10"/>
        <v>1.0039637404376628E-2</v>
      </c>
      <c r="CQ25" s="23">
        <f t="shared" si="11"/>
        <v>4.5601515513430469E-3</v>
      </c>
      <c r="CR25" s="23">
        <f t="shared" si="12"/>
        <v>8.4845091765332024E-3</v>
      </c>
    </row>
    <row r="26" spans="1:96" x14ac:dyDescent="0.25">
      <c r="A26" s="97" t="s">
        <v>25</v>
      </c>
      <c r="B26" s="97">
        <v>107553.93593000001</v>
      </c>
      <c r="C26" s="97">
        <v>837.15849771000001</v>
      </c>
      <c r="D26" s="97">
        <v>1684.3415941000001</v>
      </c>
      <c r="E26" s="97">
        <v>13959.517861</v>
      </c>
      <c r="F26" s="97">
        <v>13956.914311</v>
      </c>
      <c r="G26" s="97">
        <v>406.10336590999998</v>
      </c>
      <c r="H26" s="97">
        <v>14127.013575000001</v>
      </c>
      <c r="I26" s="97">
        <v>456.18202936</v>
      </c>
      <c r="J26" s="97">
        <v>797.60072754999999</v>
      </c>
      <c r="K26" s="97"/>
      <c r="L26" s="97">
        <v>963.62627799999996</v>
      </c>
      <c r="M26" s="97">
        <v>41.641553571999999</v>
      </c>
      <c r="N26" s="97">
        <v>102.134277</v>
      </c>
      <c r="O26" s="97">
        <v>121.23234625000001</v>
      </c>
      <c r="P26" s="26"/>
      <c r="Q26" s="26" t="s">
        <v>25</v>
      </c>
      <c r="R26" s="97">
        <v>0</v>
      </c>
      <c r="S26" s="26">
        <v>766.06969312423496</v>
      </c>
      <c r="T26" s="26">
        <v>42.0913147031224</v>
      </c>
      <c r="U26" s="26">
        <v>460.03909742899401</v>
      </c>
      <c r="V26" s="26">
        <v>460.03909742899401</v>
      </c>
      <c r="W26" s="26">
        <v>2143.67806594181</v>
      </c>
      <c r="X26" s="97">
        <v>0</v>
      </c>
      <c r="Y26" s="26">
        <v>799.802837891384</v>
      </c>
      <c r="Z26" s="26">
        <v>102.672294856964</v>
      </c>
      <c r="AA26" s="26">
        <v>5581.6620261161997</v>
      </c>
      <c r="AB26" s="26">
        <v>108069.750126142</v>
      </c>
      <c r="AC26" s="26">
        <v>1727.9485096742401</v>
      </c>
      <c r="AD26" s="26">
        <v>623.21626417530297</v>
      </c>
      <c r="AE26" s="26">
        <v>718.28985696567395</v>
      </c>
      <c r="AF26" s="26">
        <v>586.00493768713295</v>
      </c>
      <c r="AG26" s="97">
        <v>0</v>
      </c>
      <c r="AH26" s="26">
        <v>969.91942743244203</v>
      </c>
      <c r="AI26" s="26">
        <v>969.91942743244203</v>
      </c>
      <c r="AJ26" s="26">
        <v>0</v>
      </c>
      <c r="AK26" s="26">
        <v>278.63091344708602</v>
      </c>
      <c r="AL26" s="26">
        <v>41.952274934808301</v>
      </c>
      <c r="AM26" s="97">
        <v>3264.1690319907002</v>
      </c>
      <c r="AN26" s="26">
        <v>231.84125715460601</v>
      </c>
      <c r="AO26" s="26">
        <v>0</v>
      </c>
      <c r="AP26" s="26">
        <v>122.181192469783</v>
      </c>
      <c r="AQ26" s="26">
        <v>843.61862878590796</v>
      </c>
      <c r="AR26" s="26">
        <v>0</v>
      </c>
      <c r="AS26" s="26">
        <v>1523.98687215274</v>
      </c>
      <c r="AT26" s="26">
        <v>169.331844197881</v>
      </c>
      <c r="AU26" s="26">
        <v>1693.31871635063</v>
      </c>
      <c r="AV26" s="26">
        <v>0.25803255007845899</v>
      </c>
      <c r="AW26" s="26">
        <v>589.62439738303897</v>
      </c>
      <c r="AX26" s="26">
        <v>1.54451829842593</v>
      </c>
      <c r="AY26" s="26">
        <v>1460.12934385313</v>
      </c>
      <c r="AZ26" s="26">
        <v>1.40410714258195</v>
      </c>
      <c r="BA26" s="26">
        <v>41.631780529490797</v>
      </c>
      <c r="BB26" s="26">
        <v>783.49181566043399</v>
      </c>
      <c r="BC26" s="26">
        <v>1.2636968510600199</v>
      </c>
      <c r="BD26" s="26">
        <v>0</v>
      </c>
      <c r="BE26" s="26">
        <v>135.784186145989</v>
      </c>
      <c r="BF26" s="26">
        <v>14044.074098713199</v>
      </c>
      <c r="BG26" s="26">
        <v>14041.472387866301</v>
      </c>
      <c r="BH26" s="26">
        <v>2.6017108468504202</v>
      </c>
      <c r="BI26" s="26">
        <v>1.5866412716941101</v>
      </c>
      <c r="BJ26" s="26">
        <v>0</v>
      </c>
      <c r="BK26" s="26">
        <v>344.00623903182401</v>
      </c>
      <c r="BL26" s="26">
        <v>13.198607210046699</v>
      </c>
      <c r="BM26" s="26">
        <v>5190.9849793916601</v>
      </c>
      <c r="BN26" s="26">
        <v>21.061612132859501</v>
      </c>
      <c r="BO26" s="26">
        <v>26.678039841731302</v>
      </c>
      <c r="BP26" s="26">
        <v>7416.4938106962099</v>
      </c>
      <c r="BQ26" s="26">
        <v>222.361170319569</v>
      </c>
      <c r="BR26" s="26">
        <v>4.7739659245764798</v>
      </c>
      <c r="BS26" s="26">
        <v>57.568387737750903</v>
      </c>
      <c r="BT26" s="26">
        <v>0</v>
      </c>
      <c r="BU26" s="26">
        <v>407.44533639649899</v>
      </c>
      <c r="BV26" s="26">
        <v>65.406236083899003</v>
      </c>
      <c r="BW26" s="26">
        <v>0</v>
      </c>
      <c r="BX26" s="26">
        <v>0</v>
      </c>
      <c r="BY26" s="26">
        <v>227.36507805818599</v>
      </c>
      <c r="BZ26" s="97">
        <v>0</v>
      </c>
      <c r="CA26" s="26">
        <v>7.8506100887745296</v>
      </c>
      <c r="CB26" s="26">
        <v>14192.919878635001</v>
      </c>
      <c r="CC26" s="26">
        <v>81.316108020000797</v>
      </c>
      <c r="CE26" s="23">
        <f t="shared" si="0"/>
        <v>4.7958653644967512E-3</v>
      </c>
      <c r="CF26" s="23">
        <f t="shared" si="1"/>
        <v>7.7167359509331601E-3</v>
      </c>
      <c r="CG26" s="23">
        <f t="shared" si="2"/>
        <v>5.3297515670665931E-3</v>
      </c>
      <c r="CH26" s="23">
        <f t="shared" si="3"/>
        <v>6.0572462856637588E-3</v>
      </c>
      <c r="CI26" s="23">
        <f t="shared" si="4"/>
        <v>6.0585079898109523E-3</v>
      </c>
      <c r="CJ26" s="23">
        <f t="shared" si="5"/>
        <v>3.3045047127149732E-3</v>
      </c>
      <c r="CK26" s="23">
        <f t="shared" si="6"/>
        <v>4.6652679481834405E-3</v>
      </c>
      <c r="CL26" s="23">
        <f t="shared" si="7"/>
        <v>8.4551074368389278E-3</v>
      </c>
      <c r="CM26" s="23">
        <f t="shared" si="8"/>
        <v>2.7609181703585743E-3</v>
      </c>
      <c r="CN26" s="23"/>
      <c r="CO26" s="23">
        <f t="shared" si="9"/>
        <v>6.5306951212491518E-3</v>
      </c>
      <c r="CP26" s="23">
        <f t="shared" si="10"/>
        <v>1.0800776929341616E-2</v>
      </c>
      <c r="CQ26" s="23">
        <f t="shared" si="11"/>
        <v>5.2677501889400336E-3</v>
      </c>
      <c r="CR26" s="23">
        <f t="shared" si="12"/>
        <v>7.8266753810598069E-3</v>
      </c>
    </row>
    <row r="27" spans="1:96" x14ac:dyDescent="0.25">
      <c r="A27" s="97" t="s">
        <v>26</v>
      </c>
      <c r="B27" s="97">
        <v>11928.887009</v>
      </c>
      <c r="C27" s="97">
        <v>83.691810329999996</v>
      </c>
      <c r="D27" s="97">
        <v>193.64719009999999</v>
      </c>
      <c r="E27" s="97">
        <v>1728.667946</v>
      </c>
      <c r="F27" s="97">
        <v>1725.8126809</v>
      </c>
      <c r="G27" s="97">
        <v>52.772875898999999</v>
      </c>
      <c r="H27" s="97">
        <v>1889.1349551999999</v>
      </c>
      <c r="I27" s="97">
        <v>39.688423638000003</v>
      </c>
      <c r="J27" s="97">
        <v>97.491960704999997</v>
      </c>
      <c r="K27" s="97"/>
      <c r="L27" s="97">
        <v>78.021058769000007</v>
      </c>
      <c r="M27" s="97">
        <v>3.6455950242999999</v>
      </c>
      <c r="N27" s="97">
        <v>9.3286846549</v>
      </c>
      <c r="O27" s="97">
        <v>13.550473876</v>
      </c>
      <c r="P27" s="26"/>
      <c r="Q27" s="26" t="s">
        <v>26</v>
      </c>
      <c r="R27" s="97">
        <v>0</v>
      </c>
      <c r="S27" s="26">
        <v>115.09342960943199</v>
      </c>
      <c r="T27" s="26">
        <v>3.6714163769374202</v>
      </c>
      <c r="U27" s="26">
        <v>39.910758426191101</v>
      </c>
      <c r="V27" s="26">
        <v>39.910758426191101</v>
      </c>
      <c r="W27" s="26">
        <v>322.06369402106498</v>
      </c>
      <c r="X27" s="97">
        <v>0</v>
      </c>
      <c r="Y27" s="26">
        <v>97.611835522134697</v>
      </c>
      <c r="Z27" s="26">
        <v>9.3593319057294604</v>
      </c>
      <c r="AA27" s="26">
        <v>720.09159088332899</v>
      </c>
      <c r="AB27" s="26">
        <v>11958.108084948401</v>
      </c>
      <c r="AC27" s="26">
        <v>209.04496375291001</v>
      </c>
      <c r="AD27" s="26">
        <v>77.562177958993004</v>
      </c>
      <c r="AE27" s="26">
        <v>107.91502821770899</v>
      </c>
      <c r="AF27" s="26">
        <v>37.204931001791202</v>
      </c>
      <c r="AG27" s="97">
        <v>0</v>
      </c>
      <c r="AH27" s="26">
        <v>78.385583609532802</v>
      </c>
      <c r="AI27" s="26">
        <v>78.385583609532802</v>
      </c>
      <c r="AJ27" s="26">
        <v>0</v>
      </c>
      <c r="AK27" s="26">
        <v>41.859706248356197</v>
      </c>
      <c r="AL27" s="26">
        <v>6.30286048591429</v>
      </c>
      <c r="AM27" s="97">
        <v>490.40458219589198</v>
      </c>
      <c r="AN27" s="26">
        <v>34.8315441781224</v>
      </c>
      <c r="AO27" s="26">
        <v>0</v>
      </c>
      <c r="AP27" s="26">
        <v>13.6037658384433</v>
      </c>
      <c r="AQ27" s="26">
        <v>84.060567916907701</v>
      </c>
      <c r="AR27" s="26">
        <v>0</v>
      </c>
      <c r="AS27" s="26">
        <v>174.729683826562</v>
      </c>
      <c r="AT27" s="26">
        <v>19.414410512872202</v>
      </c>
      <c r="AU27" s="26">
        <v>194.14409433943399</v>
      </c>
      <c r="AV27" s="26">
        <v>3.8766491593576799E-2</v>
      </c>
      <c r="AW27" s="26">
        <v>83.732753784139902</v>
      </c>
      <c r="AX27" s="26">
        <v>0.190360410302198</v>
      </c>
      <c r="AY27" s="26">
        <v>215.002710497051</v>
      </c>
      <c r="AZ27" s="26">
        <v>0.17305489540722099</v>
      </c>
      <c r="BA27" s="26">
        <v>5.1310776328973597</v>
      </c>
      <c r="BB27" s="26">
        <v>96.564646675154293</v>
      </c>
      <c r="BC27" s="26">
        <v>0.15574946626101599</v>
      </c>
      <c r="BD27" s="26">
        <v>0</v>
      </c>
      <c r="BE27" s="26">
        <v>16.735273997255199</v>
      </c>
      <c r="BF27" s="26">
        <v>1733.4524374709999</v>
      </c>
      <c r="BG27" s="26">
        <v>1730.59853323365</v>
      </c>
      <c r="BH27" s="26">
        <v>2.8539042373496</v>
      </c>
      <c r="BI27" s="26">
        <v>0.195552076048435</v>
      </c>
      <c r="BJ27" s="26">
        <v>0</v>
      </c>
      <c r="BK27" s="26">
        <v>42.398446887569698</v>
      </c>
      <c r="BL27" s="26">
        <v>1.6267160590177301</v>
      </c>
      <c r="BM27" s="26">
        <v>639.78409846944101</v>
      </c>
      <c r="BN27" s="26">
        <v>2.5958237895247298</v>
      </c>
      <c r="BO27" s="26">
        <v>3.2880426825840301</v>
      </c>
      <c r="BP27" s="26">
        <v>914.07605164327003</v>
      </c>
      <c r="BQ27" s="26">
        <v>29.1772514881056</v>
      </c>
      <c r="BR27" s="26">
        <v>0.58838666369042703</v>
      </c>
      <c r="BS27" s="26">
        <v>7.0952518852273698</v>
      </c>
      <c r="BT27" s="26">
        <v>0</v>
      </c>
      <c r="BU27" s="26">
        <v>52.846702923879903</v>
      </c>
      <c r="BV27" s="26">
        <v>9.8265547004899094</v>
      </c>
      <c r="BW27" s="26">
        <v>0</v>
      </c>
      <c r="BX27" s="26">
        <v>0</v>
      </c>
      <c r="BY27" s="26">
        <v>34.018815329376203</v>
      </c>
      <c r="BZ27" s="97">
        <v>0</v>
      </c>
      <c r="CA27" s="26">
        <v>0.49842815035097798</v>
      </c>
      <c r="CB27" s="26">
        <v>1892.76771262752</v>
      </c>
      <c r="CC27" s="26">
        <v>12.094864959601599</v>
      </c>
      <c r="CE27" s="23">
        <f t="shared" si="0"/>
        <v>2.449606231189388E-3</v>
      </c>
      <c r="CF27" s="23">
        <f t="shared" si="1"/>
        <v>4.4061370575409937E-3</v>
      </c>
      <c r="CG27" s="23">
        <f t="shared" si="2"/>
        <v>2.566028658496926E-3</v>
      </c>
      <c r="CH27" s="23">
        <f t="shared" si="3"/>
        <v>2.7677330872426034E-3</v>
      </c>
      <c r="CI27" s="23">
        <f t="shared" si="4"/>
        <v>2.7731006885139682E-3</v>
      </c>
      <c r="CJ27" s="23">
        <f t="shared" si="5"/>
        <v>1.3989577718144211E-3</v>
      </c>
      <c r="CK27" s="23">
        <f t="shared" si="6"/>
        <v>1.9229740138578528E-3</v>
      </c>
      <c r="CL27" s="23">
        <f t="shared" si="7"/>
        <v>5.6020060211769652E-3</v>
      </c>
      <c r="CM27" s="23">
        <f t="shared" si="8"/>
        <v>1.2295866886648087E-3</v>
      </c>
      <c r="CN27" s="23"/>
      <c r="CO27" s="23">
        <f t="shared" si="9"/>
        <v>4.6721339890049129E-3</v>
      </c>
      <c r="CP27" s="23">
        <f t="shared" si="10"/>
        <v>7.082891123480802E-3</v>
      </c>
      <c r="CQ27" s="23">
        <f t="shared" si="11"/>
        <v>3.2852703208659305E-3</v>
      </c>
      <c r="CR27" s="23">
        <f t="shared" si="12"/>
        <v>3.932848617027947E-3</v>
      </c>
    </row>
    <row r="28" spans="1:96" x14ac:dyDescent="0.25">
      <c r="A28" s="97" t="s">
        <v>27</v>
      </c>
      <c r="B28" s="97">
        <v>10709.162694000001</v>
      </c>
      <c r="C28" s="97">
        <v>78.627734496000002</v>
      </c>
      <c r="D28" s="97">
        <v>192.52566519000001</v>
      </c>
      <c r="E28" s="97">
        <v>1498.8948727</v>
      </c>
      <c r="F28" s="97">
        <v>1494.5844728</v>
      </c>
      <c r="G28" s="97">
        <v>41.841024503</v>
      </c>
      <c r="H28" s="97">
        <v>1534.7443691999999</v>
      </c>
      <c r="I28" s="97">
        <v>41.922356284999999</v>
      </c>
      <c r="J28" s="97">
        <v>81.263812103999996</v>
      </c>
      <c r="K28" s="97"/>
      <c r="L28" s="97">
        <v>85.501707467000003</v>
      </c>
      <c r="M28" s="97">
        <v>3.8082660949</v>
      </c>
      <c r="N28" s="97">
        <v>8.7798298545000009</v>
      </c>
      <c r="O28" s="97">
        <v>12.329670549999999</v>
      </c>
      <c r="P28" s="26"/>
      <c r="Q28" s="26" t="s">
        <v>27</v>
      </c>
      <c r="R28" s="97">
        <v>0</v>
      </c>
      <c r="S28" s="26">
        <v>88.182273660529901</v>
      </c>
      <c r="T28" s="26">
        <v>3.8572490186492701</v>
      </c>
      <c r="U28" s="26">
        <v>42.344418016918297</v>
      </c>
      <c r="V28" s="26">
        <v>42.344418016918297</v>
      </c>
      <c r="W28" s="26">
        <v>246.75877386759001</v>
      </c>
      <c r="X28" s="97">
        <v>0</v>
      </c>
      <c r="Y28" s="26">
        <v>81.511085247574002</v>
      </c>
      <c r="Z28" s="26">
        <v>8.8399128336968893</v>
      </c>
      <c r="AA28" s="26">
        <v>597.898881896425</v>
      </c>
      <c r="AB28" s="26">
        <v>10766.0567629138</v>
      </c>
      <c r="AC28" s="26">
        <v>179.870755703854</v>
      </c>
      <c r="AD28" s="26">
        <v>65.689191329421007</v>
      </c>
      <c r="AE28" s="26">
        <v>82.682324535231302</v>
      </c>
      <c r="AF28" s="26">
        <v>48.317758651318698</v>
      </c>
      <c r="AG28" s="97">
        <v>0</v>
      </c>
      <c r="AH28" s="26">
        <v>86.196942343548301</v>
      </c>
      <c r="AI28" s="26">
        <v>86.196942343548301</v>
      </c>
      <c r="AJ28" s="26">
        <v>0</v>
      </c>
      <c r="AK28" s="26">
        <v>32.072684508504402</v>
      </c>
      <c r="AL28" s="26">
        <v>4.8291261969169303</v>
      </c>
      <c r="AM28" s="97">
        <v>375.73856091365599</v>
      </c>
      <c r="AN28" s="26">
        <v>26.687253241457899</v>
      </c>
      <c r="AO28" s="26">
        <v>0</v>
      </c>
      <c r="AP28" s="26">
        <v>12.432980052695299</v>
      </c>
      <c r="AQ28" s="26">
        <v>79.335094515231106</v>
      </c>
      <c r="AR28" s="26">
        <v>0</v>
      </c>
      <c r="AS28" s="26">
        <v>174.14856672431699</v>
      </c>
      <c r="AT28" s="26">
        <v>19.3498480686298</v>
      </c>
      <c r="AU28" s="26">
        <v>193.49841479294699</v>
      </c>
      <c r="AV28" s="26">
        <v>2.9702149584738002E-2</v>
      </c>
      <c r="AW28" s="26">
        <v>66.045207786460296</v>
      </c>
      <c r="AX28" s="26">
        <v>0.16541164393150201</v>
      </c>
      <c r="AY28" s="26">
        <v>166.432164094651</v>
      </c>
      <c r="AZ28" s="26">
        <v>0.15037418817550899</v>
      </c>
      <c r="BA28" s="26">
        <v>4.4585931826474097</v>
      </c>
      <c r="BB28" s="26">
        <v>83.908784392378493</v>
      </c>
      <c r="BC28" s="26">
        <v>0.13533675137926601</v>
      </c>
      <c r="BD28" s="26">
        <v>0</v>
      </c>
      <c r="BE28" s="26">
        <v>14.541934359364401</v>
      </c>
      <c r="BF28" s="26">
        <v>1508.09233431392</v>
      </c>
      <c r="BG28" s="26">
        <v>1503.78455218566</v>
      </c>
      <c r="BH28" s="26">
        <v>4.3077821282604898</v>
      </c>
      <c r="BI28" s="26">
        <v>0.16992278073380801</v>
      </c>
      <c r="BJ28" s="26">
        <v>0</v>
      </c>
      <c r="BK28" s="26">
        <v>36.841669925318399</v>
      </c>
      <c r="BL28" s="26">
        <v>1.4135171583524799</v>
      </c>
      <c r="BM28" s="26">
        <v>555.93330392587995</v>
      </c>
      <c r="BN28" s="26">
        <v>2.2556134102746399</v>
      </c>
      <c r="BO28" s="26">
        <v>2.85710932180316</v>
      </c>
      <c r="BP28" s="26">
        <v>794.27636921906799</v>
      </c>
      <c r="BQ28" s="26">
        <v>24.003596106158501</v>
      </c>
      <c r="BR28" s="26">
        <v>0.51127210062996997</v>
      </c>
      <c r="BS28" s="26">
        <v>6.1653398257246304</v>
      </c>
      <c r="BT28" s="26">
        <v>0</v>
      </c>
      <c r="BU28" s="26">
        <v>41.990151532399601</v>
      </c>
      <c r="BV28" s="26">
        <v>7.5289100154668702</v>
      </c>
      <c r="BW28" s="26">
        <v>0</v>
      </c>
      <c r="BX28" s="26">
        <v>0</v>
      </c>
      <c r="BY28" s="26">
        <v>26.1192090380457</v>
      </c>
      <c r="BZ28" s="97">
        <v>0</v>
      </c>
      <c r="CA28" s="26">
        <v>0.647304675356972</v>
      </c>
      <c r="CB28" s="26">
        <v>1541.9377597954101</v>
      </c>
      <c r="CC28" s="26">
        <v>9.3143827916959001</v>
      </c>
      <c r="CE28" s="23">
        <f t="shared" si="0"/>
        <v>5.3126533361637857E-3</v>
      </c>
      <c r="CF28" s="23">
        <f t="shared" si="1"/>
        <v>8.9963169327623022E-3</v>
      </c>
      <c r="CG28" s="23">
        <f t="shared" si="2"/>
        <v>5.0525710532514593E-3</v>
      </c>
      <c r="CH28" s="23">
        <f t="shared" si="3"/>
        <v>6.1361619026372438E-3</v>
      </c>
      <c r="CI28" s="23">
        <f t="shared" si="4"/>
        <v>6.1556101733241872E-3</v>
      </c>
      <c r="CJ28" s="23">
        <f t="shared" si="5"/>
        <v>3.5641342718295194E-3</v>
      </c>
      <c r="CK28" s="23">
        <f t="shared" si="6"/>
        <v>4.6870284978857996E-3</v>
      </c>
      <c r="CL28" s="23">
        <f t="shared" si="7"/>
        <v>1.0067700609407617E-2</v>
      </c>
      <c r="CM28" s="23">
        <f t="shared" si="8"/>
        <v>3.0428444983303278E-3</v>
      </c>
      <c r="CN28" s="23"/>
      <c r="CO28" s="23">
        <f t="shared" si="9"/>
        <v>8.1312396809926739E-3</v>
      </c>
      <c r="CP28" s="23">
        <f t="shared" si="10"/>
        <v>1.2862263961771892E-2</v>
      </c>
      <c r="CQ28" s="23">
        <f t="shared" si="11"/>
        <v>6.8432965322321807E-3</v>
      </c>
      <c r="CR28" s="23">
        <f t="shared" si="12"/>
        <v>8.3789345608508512E-3</v>
      </c>
    </row>
    <row r="29" spans="1:96" x14ac:dyDescent="0.25">
      <c r="A29" s="97" t="s">
        <v>28</v>
      </c>
      <c r="B29" s="97">
        <v>9487.9954395000004</v>
      </c>
      <c r="C29" s="97">
        <v>48.458731243999999</v>
      </c>
      <c r="D29" s="97">
        <v>183.32898632999999</v>
      </c>
      <c r="E29" s="97">
        <v>1342.7704916</v>
      </c>
      <c r="F29" s="97">
        <v>1339.185322</v>
      </c>
      <c r="G29" s="97">
        <v>24.416138235999998</v>
      </c>
      <c r="H29" s="97">
        <v>3811.0448566999999</v>
      </c>
      <c r="I29" s="97">
        <v>46.581855795000003</v>
      </c>
      <c r="J29" s="97">
        <v>56.091877578999998</v>
      </c>
      <c r="K29" s="97"/>
      <c r="L29" s="97">
        <v>86.832741745000007</v>
      </c>
      <c r="M29" s="97">
        <v>5.0784159686999999</v>
      </c>
      <c r="N29" s="97">
        <v>9.0913614387999999</v>
      </c>
      <c r="O29" s="97">
        <v>13.501072396</v>
      </c>
      <c r="P29" s="26"/>
      <c r="Q29" s="26" t="s">
        <v>28</v>
      </c>
      <c r="R29" s="97">
        <v>0</v>
      </c>
      <c r="S29" s="26">
        <v>260.66409619700499</v>
      </c>
      <c r="T29" s="26">
        <v>5.1202880889523001</v>
      </c>
      <c r="U29" s="26">
        <v>46.658043670400303</v>
      </c>
      <c r="V29" s="26">
        <v>46.658043670400303</v>
      </c>
      <c r="W29" s="26">
        <v>729.41098387879902</v>
      </c>
      <c r="X29" s="97">
        <v>0</v>
      </c>
      <c r="Y29" s="26">
        <v>56.236192340622502</v>
      </c>
      <c r="Z29" s="26">
        <v>9.1447124860326898</v>
      </c>
      <c r="AA29" s="26">
        <v>1476.0193210954201</v>
      </c>
      <c r="AB29" s="26">
        <v>9538.6534562321904</v>
      </c>
      <c r="AC29" s="26">
        <v>407.372154509273</v>
      </c>
      <c r="AD29" s="26">
        <v>154.66353600794599</v>
      </c>
      <c r="AE29" s="26">
        <v>244.40652674962499</v>
      </c>
      <c r="AF29" s="26">
        <v>17.8274205576841</v>
      </c>
      <c r="AG29" s="97">
        <v>0</v>
      </c>
      <c r="AH29" s="26">
        <v>86.473425207640503</v>
      </c>
      <c r="AI29" s="26">
        <v>86.473425207640503</v>
      </c>
      <c r="AJ29" s="26">
        <v>0</v>
      </c>
      <c r="AK29" s="26">
        <v>94.802433449469802</v>
      </c>
      <c r="AL29" s="26">
        <v>14.2747788828624</v>
      </c>
      <c r="AM29" s="97">
        <v>1110.67153913225</v>
      </c>
      <c r="AN29" s="26">
        <v>78.88677578523</v>
      </c>
      <c r="AO29" s="26">
        <v>0</v>
      </c>
      <c r="AP29" s="26">
        <v>12.294948658918701</v>
      </c>
      <c r="AQ29" s="26">
        <v>49.072434955053197</v>
      </c>
      <c r="AR29" s="26">
        <v>0</v>
      </c>
      <c r="AS29" s="26">
        <v>165.791284138295</v>
      </c>
      <c r="AT29" s="26">
        <v>18.421255845566201</v>
      </c>
      <c r="AU29" s="26">
        <v>184.212539983862</v>
      </c>
      <c r="AV29" s="26">
        <v>8.7798643162963902E-2</v>
      </c>
      <c r="AW29" s="26">
        <v>183.298118774985</v>
      </c>
      <c r="AX29" s="26">
        <v>0.14819351417847501</v>
      </c>
      <c r="AY29" s="26">
        <v>481.23435616049102</v>
      </c>
      <c r="AZ29" s="26">
        <v>0.13472127391877001</v>
      </c>
      <c r="BA29" s="26">
        <v>3.99448451374306</v>
      </c>
      <c r="BB29" s="26">
        <v>75.174390266593804</v>
      </c>
      <c r="BC29" s="26">
        <v>0.12124915751472901</v>
      </c>
      <c r="BD29" s="26">
        <v>0</v>
      </c>
      <c r="BE29" s="26">
        <v>13.0282223298445</v>
      </c>
      <c r="BF29" s="26">
        <v>1350.8360455962199</v>
      </c>
      <c r="BG29" s="26">
        <v>1347.25093508491</v>
      </c>
      <c r="BH29" s="26">
        <v>3.5851105113069499</v>
      </c>
      <c r="BI29" s="26">
        <v>0.15223491026637301</v>
      </c>
      <c r="BJ29" s="26">
        <v>0</v>
      </c>
      <c r="BK29" s="26">
        <v>33.006680777019</v>
      </c>
      <c r="BL29" s="26">
        <v>1.2663802831836899</v>
      </c>
      <c r="BM29" s="26">
        <v>498.06466501650601</v>
      </c>
      <c r="BN29" s="26">
        <v>2.0208183765163601</v>
      </c>
      <c r="BO29" s="26">
        <v>2.5597002730424299</v>
      </c>
      <c r="BP29" s="26">
        <v>711.59757165296901</v>
      </c>
      <c r="BQ29" s="26">
        <v>60.552863814046297</v>
      </c>
      <c r="BR29" s="26">
        <v>0.45805231219651898</v>
      </c>
      <c r="BS29" s="26">
        <v>5.5235704274210899</v>
      </c>
      <c r="BT29" s="26">
        <v>0</v>
      </c>
      <c r="BU29" s="26">
        <v>24.552211548824101</v>
      </c>
      <c r="BV29" s="26">
        <v>22.255212355725799</v>
      </c>
      <c r="BW29" s="26">
        <v>0</v>
      </c>
      <c r="BX29" s="26">
        <v>0</v>
      </c>
      <c r="BY29" s="26">
        <v>76.862917361243106</v>
      </c>
      <c r="BZ29" s="97">
        <v>0</v>
      </c>
      <c r="CA29" s="26">
        <v>0.238831122886734</v>
      </c>
      <c r="CB29" s="26">
        <v>3817.3889333708098</v>
      </c>
      <c r="CC29" s="26">
        <v>27.2331819079713</v>
      </c>
      <c r="CE29" s="23">
        <f t="shared" si="0"/>
        <v>5.3391695912176282E-3</v>
      </c>
      <c r="CF29" s="23">
        <f t="shared" si="1"/>
        <v>1.2664460981511656E-2</v>
      </c>
      <c r="CG29" s="23">
        <f t="shared" si="2"/>
        <v>4.8194978412828549E-3</v>
      </c>
      <c r="CH29" s="23">
        <f t="shared" si="3"/>
        <v>6.0066512085838967E-3</v>
      </c>
      <c r="CI29" s="23">
        <f t="shared" si="4"/>
        <v>6.0227759014446214E-3</v>
      </c>
      <c r="CJ29" s="23">
        <f t="shared" si="5"/>
        <v>5.5730890572806098E-3</v>
      </c>
      <c r="CK29" s="23">
        <f t="shared" si="6"/>
        <v>1.6646554709679586E-3</v>
      </c>
      <c r="CL29" s="23">
        <f t="shared" si="7"/>
        <v>1.6355697749697328E-3</v>
      </c>
      <c r="CM29" s="23">
        <f t="shared" si="8"/>
        <v>2.5728281500160149E-3</v>
      </c>
      <c r="CN29" s="23"/>
      <c r="CO29" s="23">
        <f t="shared" si="9"/>
        <v>-4.1380305416901606E-3</v>
      </c>
      <c r="CP29" s="23">
        <f t="shared" si="10"/>
        <v>8.2451143250911949E-3</v>
      </c>
      <c r="CQ29" s="23">
        <f t="shared" si="11"/>
        <v>5.8683231979974933E-3</v>
      </c>
      <c r="CR29" s="23">
        <f t="shared" si="12"/>
        <v>-8.933540252984945E-2</v>
      </c>
    </row>
    <row r="30" spans="1:96" x14ac:dyDescent="0.25">
      <c r="A30" s="97" t="s">
        <v>29</v>
      </c>
      <c r="B30" s="97">
        <v>32557.346033000002</v>
      </c>
      <c r="C30" s="97">
        <v>232.67487299999999</v>
      </c>
      <c r="D30" s="97">
        <v>496.85908997000001</v>
      </c>
      <c r="E30" s="97">
        <v>4433.4166845999998</v>
      </c>
      <c r="F30" s="97">
        <v>4433.4166845999998</v>
      </c>
      <c r="G30" s="97">
        <v>149.35642374</v>
      </c>
      <c r="H30" s="97">
        <v>4567.5410996999999</v>
      </c>
      <c r="I30" s="97">
        <v>116.26615906000001</v>
      </c>
      <c r="J30" s="97">
        <v>263.13867811</v>
      </c>
      <c r="K30" s="97"/>
      <c r="L30" s="97">
        <v>239.83967663000001</v>
      </c>
      <c r="M30" s="97">
        <v>9.9283398009999999</v>
      </c>
      <c r="N30" s="97">
        <v>25.759468501000001</v>
      </c>
      <c r="O30" s="97">
        <v>37.316975585000002</v>
      </c>
      <c r="P30" s="26"/>
      <c r="Q30" s="26" t="s">
        <v>29</v>
      </c>
      <c r="R30" s="97">
        <v>0</v>
      </c>
      <c r="S30" s="26">
        <v>260.49366169943301</v>
      </c>
      <c r="T30" s="26">
        <v>9.9941713875376994</v>
      </c>
      <c r="U30" s="26">
        <v>116.818743874232</v>
      </c>
      <c r="V30" s="26">
        <v>116.818743874232</v>
      </c>
      <c r="W30" s="26">
        <v>728.93455123431204</v>
      </c>
      <c r="X30" s="97">
        <v>0</v>
      </c>
      <c r="Y30" s="26">
        <v>263.37715370332899</v>
      </c>
      <c r="Z30" s="26">
        <v>25.830600394443799</v>
      </c>
      <c r="AA30" s="26">
        <v>1787.0128787034801</v>
      </c>
      <c r="AB30" s="26">
        <v>32625.835448337399</v>
      </c>
      <c r="AC30" s="26">
        <v>540.21910242659396</v>
      </c>
      <c r="AD30" s="26">
        <v>196.86869551057001</v>
      </c>
      <c r="AE30" s="26">
        <v>244.24672600927201</v>
      </c>
      <c r="AF30" s="26">
        <v>151.65508030434501</v>
      </c>
      <c r="AG30" s="97">
        <v>0</v>
      </c>
      <c r="AH30" s="26">
        <v>240.71090055679699</v>
      </c>
      <c r="AI30" s="26">
        <v>240.71090055679699</v>
      </c>
      <c r="AJ30" s="26">
        <v>0</v>
      </c>
      <c r="AK30" s="26">
        <v>94.744034391430603</v>
      </c>
      <c r="AL30" s="26">
        <v>14.265417139657499</v>
      </c>
      <c r="AM30" s="97">
        <v>1109.94572250222</v>
      </c>
      <c r="AN30" s="26">
        <v>78.835047375805303</v>
      </c>
      <c r="AO30" s="26">
        <v>0</v>
      </c>
      <c r="AP30" s="26">
        <v>37.445616163493</v>
      </c>
      <c r="AQ30" s="26">
        <v>233.58409790726199</v>
      </c>
      <c r="AR30" s="26">
        <v>0</v>
      </c>
      <c r="AS30" s="26">
        <v>448.21204117131498</v>
      </c>
      <c r="AT30" s="26">
        <v>49.801328796000803</v>
      </c>
      <c r="AU30" s="26">
        <v>498.01336996731601</v>
      </c>
      <c r="AV30" s="26">
        <v>8.7741196948670899E-2</v>
      </c>
      <c r="AW30" s="26">
        <v>195.95158899276299</v>
      </c>
      <c r="AX30" s="26">
        <v>0.48896224827350498</v>
      </c>
      <c r="AY30" s="26">
        <v>492.41279299194701</v>
      </c>
      <c r="AZ30" s="26">
        <v>0.44451117015823599</v>
      </c>
      <c r="BA30" s="26">
        <v>13.1797607433985</v>
      </c>
      <c r="BB30" s="26">
        <v>248.03731741596201</v>
      </c>
      <c r="BC30" s="26">
        <v>0.400060368392334</v>
      </c>
      <c r="BD30" s="26">
        <v>0</v>
      </c>
      <c r="BE30" s="26">
        <v>42.986468008179102</v>
      </c>
      <c r="BF30" s="26">
        <v>4445.2403838554401</v>
      </c>
      <c r="BG30" s="26">
        <v>4445.2403838554401</v>
      </c>
      <c r="BH30" s="26">
        <v>0</v>
      </c>
      <c r="BI30" s="26">
        <v>0.50229765979375696</v>
      </c>
      <c r="BJ30" s="26">
        <v>0</v>
      </c>
      <c r="BK30" s="26">
        <v>108.90527290464399</v>
      </c>
      <c r="BL30" s="26">
        <v>4.1784072818664297</v>
      </c>
      <c r="BM30" s="26">
        <v>1643.3585626966899</v>
      </c>
      <c r="BN30" s="26">
        <v>6.6676706669532599</v>
      </c>
      <c r="BO30" s="26">
        <v>8.4457160005952403</v>
      </c>
      <c r="BP30" s="26">
        <v>2347.90907863335</v>
      </c>
      <c r="BQ30" s="26">
        <v>71.649915847127104</v>
      </c>
      <c r="BR30" s="26">
        <v>1.5113378450922299</v>
      </c>
      <c r="BS30" s="26">
        <v>18.2249602120846</v>
      </c>
      <c r="BT30" s="26">
        <v>0</v>
      </c>
      <c r="BU30" s="26">
        <v>149.51005844232401</v>
      </c>
      <c r="BV30" s="26">
        <v>22.240677051896899</v>
      </c>
      <c r="BW30" s="26">
        <v>0</v>
      </c>
      <c r="BX30" s="26">
        <v>0</v>
      </c>
      <c r="BY30" s="26">
        <v>77.181726046879703</v>
      </c>
      <c r="BZ30" s="97">
        <v>0</v>
      </c>
      <c r="CA30" s="26">
        <v>2.0316971866644602</v>
      </c>
      <c r="CB30" s="26">
        <v>4576.3743611280997</v>
      </c>
      <c r="CC30" s="26">
        <v>27.536452168098499</v>
      </c>
      <c r="CE30" s="23">
        <f t="shared" si="0"/>
        <v>2.1036547410214724E-3</v>
      </c>
      <c r="CF30" s="23">
        <f t="shared" si="1"/>
        <v>3.9077056131540285E-3</v>
      </c>
      <c r="CG30" s="23">
        <f t="shared" si="2"/>
        <v>2.3231536276928947E-3</v>
      </c>
      <c r="CH30" s="23">
        <f t="shared" si="3"/>
        <v>2.6669496906327993E-3</v>
      </c>
      <c r="CI30" s="23">
        <f t="shared" si="4"/>
        <v>2.6669496906327993E-3</v>
      </c>
      <c r="CJ30" s="23">
        <f t="shared" si="5"/>
        <v>1.0286447578007102E-3</v>
      </c>
      <c r="CK30" s="23">
        <f t="shared" si="6"/>
        <v>1.9339205133107632E-3</v>
      </c>
      <c r="CL30" s="23">
        <f t="shared" si="7"/>
        <v>4.7527571109218991E-3</v>
      </c>
      <c r="CM30" s="23">
        <f t="shared" si="8"/>
        <v>9.0627343362002907E-4</v>
      </c>
      <c r="CN30" s="23"/>
      <c r="CO30" s="23">
        <f t="shared" si="9"/>
        <v>3.6325262735448349E-3</v>
      </c>
      <c r="CP30" s="23">
        <f t="shared" si="10"/>
        <v>6.6306741970161842E-3</v>
      </c>
      <c r="CQ30" s="23">
        <f t="shared" si="11"/>
        <v>2.7613882421928444E-3</v>
      </c>
      <c r="CR30" s="23">
        <f t="shared" si="12"/>
        <v>3.4472402030540452E-3</v>
      </c>
    </row>
    <row r="31" spans="1:96" x14ac:dyDescent="0.25">
      <c r="A31" s="97" t="s">
        <v>30</v>
      </c>
      <c r="B31" s="97">
        <v>40626.098644999998</v>
      </c>
      <c r="C31" s="97">
        <v>338.50115199999999</v>
      </c>
      <c r="D31" s="97">
        <v>776.51822628000002</v>
      </c>
      <c r="E31" s="97">
        <v>5533.2475072999996</v>
      </c>
      <c r="F31" s="97">
        <v>5522.7202418999996</v>
      </c>
      <c r="G31" s="97">
        <v>136.75777163999999</v>
      </c>
      <c r="H31" s="97">
        <v>5653.4611051000002</v>
      </c>
      <c r="I31" s="97">
        <v>186.78876557999999</v>
      </c>
      <c r="J31" s="97">
        <v>281.79637163000001</v>
      </c>
      <c r="K31" s="97"/>
      <c r="L31" s="97">
        <v>382.02717319999999</v>
      </c>
      <c r="M31" s="97">
        <v>18.471436974</v>
      </c>
      <c r="N31" s="97">
        <v>40.499254039999997</v>
      </c>
      <c r="O31" s="97">
        <v>56.511163439000001</v>
      </c>
      <c r="P31" s="26"/>
      <c r="Q31" s="26" t="s">
        <v>30</v>
      </c>
      <c r="R31" s="97">
        <v>0</v>
      </c>
      <c r="S31" s="26">
        <v>316.83754756862101</v>
      </c>
      <c r="T31" s="26">
        <v>18.648595996905001</v>
      </c>
      <c r="U31" s="26">
        <v>188.30510838928399</v>
      </c>
      <c r="V31" s="26">
        <v>188.30510838928399</v>
      </c>
      <c r="W31" s="26">
        <v>886.59994072502104</v>
      </c>
      <c r="X31" s="97">
        <v>0</v>
      </c>
      <c r="Y31" s="26">
        <v>282.621264894055</v>
      </c>
      <c r="Z31" s="26">
        <v>40.7061070769008</v>
      </c>
      <c r="AA31" s="26">
        <v>2174.2066045721799</v>
      </c>
      <c r="AB31" s="26">
        <v>40824.723885557803</v>
      </c>
      <c r="AC31" s="26">
        <v>657.35201364771001</v>
      </c>
      <c r="AD31" s="26">
        <v>239.54135412910199</v>
      </c>
      <c r="AE31" s="26">
        <v>297.076197125112</v>
      </c>
      <c r="AF31" s="26">
        <v>184.744927494731</v>
      </c>
      <c r="AG31" s="97">
        <v>0</v>
      </c>
      <c r="AH31" s="26">
        <v>384.480126918645</v>
      </c>
      <c r="AI31" s="26">
        <v>384.480126918645</v>
      </c>
      <c r="AJ31" s="26">
        <v>0</v>
      </c>
      <c r="AK31" s="26">
        <v>115.236929471202</v>
      </c>
      <c r="AL31" s="26">
        <v>17.350973333673998</v>
      </c>
      <c r="AM31" s="97">
        <v>1350.0219615460701</v>
      </c>
      <c r="AN31" s="26">
        <v>95.886852543024801</v>
      </c>
      <c r="AO31" s="26">
        <v>0</v>
      </c>
      <c r="AP31" s="26">
        <v>56.875355262928601</v>
      </c>
      <c r="AQ31" s="26">
        <v>341.03272147884502</v>
      </c>
      <c r="AR31" s="26">
        <v>0</v>
      </c>
      <c r="AS31" s="26">
        <v>701.86797596593703</v>
      </c>
      <c r="AT31" s="26">
        <v>77.985298419637999</v>
      </c>
      <c r="AU31" s="26">
        <v>779.85327438557499</v>
      </c>
      <c r="AV31" s="26">
        <v>0.106719306120496</v>
      </c>
      <c r="AW31" s="26">
        <v>238.36261583497</v>
      </c>
      <c r="AX31" s="26">
        <v>0.61108256002102002</v>
      </c>
      <c r="AY31" s="26">
        <v>598.94445692025101</v>
      </c>
      <c r="AZ31" s="26">
        <v>0.55552951570311904</v>
      </c>
      <c r="BA31" s="26">
        <v>16.471453329783099</v>
      </c>
      <c r="BB31" s="26">
        <v>309.985542872601</v>
      </c>
      <c r="BC31" s="26">
        <v>0.49997662436858298</v>
      </c>
      <c r="BD31" s="26">
        <v>0</v>
      </c>
      <c r="BE31" s="26">
        <v>53.722490351913898</v>
      </c>
      <c r="BF31" s="26">
        <v>5565.9714514058196</v>
      </c>
      <c r="BG31" s="26">
        <v>5555.4556096162196</v>
      </c>
      <c r="BH31" s="26">
        <v>10.5158417896019</v>
      </c>
      <c r="BI31" s="26">
        <v>0.62774874757615695</v>
      </c>
      <c r="BJ31" s="26">
        <v>0</v>
      </c>
      <c r="BK31" s="26">
        <v>136.10477377059999</v>
      </c>
      <c r="BL31" s="26">
        <v>5.2219788489135803</v>
      </c>
      <c r="BM31" s="26">
        <v>2053.7934915420601</v>
      </c>
      <c r="BN31" s="26">
        <v>8.3329479078665507</v>
      </c>
      <c r="BO31" s="26">
        <v>10.555064863293101</v>
      </c>
      <c r="BP31" s="26">
        <v>2934.3080118817502</v>
      </c>
      <c r="BQ31" s="26">
        <v>87.171456839504899</v>
      </c>
      <c r="BR31" s="26">
        <v>1.8888011786315999</v>
      </c>
      <c r="BS31" s="26">
        <v>22.776715621129998</v>
      </c>
      <c r="BT31" s="26">
        <v>0</v>
      </c>
      <c r="BU31" s="26">
        <v>137.275368560061</v>
      </c>
      <c r="BV31" s="26">
        <v>27.0512595316664</v>
      </c>
      <c r="BW31" s="26">
        <v>0</v>
      </c>
      <c r="BX31" s="26">
        <v>0</v>
      </c>
      <c r="BY31" s="26">
        <v>93.876583198441395</v>
      </c>
      <c r="BZ31" s="97">
        <v>0</v>
      </c>
      <c r="CA31" s="26">
        <v>2.4749966083251298</v>
      </c>
      <c r="CB31" s="26">
        <v>5678.4096484334696</v>
      </c>
      <c r="CC31" s="26">
        <v>33.493143209511501</v>
      </c>
      <c r="CE31" s="23">
        <f t="shared" si="0"/>
        <v>4.8891044718184073E-3</v>
      </c>
      <c r="CF31" s="23">
        <f t="shared" si="1"/>
        <v>7.4787617823085838E-3</v>
      </c>
      <c r="CG31" s="23">
        <f t="shared" si="2"/>
        <v>4.294874212485522E-3</v>
      </c>
      <c r="CH31" s="23">
        <f t="shared" si="3"/>
        <v>5.9140575335998244E-3</v>
      </c>
      <c r="CI31" s="23">
        <f t="shared" si="4"/>
        <v>5.9273992312451392E-3</v>
      </c>
      <c r="CJ31" s="23">
        <f t="shared" si="5"/>
        <v>3.7847715259906952E-3</v>
      </c>
      <c r="CK31" s="23">
        <f t="shared" si="6"/>
        <v>4.4129680685276581E-3</v>
      </c>
      <c r="CL31" s="23">
        <f t="shared" si="7"/>
        <v>8.1179550845875761E-3</v>
      </c>
      <c r="CM31" s="23">
        <f t="shared" si="8"/>
        <v>2.9272671584930172E-3</v>
      </c>
      <c r="CN31" s="23"/>
      <c r="CO31" s="23">
        <f t="shared" si="9"/>
        <v>6.4208880695531779E-3</v>
      </c>
      <c r="CP31" s="23">
        <f t="shared" si="10"/>
        <v>9.5909713550909551E-3</v>
      </c>
      <c r="CQ31" s="23">
        <f t="shared" si="11"/>
        <v>5.107576467865309E-3</v>
      </c>
      <c r="CR31" s="23">
        <f t="shared" si="12"/>
        <v>6.4445996466117803E-3</v>
      </c>
    </row>
    <row r="32" spans="1:96" x14ac:dyDescent="0.25">
      <c r="A32" s="97" t="s">
        <v>31</v>
      </c>
      <c r="B32" s="97">
        <v>25088.408630999998</v>
      </c>
      <c r="C32" s="97">
        <v>208.44038717000001</v>
      </c>
      <c r="D32" s="97">
        <v>398.14789883999998</v>
      </c>
      <c r="E32" s="97">
        <v>3465.8704769000001</v>
      </c>
      <c r="F32" s="97">
        <v>3463.2629571000002</v>
      </c>
      <c r="G32" s="97">
        <v>84.382056078999994</v>
      </c>
      <c r="H32" s="97">
        <v>3747.5143917999999</v>
      </c>
      <c r="I32" s="97">
        <v>109.82984973000001</v>
      </c>
      <c r="J32" s="97">
        <v>180.27332738000001</v>
      </c>
      <c r="K32" s="97"/>
      <c r="L32" s="97">
        <v>218.36934689</v>
      </c>
      <c r="M32" s="97">
        <v>11.294323817</v>
      </c>
      <c r="N32" s="97">
        <v>26.080474913</v>
      </c>
      <c r="O32" s="97">
        <v>29.733042307000002</v>
      </c>
      <c r="P32" s="26"/>
      <c r="Q32" s="26" t="s">
        <v>31</v>
      </c>
      <c r="R32" s="97">
        <v>0</v>
      </c>
      <c r="S32" s="26">
        <v>220.921424814668</v>
      </c>
      <c r="T32" s="26">
        <v>11.440852849669</v>
      </c>
      <c r="U32" s="26">
        <v>111.10224184270299</v>
      </c>
      <c r="V32" s="26">
        <v>111.10224184270299</v>
      </c>
      <c r="W32" s="26">
        <v>618.19993240992699</v>
      </c>
      <c r="X32" s="97">
        <v>0</v>
      </c>
      <c r="Y32" s="26">
        <v>181.06589658729899</v>
      </c>
      <c r="Z32" s="26">
        <v>26.264361852750898</v>
      </c>
      <c r="AA32" s="26">
        <v>1417.37399948604</v>
      </c>
      <c r="AB32" s="26">
        <v>25263.680554770999</v>
      </c>
      <c r="AC32" s="26">
        <v>416.26419517443702</v>
      </c>
      <c r="AD32" s="26">
        <v>153.648660852744</v>
      </c>
      <c r="AE32" s="26">
        <v>207.142471717782</v>
      </c>
      <c r="AF32" s="26">
        <v>86.499703784712494</v>
      </c>
      <c r="AG32" s="97">
        <v>0</v>
      </c>
      <c r="AH32" s="26">
        <v>220.48780922657099</v>
      </c>
      <c r="AI32" s="26">
        <v>220.48780922657099</v>
      </c>
      <c r="AJ32" s="26">
        <v>0</v>
      </c>
      <c r="AK32" s="26">
        <v>80.3500584719324</v>
      </c>
      <c r="AL32" s="26">
        <v>12.0983169533968</v>
      </c>
      <c r="AM32" s="97">
        <v>941.33035148050396</v>
      </c>
      <c r="AN32" s="26">
        <v>66.859030221694596</v>
      </c>
      <c r="AO32" s="26">
        <v>0</v>
      </c>
      <c r="AP32" s="26">
        <v>30.047418989553499</v>
      </c>
      <c r="AQ32" s="26">
        <v>210.57591955543799</v>
      </c>
      <c r="AR32" s="26">
        <v>0</v>
      </c>
      <c r="AS32" s="26">
        <v>361.085486780314</v>
      </c>
      <c r="AT32" s="26">
        <v>40.120631769925602</v>
      </c>
      <c r="AU32" s="26">
        <v>401.20611855023998</v>
      </c>
      <c r="AV32" s="26">
        <v>7.4412198859188997E-2</v>
      </c>
      <c r="AW32" s="26">
        <v>162.16443570647601</v>
      </c>
      <c r="AX32" s="26">
        <v>0.38402943691749702</v>
      </c>
      <c r="AY32" s="26">
        <v>413.99231525461403</v>
      </c>
      <c r="AZ32" s="26">
        <v>0.34911745417968698</v>
      </c>
      <c r="BA32" s="26">
        <v>10.351337255907</v>
      </c>
      <c r="BB32" s="26">
        <v>194.80759359336801</v>
      </c>
      <c r="BC32" s="26">
        <v>0.31420564925566402</v>
      </c>
      <c r="BD32" s="26">
        <v>0</v>
      </c>
      <c r="BE32" s="26">
        <v>33.761411318749701</v>
      </c>
      <c r="BF32" s="26">
        <v>3493.8816320117999</v>
      </c>
      <c r="BG32" s="26">
        <v>3491.2747691619202</v>
      </c>
      <c r="BH32" s="26">
        <v>2.60686284988387</v>
      </c>
      <c r="BI32" s="26">
        <v>0.394502846211081</v>
      </c>
      <c r="BJ32" s="26">
        <v>0</v>
      </c>
      <c r="BK32" s="26">
        <v>85.533794694577196</v>
      </c>
      <c r="BL32" s="26">
        <v>3.28170308349454</v>
      </c>
      <c r="BM32" s="26">
        <v>1290.68762166482</v>
      </c>
      <c r="BN32" s="26">
        <v>5.2367655207041501</v>
      </c>
      <c r="BO32" s="26">
        <v>6.6332335834476996</v>
      </c>
      <c r="BP32" s="26">
        <v>1844.0386385908</v>
      </c>
      <c r="BQ32" s="26">
        <v>57.260827180618598</v>
      </c>
      <c r="BR32" s="26">
        <v>1.1869987892216001</v>
      </c>
      <c r="BS32" s="26">
        <v>14.3138156802636</v>
      </c>
      <c r="BT32" s="26">
        <v>0</v>
      </c>
      <c r="BU32" s="26">
        <v>84.850570296466501</v>
      </c>
      <c r="BV32" s="26">
        <v>18.862037086026501</v>
      </c>
      <c r="BW32" s="26">
        <v>0</v>
      </c>
      <c r="BX32" s="26">
        <v>0</v>
      </c>
      <c r="BY32" s="26">
        <v>65.340609975959296</v>
      </c>
      <c r="BZ32" s="97">
        <v>0</v>
      </c>
      <c r="CA32" s="26">
        <v>1.1588218961704599</v>
      </c>
      <c r="CB32" s="26">
        <v>3769.65473580361</v>
      </c>
      <c r="CC32" s="26">
        <v>23.252237727850499</v>
      </c>
      <c r="CE32" s="23">
        <f t="shared" si="0"/>
        <v>6.9861714367339114E-3</v>
      </c>
      <c r="CF32" s="23">
        <f t="shared" si="1"/>
        <v>1.0245290821189483E-2</v>
      </c>
      <c r="CG32" s="23">
        <f t="shared" si="2"/>
        <v>7.6811147795833893E-3</v>
      </c>
      <c r="CH32" s="23">
        <f t="shared" si="3"/>
        <v>8.0819970909166722E-3</v>
      </c>
      <c r="CI32" s="23">
        <f t="shared" si="4"/>
        <v>8.0882717855695081E-3</v>
      </c>
      <c r="CJ32" s="23">
        <f t="shared" si="5"/>
        <v>5.5522967706294639E-3</v>
      </c>
      <c r="CK32" s="23">
        <f t="shared" si="6"/>
        <v>5.9080077322867172E-3</v>
      </c>
      <c r="CL32" s="23">
        <f t="shared" si="7"/>
        <v>1.1585121129009744E-2</v>
      </c>
      <c r="CM32" s="23">
        <f t="shared" si="8"/>
        <v>4.3964862623760035E-3</v>
      </c>
      <c r="CN32" s="23"/>
      <c r="CO32" s="23">
        <f t="shared" si="9"/>
        <v>9.7012807280049528E-3</v>
      </c>
      <c r="CP32" s="23">
        <f t="shared" si="10"/>
        <v>1.2973687937691896E-2</v>
      </c>
      <c r="CQ32" s="23">
        <f t="shared" si="11"/>
        <v>7.05075119852357E-3</v>
      </c>
      <c r="CR32" s="23">
        <f t="shared" si="12"/>
        <v>1.0573310302642131E-2</v>
      </c>
    </row>
    <row r="33" spans="1:96" x14ac:dyDescent="0.25">
      <c r="A33" s="97" t="s">
        <v>32</v>
      </c>
      <c r="B33" s="97">
        <v>63539.050428000002</v>
      </c>
      <c r="C33" s="97">
        <v>477.38940537000002</v>
      </c>
      <c r="D33" s="97">
        <v>1095.6380145000001</v>
      </c>
      <c r="E33" s="97">
        <v>8730.6447693999999</v>
      </c>
      <c r="F33" s="97">
        <v>8719.5485752000004</v>
      </c>
      <c r="G33" s="97">
        <v>260.51788886999998</v>
      </c>
      <c r="H33" s="97">
        <v>9010.3263014999993</v>
      </c>
      <c r="I33" s="97">
        <v>248.57527482</v>
      </c>
      <c r="J33" s="97">
        <v>486.89757880000002</v>
      </c>
      <c r="K33" s="97"/>
      <c r="L33" s="97">
        <v>510.35126458000002</v>
      </c>
      <c r="M33" s="97">
        <v>22.688629835</v>
      </c>
      <c r="N33" s="97">
        <v>54.400842816999997</v>
      </c>
      <c r="O33" s="97">
        <v>78.889909110999994</v>
      </c>
      <c r="P33" s="26"/>
      <c r="Q33" s="26" t="s">
        <v>32</v>
      </c>
      <c r="R33" s="97">
        <v>0</v>
      </c>
      <c r="S33" s="26">
        <v>514.16750511967905</v>
      </c>
      <c r="T33" s="26">
        <v>22.902074958430401</v>
      </c>
      <c r="U33" s="26">
        <v>250.39492635503601</v>
      </c>
      <c r="V33" s="26">
        <v>250.39492635503601</v>
      </c>
      <c r="W33" s="26">
        <v>1438.78500623073</v>
      </c>
      <c r="X33" s="97">
        <v>0</v>
      </c>
      <c r="Y33" s="26">
        <v>487.84263416895902</v>
      </c>
      <c r="Z33" s="26">
        <v>54.647806147571202</v>
      </c>
      <c r="AA33" s="26">
        <v>3502.53359744299</v>
      </c>
      <c r="AB33" s="26">
        <v>63775.078141437698</v>
      </c>
      <c r="AC33" s="26">
        <v>1055.75206288452</v>
      </c>
      <c r="AD33" s="26">
        <v>385.23263200777399</v>
      </c>
      <c r="AE33" s="26">
        <v>482.09880052865998</v>
      </c>
      <c r="AF33" s="26">
        <v>288.73968837640302</v>
      </c>
      <c r="AG33" s="97">
        <v>0</v>
      </c>
      <c r="AH33" s="26">
        <v>513.287508739288</v>
      </c>
      <c r="AI33" s="26">
        <v>513.287508739288</v>
      </c>
      <c r="AJ33" s="26">
        <v>0</v>
      </c>
      <c r="AK33" s="26">
        <v>187.00731973900699</v>
      </c>
      <c r="AL33" s="26">
        <v>28.157359735011699</v>
      </c>
      <c r="AM33" s="97">
        <v>2190.8320792862401</v>
      </c>
      <c r="AN33" s="26">
        <v>155.606323636176</v>
      </c>
      <c r="AO33" s="26">
        <v>0</v>
      </c>
      <c r="AP33" s="26">
        <v>79.322720535417602</v>
      </c>
      <c r="AQ33" s="26">
        <v>480.41576929458103</v>
      </c>
      <c r="AR33" s="26">
        <v>0</v>
      </c>
      <c r="AS33" s="26">
        <v>989.63719394755299</v>
      </c>
      <c r="AT33" s="26">
        <v>109.959702129668</v>
      </c>
      <c r="AU33" s="26">
        <v>1099.59689607722</v>
      </c>
      <c r="AV33" s="26">
        <v>0.17318524090958401</v>
      </c>
      <c r="AW33" s="26">
        <v>385.76149795774501</v>
      </c>
      <c r="AX33" s="26">
        <v>0.96343387637950395</v>
      </c>
      <c r="AY33" s="26">
        <v>971.02399265789995</v>
      </c>
      <c r="AZ33" s="26">
        <v>0.87584914628529698</v>
      </c>
      <c r="BA33" s="26">
        <v>25.9689213001515</v>
      </c>
      <c r="BB33" s="26">
        <v>488.72366506657198</v>
      </c>
      <c r="BC33" s="26">
        <v>0.78826401565966497</v>
      </c>
      <c r="BD33" s="26">
        <v>0</v>
      </c>
      <c r="BE33" s="26">
        <v>84.698942998845396</v>
      </c>
      <c r="BF33" s="26">
        <v>8769.82389808679</v>
      </c>
      <c r="BG33" s="26">
        <v>8758.7385144415002</v>
      </c>
      <c r="BH33" s="26">
        <v>11.085383645287299</v>
      </c>
      <c r="BI33" s="26">
        <v>0.98970912831565905</v>
      </c>
      <c r="BJ33" s="26">
        <v>0</v>
      </c>
      <c r="BK33" s="26">
        <v>214.58297926459599</v>
      </c>
      <c r="BL33" s="26">
        <v>8.2329791789151798</v>
      </c>
      <c r="BM33" s="26">
        <v>3238.0135373344401</v>
      </c>
      <c r="BN33" s="26">
        <v>13.1377341392185</v>
      </c>
      <c r="BO33" s="26">
        <v>16.641125057876099</v>
      </c>
      <c r="BP33" s="26">
        <v>4626.2336839196796</v>
      </c>
      <c r="BQ33" s="26">
        <v>140.54201399556601</v>
      </c>
      <c r="BR33" s="26">
        <v>2.97788613823051</v>
      </c>
      <c r="BS33" s="26">
        <v>35.909803876328198</v>
      </c>
      <c r="BT33" s="26">
        <v>0</v>
      </c>
      <c r="BU33" s="26">
        <v>261.10768742669802</v>
      </c>
      <c r="BV33" s="26">
        <v>43.899081427344399</v>
      </c>
      <c r="BW33" s="26">
        <v>0</v>
      </c>
      <c r="BX33" s="26">
        <v>0</v>
      </c>
      <c r="BY33" s="26">
        <v>152.31347181743101</v>
      </c>
      <c r="BZ33" s="97">
        <v>0</v>
      </c>
      <c r="CA33" s="26">
        <v>3.8681972103639399</v>
      </c>
      <c r="CB33" s="26">
        <v>9040.1853155870394</v>
      </c>
      <c r="CC33" s="26">
        <v>54.326537012347501</v>
      </c>
      <c r="CE33" s="23">
        <f t="shared" si="0"/>
        <v>3.7146874535865645E-3</v>
      </c>
      <c r="CF33" s="23">
        <f t="shared" si="1"/>
        <v>6.3394032011150859E-3</v>
      </c>
      <c r="CG33" s="23">
        <f t="shared" si="2"/>
        <v>3.6133116274051358E-3</v>
      </c>
      <c r="CH33" s="23">
        <f t="shared" si="3"/>
        <v>4.4875412666094145E-3</v>
      </c>
      <c r="CI33" s="23">
        <f t="shared" si="4"/>
        <v>4.4944917622184262E-3</v>
      </c>
      <c r="CJ33" s="23">
        <f t="shared" si="5"/>
        <v>2.2639464769820682E-3</v>
      </c>
      <c r="CK33" s="23">
        <f t="shared" si="6"/>
        <v>3.3138660119411355E-3</v>
      </c>
      <c r="CL33" s="23">
        <f t="shared" si="7"/>
        <v>7.3203239395135331E-3</v>
      </c>
      <c r="CM33" s="23">
        <f t="shared" si="8"/>
        <v>1.9409736464251314E-3</v>
      </c>
      <c r="CN33" s="23"/>
      <c r="CO33" s="23">
        <f t="shared" si="9"/>
        <v>5.753378825669021E-3</v>
      </c>
      <c r="CP33" s="23">
        <f t="shared" si="10"/>
        <v>9.4075810210951967E-3</v>
      </c>
      <c r="CQ33" s="23">
        <f t="shared" si="11"/>
        <v>4.53969677274982E-3</v>
      </c>
      <c r="CR33" s="23">
        <f t="shared" si="12"/>
        <v>5.4862710490467381E-3</v>
      </c>
    </row>
    <row r="34" spans="1:96" x14ac:dyDescent="0.25">
      <c r="A34" s="97" t="s">
        <v>33</v>
      </c>
      <c r="B34" s="97">
        <v>67833.322864999995</v>
      </c>
      <c r="C34" s="97">
        <v>528.32494362</v>
      </c>
      <c r="D34" s="97">
        <v>1075.3826438000001</v>
      </c>
      <c r="E34" s="97">
        <v>8957.0877727000006</v>
      </c>
      <c r="F34" s="97">
        <v>8948.8715890999993</v>
      </c>
      <c r="G34" s="97">
        <v>218.28116420999999</v>
      </c>
      <c r="H34" s="97">
        <v>10357.457871000001</v>
      </c>
      <c r="I34" s="97">
        <v>272.58563616999999</v>
      </c>
      <c r="J34" s="97">
        <v>508.36291767</v>
      </c>
      <c r="K34" s="97"/>
      <c r="L34" s="97">
        <v>579.28569068000002</v>
      </c>
      <c r="M34" s="97">
        <v>27.390779476999999</v>
      </c>
      <c r="N34" s="97">
        <v>74.927473113999994</v>
      </c>
      <c r="O34" s="97">
        <v>73.900477170000002</v>
      </c>
      <c r="P34" s="26"/>
      <c r="Q34" s="26" t="s">
        <v>33</v>
      </c>
      <c r="R34" s="97">
        <v>0</v>
      </c>
      <c r="S34" s="26">
        <v>604.22242678304895</v>
      </c>
      <c r="T34" s="26">
        <v>27.6627495184918</v>
      </c>
      <c r="U34" s="26">
        <v>274.92746547346098</v>
      </c>
      <c r="V34" s="26">
        <v>274.92746547346098</v>
      </c>
      <c r="W34" s="26">
        <v>1690.7832510738999</v>
      </c>
      <c r="X34" s="97">
        <v>0</v>
      </c>
      <c r="Y34" s="26">
        <v>509.61711212168598</v>
      </c>
      <c r="Z34" s="26">
        <v>75.238672350928695</v>
      </c>
      <c r="AA34" s="26">
        <v>4006.7894945510898</v>
      </c>
      <c r="AB34" s="26">
        <v>68138.451523823605</v>
      </c>
      <c r="AC34" s="26">
        <v>1194.06715855122</v>
      </c>
      <c r="AD34" s="26">
        <v>437.89526316356398</v>
      </c>
      <c r="AE34" s="26">
        <v>566.53699775827999</v>
      </c>
      <c r="AF34" s="26">
        <v>292.46066657235298</v>
      </c>
      <c r="AG34" s="97">
        <v>0</v>
      </c>
      <c r="AH34" s="26">
        <v>583.08561181757898</v>
      </c>
      <c r="AI34" s="26">
        <v>583.08561181757898</v>
      </c>
      <c r="AJ34" s="26">
        <v>0</v>
      </c>
      <c r="AK34" s="26">
        <v>219.760006850379</v>
      </c>
      <c r="AL34" s="26">
        <v>33.089021680112097</v>
      </c>
      <c r="AM34" s="97">
        <v>2574.5491773010399</v>
      </c>
      <c r="AN34" s="26">
        <v>182.86021223641399</v>
      </c>
      <c r="AO34" s="26">
        <v>0</v>
      </c>
      <c r="AP34" s="26">
        <v>74.474605907090606</v>
      </c>
      <c r="AQ34" s="26">
        <v>532.21409341754998</v>
      </c>
      <c r="AR34" s="26">
        <v>0</v>
      </c>
      <c r="AS34" s="26">
        <v>972.64596661562905</v>
      </c>
      <c r="AT34" s="26">
        <v>108.071765040427</v>
      </c>
      <c r="AU34" s="26">
        <v>1080.7177316560501</v>
      </c>
      <c r="AV34" s="26">
        <v>0.20351805392116701</v>
      </c>
      <c r="AW34" s="26">
        <v>448.85510076079203</v>
      </c>
      <c r="AX34" s="26">
        <v>0.98988252572518298</v>
      </c>
      <c r="AY34" s="26">
        <v>1137.0723278775499</v>
      </c>
      <c r="AZ34" s="26">
        <v>0.89989318948174801</v>
      </c>
      <c r="BA34" s="26">
        <v>26.6818350235067</v>
      </c>
      <c r="BB34" s="26">
        <v>502.14034729851102</v>
      </c>
      <c r="BC34" s="26">
        <v>0.80990400822324005</v>
      </c>
      <c r="BD34" s="26">
        <v>0</v>
      </c>
      <c r="BE34" s="26">
        <v>87.024156674768605</v>
      </c>
      <c r="BF34" s="26">
        <v>9007.3972431624297</v>
      </c>
      <c r="BG34" s="26">
        <v>8999.1882054264497</v>
      </c>
      <c r="BH34" s="26">
        <v>8.2090377359744693</v>
      </c>
      <c r="BI34" s="26">
        <v>1.0168791947618101</v>
      </c>
      <c r="BJ34" s="26">
        <v>0</v>
      </c>
      <c r="BK34" s="26">
        <v>220.473794321996</v>
      </c>
      <c r="BL34" s="26">
        <v>8.45899421308774</v>
      </c>
      <c r="BM34" s="26">
        <v>3326.9052035803002</v>
      </c>
      <c r="BN34" s="26">
        <v>13.4983970466883</v>
      </c>
      <c r="BO34" s="26">
        <v>17.097968415593201</v>
      </c>
      <c r="BP34" s="26">
        <v>4753.2356889388602</v>
      </c>
      <c r="BQ34" s="26">
        <v>161.25901574653301</v>
      </c>
      <c r="BR34" s="26">
        <v>3.0596368175179198</v>
      </c>
      <c r="BS34" s="26">
        <v>36.895624177427898</v>
      </c>
      <c r="BT34" s="26">
        <v>0</v>
      </c>
      <c r="BU34" s="26">
        <v>219.09010970331201</v>
      </c>
      <c r="BV34" s="26">
        <v>51.587864939065902</v>
      </c>
      <c r="BW34" s="26">
        <v>0</v>
      </c>
      <c r="BX34" s="26">
        <v>0</v>
      </c>
      <c r="BY34" s="26">
        <v>178.861493745453</v>
      </c>
      <c r="BZ34" s="97">
        <v>0</v>
      </c>
      <c r="CA34" s="26">
        <v>3.9180463718745999</v>
      </c>
      <c r="CB34" s="26">
        <v>10395.060145505</v>
      </c>
      <c r="CC34" s="26">
        <v>63.729249936098697</v>
      </c>
      <c r="CE34" s="23">
        <f t="shared" si="0"/>
        <v>4.4982118807723659E-3</v>
      </c>
      <c r="CF34" s="23">
        <f t="shared" si="1"/>
        <v>7.3612837033628E-3</v>
      </c>
      <c r="CG34" s="23">
        <f t="shared" si="2"/>
        <v>4.9611065296700247E-3</v>
      </c>
      <c r="CH34" s="23">
        <f t="shared" si="3"/>
        <v>5.6167218340503026E-3</v>
      </c>
      <c r="CI34" s="23">
        <f t="shared" si="4"/>
        <v>5.6226772085698094E-3</v>
      </c>
      <c r="CJ34" s="23">
        <f t="shared" si="5"/>
        <v>3.7059793786593884E-3</v>
      </c>
      <c r="CK34" s="23">
        <f t="shared" si="6"/>
        <v>3.6304540142309124E-3</v>
      </c>
      <c r="CL34" s="23">
        <f t="shared" si="7"/>
        <v>8.5911691326262651E-3</v>
      </c>
      <c r="CM34" s="23">
        <f t="shared" si="8"/>
        <v>2.4671241903999903E-3</v>
      </c>
      <c r="CN34" s="23"/>
      <c r="CO34" s="23">
        <f t="shared" si="9"/>
        <v>6.5596668426564954E-3</v>
      </c>
      <c r="CP34" s="23">
        <f t="shared" si="10"/>
        <v>9.9292552707444665E-3</v>
      </c>
      <c r="CQ34" s="23">
        <f t="shared" si="11"/>
        <v>4.1533395428299067E-3</v>
      </c>
      <c r="CR34" s="23">
        <f t="shared" si="12"/>
        <v>7.768944925347139E-3</v>
      </c>
    </row>
    <row r="35" spans="1:96" x14ac:dyDescent="0.25">
      <c r="A35" s="97" t="s">
        <v>34</v>
      </c>
      <c r="B35" s="97">
        <v>2142.4427194</v>
      </c>
      <c r="C35" s="97">
        <v>13.11180074</v>
      </c>
      <c r="D35" s="97">
        <v>42.353286715000003</v>
      </c>
      <c r="E35" s="97">
        <v>325.79078973999998</v>
      </c>
      <c r="F35" s="97">
        <v>323.99658112999998</v>
      </c>
      <c r="G35" s="97">
        <v>9.6907960886000009</v>
      </c>
      <c r="H35" s="97">
        <v>343.09414644999998</v>
      </c>
      <c r="I35" s="97">
        <v>6.3849894503</v>
      </c>
      <c r="J35" s="97">
        <v>17.875461677000001</v>
      </c>
      <c r="K35" s="97"/>
      <c r="L35" s="97">
        <v>12.528309749</v>
      </c>
      <c r="M35" s="97">
        <v>0.51540586860000004</v>
      </c>
      <c r="N35" s="97">
        <v>1.2296624446</v>
      </c>
      <c r="O35" s="97">
        <v>2.2781016803999998</v>
      </c>
      <c r="P35" s="26"/>
      <c r="Q35" s="26" t="s">
        <v>34</v>
      </c>
      <c r="R35" s="97">
        <v>0</v>
      </c>
      <c r="S35" s="26">
        <v>20.915473609956098</v>
      </c>
      <c r="T35" s="26">
        <v>0.51919053334241305</v>
      </c>
      <c r="U35" s="26">
        <v>6.4169962201727397</v>
      </c>
      <c r="V35" s="26">
        <v>6.4169962201727397</v>
      </c>
      <c r="W35" s="26">
        <v>58.5273464095471</v>
      </c>
      <c r="X35" s="97">
        <v>0</v>
      </c>
      <c r="Y35" s="26">
        <v>17.889579548703399</v>
      </c>
      <c r="Z35" s="26">
        <v>1.2340481408203501</v>
      </c>
      <c r="AA35" s="26">
        <v>133.05781609240401</v>
      </c>
      <c r="AB35" s="26">
        <v>2146.3931160942898</v>
      </c>
      <c r="AC35" s="26">
        <v>38.926999628934603</v>
      </c>
      <c r="AD35" s="26">
        <v>14.393220372525001</v>
      </c>
      <c r="AE35" s="26">
        <v>19.610968357372599</v>
      </c>
      <c r="AF35" s="26">
        <v>7.7042988959130598</v>
      </c>
      <c r="AG35" s="97">
        <v>0</v>
      </c>
      <c r="AH35" s="26">
        <v>12.579920713888299</v>
      </c>
      <c r="AI35" s="26">
        <v>12.579920713888299</v>
      </c>
      <c r="AJ35" s="26">
        <v>0</v>
      </c>
      <c r="AK35" s="26">
        <v>7.6070353067135104</v>
      </c>
      <c r="AL35" s="26">
        <v>1.14539384814714</v>
      </c>
      <c r="AM35" s="97">
        <v>89.119350598806406</v>
      </c>
      <c r="AN35" s="26">
        <v>6.32980207731433</v>
      </c>
      <c r="AO35" s="26">
        <v>0</v>
      </c>
      <c r="AP35" s="26">
        <v>2.2855145289319601</v>
      </c>
      <c r="AQ35" s="26">
        <v>13.1647614532868</v>
      </c>
      <c r="AR35" s="26">
        <v>0</v>
      </c>
      <c r="AS35" s="26">
        <v>38.1713785538781</v>
      </c>
      <c r="AT35" s="26">
        <v>4.2412627226861099</v>
      </c>
      <c r="AU35" s="26">
        <v>42.412641276564301</v>
      </c>
      <c r="AV35" s="26">
        <v>7.0448858276660198E-3</v>
      </c>
      <c r="AW35" s="26">
        <v>15.3064499285151</v>
      </c>
      <c r="AX35" s="26">
        <v>3.5710724637201798E-2</v>
      </c>
      <c r="AY35" s="26">
        <v>39.152583848482898</v>
      </c>
      <c r="AZ35" s="26">
        <v>3.2464310576122798E-2</v>
      </c>
      <c r="BA35" s="26">
        <v>0.96256721671985201</v>
      </c>
      <c r="BB35" s="26">
        <v>18.115087167666999</v>
      </c>
      <c r="BC35" s="26">
        <v>2.92178948615773E-2</v>
      </c>
      <c r="BD35" s="26">
        <v>0</v>
      </c>
      <c r="BE35" s="26">
        <v>3.13946223306161</v>
      </c>
      <c r="BF35" s="26">
        <v>326.44532381136901</v>
      </c>
      <c r="BG35" s="26">
        <v>324.65238258880999</v>
      </c>
      <c r="BH35" s="26">
        <v>1.79294122255879</v>
      </c>
      <c r="BI35" s="26">
        <v>3.6684660868510799E-2</v>
      </c>
      <c r="BJ35" s="26">
        <v>0</v>
      </c>
      <c r="BK35" s="26">
        <v>7.9537582290271498</v>
      </c>
      <c r="BL35" s="26">
        <v>0.305164526860563</v>
      </c>
      <c r="BM35" s="26">
        <v>120.020583130232</v>
      </c>
      <c r="BN35" s="26">
        <v>0.486964679420404</v>
      </c>
      <c r="BO35" s="26">
        <v>0.61682196387726795</v>
      </c>
      <c r="BP35" s="26">
        <v>171.47648040256399</v>
      </c>
      <c r="BQ35" s="26">
        <v>5.3807489677353901</v>
      </c>
      <c r="BR35" s="26">
        <v>0.11037866024019299</v>
      </c>
      <c r="BS35" s="26">
        <v>1.33103678819645</v>
      </c>
      <c r="BT35" s="26">
        <v>0</v>
      </c>
      <c r="BU35" s="26">
        <v>9.7001415880553594</v>
      </c>
      <c r="BV35" s="26">
        <v>1.7857406867135199</v>
      </c>
      <c r="BW35" s="26">
        <v>0</v>
      </c>
      <c r="BX35" s="26">
        <v>0</v>
      </c>
      <c r="BY35" s="26">
        <v>6.1847102804383001</v>
      </c>
      <c r="BZ35" s="97">
        <v>0</v>
      </c>
      <c r="CA35" s="26">
        <v>0.10321333079159201</v>
      </c>
      <c r="CB35" s="26">
        <v>343.57590660118899</v>
      </c>
      <c r="CC35" s="26">
        <v>2.2002162718754099</v>
      </c>
      <c r="CE35" s="23">
        <f t="shared" ref="CE35:CE51" si="13">+(AB35-B35)/B35</f>
        <v>1.8438750583708106E-3</v>
      </c>
      <c r="CF35" s="23">
        <f t="shared" ref="CF35:CF51" si="14">+(AQ35-C35)/C35</f>
        <v>4.0391639818956595E-3</v>
      </c>
      <c r="CG35" s="23">
        <f t="shared" ref="CG35:CG51" si="15">+(AU35-D35)/D35</f>
        <v>1.4014157145276955E-3</v>
      </c>
      <c r="CH35" s="23">
        <f t="shared" ref="CH35:CH51" si="16">+(BF35-E35)/E35</f>
        <v>2.0090625394640045E-3</v>
      </c>
      <c r="CI35" s="23">
        <f t="shared" ref="CI35:CI51" si="17">+(BG35-F35)/F35</f>
        <v>2.0240999350140385E-3</v>
      </c>
      <c r="CJ35" s="23">
        <f t="shared" ref="CJ35:CJ51" si="18">+(BU35-G35)/G35</f>
        <v>9.64368599846236E-4</v>
      </c>
      <c r="CK35" s="23">
        <f t="shared" ref="CK35:CK51" si="19">+(CB35-H35)/H35</f>
        <v>1.4041631318219405E-3</v>
      </c>
      <c r="CL35" s="23">
        <f t="shared" ref="CL35:CL51" si="20">+(V35-I35)/I35</f>
        <v>5.0128148404749388E-3</v>
      </c>
      <c r="CM35" s="23">
        <f t="shared" ref="CM35:CM51" si="21">+(Y35-J35)/J35</f>
        <v>7.8979060560786796E-4</v>
      </c>
      <c r="CN35" s="23"/>
      <c r="CO35" s="23">
        <f t="shared" ref="CO35:CO51" si="22">+(AI35-L35)/L35</f>
        <v>4.1195473230072992E-3</v>
      </c>
      <c r="CP35" s="23">
        <f t="shared" ref="CP35:CP51" si="23">+(T35-M35)/M35</f>
        <v>7.3430765402290044E-3</v>
      </c>
      <c r="CQ35" s="23">
        <f t="shared" ref="CQ35:CQ51" si="24">+(Z35-N35)/N35</f>
        <v>3.5665854801125978E-3</v>
      </c>
      <c r="CR35" s="23">
        <f t="shared" ref="CR35:CR51" si="25">+(AP35-O35)/O35</f>
        <v>3.2539585900567187E-3</v>
      </c>
    </row>
    <row r="36" spans="1:96" x14ac:dyDescent="0.25">
      <c r="A36" s="97" t="s">
        <v>35</v>
      </c>
      <c r="B36" s="97">
        <v>86689.999205</v>
      </c>
      <c r="C36" s="97">
        <v>677.17996483000002</v>
      </c>
      <c r="D36" s="97">
        <v>1516.2415774000001</v>
      </c>
      <c r="E36" s="97">
        <v>11735.556157000001</v>
      </c>
      <c r="F36" s="97">
        <v>11715.381762999999</v>
      </c>
      <c r="G36" s="97">
        <v>320.73482235</v>
      </c>
      <c r="H36" s="97">
        <v>11864.339695999999</v>
      </c>
      <c r="I36" s="97">
        <v>369.74435999999997</v>
      </c>
      <c r="J36" s="97">
        <v>633.14518636000003</v>
      </c>
      <c r="K36" s="97"/>
      <c r="L36" s="97">
        <v>762.57384807999995</v>
      </c>
      <c r="M36" s="97">
        <v>34.551601183000002</v>
      </c>
      <c r="N36" s="97">
        <v>79.007835979000006</v>
      </c>
      <c r="O36" s="97">
        <v>104.89026801999999</v>
      </c>
      <c r="P36" s="26"/>
      <c r="Q36" s="26" t="s">
        <v>35</v>
      </c>
      <c r="R36" s="97">
        <v>0</v>
      </c>
      <c r="S36" s="26">
        <v>661.79280720934696</v>
      </c>
      <c r="T36" s="26">
        <v>34.9162967872184</v>
      </c>
      <c r="U36" s="26">
        <v>372.862035988466</v>
      </c>
      <c r="V36" s="26">
        <v>372.862035988466</v>
      </c>
      <c r="W36" s="26">
        <v>1851.8811702601799</v>
      </c>
      <c r="X36" s="97">
        <v>0</v>
      </c>
      <c r="Y36" s="26">
        <v>634.855027506346</v>
      </c>
      <c r="Z36" s="26">
        <v>79.438377545498298</v>
      </c>
      <c r="AA36" s="26">
        <v>4623.5418042173396</v>
      </c>
      <c r="AB36" s="26">
        <v>87100.766801699603</v>
      </c>
      <c r="AC36" s="26">
        <v>1408.1061752893299</v>
      </c>
      <c r="AD36" s="26">
        <v>511.485479082464</v>
      </c>
      <c r="AE36" s="26">
        <v>620.51645756653102</v>
      </c>
      <c r="AF36" s="26">
        <v>421.14190046807801</v>
      </c>
      <c r="AG36" s="97">
        <v>0</v>
      </c>
      <c r="AH36" s="26">
        <v>767.63257463125296</v>
      </c>
      <c r="AI36" s="26">
        <v>767.63257463125296</v>
      </c>
      <c r="AJ36" s="26">
        <v>0</v>
      </c>
      <c r="AK36" s="26">
        <v>240.70144796661901</v>
      </c>
      <c r="AL36" s="26">
        <v>36.241750677891801</v>
      </c>
      <c r="AM36" s="97">
        <v>2819.8516186634201</v>
      </c>
      <c r="AN36" s="26">
        <v>200.28315997764</v>
      </c>
      <c r="AO36" s="26">
        <v>0</v>
      </c>
      <c r="AP36" s="26">
        <v>105.648969996669</v>
      </c>
      <c r="AQ36" s="26">
        <v>682.39369434106504</v>
      </c>
      <c r="AR36" s="26">
        <v>0</v>
      </c>
      <c r="AS36" s="26">
        <v>1370.9130188387101</v>
      </c>
      <c r="AT36" s="26">
        <v>152.32367499870401</v>
      </c>
      <c r="AU36" s="26">
        <v>1523.23669383742</v>
      </c>
      <c r="AV36" s="26">
        <v>0.22290928948823099</v>
      </c>
      <c r="AW36" s="26">
        <v>501.24358738569799</v>
      </c>
      <c r="AX36" s="26">
        <v>1.2960944526309399</v>
      </c>
      <c r="AY36" s="26">
        <v>1254.0697052078599</v>
      </c>
      <c r="AZ36" s="26">
        <v>1.17826755450101</v>
      </c>
      <c r="BA36" s="26">
        <v>34.9356278699493</v>
      </c>
      <c r="BB36" s="26">
        <v>657.47326149241803</v>
      </c>
      <c r="BC36" s="26">
        <v>1.06044098481566</v>
      </c>
      <c r="BD36" s="26">
        <v>0</v>
      </c>
      <c r="BE36" s="26">
        <v>113.944356872743</v>
      </c>
      <c r="BF36" s="26">
        <v>11803.1672231763</v>
      </c>
      <c r="BG36" s="26">
        <v>11783.012211748201</v>
      </c>
      <c r="BH36" s="26">
        <v>20.1550114280438</v>
      </c>
      <c r="BI36" s="26">
        <v>1.33144207127542</v>
      </c>
      <c r="BJ36" s="26">
        <v>0</v>
      </c>
      <c r="BK36" s="26">
        <v>288.67555438857499</v>
      </c>
      <c r="BL36" s="26">
        <v>11.0757162155458</v>
      </c>
      <c r="BM36" s="26">
        <v>4356.05570466883</v>
      </c>
      <c r="BN36" s="26">
        <v>17.6740121408532</v>
      </c>
      <c r="BO36" s="26">
        <v>22.387082989467402</v>
      </c>
      <c r="BP36" s="26">
        <v>6223.6095574772498</v>
      </c>
      <c r="BQ36" s="26">
        <v>185.01264255201301</v>
      </c>
      <c r="BR36" s="26">
        <v>4.0061099709540997</v>
      </c>
      <c r="BS36" s="26">
        <v>48.308982598477698</v>
      </c>
      <c r="BT36" s="26">
        <v>0</v>
      </c>
      <c r="BU36" s="26">
        <v>321.79553997387501</v>
      </c>
      <c r="BV36" s="26">
        <v>56.503149741982597</v>
      </c>
      <c r="BW36" s="26">
        <v>0</v>
      </c>
      <c r="BX36" s="26">
        <v>0</v>
      </c>
      <c r="BY36" s="26">
        <v>196.181500008211</v>
      </c>
      <c r="BZ36" s="97">
        <v>0</v>
      </c>
      <c r="CA36" s="26">
        <v>5.6419665540987696</v>
      </c>
      <c r="CB36" s="26">
        <v>11916.479917811601</v>
      </c>
      <c r="CC36" s="26">
        <v>70.043250117745998</v>
      </c>
      <c r="CE36" s="23">
        <f t="shared" si="13"/>
        <v>4.7383504494935011E-3</v>
      </c>
      <c r="CF36" s="23">
        <f t="shared" si="14"/>
        <v>7.6991786258382381E-3</v>
      </c>
      <c r="CG36" s="23">
        <f t="shared" si="15"/>
        <v>4.6134577376613873E-3</v>
      </c>
      <c r="CH36" s="23">
        <f t="shared" si="16"/>
        <v>5.7612153418030434E-3</v>
      </c>
      <c r="CI36" s="23">
        <f t="shared" si="17"/>
        <v>5.7727908587490015E-3</v>
      </c>
      <c r="CJ36" s="23">
        <f t="shared" si="18"/>
        <v>3.3071483043319357E-3</v>
      </c>
      <c r="CK36" s="23">
        <f t="shared" si="19"/>
        <v>4.3947006868979496E-3</v>
      </c>
      <c r="CL36" s="23">
        <f t="shared" si="20"/>
        <v>8.4319771327033433E-3</v>
      </c>
      <c r="CM36" s="23">
        <f t="shared" si="21"/>
        <v>2.7005514425150839E-3</v>
      </c>
      <c r="CN36" s="23"/>
      <c r="CO36" s="23">
        <f t="shared" si="22"/>
        <v>6.6337529984667361E-3</v>
      </c>
      <c r="CP36" s="23">
        <f t="shared" si="23"/>
        <v>1.0555099958662233E-2</v>
      </c>
      <c r="CQ36" s="23">
        <f t="shared" si="24"/>
        <v>5.449352727655116E-3</v>
      </c>
      <c r="CR36" s="23">
        <f t="shared" si="25"/>
        <v>7.2332923825148025E-3</v>
      </c>
    </row>
    <row r="37" spans="1:96" x14ac:dyDescent="0.25">
      <c r="A37" s="97" t="s">
        <v>36</v>
      </c>
      <c r="B37" s="97">
        <v>25004.580948999999</v>
      </c>
      <c r="C37" s="97">
        <v>204.79635006999999</v>
      </c>
      <c r="D37" s="97">
        <v>395.38912231</v>
      </c>
      <c r="E37" s="97">
        <v>3388.4756434999999</v>
      </c>
      <c r="F37" s="97">
        <v>3385.7807206000002</v>
      </c>
      <c r="G37" s="97">
        <v>80.816916774999996</v>
      </c>
      <c r="H37" s="97">
        <v>3754.6555266999999</v>
      </c>
      <c r="I37" s="97">
        <v>107.75599078</v>
      </c>
      <c r="J37" s="97">
        <v>180.97771983999999</v>
      </c>
      <c r="K37" s="97"/>
      <c r="L37" s="97">
        <v>219.39437340999999</v>
      </c>
      <c r="M37" s="97">
        <v>11.053424057999999</v>
      </c>
      <c r="N37" s="97">
        <v>27.001556815000001</v>
      </c>
      <c r="O37" s="97">
        <v>28.629816809000001</v>
      </c>
      <c r="P37" s="26"/>
      <c r="Q37" s="26" t="s">
        <v>36</v>
      </c>
      <c r="R37" s="97">
        <v>0</v>
      </c>
      <c r="S37" s="26">
        <v>220.07494845873799</v>
      </c>
      <c r="T37" s="26">
        <v>11.190842191394999</v>
      </c>
      <c r="U37" s="26">
        <v>108.94622052151099</v>
      </c>
      <c r="V37" s="26">
        <v>108.94622052151099</v>
      </c>
      <c r="W37" s="26">
        <v>615.83173728371798</v>
      </c>
      <c r="X37" s="97">
        <v>0</v>
      </c>
      <c r="Y37" s="26">
        <v>181.68787808880899</v>
      </c>
      <c r="Z37" s="26">
        <v>27.1694271231875</v>
      </c>
      <c r="AA37" s="26">
        <v>1431.7865953225501</v>
      </c>
      <c r="AB37" s="26">
        <v>25165.880484002701</v>
      </c>
      <c r="AC37" s="26">
        <v>423.13616816861202</v>
      </c>
      <c r="AD37" s="26">
        <v>155.75094570116201</v>
      </c>
      <c r="AE37" s="26">
        <v>206.34897258770999</v>
      </c>
      <c r="AF37" s="26">
        <v>94.681160023422805</v>
      </c>
      <c r="AG37" s="97">
        <v>0</v>
      </c>
      <c r="AH37" s="26">
        <v>221.36100589132599</v>
      </c>
      <c r="AI37" s="26">
        <v>221.36100589132599</v>
      </c>
      <c r="AJ37" s="26">
        <v>0</v>
      </c>
      <c r="AK37" s="26">
        <v>80.042546589747403</v>
      </c>
      <c r="AL37" s="26">
        <v>12.0519631789054</v>
      </c>
      <c r="AM37" s="97">
        <v>937.72425594125605</v>
      </c>
      <c r="AN37" s="26">
        <v>66.602937150660495</v>
      </c>
      <c r="AO37" s="26">
        <v>0</v>
      </c>
      <c r="AP37" s="26">
        <v>28.923381055610999</v>
      </c>
      <c r="AQ37" s="26">
        <v>206.787811079878</v>
      </c>
      <c r="AR37" s="26">
        <v>0</v>
      </c>
      <c r="AS37" s="26">
        <v>358.38602415648398</v>
      </c>
      <c r="AT37" s="26">
        <v>39.820669060004299</v>
      </c>
      <c r="AU37" s="26">
        <v>398.20669321648802</v>
      </c>
      <c r="AV37" s="26">
        <v>7.4127093146708706E-2</v>
      </c>
      <c r="AW37" s="26">
        <v>162.35568593334301</v>
      </c>
      <c r="AX37" s="26">
        <v>0.37528616412308302</v>
      </c>
      <c r="AY37" s="26">
        <v>413.13744586449099</v>
      </c>
      <c r="AZ37" s="26">
        <v>0.34116914973241302</v>
      </c>
      <c r="BA37" s="26">
        <v>10.1156649552186</v>
      </c>
      <c r="BB37" s="26">
        <v>190.37234918015599</v>
      </c>
      <c r="BC37" s="26">
        <v>0.30705225858011298</v>
      </c>
      <c r="BD37" s="26">
        <v>0</v>
      </c>
      <c r="BE37" s="26">
        <v>32.992759900130601</v>
      </c>
      <c r="BF37" s="26">
        <v>3414.4817413988799</v>
      </c>
      <c r="BG37" s="26">
        <v>3411.7883770878002</v>
      </c>
      <c r="BH37" s="26">
        <v>2.69336431108428</v>
      </c>
      <c r="BI37" s="26">
        <v>0.38552113989979903</v>
      </c>
      <c r="BJ37" s="26">
        <v>0</v>
      </c>
      <c r="BK37" s="26">
        <v>83.586429475795896</v>
      </c>
      <c r="BL37" s="26">
        <v>3.20698917740041</v>
      </c>
      <c r="BM37" s="26">
        <v>1261.3022508639301</v>
      </c>
      <c r="BN37" s="26">
        <v>5.1175357386861497</v>
      </c>
      <c r="BO37" s="26">
        <v>6.4822134830271603</v>
      </c>
      <c r="BP37" s="26">
        <v>1802.0552480475301</v>
      </c>
      <c r="BQ37" s="26">
        <v>57.7498596634398</v>
      </c>
      <c r="BR37" s="26">
        <v>1.1599747374570699</v>
      </c>
      <c r="BS37" s="26">
        <v>13.987932816129</v>
      </c>
      <c r="BT37" s="26">
        <v>0</v>
      </c>
      <c r="BU37" s="26">
        <v>81.247259218792095</v>
      </c>
      <c r="BV37" s="26">
        <v>18.789785127007899</v>
      </c>
      <c r="BW37" s="26">
        <v>0</v>
      </c>
      <c r="BX37" s="26">
        <v>0</v>
      </c>
      <c r="BY37" s="26">
        <v>65.113826193932596</v>
      </c>
      <c r="BZ37" s="97">
        <v>0</v>
      </c>
      <c r="CA37" s="26">
        <v>1.26842754847502</v>
      </c>
      <c r="CB37" s="26">
        <v>3774.8863632665798</v>
      </c>
      <c r="CC37" s="26">
        <v>23.183603161546799</v>
      </c>
      <c r="CE37" s="23">
        <f t="shared" si="13"/>
        <v>6.4507993687913457E-3</v>
      </c>
      <c r="CF37" s="23">
        <f t="shared" si="14"/>
        <v>9.7241040145360086E-3</v>
      </c>
      <c r="CG37" s="23">
        <f t="shared" si="15"/>
        <v>7.1260708691903091E-3</v>
      </c>
      <c r="CH37" s="23">
        <f t="shared" si="16"/>
        <v>7.6748664104363791E-3</v>
      </c>
      <c r="CI37" s="23">
        <f t="shared" si="17"/>
        <v>7.6814355783770645E-3</v>
      </c>
      <c r="CJ37" s="23">
        <f t="shared" si="18"/>
        <v>5.324905489653896E-3</v>
      </c>
      <c r="CK37" s="23">
        <f t="shared" si="19"/>
        <v>5.3882004414825702E-3</v>
      </c>
      <c r="CL37" s="23">
        <f t="shared" si="20"/>
        <v>1.1045601575331642E-2</v>
      </c>
      <c r="CM37" s="23">
        <f t="shared" si="21"/>
        <v>3.9240092616750618E-3</v>
      </c>
      <c r="CN37" s="23"/>
      <c r="CO37" s="23">
        <f t="shared" si="22"/>
        <v>8.9639148477650196E-3</v>
      </c>
      <c r="CP37" s="23">
        <f t="shared" si="23"/>
        <v>1.24321778187405E-2</v>
      </c>
      <c r="CQ37" s="23">
        <f t="shared" si="24"/>
        <v>6.2170603472109188E-3</v>
      </c>
      <c r="CR37" s="23">
        <f t="shared" si="25"/>
        <v>1.0253794097582701E-2</v>
      </c>
    </row>
    <row r="38" spans="1:96" x14ac:dyDescent="0.25">
      <c r="A38" s="97" t="s">
        <v>37</v>
      </c>
      <c r="B38" s="97">
        <v>60217.751847</v>
      </c>
      <c r="C38" s="97">
        <v>494.13505630999998</v>
      </c>
      <c r="D38" s="97">
        <v>925.97468244000004</v>
      </c>
      <c r="E38" s="97">
        <v>9406.9235829000008</v>
      </c>
      <c r="F38" s="97">
        <v>9405.8075430999997</v>
      </c>
      <c r="G38" s="97">
        <v>207.68263329999999</v>
      </c>
      <c r="H38" s="97">
        <v>10101.728161999999</v>
      </c>
      <c r="I38" s="97">
        <v>245.28962733</v>
      </c>
      <c r="J38" s="97">
        <v>516.26972939999996</v>
      </c>
      <c r="K38" s="97"/>
      <c r="L38" s="97">
        <v>491.95178186999999</v>
      </c>
      <c r="M38" s="97">
        <v>24.661686951</v>
      </c>
      <c r="N38" s="97">
        <v>74.837047953999999</v>
      </c>
      <c r="O38" s="97">
        <v>65.745123128000003</v>
      </c>
      <c r="P38" s="26"/>
      <c r="Q38" s="26" t="s">
        <v>37</v>
      </c>
      <c r="R38" s="97">
        <v>0</v>
      </c>
      <c r="S38" s="26">
        <v>561.860765276488</v>
      </c>
      <c r="T38" s="26">
        <v>24.892922778590499</v>
      </c>
      <c r="U38" s="26">
        <v>246.294460625509</v>
      </c>
      <c r="V38" s="26">
        <v>246.294460625509</v>
      </c>
      <c r="W38" s="26">
        <v>1572.24372644603</v>
      </c>
      <c r="X38" s="97">
        <v>0</v>
      </c>
      <c r="Y38" s="26">
        <v>517.23378506475899</v>
      </c>
      <c r="Z38" s="26">
        <v>75.130721574277203</v>
      </c>
      <c r="AA38" s="26">
        <v>4232.7764814413304</v>
      </c>
      <c r="AB38" s="26">
        <v>60497.106647971399</v>
      </c>
      <c r="AC38" s="26">
        <v>1326.6469091679101</v>
      </c>
      <c r="AD38" s="26">
        <v>475.93808533949499</v>
      </c>
      <c r="AE38" s="26">
        <v>526.81735301638003</v>
      </c>
      <c r="AF38" s="26">
        <v>489.43341591291301</v>
      </c>
      <c r="AG38" s="97">
        <v>0</v>
      </c>
      <c r="AH38" s="26">
        <v>491.77711854188698</v>
      </c>
      <c r="AI38" s="26">
        <v>491.77711854188698</v>
      </c>
      <c r="AJ38" s="26">
        <v>0</v>
      </c>
      <c r="AK38" s="26">
        <v>204.358494490038</v>
      </c>
      <c r="AL38" s="26">
        <v>30.769168447265798</v>
      </c>
      <c r="AM38" s="97">
        <v>2394.0490565750301</v>
      </c>
      <c r="AN38" s="26">
        <v>170.03995812455199</v>
      </c>
      <c r="AO38" s="26">
        <v>0</v>
      </c>
      <c r="AP38" s="26">
        <v>61.464963640387403</v>
      </c>
      <c r="AQ38" s="26">
        <v>497.51579913622902</v>
      </c>
      <c r="AR38" s="26">
        <v>0</v>
      </c>
      <c r="AS38" s="26">
        <v>837.76698948880301</v>
      </c>
      <c r="AT38" s="26">
        <v>93.085172363299606</v>
      </c>
      <c r="AU38" s="26">
        <v>930.85216185210299</v>
      </c>
      <c r="AV38" s="26">
        <v>0.18924963959584501</v>
      </c>
      <c r="AW38" s="26">
        <v>438.14157989536301</v>
      </c>
      <c r="AX38" s="26">
        <v>1.03950722300302</v>
      </c>
      <c r="AY38" s="26">
        <v>1076.0278781337599</v>
      </c>
      <c r="AZ38" s="26">
        <v>0.94500628857399505</v>
      </c>
      <c r="BA38" s="26">
        <v>28.019433035268399</v>
      </c>
      <c r="BB38" s="26">
        <v>527.31349848046398</v>
      </c>
      <c r="BC38" s="26">
        <v>0.85050571680528098</v>
      </c>
      <c r="BD38" s="26">
        <v>0</v>
      </c>
      <c r="BE38" s="26">
        <v>91.386832415659299</v>
      </c>
      <c r="BF38" s="26">
        <v>9451.4487012796508</v>
      </c>
      <c r="BG38" s="26">
        <v>9450.3326908080398</v>
      </c>
      <c r="BH38" s="26">
        <v>1.1160104716050201</v>
      </c>
      <c r="BI38" s="26">
        <v>1.0678571931855101</v>
      </c>
      <c r="BJ38" s="26">
        <v>0</v>
      </c>
      <c r="BK38" s="26">
        <v>231.52656855106699</v>
      </c>
      <c r="BL38" s="26">
        <v>8.8830579026328707</v>
      </c>
      <c r="BM38" s="26">
        <v>3493.68844043938</v>
      </c>
      <c r="BN38" s="26">
        <v>14.1750940240413</v>
      </c>
      <c r="BO38" s="26">
        <v>17.9551234999476</v>
      </c>
      <c r="BP38" s="26">
        <v>4991.5234836775298</v>
      </c>
      <c r="BQ38" s="26">
        <v>168.049292138352</v>
      </c>
      <c r="BR38" s="26">
        <v>3.2130230999189799</v>
      </c>
      <c r="BS38" s="26">
        <v>38.745259260569703</v>
      </c>
      <c r="BT38" s="26">
        <v>0</v>
      </c>
      <c r="BU38" s="26">
        <v>208.431831147119</v>
      </c>
      <c r="BV38" s="26">
        <v>47.971055986083201</v>
      </c>
      <c r="BW38" s="26">
        <v>0</v>
      </c>
      <c r="BX38" s="26">
        <v>0</v>
      </c>
      <c r="BY38" s="26">
        <v>166.92142618732399</v>
      </c>
      <c r="BZ38" s="97">
        <v>0</v>
      </c>
      <c r="CA38" s="26">
        <v>6.55685822128547</v>
      </c>
      <c r="CB38" s="26">
        <v>10137.084529506101</v>
      </c>
      <c r="CC38" s="26">
        <v>59.782980255973001</v>
      </c>
      <c r="CE38" s="23">
        <f t="shared" si="13"/>
        <v>4.6390772222978088E-3</v>
      </c>
      <c r="CF38" s="23">
        <f t="shared" si="14"/>
        <v>6.8417384742443773E-3</v>
      </c>
      <c r="CG38" s="23">
        <f t="shared" si="15"/>
        <v>5.2674003993829505E-3</v>
      </c>
      <c r="CH38" s="23">
        <f t="shared" si="16"/>
        <v>4.7332284553249842E-3</v>
      </c>
      <c r="CI38" s="23">
        <f t="shared" si="17"/>
        <v>4.7337931914951063E-3</v>
      </c>
      <c r="CJ38" s="23">
        <f t="shared" si="18"/>
        <v>3.6074169284861751E-3</v>
      </c>
      <c r="CK38" s="23">
        <f t="shared" si="19"/>
        <v>3.5000315727265934E-3</v>
      </c>
      <c r="CL38" s="23">
        <f t="shared" si="20"/>
        <v>4.0965176817572922E-3</v>
      </c>
      <c r="CM38" s="23">
        <f t="shared" si="21"/>
        <v>1.8673488098545686E-3</v>
      </c>
      <c r="CN38" s="23"/>
      <c r="CO38" s="23">
        <f t="shared" si="22"/>
        <v>-3.5504156006730027E-4</v>
      </c>
      <c r="CP38" s="23">
        <f t="shared" si="23"/>
        <v>9.3763183374251206E-3</v>
      </c>
      <c r="CQ38" s="23">
        <f t="shared" si="24"/>
        <v>3.9241743001102334E-3</v>
      </c>
      <c r="CR38" s="23">
        <f t="shared" si="25"/>
        <v>-6.5102311532362706E-2</v>
      </c>
    </row>
    <row r="39" spans="1:96" x14ac:dyDescent="0.25">
      <c r="A39" s="97" t="s">
        <v>130</v>
      </c>
      <c r="B39" s="97">
        <v>99150.766138000006</v>
      </c>
      <c r="C39" s="97">
        <v>760.43339630000003</v>
      </c>
      <c r="D39" s="97">
        <v>1644.6473567999999</v>
      </c>
      <c r="E39" s="97">
        <v>13473.374331999999</v>
      </c>
      <c r="F39" s="97">
        <v>13457.873618</v>
      </c>
      <c r="G39" s="97">
        <v>384.61878866000001</v>
      </c>
      <c r="H39" s="97">
        <v>13902.89732</v>
      </c>
      <c r="I39" s="97">
        <v>403.27135864000002</v>
      </c>
      <c r="J39" s="97">
        <v>746.38123894</v>
      </c>
      <c r="K39" s="97"/>
      <c r="L39" s="97">
        <v>828.28395412999998</v>
      </c>
      <c r="M39" s="97">
        <v>37.465768773999997</v>
      </c>
      <c r="N39" s="97">
        <v>89.331583636999994</v>
      </c>
      <c r="O39" s="97">
        <v>116.50754219</v>
      </c>
      <c r="P39" s="26"/>
      <c r="Q39" s="26" t="s">
        <v>130</v>
      </c>
      <c r="R39" s="97">
        <v>0</v>
      </c>
      <c r="S39" s="26">
        <v>787.16174723289396</v>
      </c>
      <c r="T39" s="26">
        <v>37.8337140470584</v>
      </c>
      <c r="U39" s="26">
        <v>406.41181281685601</v>
      </c>
      <c r="V39" s="26">
        <v>406.41181281685601</v>
      </c>
      <c r="W39" s="26">
        <v>2202.6994752894998</v>
      </c>
      <c r="X39" s="97">
        <v>0</v>
      </c>
      <c r="Y39" s="26">
        <v>748.03800959038006</v>
      </c>
      <c r="Z39" s="26">
        <v>89.758047808855196</v>
      </c>
      <c r="AA39" s="26">
        <v>5410.3394926154997</v>
      </c>
      <c r="AB39" s="26">
        <v>99559.899519581901</v>
      </c>
      <c r="AC39" s="26">
        <v>1636.84601503971</v>
      </c>
      <c r="AD39" s="26">
        <v>596.30032313603601</v>
      </c>
      <c r="AE39" s="26">
        <v>738.06653722442502</v>
      </c>
      <c r="AF39" s="26">
        <v>462.70490624756297</v>
      </c>
      <c r="AG39" s="97">
        <v>0</v>
      </c>
      <c r="AH39" s="26">
        <v>833.35935798355797</v>
      </c>
      <c r="AI39" s="26">
        <v>833.35935798355797</v>
      </c>
      <c r="AJ39" s="26">
        <v>0</v>
      </c>
      <c r="AK39" s="26">
        <v>286.29838448934601</v>
      </c>
      <c r="AL39" s="26">
        <v>43.107341693023002</v>
      </c>
      <c r="AM39" s="97">
        <v>3354.0406495156399</v>
      </c>
      <c r="AN39" s="26">
        <v>238.22444319595601</v>
      </c>
      <c r="AO39" s="26">
        <v>0</v>
      </c>
      <c r="AP39" s="26">
        <v>117.268027419319</v>
      </c>
      <c r="AQ39" s="26">
        <v>765.66581840936396</v>
      </c>
      <c r="AR39" s="26">
        <v>0</v>
      </c>
      <c r="AS39" s="26">
        <v>1486.4721087617099</v>
      </c>
      <c r="AT39" s="26">
        <v>165.1635736019</v>
      </c>
      <c r="AU39" s="26">
        <v>1651.6356823636099</v>
      </c>
      <c r="AV39" s="26">
        <v>0.26513692984951098</v>
      </c>
      <c r="AW39" s="26">
        <v>592.55101335533504</v>
      </c>
      <c r="AX39" s="26">
        <v>1.4877841783318699</v>
      </c>
      <c r="AY39" s="26">
        <v>1488.3574654830099</v>
      </c>
      <c r="AZ39" s="26">
        <v>1.3525316445047</v>
      </c>
      <c r="BA39" s="26">
        <v>40.102557639180503</v>
      </c>
      <c r="BB39" s="26">
        <v>754.71251909919101</v>
      </c>
      <c r="BC39" s="26">
        <v>1.21727810225036</v>
      </c>
      <c r="BD39" s="26">
        <v>0</v>
      </c>
      <c r="BE39" s="26">
        <v>130.79651782315599</v>
      </c>
      <c r="BF39" s="26">
        <v>13541.184280645</v>
      </c>
      <c r="BG39" s="26">
        <v>13525.699240046901</v>
      </c>
      <c r="BH39" s="26">
        <v>15.4850405981359</v>
      </c>
      <c r="BI39" s="26">
        <v>1.5283608455386699</v>
      </c>
      <c r="BJ39" s="26">
        <v>0</v>
      </c>
      <c r="BK39" s="26">
        <v>331.37019856589302</v>
      </c>
      <c r="BL39" s="26">
        <v>12.713794641115101</v>
      </c>
      <c r="BM39" s="26">
        <v>5000.3088256970696</v>
      </c>
      <c r="BN39" s="26">
        <v>20.287965745024401</v>
      </c>
      <c r="BO39" s="26">
        <v>25.698096523641802</v>
      </c>
      <c r="BP39" s="26">
        <v>7144.0704110958604</v>
      </c>
      <c r="BQ39" s="26">
        <v>216.88109936405999</v>
      </c>
      <c r="BR39" s="26">
        <v>4.5986071332749097</v>
      </c>
      <c r="BS39" s="26">
        <v>55.453791312907498</v>
      </c>
      <c r="BT39" s="26">
        <v>0</v>
      </c>
      <c r="BU39" s="26">
        <v>385.659272669632</v>
      </c>
      <c r="BV39" s="26">
        <v>67.207038233091794</v>
      </c>
      <c r="BW39" s="26">
        <v>0</v>
      </c>
      <c r="BX39" s="26">
        <v>0</v>
      </c>
      <c r="BY39" s="26">
        <v>233.24045239304101</v>
      </c>
      <c r="BZ39" s="97">
        <v>0</v>
      </c>
      <c r="CA39" s="26">
        <v>6.1987803508019601</v>
      </c>
      <c r="CB39" s="26">
        <v>13954.673501810499</v>
      </c>
      <c r="CC39" s="26">
        <v>83.220448614066896</v>
      </c>
      <c r="CE39" s="23">
        <f t="shared" si="13"/>
        <v>4.1263764014940075E-3</v>
      </c>
      <c r="CF39" s="23">
        <f t="shared" si="14"/>
        <v>6.8808420761411236E-3</v>
      </c>
      <c r="CG39" s="23">
        <f t="shared" si="15"/>
        <v>4.2491331255396043E-3</v>
      </c>
      <c r="CH39" s="23">
        <f t="shared" si="16"/>
        <v>5.0328853763046324E-3</v>
      </c>
      <c r="CI39" s="23">
        <f t="shared" si="17"/>
        <v>5.0398468563550691E-3</v>
      </c>
      <c r="CJ39" s="23">
        <f t="shared" si="18"/>
        <v>2.7052344823221197E-3</v>
      </c>
      <c r="CK39" s="23">
        <f t="shared" si="19"/>
        <v>3.7241289077217404E-3</v>
      </c>
      <c r="CL39" s="23">
        <f t="shared" si="20"/>
        <v>7.7874466152193997E-3</v>
      </c>
      <c r="CM39" s="23">
        <f t="shared" si="21"/>
        <v>2.2197378014658779E-3</v>
      </c>
      <c r="CN39" s="23"/>
      <c r="CO39" s="23">
        <f t="shared" si="22"/>
        <v>6.1276133966509235E-3</v>
      </c>
      <c r="CP39" s="23">
        <f t="shared" si="23"/>
        <v>9.8208387308935993E-3</v>
      </c>
      <c r="CQ39" s="23">
        <f t="shared" si="24"/>
        <v>4.773946173261003E-3</v>
      </c>
      <c r="CR39" s="23">
        <f t="shared" si="25"/>
        <v>6.527347629381848E-3</v>
      </c>
    </row>
    <row r="40" spans="1:96" x14ac:dyDescent="0.25">
      <c r="A40" s="97" t="s">
        <v>39</v>
      </c>
      <c r="B40" s="97">
        <v>6165.5158493999998</v>
      </c>
      <c r="C40" s="97">
        <v>48.760712859999998</v>
      </c>
      <c r="D40" s="97">
        <v>116.83574508</v>
      </c>
      <c r="E40" s="97">
        <v>841.07742160999999</v>
      </c>
      <c r="F40" s="97">
        <v>838.63983660999997</v>
      </c>
      <c r="G40" s="97">
        <v>20.307395864</v>
      </c>
      <c r="H40" s="97">
        <v>881.59528159000001</v>
      </c>
      <c r="I40" s="97">
        <v>26.80809228</v>
      </c>
      <c r="J40" s="97">
        <v>44.005295185999998</v>
      </c>
      <c r="K40" s="97"/>
      <c r="L40" s="97">
        <v>55.569237549999997</v>
      </c>
      <c r="M40" s="97">
        <v>2.6044812759</v>
      </c>
      <c r="N40" s="97">
        <v>6.0231793506000004</v>
      </c>
      <c r="O40" s="97">
        <v>7.6856285015000001</v>
      </c>
      <c r="P40" s="26"/>
      <c r="Q40" s="26" t="s">
        <v>39</v>
      </c>
      <c r="R40" s="97">
        <v>0</v>
      </c>
      <c r="S40" s="26">
        <v>49.903997618806699</v>
      </c>
      <c r="T40" s="26">
        <v>2.6362247538213901</v>
      </c>
      <c r="U40" s="26">
        <v>27.080568046423501</v>
      </c>
      <c r="V40" s="26">
        <v>27.080568046423501</v>
      </c>
      <c r="W40" s="26">
        <v>139.645409449395</v>
      </c>
      <c r="X40" s="97">
        <v>0</v>
      </c>
      <c r="Y40" s="26">
        <v>44.157210643541397</v>
      </c>
      <c r="Z40" s="26">
        <v>6.0608474428493402</v>
      </c>
      <c r="AA40" s="26">
        <v>342.866022936864</v>
      </c>
      <c r="AB40" s="26">
        <v>6201.5056800983202</v>
      </c>
      <c r="AC40" s="26">
        <v>103.713966279498</v>
      </c>
      <c r="AD40" s="26">
        <v>37.785524034768699</v>
      </c>
      <c r="AE40" s="26">
        <v>46.7914554072619</v>
      </c>
      <c r="AF40" s="26">
        <v>29.2762109449665</v>
      </c>
      <c r="AG40" s="97">
        <v>0</v>
      </c>
      <c r="AH40" s="26">
        <v>56.013141156224997</v>
      </c>
      <c r="AI40" s="26">
        <v>56.013141156224997</v>
      </c>
      <c r="AJ40" s="26">
        <v>0</v>
      </c>
      <c r="AK40" s="26">
        <v>18.150583513952501</v>
      </c>
      <c r="AL40" s="26">
        <v>2.7328929271005298</v>
      </c>
      <c r="AM40" s="97">
        <v>212.637424077822</v>
      </c>
      <c r="AN40" s="26">
        <v>15.1028077472797</v>
      </c>
      <c r="AO40" s="26">
        <v>0</v>
      </c>
      <c r="AP40" s="26">
        <v>7.7520077190021297</v>
      </c>
      <c r="AQ40" s="26">
        <v>49.216433424273902</v>
      </c>
      <c r="AR40" s="26">
        <v>0</v>
      </c>
      <c r="AS40" s="26">
        <v>105.700906796298</v>
      </c>
      <c r="AT40" s="26">
        <v>11.744537746325101</v>
      </c>
      <c r="AU40" s="26">
        <v>117.44544454262299</v>
      </c>
      <c r="AV40" s="26">
        <v>1.68089796821486E-2</v>
      </c>
      <c r="AW40" s="26">
        <v>37.560620760682703</v>
      </c>
      <c r="AX40" s="26">
        <v>9.2894790037313102E-2</v>
      </c>
      <c r="AY40" s="26">
        <v>94.353018646703802</v>
      </c>
      <c r="AZ40" s="26">
        <v>8.4449744539426802E-2</v>
      </c>
      <c r="BA40" s="26">
        <v>2.50393553023914</v>
      </c>
      <c r="BB40" s="26">
        <v>47.122944526199099</v>
      </c>
      <c r="BC40" s="26">
        <v>7.6004801997387406E-2</v>
      </c>
      <c r="BD40" s="26">
        <v>0</v>
      </c>
      <c r="BE40" s="26">
        <v>8.16670904942211</v>
      </c>
      <c r="BF40" s="26">
        <v>846.95654361932702</v>
      </c>
      <c r="BG40" s="26">
        <v>844.52146631337496</v>
      </c>
      <c r="BH40" s="26">
        <v>2.43507730595192</v>
      </c>
      <c r="BI40" s="26">
        <v>9.5428152912581193E-2</v>
      </c>
      <c r="BJ40" s="26">
        <v>0</v>
      </c>
      <c r="BK40" s="26">
        <v>20.6901871503607</v>
      </c>
      <c r="BL40" s="26">
        <v>0.79382702932698301</v>
      </c>
      <c r="BM40" s="26">
        <v>312.210685472092</v>
      </c>
      <c r="BN40" s="26">
        <v>1.2667463769793299</v>
      </c>
      <c r="BO40" s="26">
        <v>1.6045440764562799</v>
      </c>
      <c r="BP40" s="26">
        <v>446.06354062291501</v>
      </c>
      <c r="BQ40" s="26">
        <v>13.7448595586355</v>
      </c>
      <c r="BR40" s="26">
        <v>0.28712891207416202</v>
      </c>
      <c r="BS40" s="26">
        <v>3.4624400778231501</v>
      </c>
      <c r="BT40" s="26">
        <v>0</v>
      </c>
      <c r="BU40" s="26">
        <v>20.4023711467892</v>
      </c>
      <c r="BV40" s="26">
        <v>4.2607490464820499</v>
      </c>
      <c r="BW40" s="26">
        <v>0</v>
      </c>
      <c r="BX40" s="26">
        <v>0</v>
      </c>
      <c r="BY40" s="26">
        <v>14.786667627623901</v>
      </c>
      <c r="BZ40" s="97">
        <v>0</v>
      </c>
      <c r="CA40" s="26">
        <v>0.39220886433836499</v>
      </c>
      <c r="CB40" s="26">
        <v>886.10407601536497</v>
      </c>
      <c r="CC40" s="26">
        <v>5.2758205032446499</v>
      </c>
      <c r="CE40" s="23">
        <f t="shared" si="13"/>
        <v>5.8372781089878869E-3</v>
      </c>
      <c r="CF40" s="23">
        <f t="shared" si="14"/>
        <v>9.3460603330872537E-3</v>
      </c>
      <c r="CG40" s="23">
        <f t="shared" si="15"/>
        <v>5.2184326141415365E-3</v>
      </c>
      <c r="CH40" s="23">
        <f t="shared" si="16"/>
        <v>6.9899891000202476E-3</v>
      </c>
      <c r="CI40" s="23">
        <f t="shared" si="17"/>
        <v>7.0132963479889749E-3</v>
      </c>
      <c r="CJ40" s="23">
        <f t="shared" si="18"/>
        <v>4.6768814389228312E-3</v>
      </c>
      <c r="CK40" s="23">
        <f t="shared" si="19"/>
        <v>5.114358617293327E-3</v>
      </c>
      <c r="CL40" s="23">
        <f t="shared" si="20"/>
        <v>1.0163937201409122E-2</v>
      </c>
      <c r="CM40" s="23">
        <f t="shared" si="21"/>
        <v>3.4522085785196632E-3</v>
      </c>
      <c r="CN40" s="23"/>
      <c r="CO40" s="23">
        <f t="shared" si="22"/>
        <v>7.9882975868723199E-3</v>
      </c>
      <c r="CP40" s="23">
        <f t="shared" si="23"/>
        <v>1.2188023087407636E-2</v>
      </c>
      <c r="CQ40" s="23">
        <f t="shared" si="24"/>
        <v>6.2538553240303963E-3</v>
      </c>
      <c r="CR40" s="23">
        <f t="shared" si="25"/>
        <v>8.6367975617315362E-3</v>
      </c>
    </row>
    <row r="41" spans="1:96" x14ac:dyDescent="0.25">
      <c r="A41" s="97" t="s">
        <v>40</v>
      </c>
      <c r="B41" s="97">
        <v>16753.694972000001</v>
      </c>
      <c r="C41" s="97">
        <v>131.53374954</v>
      </c>
      <c r="D41" s="97">
        <v>272.65698153</v>
      </c>
      <c r="E41" s="97">
        <v>2224.8450053000001</v>
      </c>
      <c r="F41" s="97">
        <v>2221.3213993999998</v>
      </c>
      <c r="G41" s="97">
        <v>50.54374791</v>
      </c>
      <c r="H41" s="97">
        <v>2577.2929920000001</v>
      </c>
      <c r="I41" s="97">
        <v>68.830877127999997</v>
      </c>
      <c r="J41" s="97">
        <v>123.53602026</v>
      </c>
      <c r="K41" s="97"/>
      <c r="L41" s="97">
        <v>145.69510546000001</v>
      </c>
      <c r="M41" s="97">
        <v>7.0084894308000001</v>
      </c>
      <c r="N41" s="97">
        <v>18.789635272000002</v>
      </c>
      <c r="O41" s="97">
        <v>17.933570830000001</v>
      </c>
      <c r="P41" s="26"/>
      <c r="Q41" s="26" t="s">
        <v>40</v>
      </c>
      <c r="R41" s="97">
        <v>0</v>
      </c>
      <c r="S41" s="26">
        <v>150.69141607251899</v>
      </c>
      <c r="T41" s="26">
        <v>7.0824749400828599</v>
      </c>
      <c r="U41" s="26">
        <v>69.470063408247498</v>
      </c>
      <c r="V41" s="26">
        <v>69.470063408247498</v>
      </c>
      <c r="W41" s="26">
        <v>421.67657299050899</v>
      </c>
      <c r="X41" s="97">
        <v>0</v>
      </c>
      <c r="Y41" s="26">
        <v>123.89877603974401</v>
      </c>
      <c r="Z41" s="26">
        <v>18.877225596604902</v>
      </c>
      <c r="AA41" s="26">
        <v>995.98614488128806</v>
      </c>
      <c r="AB41" s="26">
        <v>16838.631071457301</v>
      </c>
      <c r="AC41" s="26">
        <v>296.39069708992798</v>
      </c>
      <c r="AD41" s="26">
        <v>108.76294513235899</v>
      </c>
      <c r="AE41" s="26">
        <v>141.29270496380801</v>
      </c>
      <c r="AF41" s="26">
        <v>71.524994216591296</v>
      </c>
      <c r="AG41" s="97">
        <v>0</v>
      </c>
      <c r="AH41" s="26">
        <v>146.74214343841001</v>
      </c>
      <c r="AI41" s="26">
        <v>146.74214343841001</v>
      </c>
      <c r="AJ41" s="26">
        <v>0</v>
      </c>
      <c r="AK41" s="26">
        <v>54.807436209957103</v>
      </c>
      <c r="AL41" s="26">
        <v>8.2523099046066601</v>
      </c>
      <c r="AM41" s="97">
        <v>642.08512491378099</v>
      </c>
      <c r="AN41" s="26">
        <v>45.604813645128601</v>
      </c>
      <c r="AO41" s="26">
        <v>0</v>
      </c>
      <c r="AP41" s="26">
        <v>18.091236314990599</v>
      </c>
      <c r="AQ41" s="26">
        <v>132.60004718364999</v>
      </c>
      <c r="AR41" s="26">
        <v>0</v>
      </c>
      <c r="AS41" s="26">
        <v>246.72537619757799</v>
      </c>
      <c r="AT41" s="26">
        <v>27.413950821276799</v>
      </c>
      <c r="AU41" s="26">
        <v>274.139327018855</v>
      </c>
      <c r="AV41" s="26">
        <v>5.0756829260848603E-2</v>
      </c>
      <c r="AW41" s="26">
        <v>111.808218711189</v>
      </c>
      <c r="AX41" s="26">
        <v>0.245860180889234</v>
      </c>
      <c r="AY41" s="26">
        <v>283.46111270805397</v>
      </c>
      <c r="AZ41" s="26">
        <v>0.223509286308746</v>
      </c>
      <c r="BA41" s="26">
        <v>6.6270479346549998</v>
      </c>
      <c r="BB41" s="26">
        <v>124.718159991622</v>
      </c>
      <c r="BC41" s="26">
        <v>0.20115830905493301</v>
      </c>
      <c r="BD41" s="26">
        <v>0</v>
      </c>
      <c r="BE41" s="26">
        <v>21.614453688057001</v>
      </c>
      <c r="BF41" s="26">
        <v>2238.6774538735599</v>
      </c>
      <c r="BG41" s="26">
        <v>2235.1562590684298</v>
      </c>
      <c r="BH41" s="26">
        <v>3.5211948051246398</v>
      </c>
      <c r="BI41" s="26">
        <v>0.25256546768299698</v>
      </c>
      <c r="BJ41" s="26">
        <v>0</v>
      </c>
      <c r="BK41" s="26">
        <v>54.759764177097203</v>
      </c>
      <c r="BL41" s="26">
        <v>2.1009869113797</v>
      </c>
      <c r="BM41" s="26">
        <v>826.313782899849</v>
      </c>
      <c r="BN41" s="26">
        <v>3.3526374910299399</v>
      </c>
      <c r="BO41" s="26">
        <v>4.2466771686039797</v>
      </c>
      <c r="BP41" s="26">
        <v>1180.57584446391</v>
      </c>
      <c r="BQ41" s="26">
        <v>40.0998883161921</v>
      </c>
      <c r="BR41" s="26">
        <v>0.75993140318677999</v>
      </c>
      <c r="BS41" s="26">
        <v>9.1638796951007802</v>
      </c>
      <c r="BT41" s="26">
        <v>0</v>
      </c>
      <c r="BU41" s="26">
        <v>50.771354923196398</v>
      </c>
      <c r="BV41" s="26">
        <v>12.8658677380093</v>
      </c>
      <c r="BW41" s="26">
        <v>0</v>
      </c>
      <c r="BX41" s="26">
        <v>0</v>
      </c>
      <c r="BY41" s="26">
        <v>44.603675541965899</v>
      </c>
      <c r="BZ41" s="97">
        <v>0</v>
      </c>
      <c r="CA41" s="26">
        <v>0.95820833072941503</v>
      </c>
      <c r="CB41" s="26">
        <v>2587.8253952611599</v>
      </c>
      <c r="CC41" s="26">
        <v>15.890499697749</v>
      </c>
      <c r="CE41" s="23">
        <f t="shared" si="13"/>
        <v>5.0696935571079259E-3</v>
      </c>
      <c r="CF41" s="23">
        <f t="shared" si="14"/>
        <v>8.1066467532404912E-3</v>
      </c>
      <c r="CG41" s="23">
        <f t="shared" si="15"/>
        <v>5.4366680087812209E-3</v>
      </c>
      <c r="CH41" s="23">
        <f t="shared" si="16"/>
        <v>6.217263917535046E-3</v>
      </c>
      <c r="CI41" s="23">
        <f t="shared" si="17"/>
        <v>6.228211582604358E-3</v>
      </c>
      <c r="CJ41" s="23">
        <f t="shared" si="18"/>
        <v>4.503168494779667E-3</v>
      </c>
      <c r="CK41" s="23">
        <f t="shared" si="19"/>
        <v>4.0866146355314119E-3</v>
      </c>
      <c r="CL41" s="23">
        <f t="shared" si="20"/>
        <v>9.2863305963521298E-3</v>
      </c>
      <c r="CM41" s="23">
        <f t="shared" si="21"/>
        <v>2.9364373158576136E-3</v>
      </c>
      <c r="CN41" s="23"/>
      <c r="CO41" s="23">
        <f t="shared" si="22"/>
        <v>7.1865007071048323E-3</v>
      </c>
      <c r="CP41" s="23">
        <f t="shared" si="23"/>
        <v>1.0556555733353601E-2</v>
      </c>
      <c r="CQ41" s="23">
        <f t="shared" si="24"/>
        <v>4.6616298473566185E-3</v>
      </c>
      <c r="CR41" s="23">
        <f t="shared" si="25"/>
        <v>8.7916392382296413E-3</v>
      </c>
    </row>
    <row r="42" spans="1:96" x14ac:dyDescent="0.25">
      <c r="A42" s="97" t="s">
        <v>41</v>
      </c>
      <c r="B42" s="97">
        <v>6911.0262407</v>
      </c>
      <c r="C42" s="97">
        <v>47.532427691999999</v>
      </c>
      <c r="D42" s="97">
        <v>113.93103062</v>
      </c>
      <c r="E42" s="97">
        <v>977.98413567</v>
      </c>
      <c r="F42" s="97">
        <v>976.02904259000002</v>
      </c>
      <c r="G42" s="97">
        <v>31.347241910000001</v>
      </c>
      <c r="H42" s="97">
        <v>996.69575993000001</v>
      </c>
      <c r="I42" s="97">
        <v>24.015807696</v>
      </c>
      <c r="J42" s="97">
        <v>55.854690419999997</v>
      </c>
      <c r="K42" s="97"/>
      <c r="L42" s="97">
        <v>48.443819894000001</v>
      </c>
      <c r="M42" s="97">
        <v>2.0210091670999999</v>
      </c>
      <c r="N42" s="97">
        <v>4.9010795575000001</v>
      </c>
      <c r="O42" s="97">
        <v>7.5207331345000004</v>
      </c>
      <c r="P42" s="26"/>
      <c r="Q42" s="26" t="s">
        <v>41</v>
      </c>
      <c r="R42" s="97">
        <v>0</v>
      </c>
      <c r="S42" s="26">
        <v>57.958093694355298</v>
      </c>
      <c r="T42" s="26">
        <v>2.0396316555859402</v>
      </c>
      <c r="U42" s="26">
        <v>24.174793232817599</v>
      </c>
      <c r="V42" s="26">
        <v>24.174793232817599</v>
      </c>
      <c r="W42" s="26">
        <v>162.18299857071</v>
      </c>
      <c r="X42" s="97">
        <v>0</v>
      </c>
      <c r="Y42" s="26">
        <v>55.939409734387297</v>
      </c>
      <c r="Z42" s="26">
        <v>4.9232330829909996</v>
      </c>
      <c r="AA42" s="26">
        <v>388.626843283874</v>
      </c>
      <c r="AB42" s="26">
        <v>6931.8795511389599</v>
      </c>
      <c r="AC42" s="26">
        <v>116.36692659389399</v>
      </c>
      <c r="AD42" s="26">
        <v>42.585276657489999</v>
      </c>
      <c r="AE42" s="26">
        <v>54.343221454187002</v>
      </c>
      <c r="AF42" s="26">
        <v>29.893184176569999</v>
      </c>
      <c r="AG42" s="97">
        <v>0</v>
      </c>
      <c r="AH42" s="26">
        <v>48.702729704440202</v>
      </c>
      <c r="AI42" s="26">
        <v>48.702729704440202</v>
      </c>
      <c r="AJ42" s="26">
        <v>0</v>
      </c>
      <c r="AK42" s="26">
        <v>21.079819069602099</v>
      </c>
      <c r="AL42" s="26">
        <v>3.1739590285046702</v>
      </c>
      <c r="AM42" s="97">
        <v>246.95529806758</v>
      </c>
      <c r="AN42" s="26">
        <v>17.540275132375399</v>
      </c>
      <c r="AO42" s="26">
        <v>0</v>
      </c>
      <c r="AP42" s="26">
        <v>7.5590300175095804</v>
      </c>
      <c r="AQ42" s="26">
        <v>47.797400632175297</v>
      </c>
      <c r="AR42" s="26">
        <v>0</v>
      </c>
      <c r="AS42" s="26">
        <v>102.854553171624</v>
      </c>
      <c r="AT42" s="26">
        <v>11.4282812693551</v>
      </c>
      <c r="AU42" s="26">
        <v>114.282834440979</v>
      </c>
      <c r="AV42" s="26">
        <v>1.9521809889084502E-2</v>
      </c>
      <c r="AW42" s="26">
        <v>43.230561809245003</v>
      </c>
      <c r="AX42" s="26">
        <v>0.107737946824517</v>
      </c>
      <c r="AY42" s="26">
        <v>109.227977953514</v>
      </c>
      <c r="AZ42" s="26">
        <v>9.7943636623180397E-2</v>
      </c>
      <c r="BA42" s="26">
        <v>2.9040288802173699</v>
      </c>
      <c r="BB42" s="26">
        <v>54.652533591274</v>
      </c>
      <c r="BC42" s="26">
        <v>8.8149283067951903E-2</v>
      </c>
      <c r="BD42" s="26">
        <v>0</v>
      </c>
      <c r="BE42" s="26">
        <v>9.4716374279777504</v>
      </c>
      <c r="BF42" s="26">
        <v>981.41795239608405</v>
      </c>
      <c r="BG42" s="26">
        <v>979.46412479502999</v>
      </c>
      <c r="BH42" s="26">
        <v>1.9538276010538</v>
      </c>
      <c r="BI42" s="26">
        <v>0.11067626894183601</v>
      </c>
      <c r="BJ42" s="26">
        <v>0</v>
      </c>
      <c r="BK42" s="26">
        <v>23.9961849810126</v>
      </c>
      <c r="BL42" s="26">
        <v>0.92066993975870304</v>
      </c>
      <c r="BM42" s="26">
        <v>362.09758135330702</v>
      </c>
      <c r="BN42" s="26">
        <v>1.4691539237311</v>
      </c>
      <c r="BO42" s="26">
        <v>1.8609289268451299</v>
      </c>
      <c r="BP42" s="26">
        <v>517.33820151347197</v>
      </c>
      <c r="BQ42" s="26">
        <v>15.6213467918839</v>
      </c>
      <c r="BR42" s="26">
        <v>0.333008238672376</v>
      </c>
      <c r="BS42" s="26">
        <v>4.0156888833038398</v>
      </c>
      <c r="BT42" s="26">
        <v>0</v>
      </c>
      <c r="BU42" s="26">
        <v>31.399055820367401</v>
      </c>
      <c r="BV42" s="26">
        <v>4.9484013151046904</v>
      </c>
      <c r="BW42" s="26">
        <v>0</v>
      </c>
      <c r="BX42" s="26">
        <v>0</v>
      </c>
      <c r="BY42" s="26">
        <v>17.161792477452501</v>
      </c>
      <c r="BZ42" s="97">
        <v>0</v>
      </c>
      <c r="CA42" s="26">
        <v>0.40047404921249302</v>
      </c>
      <c r="CB42" s="26">
        <v>999.34755020199805</v>
      </c>
      <c r="CC42" s="26">
        <v>6.1174353877768004</v>
      </c>
      <c r="CE42" s="23">
        <f t="shared" si="13"/>
        <v>3.0173970858556128E-3</v>
      </c>
      <c r="CF42" s="23">
        <f t="shared" si="14"/>
        <v>5.5745719930878771E-3</v>
      </c>
      <c r="CG42" s="23">
        <f t="shared" si="15"/>
        <v>3.0878665721228303E-3</v>
      </c>
      <c r="CH42" s="23">
        <f t="shared" si="16"/>
        <v>3.5111170016388846E-3</v>
      </c>
      <c r="CI42" s="23">
        <f t="shared" si="17"/>
        <v>3.519446712276721E-3</v>
      </c>
      <c r="CJ42" s="23">
        <f t="shared" si="18"/>
        <v>1.6529017294778722E-3</v>
      </c>
      <c r="CK42" s="23">
        <f t="shared" si="19"/>
        <v>2.660581471907013E-3</v>
      </c>
      <c r="CL42" s="23">
        <f t="shared" si="20"/>
        <v>6.6200370535145396E-3</v>
      </c>
      <c r="CM42" s="23">
        <f t="shared" si="21"/>
        <v>1.5167806633651013E-3</v>
      </c>
      <c r="CN42" s="23"/>
      <c r="CO42" s="23">
        <f t="shared" si="22"/>
        <v>5.3445374664244519E-3</v>
      </c>
      <c r="CP42" s="23">
        <f t="shared" si="23"/>
        <v>9.2144502801351398E-3</v>
      </c>
      <c r="CQ42" s="23">
        <f t="shared" si="24"/>
        <v>4.5201317854754028E-3</v>
      </c>
      <c r="CR42" s="23">
        <f t="shared" si="25"/>
        <v>5.0921741703478345E-3</v>
      </c>
    </row>
    <row r="43" spans="1:96" x14ac:dyDescent="0.25">
      <c r="A43" s="97" t="s">
        <v>42</v>
      </c>
      <c r="B43" s="97">
        <v>32729.037843999999</v>
      </c>
      <c r="C43" s="97">
        <v>256.36159559999999</v>
      </c>
      <c r="D43" s="97">
        <v>525.72161009000001</v>
      </c>
      <c r="E43" s="97">
        <v>4387.9258755999999</v>
      </c>
      <c r="F43" s="97">
        <v>4382.8144960999998</v>
      </c>
      <c r="G43" s="97">
        <v>106.65593758</v>
      </c>
      <c r="H43" s="97">
        <v>5006.8164270999996</v>
      </c>
      <c r="I43" s="97">
        <v>132.63697028000001</v>
      </c>
      <c r="J43" s="97">
        <v>244.01844933999999</v>
      </c>
      <c r="K43" s="97"/>
      <c r="L43" s="97">
        <v>277.52851188</v>
      </c>
      <c r="M43" s="97">
        <v>13.371316801000001</v>
      </c>
      <c r="N43" s="97">
        <v>35.295386209999997</v>
      </c>
      <c r="O43" s="97">
        <v>36.164269939</v>
      </c>
      <c r="P43" s="26"/>
      <c r="Q43" s="26" t="s">
        <v>42</v>
      </c>
      <c r="R43" s="97">
        <v>0</v>
      </c>
      <c r="S43" s="26">
        <v>293.60057787687498</v>
      </c>
      <c r="T43" s="26">
        <v>13.5094863661079</v>
      </c>
      <c r="U43" s="26">
        <v>133.827049936664</v>
      </c>
      <c r="V43" s="26">
        <v>133.827049936664</v>
      </c>
      <c r="W43" s="26">
        <v>821.57714283837299</v>
      </c>
      <c r="X43" s="97">
        <v>0</v>
      </c>
      <c r="Y43" s="26">
        <v>244.65887032483201</v>
      </c>
      <c r="Z43" s="26">
        <v>35.454409499339299</v>
      </c>
      <c r="AA43" s="26">
        <v>1927.6917709197601</v>
      </c>
      <c r="AB43" s="26">
        <v>32884.382094853798</v>
      </c>
      <c r="AC43" s="26">
        <v>571.993866094954</v>
      </c>
      <c r="AD43" s="26">
        <v>210.16705982958001</v>
      </c>
      <c r="AE43" s="26">
        <v>275.28861783847401</v>
      </c>
      <c r="AF43" s="26">
        <v>133.84499944571499</v>
      </c>
      <c r="AG43" s="97">
        <v>0</v>
      </c>
      <c r="AH43" s="26">
        <v>279.46272883789698</v>
      </c>
      <c r="AI43" s="26">
        <v>279.46272883789698</v>
      </c>
      <c r="AJ43" s="26">
        <v>0</v>
      </c>
      <c r="AK43" s="26">
        <v>106.78444037157</v>
      </c>
      <c r="AL43" s="26">
        <v>16.078446109006698</v>
      </c>
      <c r="AM43" s="97">
        <v>1251.0117665800001</v>
      </c>
      <c r="AN43" s="26">
        <v>88.854498078250799</v>
      </c>
      <c r="AO43" s="26">
        <v>0</v>
      </c>
      <c r="AP43" s="26">
        <v>36.455759162150002</v>
      </c>
      <c r="AQ43" s="26">
        <v>258.33873371352001</v>
      </c>
      <c r="AR43" s="26">
        <v>0</v>
      </c>
      <c r="AS43" s="26">
        <v>475.58516840666402</v>
      </c>
      <c r="AT43" s="26">
        <v>52.842828417136502</v>
      </c>
      <c r="AU43" s="26">
        <v>528.42799682380098</v>
      </c>
      <c r="AV43" s="26">
        <v>9.8892457104473697E-2</v>
      </c>
      <c r="AW43" s="26">
        <v>217.31644788111501</v>
      </c>
      <c r="AX43" s="26">
        <v>0.48490696120416399</v>
      </c>
      <c r="AY43" s="26">
        <v>551.81064255779995</v>
      </c>
      <c r="AZ43" s="26">
        <v>0.44082436184460699</v>
      </c>
      <c r="BA43" s="26">
        <v>13.070443192954</v>
      </c>
      <c r="BB43" s="26">
        <v>245.97999218241</v>
      </c>
      <c r="BC43" s="26">
        <v>0.396741965310272</v>
      </c>
      <c r="BD43" s="26">
        <v>0</v>
      </c>
      <c r="BE43" s="26">
        <v>42.629924953565101</v>
      </c>
      <c r="BF43" s="26">
        <v>4413.4767816946796</v>
      </c>
      <c r="BG43" s="26">
        <v>4408.3701700170304</v>
      </c>
      <c r="BH43" s="26">
        <v>5.1066116776511903</v>
      </c>
      <c r="BI43" s="26">
        <v>0.49813168780347999</v>
      </c>
      <c r="BJ43" s="26">
        <v>0</v>
      </c>
      <c r="BK43" s="26">
        <v>108.001979171833</v>
      </c>
      <c r="BL43" s="26">
        <v>4.1437502389259002</v>
      </c>
      <c r="BM43" s="26">
        <v>1629.72808939742</v>
      </c>
      <c r="BN43" s="26">
        <v>6.6123655008625501</v>
      </c>
      <c r="BO43" s="26">
        <v>8.3756632563368996</v>
      </c>
      <c r="BP43" s="26">
        <v>2328.4347533303498</v>
      </c>
      <c r="BQ43" s="26">
        <v>77.670396275585702</v>
      </c>
      <c r="BR43" s="26">
        <v>1.49880290679409</v>
      </c>
      <c r="BS43" s="26">
        <v>18.073800909406501</v>
      </c>
      <c r="BT43" s="26">
        <v>0</v>
      </c>
      <c r="BU43" s="26">
        <v>107.06728437352901</v>
      </c>
      <c r="BV43" s="26">
        <v>25.067316221694298</v>
      </c>
      <c r="BW43" s="26">
        <v>0</v>
      </c>
      <c r="BX43" s="26">
        <v>0</v>
      </c>
      <c r="BY43" s="26">
        <v>86.888637987021099</v>
      </c>
      <c r="BZ43" s="97">
        <v>0</v>
      </c>
      <c r="CA43" s="26">
        <v>1.79309927998786</v>
      </c>
      <c r="CB43" s="26">
        <v>5025.9628405452004</v>
      </c>
      <c r="CC43" s="26">
        <v>30.9471470503372</v>
      </c>
      <c r="CE43" s="23">
        <f t="shared" si="13"/>
        <v>4.746373895689617E-3</v>
      </c>
      <c r="CF43" s="23">
        <f t="shared" si="14"/>
        <v>7.7123022615483644E-3</v>
      </c>
      <c r="CG43" s="23">
        <f t="shared" si="15"/>
        <v>5.1479465212351709E-3</v>
      </c>
      <c r="CH43" s="23">
        <f t="shared" si="16"/>
        <v>5.8230031270038035E-3</v>
      </c>
      <c r="CI43" s="23">
        <f t="shared" si="17"/>
        <v>5.8308819457841667E-3</v>
      </c>
      <c r="CJ43" s="23">
        <f t="shared" si="18"/>
        <v>3.8567641226768543E-3</v>
      </c>
      <c r="CK43" s="23">
        <f t="shared" si="19"/>
        <v>3.8240693909943452E-3</v>
      </c>
      <c r="CL43" s="23">
        <f t="shared" si="20"/>
        <v>8.9724580873017101E-3</v>
      </c>
      <c r="CM43" s="23">
        <f t="shared" si="21"/>
        <v>2.6244777252055103E-3</v>
      </c>
      <c r="CN43" s="23"/>
      <c r="CO43" s="23">
        <f t="shared" si="22"/>
        <v>6.9694351214383008E-3</v>
      </c>
      <c r="CP43" s="23">
        <f t="shared" si="23"/>
        <v>1.0333280346597298E-2</v>
      </c>
      <c r="CQ43" s="23">
        <f t="shared" si="24"/>
        <v>4.5054979252287441E-3</v>
      </c>
      <c r="CR43" s="23">
        <f t="shared" si="25"/>
        <v>8.0601439941044208E-3</v>
      </c>
    </row>
    <row r="44" spans="1:96" x14ac:dyDescent="0.25">
      <c r="A44" s="97" t="s">
        <v>43</v>
      </c>
      <c r="B44" s="97">
        <v>21152.878840000001</v>
      </c>
      <c r="C44" s="97">
        <v>160.83752920000001</v>
      </c>
      <c r="D44" s="97">
        <v>425.33388894000001</v>
      </c>
      <c r="E44" s="97">
        <v>3325.7045361999999</v>
      </c>
      <c r="F44" s="97">
        <v>3313.9247983999999</v>
      </c>
      <c r="G44" s="97">
        <v>62.658842266000001</v>
      </c>
      <c r="H44" s="97">
        <v>3621.710834</v>
      </c>
      <c r="I44" s="97">
        <v>82.821289691000004</v>
      </c>
      <c r="J44" s="97">
        <v>165.88467623</v>
      </c>
      <c r="K44" s="97"/>
      <c r="L44" s="97">
        <v>185.64628157000001</v>
      </c>
      <c r="M44" s="97">
        <v>8.3534627902</v>
      </c>
      <c r="N44" s="97">
        <v>24.569308869</v>
      </c>
      <c r="O44" s="97">
        <v>24.574510938</v>
      </c>
      <c r="P44" s="26"/>
      <c r="Q44" s="26" t="s">
        <v>43</v>
      </c>
      <c r="R44" s="97">
        <v>0</v>
      </c>
      <c r="S44" s="26">
        <v>215.734389416461</v>
      </c>
      <c r="T44" s="26">
        <v>8.3562511155710393</v>
      </c>
      <c r="U44" s="26">
        <v>82.844425406247794</v>
      </c>
      <c r="V44" s="26">
        <v>82.844425406247794</v>
      </c>
      <c r="W44" s="26">
        <v>603.68528428560603</v>
      </c>
      <c r="X44" s="97">
        <v>0</v>
      </c>
      <c r="Y44" s="26">
        <v>165.887042683662</v>
      </c>
      <c r="Z44" s="26">
        <v>24.571069132677199</v>
      </c>
      <c r="AA44" s="26">
        <v>1396.1071470760201</v>
      </c>
      <c r="AB44" s="26">
        <v>21155.122538865999</v>
      </c>
      <c r="AC44" s="26">
        <v>411.61607616586298</v>
      </c>
      <c r="AD44" s="26">
        <v>151.670140154168</v>
      </c>
      <c r="AE44" s="26">
        <v>202.278969066153</v>
      </c>
      <c r="AF44" s="26">
        <v>89.622275318791694</v>
      </c>
      <c r="AG44" s="97">
        <v>0</v>
      </c>
      <c r="AH44" s="26">
        <v>185.67886427587899</v>
      </c>
      <c r="AI44" s="26">
        <v>185.67886427587899</v>
      </c>
      <c r="AJ44" s="26">
        <v>0</v>
      </c>
      <c r="AK44" s="26">
        <v>78.463543386006094</v>
      </c>
      <c r="AL44" s="26">
        <v>11.8142546104161</v>
      </c>
      <c r="AM44" s="97">
        <v>919.22896924410998</v>
      </c>
      <c r="AN44" s="26">
        <v>65.289254795419197</v>
      </c>
      <c r="AO44" s="26">
        <v>0</v>
      </c>
      <c r="AP44" s="26">
        <v>24.5796979137113</v>
      </c>
      <c r="AQ44" s="26">
        <v>160.874106305608</v>
      </c>
      <c r="AR44" s="26">
        <v>0</v>
      </c>
      <c r="AS44" s="26">
        <v>382.82910097583499</v>
      </c>
      <c r="AT44" s="26">
        <v>42.536555691814399</v>
      </c>
      <c r="AU44" s="26">
        <v>425.36565666765</v>
      </c>
      <c r="AV44" s="26">
        <v>7.2665034721641097E-2</v>
      </c>
      <c r="AW44" s="26">
        <v>158.84879151064601</v>
      </c>
      <c r="AX44" s="26">
        <v>0.36457226141231303</v>
      </c>
      <c r="AY44" s="26">
        <v>404.71470518988502</v>
      </c>
      <c r="AZ44" s="26">
        <v>0.33142941885702398</v>
      </c>
      <c r="BA44" s="26">
        <v>9.8268831554258398</v>
      </c>
      <c r="BB44" s="26">
        <v>184.93759844629199</v>
      </c>
      <c r="BC44" s="26">
        <v>0.29828637968433103</v>
      </c>
      <c r="BD44" s="26">
        <v>0</v>
      </c>
      <c r="BE44" s="26">
        <v>32.050876690175599</v>
      </c>
      <c r="BF44" s="26">
        <v>3326.1670248946798</v>
      </c>
      <c r="BG44" s="26">
        <v>3314.3882154421299</v>
      </c>
      <c r="BH44" s="26">
        <v>11.7788094525473</v>
      </c>
      <c r="BI44" s="26">
        <v>0.374515303759277</v>
      </c>
      <c r="BJ44" s="26">
        <v>0</v>
      </c>
      <c r="BK44" s="26">
        <v>81.200196420961504</v>
      </c>
      <c r="BL44" s="26">
        <v>3.1154356852728999</v>
      </c>
      <c r="BM44" s="26">
        <v>1225.29432149021</v>
      </c>
      <c r="BN44" s="26">
        <v>4.9714407646139396</v>
      </c>
      <c r="BO44" s="26">
        <v>6.2971592559003904</v>
      </c>
      <c r="BP44" s="26">
        <v>1750.6100375035901</v>
      </c>
      <c r="BQ44" s="26">
        <v>56.345214959054303</v>
      </c>
      <c r="BR44" s="26">
        <v>1.1268595145346301</v>
      </c>
      <c r="BS44" s="26">
        <v>13.588603151437599</v>
      </c>
      <c r="BT44" s="26">
        <v>0</v>
      </c>
      <c r="BU44" s="26">
        <v>62.664398059668102</v>
      </c>
      <c r="BV44" s="26">
        <v>18.419159176678601</v>
      </c>
      <c r="BW44" s="26">
        <v>0</v>
      </c>
      <c r="BX44" s="26">
        <v>0</v>
      </c>
      <c r="BY44" s="26">
        <v>63.820693931181502</v>
      </c>
      <c r="BZ44" s="97">
        <v>0</v>
      </c>
      <c r="CA44" s="26">
        <v>1.20065495725789</v>
      </c>
      <c r="CB44" s="26">
        <v>3621.9064858053198</v>
      </c>
      <c r="CC44" s="26">
        <v>22.718675244644</v>
      </c>
      <c r="CE44" s="23">
        <f t="shared" si="13"/>
        <v>1.0607061492521792E-4</v>
      </c>
      <c r="CF44" s="23">
        <f t="shared" si="14"/>
        <v>2.2741648538075976E-4</v>
      </c>
      <c r="CG44" s="23">
        <f t="shared" si="15"/>
        <v>7.4688917286046478E-5</v>
      </c>
      <c r="CH44" s="23">
        <f t="shared" si="16"/>
        <v>1.3906487772613491E-4</v>
      </c>
      <c r="CI44" s="23">
        <f t="shared" si="17"/>
        <v>1.3983933562817933E-4</v>
      </c>
      <c r="CJ44" s="23">
        <f t="shared" si="18"/>
        <v>8.8667352718004282E-5</v>
      </c>
      <c r="CK44" s="23">
        <f t="shared" si="19"/>
        <v>5.402192894116969E-5</v>
      </c>
      <c r="CL44" s="23">
        <f t="shared" si="20"/>
        <v>2.7934502510293429E-4</v>
      </c>
      <c r="CM44" s="23">
        <f t="shared" si="21"/>
        <v>1.4265655609593203E-5</v>
      </c>
      <c r="CN44" s="23"/>
      <c r="CO44" s="23">
        <f t="shared" si="22"/>
        <v>1.7550960678247761E-4</v>
      </c>
      <c r="CP44" s="23">
        <f t="shared" si="23"/>
        <v>3.3379275649738982E-4</v>
      </c>
      <c r="CQ44" s="23">
        <f t="shared" si="24"/>
        <v>7.1644818606162383E-5</v>
      </c>
      <c r="CR44" s="23">
        <f t="shared" si="25"/>
        <v>2.1107137083569067E-4</v>
      </c>
    </row>
    <row r="45" spans="1:96" x14ac:dyDescent="0.25">
      <c r="A45" s="97" t="s">
        <v>44</v>
      </c>
      <c r="B45" s="97">
        <v>3828.5951083</v>
      </c>
      <c r="C45" s="97">
        <v>26.832503296999999</v>
      </c>
      <c r="D45" s="97">
        <v>106.56383787999999</v>
      </c>
      <c r="E45" s="97">
        <v>597.38046938000002</v>
      </c>
      <c r="F45" s="97">
        <v>590.58691699999997</v>
      </c>
      <c r="G45" s="97">
        <v>7.5340439440999996</v>
      </c>
      <c r="H45" s="97">
        <v>708.20297700000003</v>
      </c>
      <c r="I45" s="97">
        <v>14.824262600999999</v>
      </c>
      <c r="J45" s="97">
        <v>26.672913446999999</v>
      </c>
      <c r="K45" s="97"/>
      <c r="L45" s="97">
        <v>30.346230844000001</v>
      </c>
      <c r="M45" s="97">
        <v>1.6000333918</v>
      </c>
      <c r="N45" s="97">
        <v>3.6565307872999999</v>
      </c>
      <c r="O45" s="97">
        <v>4.7085341990999998</v>
      </c>
      <c r="P45" s="26"/>
      <c r="Q45" s="26" t="s">
        <v>44</v>
      </c>
      <c r="R45" s="97">
        <v>0</v>
      </c>
      <c r="S45" s="26">
        <v>44.3258390120155</v>
      </c>
      <c r="T45" s="26">
        <v>1.6221287189123399</v>
      </c>
      <c r="U45" s="26">
        <v>15.016198231507399</v>
      </c>
      <c r="V45" s="26">
        <v>15.016198231507399</v>
      </c>
      <c r="W45" s="26">
        <v>124.036116141817</v>
      </c>
      <c r="X45" s="97">
        <v>0</v>
      </c>
      <c r="Y45" s="26">
        <v>26.790475593517801</v>
      </c>
      <c r="Z45" s="26">
        <v>3.6842099084886502</v>
      </c>
      <c r="AA45" s="26">
        <v>270.83059708053901</v>
      </c>
      <c r="AB45" s="26">
        <v>3854.7564804695799</v>
      </c>
      <c r="AC45" s="26">
        <v>77.736746280484198</v>
      </c>
      <c r="AD45" s="26">
        <v>28.9902995571275</v>
      </c>
      <c r="AE45" s="26">
        <v>41.561225900695497</v>
      </c>
      <c r="AF45" s="26">
        <v>11.5410090537366</v>
      </c>
      <c r="AG45" s="97">
        <v>0</v>
      </c>
      <c r="AH45" s="26">
        <v>30.665491093872099</v>
      </c>
      <c r="AI45" s="26">
        <v>30.665491093872099</v>
      </c>
      <c r="AJ45" s="26">
        <v>0</v>
      </c>
      <c r="AK45" s="26">
        <v>16.121329804456099</v>
      </c>
      <c r="AL45" s="26">
        <v>2.4274140628587899</v>
      </c>
      <c r="AM45" s="97">
        <v>188.869281394631</v>
      </c>
      <c r="AN45" s="26">
        <v>13.4146487037422</v>
      </c>
      <c r="AO45" s="26">
        <v>0</v>
      </c>
      <c r="AP45" s="26">
        <v>4.7557323509966496</v>
      </c>
      <c r="AQ45" s="26">
        <v>27.154767129857699</v>
      </c>
      <c r="AR45" s="26">
        <v>0</v>
      </c>
      <c r="AS45" s="26">
        <v>96.306727796469303</v>
      </c>
      <c r="AT45" s="26">
        <v>10.7007452118035</v>
      </c>
      <c r="AU45" s="26">
        <v>107.007473008272</v>
      </c>
      <c r="AV45" s="26">
        <v>1.49301177364656E-2</v>
      </c>
      <c r="AW45" s="26">
        <v>31.9818793092285</v>
      </c>
      <c r="AX45" s="26">
        <v>6.5420963194938203E-2</v>
      </c>
      <c r="AY45" s="26">
        <v>82.564433487832105</v>
      </c>
      <c r="AZ45" s="26">
        <v>5.94735971891069E-2</v>
      </c>
      <c r="BA45" s="26">
        <v>1.76339107712319</v>
      </c>
      <c r="BB45" s="26">
        <v>33.186259962962303</v>
      </c>
      <c r="BC45" s="26">
        <v>5.3526198397239703E-2</v>
      </c>
      <c r="BD45" s="26">
        <v>0</v>
      </c>
      <c r="BE45" s="26">
        <v>5.7513941440830596</v>
      </c>
      <c r="BF45" s="26">
        <v>601.54426533947696</v>
      </c>
      <c r="BG45" s="26">
        <v>594.75286830051596</v>
      </c>
      <c r="BH45" s="26">
        <v>6.79139703896118</v>
      </c>
      <c r="BI45" s="26">
        <v>6.7205192963948807E-2</v>
      </c>
      <c r="BJ45" s="26">
        <v>0</v>
      </c>
      <c r="BK45" s="26">
        <v>14.571027737120801</v>
      </c>
      <c r="BL45" s="26">
        <v>0.55905204973627198</v>
      </c>
      <c r="BM45" s="26">
        <v>219.87386926701799</v>
      </c>
      <c r="BN45" s="26">
        <v>0.89210371553762302</v>
      </c>
      <c r="BO45" s="26">
        <v>1.12999760747807</v>
      </c>
      <c r="BP45" s="26">
        <v>314.13951756256898</v>
      </c>
      <c r="BQ45" s="26">
        <v>11.005049853597701</v>
      </c>
      <c r="BR45" s="26">
        <v>0.20221018878177999</v>
      </c>
      <c r="BS45" s="26">
        <v>2.4384190363597198</v>
      </c>
      <c r="BT45" s="26">
        <v>0</v>
      </c>
      <c r="BU45" s="26">
        <v>7.6051626744269303</v>
      </c>
      <c r="BV45" s="26">
        <v>3.7844936666024598</v>
      </c>
      <c r="BW45" s="26">
        <v>0</v>
      </c>
      <c r="BX45" s="26">
        <v>0</v>
      </c>
      <c r="BY45" s="26">
        <v>13.093956708648101</v>
      </c>
      <c r="BZ45" s="97">
        <v>0</v>
      </c>
      <c r="CA45" s="26">
        <v>0.154612838707503</v>
      </c>
      <c r="CB45" s="26">
        <v>711.45042479317794</v>
      </c>
      <c r="CC45" s="26">
        <v>4.65139797969141</v>
      </c>
      <c r="CE45" s="23">
        <f t="shared" si="13"/>
        <v>6.8331519603273541E-3</v>
      </c>
      <c r="CF45" s="23">
        <f t="shared" si="14"/>
        <v>1.20102037924181E-2</v>
      </c>
      <c r="CG45" s="23">
        <f t="shared" si="15"/>
        <v>4.1630926315883816E-3</v>
      </c>
      <c r="CH45" s="23">
        <f t="shared" si="16"/>
        <v>6.9700905417922326E-3</v>
      </c>
      <c r="CI45" s="23">
        <f t="shared" si="17"/>
        <v>7.0539173500113028E-3</v>
      </c>
      <c r="CJ45" s="23">
        <f t="shared" si="18"/>
        <v>9.4396489925738566E-3</v>
      </c>
      <c r="CK45" s="23">
        <f t="shared" si="19"/>
        <v>4.5854760550913523E-3</v>
      </c>
      <c r="CL45" s="23">
        <f t="shared" si="20"/>
        <v>1.2947398172402359E-2</v>
      </c>
      <c r="CM45" s="23">
        <f t="shared" si="21"/>
        <v>4.4075480075096369E-3</v>
      </c>
      <c r="CN45" s="23"/>
      <c r="CO45" s="23">
        <f t="shared" si="22"/>
        <v>1.0520589904997098E-2</v>
      </c>
      <c r="CP45" s="23">
        <f t="shared" si="23"/>
        <v>1.3809291247030247E-2</v>
      </c>
      <c r="CQ45" s="23">
        <f t="shared" si="24"/>
        <v>7.569776599389344E-3</v>
      </c>
      <c r="CR45" s="23">
        <f t="shared" si="25"/>
        <v>1.0023958603862607E-2</v>
      </c>
    </row>
    <row r="46" spans="1:96" x14ac:dyDescent="0.25">
      <c r="A46" s="97" t="s">
        <v>45</v>
      </c>
      <c r="B46" s="97">
        <v>37722.564559999999</v>
      </c>
      <c r="C46" s="97">
        <v>255.12222704999999</v>
      </c>
      <c r="D46" s="97">
        <v>760.29383814000005</v>
      </c>
      <c r="E46" s="97">
        <v>4804.5443271000004</v>
      </c>
      <c r="F46" s="97">
        <v>4802.3444693000001</v>
      </c>
      <c r="G46" s="97">
        <v>172.36131924</v>
      </c>
      <c r="H46" s="97">
        <v>5289.4869047000002</v>
      </c>
      <c r="I46" s="97">
        <v>124.13894147000001</v>
      </c>
      <c r="J46" s="97">
        <v>310.24492350000003</v>
      </c>
      <c r="K46" s="97"/>
      <c r="L46" s="97">
        <v>294.25205625000001</v>
      </c>
      <c r="M46" s="97">
        <v>9.8598239187000001</v>
      </c>
      <c r="N46" s="97">
        <v>33.053327752999998</v>
      </c>
      <c r="O46" s="97">
        <v>57.740091804000002</v>
      </c>
      <c r="P46" s="26"/>
      <c r="Q46" s="26" t="s">
        <v>45</v>
      </c>
      <c r="R46" s="97">
        <v>0</v>
      </c>
      <c r="S46" s="26">
        <v>289.40025154897501</v>
      </c>
      <c r="T46" s="26">
        <v>9.8562091903653997</v>
      </c>
      <c r="U46" s="26">
        <v>124.078253658552</v>
      </c>
      <c r="V46" s="26">
        <v>124.078253658552</v>
      </c>
      <c r="W46" s="26">
        <v>809.82334320309496</v>
      </c>
      <c r="X46" s="97">
        <v>0</v>
      </c>
      <c r="Y46" s="26">
        <v>310.04311183142698</v>
      </c>
      <c r="Z46" s="26">
        <v>33.028318926600598</v>
      </c>
      <c r="AA46" s="26">
        <v>2137.0230682383999</v>
      </c>
      <c r="AB46" s="26">
        <v>37701.160560194403</v>
      </c>
      <c r="AC46" s="26">
        <v>664.90027829924099</v>
      </c>
      <c r="AD46" s="26">
        <v>239.288826382829</v>
      </c>
      <c r="AE46" s="26">
        <v>271.35028078385801</v>
      </c>
      <c r="AF46" s="26">
        <v>233.57101055301001</v>
      </c>
      <c r="AG46" s="97">
        <v>0</v>
      </c>
      <c r="AH46" s="26">
        <v>294.05638255143998</v>
      </c>
      <c r="AI46" s="26">
        <v>294.05638255143998</v>
      </c>
      <c r="AJ46" s="26">
        <v>0</v>
      </c>
      <c r="AK46" s="26">
        <v>105.259524994137</v>
      </c>
      <c r="AL46" s="26">
        <v>15.848423151731099</v>
      </c>
      <c r="AM46" s="97">
        <v>1233.1147207761701</v>
      </c>
      <c r="AN46" s="26">
        <v>87.5833453332055</v>
      </c>
      <c r="AO46" s="26">
        <v>0</v>
      </c>
      <c r="AP46" s="26">
        <v>57.6989608725697</v>
      </c>
      <c r="AQ46" s="26">
        <v>254.98968756990001</v>
      </c>
      <c r="AR46" s="26">
        <v>0</v>
      </c>
      <c r="AS46" s="26">
        <v>683.74561716606797</v>
      </c>
      <c r="AT46" s="26">
        <v>75.971701926067993</v>
      </c>
      <c r="AU46" s="26">
        <v>759.71731909213599</v>
      </c>
      <c r="AV46" s="26">
        <v>9.7477687511786398E-2</v>
      </c>
      <c r="AW46" s="26">
        <v>223.907861921228</v>
      </c>
      <c r="AX46" s="26">
        <v>0.52802825664004505</v>
      </c>
      <c r="AY46" s="26">
        <v>552.64433768514698</v>
      </c>
      <c r="AZ46" s="26">
        <v>0.48002568957820002</v>
      </c>
      <c r="BA46" s="26">
        <v>14.232764141823299</v>
      </c>
      <c r="BB46" s="26">
        <v>267.854297987731</v>
      </c>
      <c r="BC46" s="26">
        <v>0.43202323693623601</v>
      </c>
      <c r="BD46" s="26">
        <v>0</v>
      </c>
      <c r="BE46" s="26">
        <v>46.420874860144203</v>
      </c>
      <c r="BF46" s="26">
        <v>4802.5912764539898</v>
      </c>
      <c r="BG46" s="26">
        <v>4800.3935557454097</v>
      </c>
      <c r="BH46" s="26">
        <v>2.1977207085875499</v>
      </c>
      <c r="BI46" s="26">
        <v>0.54242888727216498</v>
      </c>
      <c r="BJ46" s="26">
        <v>0</v>
      </c>
      <c r="BK46" s="26">
        <v>117.606273648704</v>
      </c>
      <c r="BL46" s="26">
        <v>4.5122387905443704</v>
      </c>
      <c r="BM46" s="26">
        <v>1774.6552527874601</v>
      </c>
      <c r="BN46" s="26">
        <v>7.2003830125057098</v>
      </c>
      <c r="BO46" s="26">
        <v>9.1204886862106296</v>
      </c>
      <c r="BP46" s="26">
        <v>2535.4953328152401</v>
      </c>
      <c r="BQ46" s="26">
        <v>85.016664832777394</v>
      </c>
      <c r="BR46" s="26">
        <v>1.63208804290194</v>
      </c>
      <c r="BS46" s="26">
        <v>19.681054901701401</v>
      </c>
      <c r="BT46" s="26">
        <v>0</v>
      </c>
      <c r="BU46" s="26">
        <v>172.262611537889</v>
      </c>
      <c r="BV46" s="26">
        <v>24.708690368633398</v>
      </c>
      <c r="BW46" s="26">
        <v>0</v>
      </c>
      <c r="BX46" s="26">
        <v>0</v>
      </c>
      <c r="BY46" s="26">
        <v>85.925943242210295</v>
      </c>
      <c r="BZ46" s="97">
        <v>0</v>
      </c>
      <c r="CA46" s="26">
        <v>3.1291122431037501</v>
      </c>
      <c r="CB46" s="26">
        <v>5286.8339680440004</v>
      </c>
      <c r="CC46" s="26">
        <v>30.748277137706101</v>
      </c>
      <c r="CE46" s="23">
        <f t="shared" si="13"/>
        <v>-5.6740574388975101E-4</v>
      </c>
      <c r="CF46" s="23">
        <f t="shared" si="14"/>
        <v>-5.19513652857864E-4</v>
      </c>
      <c r="CG46" s="23">
        <f t="shared" si="15"/>
        <v>-7.5828451967263415E-4</v>
      </c>
      <c r="CH46" s="23">
        <f t="shared" si="16"/>
        <v>-4.0650070288546518E-4</v>
      </c>
      <c r="CI46" s="23">
        <f t="shared" si="17"/>
        <v>-4.0624190269191834E-4</v>
      </c>
      <c r="CJ46" s="23">
        <f t="shared" si="18"/>
        <v>-5.7267896617544864E-4</v>
      </c>
      <c r="CK46" s="23">
        <f t="shared" si="19"/>
        <v>-5.0154896000263423E-4</v>
      </c>
      <c r="CL46" s="23">
        <f t="shared" si="20"/>
        <v>-4.8887005744826248E-4</v>
      </c>
      <c r="CM46" s="23">
        <f t="shared" si="21"/>
        <v>-6.5049144494073671E-4</v>
      </c>
      <c r="CN46" s="23"/>
      <c r="CO46" s="23">
        <f t="shared" si="22"/>
        <v>-6.6498668200905286E-4</v>
      </c>
      <c r="CP46" s="23">
        <f t="shared" si="23"/>
        <v>-3.6661185477610534E-4</v>
      </c>
      <c r="CQ46" s="23">
        <f t="shared" si="24"/>
        <v>-7.5662053110916506E-4</v>
      </c>
      <c r="CR46" s="23">
        <f t="shared" si="25"/>
        <v>-7.1234613844956105E-4</v>
      </c>
    </row>
    <row r="47" spans="1:96" x14ac:dyDescent="0.25">
      <c r="A47" s="97" t="s">
        <v>46</v>
      </c>
      <c r="B47" s="97">
        <v>64787.900672999996</v>
      </c>
      <c r="C47" s="97">
        <v>500.75331073000001</v>
      </c>
      <c r="D47" s="97">
        <v>1033.1246374</v>
      </c>
      <c r="E47" s="97">
        <v>8551.3769670000001</v>
      </c>
      <c r="F47" s="97">
        <v>8546.9468359999992</v>
      </c>
      <c r="G47" s="97">
        <v>221.05727361999999</v>
      </c>
      <c r="H47" s="97">
        <v>9860.5353718999995</v>
      </c>
      <c r="I47" s="97">
        <v>254.80954381000001</v>
      </c>
      <c r="J47" s="97">
        <v>491.87334880999998</v>
      </c>
      <c r="K47" s="97"/>
      <c r="L47" s="97">
        <v>543.23649092000005</v>
      </c>
      <c r="M47" s="97">
        <v>25.303768915999999</v>
      </c>
      <c r="N47" s="97">
        <v>70.109875492</v>
      </c>
      <c r="O47" s="97">
        <v>73.942286140999997</v>
      </c>
      <c r="P47" s="26"/>
      <c r="Q47" s="26" t="s">
        <v>46</v>
      </c>
      <c r="R47" s="97">
        <v>0</v>
      </c>
      <c r="S47" s="26">
        <v>574.71341870856998</v>
      </c>
      <c r="T47" s="26">
        <v>25.506275141059401</v>
      </c>
      <c r="U47" s="26">
        <v>256.54469767159401</v>
      </c>
      <c r="V47" s="26">
        <v>256.54469767159401</v>
      </c>
      <c r="W47" s="26">
        <v>1608.2093230835101</v>
      </c>
      <c r="X47" s="97">
        <v>0</v>
      </c>
      <c r="Y47" s="26">
        <v>492.721798959262</v>
      </c>
      <c r="Z47" s="26">
        <v>70.330387892580902</v>
      </c>
      <c r="AA47" s="26">
        <v>3813.10667028945</v>
      </c>
      <c r="AB47" s="26">
        <v>65007.402268903301</v>
      </c>
      <c r="AC47" s="26">
        <v>1136.60518471756</v>
      </c>
      <c r="AD47" s="26">
        <v>416.78090889395401</v>
      </c>
      <c r="AE47" s="26">
        <v>538.86845959911398</v>
      </c>
      <c r="AF47" s="26">
        <v>279.035806558253</v>
      </c>
      <c r="AG47" s="97">
        <v>0</v>
      </c>
      <c r="AH47" s="26">
        <v>546.01282230768095</v>
      </c>
      <c r="AI47" s="26">
        <v>546.01282230768095</v>
      </c>
      <c r="AJ47" s="26">
        <v>0</v>
      </c>
      <c r="AK47" s="26">
        <v>209.02743212269101</v>
      </c>
      <c r="AL47" s="26">
        <v>31.473029347076999</v>
      </c>
      <c r="AM47" s="97">
        <v>2448.8137049531401</v>
      </c>
      <c r="AN47" s="26">
        <v>173.929741064658</v>
      </c>
      <c r="AO47" s="26">
        <v>0</v>
      </c>
      <c r="AP47" s="26">
        <v>74.360763538745999</v>
      </c>
      <c r="AQ47" s="26">
        <v>503.61551362143399</v>
      </c>
      <c r="AR47" s="26">
        <v>0</v>
      </c>
      <c r="AS47" s="26">
        <v>933.24539279758199</v>
      </c>
      <c r="AT47" s="26">
        <v>103.69394615887001</v>
      </c>
      <c r="AU47" s="26">
        <v>1036.93933895645</v>
      </c>
      <c r="AV47" s="26">
        <v>0.19357868970723799</v>
      </c>
      <c r="AW47" s="26">
        <v>427.015724385689</v>
      </c>
      <c r="AX47" s="26">
        <v>0.94419323333141003</v>
      </c>
      <c r="AY47" s="26">
        <v>1081.6138887187999</v>
      </c>
      <c r="AZ47" s="26">
        <v>0.85835753717667296</v>
      </c>
      <c r="BA47" s="26">
        <v>25.450305512262499</v>
      </c>
      <c r="BB47" s="26">
        <v>478.963539367951</v>
      </c>
      <c r="BC47" s="26">
        <v>0.77252207095967995</v>
      </c>
      <c r="BD47" s="26">
        <v>0</v>
      </c>
      <c r="BE47" s="26">
        <v>83.007471458104902</v>
      </c>
      <c r="BF47" s="26">
        <v>8588.2470983865005</v>
      </c>
      <c r="BG47" s="26">
        <v>8583.8216339149003</v>
      </c>
      <c r="BH47" s="26">
        <v>4.4254644716037497</v>
      </c>
      <c r="BI47" s="26">
        <v>0.96994386924267095</v>
      </c>
      <c r="BJ47" s="26">
        <v>0</v>
      </c>
      <c r="BK47" s="26">
        <v>210.29762418137699</v>
      </c>
      <c r="BL47" s="26">
        <v>8.0685611913189899</v>
      </c>
      <c r="BM47" s="26">
        <v>3173.3487038493499</v>
      </c>
      <c r="BN47" s="26">
        <v>12.875361406006601</v>
      </c>
      <c r="BO47" s="26">
        <v>16.308794993071899</v>
      </c>
      <c r="BP47" s="26">
        <v>4533.8451722988402</v>
      </c>
      <c r="BQ47" s="26">
        <v>153.45491464846501</v>
      </c>
      <c r="BR47" s="26">
        <v>2.9184163625421702</v>
      </c>
      <c r="BS47" s="26">
        <v>35.192666583350601</v>
      </c>
      <c r="BT47" s="26">
        <v>0</v>
      </c>
      <c r="BU47" s="26">
        <v>221.62759407970401</v>
      </c>
      <c r="BV47" s="26">
        <v>49.068425890580698</v>
      </c>
      <c r="BW47" s="26">
        <v>0</v>
      </c>
      <c r="BX47" s="26">
        <v>0</v>
      </c>
      <c r="BY47" s="26">
        <v>170.12867903816399</v>
      </c>
      <c r="BZ47" s="97">
        <v>0</v>
      </c>
      <c r="CA47" s="26">
        <v>3.7381952768035198</v>
      </c>
      <c r="CB47" s="26">
        <v>9887.3062988678303</v>
      </c>
      <c r="CC47" s="26">
        <v>60.618890065041597</v>
      </c>
      <c r="CE47" s="23">
        <f t="shared" si="13"/>
        <v>3.3880029083081633E-3</v>
      </c>
      <c r="CF47" s="23">
        <f t="shared" si="14"/>
        <v>5.7157942445981054E-3</v>
      </c>
      <c r="CG47" s="23">
        <f t="shared" si="15"/>
        <v>3.6923923971557181E-3</v>
      </c>
      <c r="CH47" s="23">
        <f t="shared" si="16"/>
        <v>4.3116016904392379E-3</v>
      </c>
      <c r="CI47" s="23">
        <f t="shared" si="17"/>
        <v>4.3143825066962356E-3</v>
      </c>
      <c r="CJ47" s="23">
        <f t="shared" si="18"/>
        <v>2.5799669486759741E-3</v>
      </c>
      <c r="CK47" s="23">
        <f t="shared" si="19"/>
        <v>2.7149567399880775E-3</v>
      </c>
      <c r="CL47" s="23">
        <f t="shared" si="20"/>
        <v>6.8096109574601578E-3</v>
      </c>
      <c r="CM47" s="23">
        <f t="shared" si="21"/>
        <v>1.7249362083038148E-3</v>
      </c>
      <c r="CN47" s="23"/>
      <c r="CO47" s="23">
        <f t="shared" si="22"/>
        <v>5.1107232928683279E-3</v>
      </c>
      <c r="CP47" s="23">
        <f t="shared" si="23"/>
        <v>8.0030064189905627E-3</v>
      </c>
      <c r="CQ47" s="23">
        <f t="shared" si="24"/>
        <v>3.1452402251957085E-3</v>
      </c>
      <c r="CR47" s="23">
        <f t="shared" si="25"/>
        <v>5.6595139207355734E-3</v>
      </c>
    </row>
    <row r="48" spans="1:96" x14ac:dyDescent="0.25">
      <c r="A48" s="97" t="s">
        <v>47</v>
      </c>
      <c r="B48" s="97">
        <v>88663.865147000004</v>
      </c>
      <c r="C48" s="97">
        <v>655.96569924000005</v>
      </c>
      <c r="D48" s="97">
        <v>1381.1342884000001</v>
      </c>
      <c r="E48" s="97">
        <v>10621.736316</v>
      </c>
      <c r="F48" s="97">
        <v>10614.377146000001</v>
      </c>
      <c r="G48" s="97">
        <v>224.83763446</v>
      </c>
      <c r="H48" s="97">
        <v>13803.344096999999</v>
      </c>
      <c r="I48" s="97">
        <v>338.92961480000002</v>
      </c>
      <c r="J48" s="97">
        <v>668.23751935999996</v>
      </c>
      <c r="K48" s="97"/>
      <c r="L48" s="97">
        <v>805.48968988000001</v>
      </c>
      <c r="M48" s="97">
        <v>33.950157220000001</v>
      </c>
      <c r="N48" s="97">
        <v>115.88197649</v>
      </c>
      <c r="O48" s="97">
        <v>84.534049738999997</v>
      </c>
      <c r="P48" s="26"/>
      <c r="Q48" s="26" t="s">
        <v>47</v>
      </c>
      <c r="R48" s="97">
        <v>0</v>
      </c>
      <c r="S48" s="26">
        <v>784.34572344895503</v>
      </c>
      <c r="T48" s="26">
        <v>34.199645679948198</v>
      </c>
      <c r="U48" s="26">
        <v>341.09848328971901</v>
      </c>
      <c r="V48" s="26">
        <v>341.09848328971901</v>
      </c>
      <c r="W48" s="26">
        <v>2194.8187400940801</v>
      </c>
      <c r="X48" s="97">
        <v>0</v>
      </c>
      <c r="Y48" s="26">
        <v>669.61115834512998</v>
      </c>
      <c r="Z48" s="26">
        <v>116.197458141166</v>
      </c>
      <c r="AA48" s="26">
        <v>5523.3641326632496</v>
      </c>
      <c r="AB48" s="26">
        <v>88964.385866124299</v>
      </c>
      <c r="AC48" s="26">
        <v>1687.4768715176799</v>
      </c>
      <c r="AD48" s="26">
        <v>612.11965410553296</v>
      </c>
      <c r="AE48" s="26">
        <v>735.42590734827002</v>
      </c>
      <c r="AF48" s="26">
        <v>517.84554925031603</v>
      </c>
      <c r="AG48" s="97">
        <v>0</v>
      </c>
      <c r="AH48" s="26">
        <v>809.10904988519599</v>
      </c>
      <c r="AI48" s="26">
        <v>809.10904988519599</v>
      </c>
      <c r="AJ48" s="26">
        <v>0</v>
      </c>
      <c r="AK48" s="26">
        <v>285.27490861750198</v>
      </c>
      <c r="AL48" s="26">
        <v>42.953107665114899</v>
      </c>
      <c r="AM48" s="97">
        <v>3342.04144764176</v>
      </c>
      <c r="AN48" s="26">
        <v>237.37220466749099</v>
      </c>
      <c r="AO48" s="26">
        <v>0</v>
      </c>
      <c r="AP48" s="26">
        <v>85.071161896781902</v>
      </c>
      <c r="AQ48" s="26">
        <v>659.61120542832998</v>
      </c>
      <c r="AR48" s="26">
        <v>0</v>
      </c>
      <c r="AS48" s="26">
        <v>1247.7452989068299</v>
      </c>
      <c r="AT48" s="26">
        <v>138.638362254887</v>
      </c>
      <c r="AU48" s="26">
        <v>1386.3836611617201</v>
      </c>
      <c r="AV48" s="26">
        <v>0.264188406564838</v>
      </c>
      <c r="AW48" s="26">
        <v>595.85148671743298</v>
      </c>
      <c r="AX48" s="26">
        <v>1.1728321027133299</v>
      </c>
      <c r="AY48" s="26">
        <v>1487.9093088683001</v>
      </c>
      <c r="AZ48" s="26">
        <v>1.06621095619967</v>
      </c>
      <c r="BA48" s="26">
        <v>31.613163337136299</v>
      </c>
      <c r="BB48" s="26">
        <v>594.94576861941005</v>
      </c>
      <c r="BC48" s="26">
        <v>0.95958973858694796</v>
      </c>
      <c r="BD48" s="26">
        <v>0</v>
      </c>
      <c r="BE48" s="26">
        <v>103.10794498476</v>
      </c>
      <c r="BF48" s="26">
        <v>10669.7727637266</v>
      </c>
      <c r="BG48" s="26">
        <v>10662.413857445101</v>
      </c>
      <c r="BH48" s="26">
        <v>7.3589062815192001</v>
      </c>
      <c r="BI48" s="26">
        <v>1.2048188090631999</v>
      </c>
      <c r="BJ48" s="26">
        <v>0</v>
      </c>
      <c r="BK48" s="26">
        <v>261.22167866973098</v>
      </c>
      <c r="BL48" s="26">
        <v>10.022382960256101</v>
      </c>
      <c r="BM48" s="26">
        <v>3941.7823101682602</v>
      </c>
      <c r="BN48" s="26">
        <v>15.993163872528701</v>
      </c>
      <c r="BO48" s="26">
        <v>20.258011846536199</v>
      </c>
      <c r="BP48" s="26">
        <v>5631.7262098138699</v>
      </c>
      <c r="BQ48" s="26">
        <v>220.83104755191999</v>
      </c>
      <c r="BR48" s="26">
        <v>3.6251162350567898</v>
      </c>
      <c r="BS48" s="26">
        <v>43.714655331051503</v>
      </c>
      <c r="BT48" s="26">
        <v>0</v>
      </c>
      <c r="BU48" s="26">
        <v>225.64530089717101</v>
      </c>
      <c r="BV48" s="26">
        <v>66.966597829151496</v>
      </c>
      <c r="BW48" s="26">
        <v>0</v>
      </c>
      <c r="BX48" s="26">
        <v>0</v>
      </c>
      <c r="BY48" s="26">
        <v>232.56247246966399</v>
      </c>
      <c r="BZ48" s="97">
        <v>0</v>
      </c>
      <c r="CA48" s="26">
        <v>6.93748940190493</v>
      </c>
      <c r="CB48" s="26">
        <v>13841.3763780265</v>
      </c>
      <c r="CC48" s="26">
        <v>83.058950939411005</v>
      </c>
      <c r="CE48" s="23">
        <f t="shared" si="13"/>
        <v>3.3894385116873464E-3</v>
      </c>
      <c r="CF48" s="23">
        <f t="shared" si="14"/>
        <v>5.557464654864736E-3</v>
      </c>
      <c r="CG48" s="23">
        <f t="shared" si="15"/>
        <v>3.8007692704532209E-3</v>
      </c>
      <c r="CH48" s="23">
        <f t="shared" si="16"/>
        <v>4.5224666003278484E-3</v>
      </c>
      <c r="CI48" s="23">
        <f t="shared" si="17"/>
        <v>4.5256269665528686E-3</v>
      </c>
      <c r="CJ48" s="23">
        <f t="shared" si="18"/>
        <v>3.5922208446588903E-3</v>
      </c>
      <c r="CK48" s="23">
        <f t="shared" si="19"/>
        <v>2.7552947140371967E-3</v>
      </c>
      <c r="CL48" s="23">
        <f t="shared" si="20"/>
        <v>6.3991707865328406E-3</v>
      </c>
      <c r="CM48" s="23">
        <f t="shared" si="21"/>
        <v>2.0556148754496879E-3</v>
      </c>
      <c r="CN48" s="23"/>
      <c r="CO48" s="23">
        <f t="shared" si="22"/>
        <v>4.4933660240085455E-3</v>
      </c>
      <c r="CP48" s="23">
        <f t="shared" si="23"/>
        <v>7.3486687655520775E-3</v>
      </c>
      <c r="CQ48" s="23">
        <f t="shared" si="24"/>
        <v>2.722439336312324E-3</v>
      </c>
      <c r="CR48" s="23">
        <f t="shared" si="25"/>
        <v>6.3537965995979877E-3</v>
      </c>
    </row>
    <row r="49" spans="1:96" x14ac:dyDescent="0.25">
      <c r="A49" s="97" t="s">
        <v>48</v>
      </c>
      <c r="B49" s="97">
        <v>73434.014762000006</v>
      </c>
      <c r="C49" s="97">
        <v>565.52381955999999</v>
      </c>
      <c r="D49" s="97">
        <v>1104.0444038000001</v>
      </c>
      <c r="E49" s="97">
        <v>9871.8880675</v>
      </c>
      <c r="F49" s="97">
        <v>9870.6867918000007</v>
      </c>
      <c r="G49" s="97">
        <v>270.28708740000002</v>
      </c>
      <c r="H49" s="97">
        <v>11105.249277999999</v>
      </c>
      <c r="I49" s="97">
        <v>284.93544467999999</v>
      </c>
      <c r="J49" s="97">
        <v>564.66712985000004</v>
      </c>
      <c r="K49" s="97"/>
      <c r="L49" s="97">
        <v>591.29286965999995</v>
      </c>
      <c r="M49" s="97">
        <v>27.957746915000001</v>
      </c>
      <c r="N49" s="97">
        <v>74.779189676000001</v>
      </c>
      <c r="O49" s="97">
        <v>81.433758491000006</v>
      </c>
      <c r="P49" s="26"/>
      <c r="Q49" s="26" t="s">
        <v>48</v>
      </c>
      <c r="R49" s="97">
        <v>0</v>
      </c>
      <c r="S49" s="26">
        <v>651.68508107450896</v>
      </c>
      <c r="T49" s="26">
        <v>28.157032644103701</v>
      </c>
      <c r="U49" s="26">
        <v>286.63604938612002</v>
      </c>
      <c r="V49" s="26">
        <v>286.63604938612002</v>
      </c>
      <c r="W49" s="26">
        <v>1823.5977534537601</v>
      </c>
      <c r="X49" s="97">
        <v>0</v>
      </c>
      <c r="Y49" s="26">
        <v>565.43937803257302</v>
      </c>
      <c r="Z49" s="26">
        <v>74.989886321361297</v>
      </c>
      <c r="AA49" s="26">
        <v>4267.1002490588799</v>
      </c>
      <c r="AB49" s="26">
        <v>73645.134770085497</v>
      </c>
      <c r="AC49" s="26">
        <v>1264.63830118842</v>
      </c>
      <c r="AD49" s="26">
        <v>464.91155240061801</v>
      </c>
      <c r="AE49" s="26">
        <v>611.03939445546303</v>
      </c>
      <c r="AF49" s="26">
        <v>292.08216297032402</v>
      </c>
      <c r="AG49" s="97">
        <v>0</v>
      </c>
      <c r="AH49" s="26">
        <v>593.99543951492501</v>
      </c>
      <c r="AI49" s="26">
        <v>593.99543951492501</v>
      </c>
      <c r="AJ49" s="26">
        <v>0</v>
      </c>
      <c r="AK49" s="26">
        <v>237.02186847284199</v>
      </c>
      <c r="AL49" s="26">
        <v>35.688222372173001</v>
      </c>
      <c r="AM49" s="97">
        <v>2776.7845703275698</v>
      </c>
      <c r="AN49" s="26">
        <v>197.22421230016101</v>
      </c>
      <c r="AO49" s="26">
        <v>0</v>
      </c>
      <c r="AP49" s="26">
        <v>81.842669783013207</v>
      </c>
      <c r="AQ49" s="26">
        <v>568.31420655764805</v>
      </c>
      <c r="AR49" s="26">
        <v>0</v>
      </c>
      <c r="AS49" s="26">
        <v>996.971993520615</v>
      </c>
      <c r="AT49" s="26">
        <v>110.77471343882399</v>
      </c>
      <c r="AU49" s="26">
        <v>1107.74670695944</v>
      </c>
      <c r="AV49" s="26">
        <v>0.21950476700131699</v>
      </c>
      <c r="AW49" s="26">
        <v>481.88474484079802</v>
      </c>
      <c r="AX49" s="26">
        <v>1.08969597667509</v>
      </c>
      <c r="AY49" s="26">
        <v>1224.3862426355499</v>
      </c>
      <c r="AZ49" s="26">
        <v>0.99063263523977896</v>
      </c>
      <c r="BA49" s="26">
        <v>29.372264852262699</v>
      </c>
      <c r="BB49" s="26">
        <v>552.77315708482797</v>
      </c>
      <c r="BC49" s="26">
        <v>0.89156946223758105</v>
      </c>
      <c r="BD49" s="26">
        <v>0</v>
      </c>
      <c r="BE49" s="26">
        <v>95.799164912338696</v>
      </c>
      <c r="BF49" s="26">
        <v>9907.8111677512697</v>
      </c>
      <c r="BG49" s="26">
        <v>9906.6111858893091</v>
      </c>
      <c r="BH49" s="26">
        <v>1.1999818619553799</v>
      </c>
      <c r="BI49" s="26">
        <v>1.11941524187458</v>
      </c>
      <c r="BJ49" s="26">
        <v>0</v>
      </c>
      <c r="BK49" s="26">
        <v>242.70505462502101</v>
      </c>
      <c r="BL49" s="26">
        <v>9.3119494364435003</v>
      </c>
      <c r="BM49" s="26">
        <v>3662.3699400893902</v>
      </c>
      <c r="BN49" s="26">
        <v>14.8594921664269</v>
      </c>
      <c r="BO49" s="26">
        <v>18.8220310102129</v>
      </c>
      <c r="BP49" s="26">
        <v>5232.5227163147501</v>
      </c>
      <c r="BQ49" s="26">
        <v>171.983225927278</v>
      </c>
      <c r="BR49" s="26">
        <v>3.3681517429190202</v>
      </c>
      <c r="BS49" s="26">
        <v>40.615950338685003</v>
      </c>
      <c r="BT49" s="26">
        <v>0</v>
      </c>
      <c r="BU49" s="26">
        <v>270.818645631045</v>
      </c>
      <c r="BV49" s="26">
        <v>55.640192606443001</v>
      </c>
      <c r="BW49" s="26">
        <v>0</v>
      </c>
      <c r="BX49" s="26">
        <v>0</v>
      </c>
      <c r="BY49" s="26">
        <v>192.84702981931599</v>
      </c>
      <c r="BZ49" s="97">
        <v>0</v>
      </c>
      <c r="CA49" s="26">
        <v>3.9129755013150298</v>
      </c>
      <c r="CB49" s="26">
        <v>11130.984009104999</v>
      </c>
      <c r="CC49" s="26">
        <v>68.679266229209006</v>
      </c>
      <c r="CE49" s="23">
        <f t="shared" si="13"/>
        <v>2.8749620835757314E-3</v>
      </c>
      <c r="CF49" s="23">
        <f t="shared" si="14"/>
        <v>4.9341635155511019E-3</v>
      </c>
      <c r="CG49" s="23">
        <f t="shared" si="15"/>
        <v>3.3534005939407732E-3</v>
      </c>
      <c r="CH49" s="23">
        <f t="shared" si="16"/>
        <v>3.6389290483889209E-3</v>
      </c>
      <c r="CI49" s="23">
        <f t="shared" si="17"/>
        <v>3.6395029897162098E-3</v>
      </c>
      <c r="CJ49" s="23">
        <f t="shared" si="18"/>
        <v>1.9666430836865153E-3</v>
      </c>
      <c r="CK49" s="23">
        <f t="shared" si="19"/>
        <v>2.3173483512865826E-3</v>
      </c>
      <c r="CL49" s="23">
        <f t="shared" si="20"/>
        <v>5.9683859550359398E-3</v>
      </c>
      <c r="CM49" s="23">
        <f t="shared" si="21"/>
        <v>1.367616674939309E-3</v>
      </c>
      <c r="CN49" s="23"/>
      <c r="CO49" s="23">
        <f t="shared" si="22"/>
        <v>4.5706112716682465E-3</v>
      </c>
      <c r="CP49" s="23">
        <f t="shared" si="23"/>
        <v>7.1281040532196185E-3</v>
      </c>
      <c r="CQ49" s="23">
        <f t="shared" si="24"/>
        <v>2.8175839598448809E-3</v>
      </c>
      <c r="CR49" s="23">
        <f t="shared" si="25"/>
        <v>5.0213977543280596E-3</v>
      </c>
    </row>
    <row r="50" spans="1:96" x14ac:dyDescent="0.25">
      <c r="A50" s="97" t="s">
        <v>49</v>
      </c>
      <c r="B50" s="97">
        <v>87951.746784999996</v>
      </c>
      <c r="C50" s="97">
        <v>646.08715672999995</v>
      </c>
      <c r="D50" s="97">
        <v>1371.8859849999999</v>
      </c>
      <c r="E50" s="97">
        <v>12246.602364</v>
      </c>
      <c r="F50" s="97">
        <v>12243.687725</v>
      </c>
      <c r="G50" s="97">
        <v>409.84906821999999</v>
      </c>
      <c r="H50" s="97">
        <v>12115.964382</v>
      </c>
      <c r="I50" s="97">
        <v>329.25677870999999</v>
      </c>
      <c r="J50" s="97">
        <v>696.03869038000005</v>
      </c>
      <c r="K50" s="97"/>
      <c r="L50" s="97">
        <v>657.11723890999997</v>
      </c>
      <c r="M50" s="97">
        <v>28.506692018999999</v>
      </c>
      <c r="N50" s="97">
        <v>65.437465824</v>
      </c>
      <c r="O50" s="97">
        <v>104.98115660000001</v>
      </c>
      <c r="P50" s="26"/>
      <c r="Q50" s="26" t="s">
        <v>49</v>
      </c>
      <c r="R50" s="97">
        <v>0</v>
      </c>
      <c r="S50" s="26">
        <v>692.681318851063</v>
      </c>
      <c r="T50" s="26">
        <v>28.7576404856216</v>
      </c>
      <c r="U50" s="26">
        <v>331.39527696899597</v>
      </c>
      <c r="V50" s="26">
        <v>331.39527696899597</v>
      </c>
      <c r="W50" s="26">
        <v>1938.31642056127</v>
      </c>
      <c r="X50" s="97">
        <v>0</v>
      </c>
      <c r="Y50" s="26">
        <v>697.17497048803205</v>
      </c>
      <c r="Z50" s="26">
        <v>65.733935588122407</v>
      </c>
      <c r="AA50" s="26">
        <v>4689.4325839966696</v>
      </c>
      <c r="AB50" s="26">
        <v>88232.7240547205</v>
      </c>
      <c r="AC50" s="26">
        <v>1409.8619838453501</v>
      </c>
      <c r="AD50" s="26">
        <v>515.028873951116</v>
      </c>
      <c r="AE50" s="26">
        <v>649.47860384166495</v>
      </c>
      <c r="AF50" s="26">
        <v>376.48321668753903</v>
      </c>
      <c r="AG50" s="97">
        <v>0</v>
      </c>
      <c r="AH50" s="26">
        <v>660.58808378286096</v>
      </c>
      <c r="AI50" s="26">
        <v>660.58808378286096</v>
      </c>
      <c r="AJ50" s="26">
        <v>0</v>
      </c>
      <c r="AK50" s="26">
        <v>251.93410336926999</v>
      </c>
      <c r="AL50" s="26">
        <v>37.933294151374596</v>
      </c>
      <c r="AM50" s="97">
        <v>2951.4654723618501</v>
      </c>
      <c r="AN50" s="26">
        <v>209.63115982739399</v>
      </c>
      <c r="AO50" s="26">
        <v>0</v>
      </c>
      <c r="AP50" s="26">
        <v>105.492003812557</v>
      </c>
      <c r="AQ50" s="26">
        <v>649.64653662537398</v>
      </c>
      <c r="AR50" s="26">
        <v>0</v>
      </c>
      <c r="AS50" s="26">
        <v>1239.0007249333701</v>
      </c>
      <c r="AT50" s="26">
        <v>137.66676705018401</v>
      </c>
      <c r="AU50" s="26">
        <v>1376.66749198355</v>
      </c>
      <c r="AV50" s="26">
        <v>0.23331334871349599</v>
      </c>
      <c r="AW50" s="26">
        <v>518.50038891726103</v>
      </c>
      <c r="AX50" s="26">
        <v>1.35188756056416</v>
      </c>
      <c r="AY50" s="26">
        <v>1307.07934729918</v>
      </c>
      <c r="AZ50" s="26">
        <v>1.22898856412143</v>
      </c>
      <c r="BA50" s="26">
        <v>36.4395079569437</v>
      </c>
      <c r="BB50" s="26">
        <v>685.77555217954398</v>
      </c>
      <c r="BC50" s="26">
        <v>1.1060893785246599</v>
      </c>
      <c r="BD50" s="26">
        <v>0</v>
      </c>
      <c r="BE50" s="26">
        <v>118.849330334154</v>
      </c>
      <c r="BF50" s="26">
        <v>12293.1475208191</v>
      </c>
      <c r="BG50" s="26">
        <v>12290.2352007711</v>
      </c>
      <c r="BH50" s="26">
        <v>2.9123200479658502</v>
      </c>
      <c r="BI50" s="26">
        <v>1.3887573357570899</v>
      </c>
      <c r="BJ50" s="26">
        <v>0</v>
      </c>
      <c r="BK50" s="26">
        <v>301.10217961220599</v>
      </c>
      <c r="BL50" s="26">
        <v>11.552494662539599</v>
      </c>
      <c r="BM50" s="26">
        <v>4543.5707200196202</v>
      </c>
      <c r="BN50" s="26">
        <v>18.434826816029801</v>
      </c>
      <c r="BO50" s="26">
        <v>23.350779024201199</v>
      </c>
      <c r="BP50" s="26">
        <v>6491.51699340498</v>
      </c>
      <c r="BQ50" s="26">
        <v>188.29627908630599</v>
      </c>
      <c r="BR50" s="26">
        <v>4.1785610373639299</v>
      </c>
      <c r="BS50" s="26">
        <v>50.388532884637598</v>
      </c>
      <c r="BT50" s="26">
        <v>0</v>
      </c>
      <c r="BU50" s="26">
        <v>410.532923444863</v>
      </c>
      <c r="BV50" s="26">
        <v>59.140385949841701</v>
      </c>
      <c r="BW50" s="26">
        <v>0</v>
      </c>
      <c r="BX50" s="26">
        <v>0</v>
      </c>
      <c r="BY50" s="26">
        <v>205.160664704266</v>
      </c>
      <c r="BZ50" s="97">
        <v>0</v>
      </c>
      <c r="CA50" s="26">
        <v>5.0436809053856404</v>
      </c>
      <c r="CB50" s="26">
        <v>12152.1266387835</v>
      </c>
      <c r="CC50" s="26">
        <v>73.158125913117999</v>
      </c>
      <c r="CE50" s="23">
        <f t="shared" si="13"/>
        <v>3.194675262190751E-3</v>
      </c>
      <c r="CF50" s="23">
        <f t="shared" si="14"/>
        <v>5.5091327204040089E-3</v>
      </c>
      <c r="CG50" s="23">
        <f t="shared" si="15"/>
        <v>3.4853530364989602E-3</v>
      </c>
      <c r="CH50" s="23">
        <f t="shared" si="16"/>
        <v>3.800658781567357E-3</v>
      </c>
      <c r="CI50" s="23">
        <f t="shared" si="17"/>
        <v>3.8017529372344331E-3</v>
      </c>
      <c r="CJ50" s="23">
        <f t="shared" si="18"/>
        <v>1.6685538113653284E-3</v>
      </c>
      <c r="CK50" s="23">
        <f t="shared" si="19"/>
        <v>2.9846783667690875E-3</v>
      </c>
      <c r="CL50" s="23">
        <f t="shared" si="20"/>
        <v>6.4949255331186633E-3</v>
      </c>
      <c r="CM50" s="23">
        <f t="shared" si="21"/>
        <v>1.6324956122936909E-3</v>
      </c>
      <c r="CN50" s="23"/>
      <c r="CO50" s="23">
        <f t="shared" si="22"/>
        <v>5.2819263707314899E-3</v>
      </c>
      <c r="CP50" s="23">
        <f t="shared" si="23"/>
        <v>8.8031423096843857E-3</v>
      </c>
      <c r="CQ50" s="23">
        <f t="shared" si="24"/>
        <v>4.5305813785605428E-3</v>
      </c>
      <c r="CR50" s="23">
        <f t="shared" si="25"/>
        <v>4.8660848203780985E-3</v>
      </c>
    </row>
    <row r="51" spans="1:96" x14ac:dyDescent="0.25">
      <c r="A51" s="97" t="s">
        <v>50</v>
      </c>
      <c r="B51" s="97">
        <v>4337.9002708999997</v>
      </c>
      <c r="C51" s="97">
        <v>30.643092876000001</v>
      </c>
      <c r="D51" s="97">
        <v>73.401011256999993</v>
      </c>
      <c r="E51" s="97">
        <v>631.19588543999998</v>
      </c>
      <c r="F51" s="97">
        <v>629.63057884</v>
      </c>
      <c r="G51" s="97">
        <v>18.017924260000001</v>
      </c>
      <c r="H51" s="97">
        <v>694.78900089000001</v>
      </c>
      <c r="I51" s="97">
        <v>14.834964285</v>
      </c>
      <c r="J51" s="97">
        <v>34.844985434000002</v>
      </c>
      <c r="K51" s="97"/>
      <c r="L51" s="97">
        <v>29.240408543000001</v>
      </c>
      <c r="M51" s="97">
        <v>1.3945869027</v>
      </c>
      <c r="N51" s="97">
        <v>3.5081238128000001</v>
      </c>
      <c r="O51" s="97">
        <v>4.8448743656</v>
      </c>
      <c r="P51" s="26"/>
      <c r="Q51" s="26" t="s">
        <v>50</v>
      </c>
      <c r="R51" s="97">
        <v>0</v>
      </c>
      <c r="S51" s="26">
        <v>42.403660475430797</v>
      </c>
      <c r="T51" s="26">
        <v>1.4068979789007301</v>
      </c>
      <c r="U51" s="26">
        <v>14.941388308535499</v>
      </c>
      <c r="V51" s="26">
        <v>14.941388308535499</v>
      </c>
      <c r="W51" s="26">
        <v>118.657327922551</v>
      </c>
      <c r="X51" s="97">
        <v>0</v>
      </c>
      <c r="Y51" s="26">
        <v>34.906274498725899</v>
      </c>
      <c r="Z51" s="26">
        <v>3.5231217065612399</v>
      </c>
      <c r="AA51" s="26">
        <v>264.93935078637497</v>
      </c>
      <c r="AB51" s="26">
        <v>4352.1723941643604</v>
      </c>
      <c r="AC51" s="26">
        <v>76.863292555101097</v>
      </c>
      <c r="AD51" s="26">
        <v>28.5269037621071</v>
      </c>
      <c r="AE51" s="26">
        <v>39.758945447794403</v>
      </c>
      <c r="AF51" s="26">
        <v>13.5516775034282</v>
      </c>
      <c r="AG51" s="97">
        <v>0</v>
      </c>
      <c r="AH51" s="26">
        <v>29.416160900165401</v>
      </c>
      <c r="AI51" s="26">
        <v>29.416160900165401</v>
      </c>
      <c r="AJ51" s="26">
        <v>0</v>
      </c>
      <c r="AK51" s="26">
        <v>15.4223109531539</v>
      </c>
      <c r="AL51" s="26">
        <v>2.3221513290872799</v>
      </c>
      <c r="AM51" s="97">
        <v>180.67910185966201</v>
      </c>
      <c r="AN51" s="26">
        <v>12.8329205556308</v>
      </c>
      <c r="AO51" s="26">
        <v>0</v>
      </c>
      <c r="AP51" s="26">
        <v>4.8707548084881003</v>
      </c>
      <c r="AQ51" s="26">
        <v>30.820606433748299</v>
      </c>
      <c r="AR51" s="26">
        <v>0</v>
      </c>
      <c r="AS51" s="26">
        <v>66.281031273885603</v>
      </c>
      <c r="AT51" s="26">
        <v>7.3645634306122796</v>
      </c>
      <c r="AU51" s="26">
        <v>73.645594704497896</v>
      </c>
      <c r="AV51" s="26">
        <v>1.4282680857626601E-2</v>
      </c>
      <c r="AW51" s="26">
        <v>30.834673070636001</v>
      </c>
      <c r="AX51" s="26">
        <v>6.9511444082518997E-2</v>
      </c>
      <c r="AY51" s="26">
        <v>79.199691218912307</v>
      </c>
      <c r="AZ51" s="26">
        <v>6.3192246234230004E-2</v>
      </c>
      <c r="BA51" s="26">
        <v>1.8736504384441901</v>
      </c>
      <c r="BB51" s="26">
        <v>35.261260263342002</v>
      </c>
      <c r="BC51" s="26">
        <v>5.6872981530779201E-2</v>
      </c>
      <c r="BD51" s="26">
        <v>0</v>
      </c>
      <c r="BE51" s="26">
        <v>6.1110055955510703</v>
      </c>
      <c r="BF51" s="26">
        <v>633.50503194282203</v>
      </c>
      <c r="BG51" s="26">
        <v>631.94031934495104</v>
      </c>
      <c r="BH51" s="26">
        <v>1.56471259787143</v>
      </c>
      <c r="BI51" s="26">
        <v>7.1407234797753502E-2</v>
      </c>
      <c r="BJ51" s="26">
        <v>0</v>
      </c>
      <c r="BK51" s="26">
        <v>15.4821014567039</v>
      </c>
      <c r="BL51" s="26">
        <v>0.59400690829323599</v>
      </c>
      <c r="BM51" s="26">
        <v>233.621707093922</v>
      </c>
      <c r="BN51" s="26">
        <v>0.94788317741144301</v>
      </c>
      <c r="BO51" s="26">
        <v>1.2006525192766599</v>
      </c>
      <c r="BP51" s="26">
        <v>333.781333190032</v>
      </c>
      <c r="BQ51" s="26">
        <v>10.736775682723099</v>
      </c>
      <c r="BR51" s="26">
        <v>0.21485355324437599</v>
      </c>
      <c r="BS51" s="26">
        <v>2.5908812420840199</v>
      </c>
      <c r="BT51" s="26">
        <v>0</v>
      </c>
      <c r="BU51" s="26">
        <v>18.0550915881545</v>
      </c>
      <c r="BV51" s="26">
        <v>3.6203818615380601</v>
      </c>
      <c r="BW51" s="26">
        <v>0</v>
      </c>
      <c r="BX51" s="26">
        <v>0</v>
      </c>
      <c r="BY51" s="26">
        <v>12.5330663082855</v>
      </c>
      <c r="BZ51" s="97">
        <v>0</v>
      </c>
      <c r="CA51" s="26">
        <v>0.181549506787784</v>
      </c>
      <c r="CB51" s="26">
        <v>696.57100133930805</v>
      </c>
      <c r="CC51" s="26">
        <v>4.4557194281421602</v>
      </c>
      <c r="CE51" s="23">
        <f t="shared" si="13"/>
        <v>3.2900994428347371E-3</v>
      </c>
      <c r="CF51" s="23">
        <f t="shared" si="14"/>
        <v>5.7929386719096166E-3</v>
      </c>
      <c r="CG51" s="23">
        <f t="shared" si="15"/>
        <v>3.3321536489672983E-3</v>
      </c>
      <c r="CH51" s="23">
        <f t="shared" si="16"/>
        <v>3.6583674831979678E-3</v>
      </c>
      <c r="CI51" s="23">
        <f t="shared" si="17"/>
        <v>3.668405859839889E-3</v>
      </c>
      <c r="CJ51" s="23">
        <f t="shared" si="18"/>
        <v>2.0627974464856196E-3</v>
      </c>
      <c r="CK51" s="23">
        <f t="shared" si="19"/>
        <v>2.5648080885353167E-3</v>
      </c>
      <c r="CL51" s="23">
        <f t="shared" si="20"/>
        <v>7.1738644927583257E-3</v>
      </c>
      <c r="CM51" s="23">
        <f t="shared" si="21"/>
        <v>1.7589063092589238E-3</v>
      </c>
      <c r="CN51" s="23"/>
      <c r="CO51" s="23">
        <f t="shared" si="22"/>
        <v>6.0105985491599664E-3</v>
      </c>
      <c r="CP51" s="23">
        <f t="shared" si="23"/>
        <v>8.8277583683707226E-3</v>
      </c>
      <c r="CQ51" s="23">
        <f t="shared" si="24"/>
        <v>4.2751894065190654E-3</v>
      </c>
      <c r="CR51" s="23">
        <f t="shared" si="25"/>
        <v>5.3418191959442541E-3</v>
      </c>
    </row>
    <row r="52" spans="1:96" s="28" customFormat="1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26"/>
      <c r="R52" s="96"/>
      <c r="S52" s="26"/>
      <c r="T52" s="26"/>
      <c r="U52" s="26"/>
      <c r="V52" s="26"/>
      <c r="W52" s="26"/>
      <c r="X52" s="97"/>
      <c r="Y52" s="26"/>
      <c r="Z52" s="26"/>
      <c r="AA52" s="26"/>
      <c r="AB52" s="26"/>
      <c r="AC52" s="26"/>
      <c r="AD52" s="26"/>
      <c r="AE52" s="26"/>
      <c r="AF52" s="26"/>
      <c r="AG52" s="97"/>
      <c r="AH52" s="26"/>
      <c r="AI52" s="26"/>
      <c r="AJ52" s="26"/>
      <c r="AK52" s="26"/>
      <c r="AL52" s="26"/>
      <c r="AM52" s="97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97"/>
      <c r="CA52" s="26"/>
      <c r="CB52" s="26"/>
      <c r="CC52" s="26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</row>
    <row r="53" spans="1:96" s="28" customFormat="1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26"/>
      <c r="R53" s="96"/>
      <c r="S53" s="26"/>
      <c r="T53" s="26"/>
      <c r="U53" s="26"/>
      <c r="V53" s="26"/>
      <c r="W53" s="26"/>
      <c r="X53" s="97"/>
      <c r="Y53" s="26"/>
      <c r="Z53" s="26"/>
      <c r="AA53" s="26"/>
      <c r="AB53" s="26"/>
      <c r="AC53" s="26"/>
      <c r="AD53" s="26"/>
      <c r="AE53" s="26"/>
      <c r="AF53" s="26"/>
      <c r="AG53" s="97"/>
      <c r="AH53" s="26"/>
      <c r="AI53" s="26"/>
      <c r="AJ53" s="26"/>
      <c r="AK53" s="26"/>
      <c r="AL53" s="26"/>
      <c r="AM53" s="97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97"/>
      <c r="CA53" s="26"/>
      <c r="CB53" s="26"/>
      <c r="CC53" s="26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</row>
    <row r="54" spans="1:96" x14ac:dyDescent="0.25">
      <c r="A54" s="96" t="s">
        <v>51</v>
      </c>
      <c r="B54" s="97">
        <v>573.35048043999996</v>
      </c>
      <c r="C54" s="97">
        <v>2.4725993843</v>
      </c>
      <c r="D54" s="97">
        <v>8.0434090343999998</v>
      </c>
      <c r="E54" s="97">
        <v>78.738646025999998</v>
      </c>
      <c r="F54" s="97">
        <v>78.738646025999998</v>
      </c>
      <c r="G54" s="97">
        <v>1.4081801722</v>
      </c>
      <c r="H54" s="97">
        <v>107.19999718</v>
      </c>
      <c r="I54" s="97">
        <v>2.3912210895000001</v>
      </c>
      <c r="J54" s="97">
        <v>4.6147195829000003</v>
      </c>
      <c r="K54" s="97"/>
      <c r="L54" s="97">
        <v>4.9819277189999998</v>
      </c>
      <c r="M54" s="97">
        <v>0.26254014170000001</v>
      </c>
      <c r="N54" s="97">
        <v>0.69263383670000001</v>
      </c>
      <c r="O54" s="97">
        <v>0.60203850439999995</v>
      </c>
      <c r="P54" s="26"/>
      <c r="Q54" s="28" t="s">
        <v>51</v>
      </c>
      <c r="R54" s="9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97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97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97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97">
        <v>0</v>
      </c>
      <c r="CA54" s="26">
        <v>0</v>
      </c>
      <c r="CB54" s="26">
        <v>0</v>
      </c>
      <c r="CC54" s="26">
        <v>0</v>
      </c>
      <c r="CE54" s="23">
        <f>+(AB54-B54)/B54</f>
        <v>-1</v>
      </c>
      <c r="CF54" s="23">
        <f>+(AQ54-C54)/C54</f>
        <v>-1</v>
      </c>
      <c r="CG54" s="23">
        <f>+(AU54-D54)/D54</f>
        <v>-1</v>
      </c>
      <c r="CH54" s="23">
        <f t="shared" ref="CH54:CI56" si="26">+(BF54-E54)/E54</f>
        <v>-1</v>
      </c>
      <c r="CI54" s="23">
        <f t="shared" si="26"/>
        <v>-1</v>
      </c>
      <c r="CJ54" s="23">
        <f>+(BU54-G54)/G54</f>
        <v>-1</v>
      </c>
      <c r="CK54" s="23">
        <f>+(CB54-H54)/H54</f>
        <v>-1</v>
      </c>
      <c r="CL54" s="23">
        <f>+(U54-I54)/I54</f>
        <v>-1</v>
      </c>
      <c r="CM54" s="23">
        <f>+(W54-J54)/J54</f>
        <v>-1</v>
      </c>
      <c r="CN54" s="23"/>
      <c r="CO54" s="83">
        <f>+(AI54-L54)/L54</f>
        <v>-1</v>
      </c>
      <c r="CP54" s="83">
        <f>+(T54-M54)/M54</f>
        <v>-1</v>
      </c>
      <c r="CQ54" s="83">
        <f>+(Z54-N54)/N54</f>
        <v>-1</v>
      </c>
      <c r="CR54" s="83">
        <f>+(AP54-O54)/O54</f>
        <v>-1</v>
      </c>
    </row>
    <row r="55" spans="1:96" s="28" customFormat="1" x14ac:dyDescent="0.25">
      <c r="A55" s="96" t="s">
        <v>1</v>
      </c>
      <c r="B55" s="97">
        <v>230738.12257000001</v>
      </c>
      <c r="C55" s="97">
        <v>408.50815287</v>
      </c>
      <c r="D55" s="97">
        <v>5059.5749918000001</v>
      </c>
      <c r="E55" s="97">
        <v>37830.252410000001</v>
      </c>
      <c r="F55" s="97">
        <v>37086.252410000001</v>
      </c>
      <c r="G55" s="97">
        <v>688.90465173999996</v>
      </c>
      <c r="H55" s="97">
        <v>8411.9874411000001</v>
      </c>
      <c r="I55" s="97">
        <v>916.45262057000002</v>
      </c>
      <c r="J55" s="97">
        <v>2259.4437290000001</v>
      </c>
      <c r="K55" s="97"/>
      <c r="L55" s="97">
        <v>2453.6328078000001</v>
      </c>
      <c r="M55" s="97">
        <v>104.15460160000001</v>
      </c>
      <c r="N55" s="97">
        <v>434.24373317999999</v>
      </c>
      <c r="O55" s="97">
        <v>201.87352791999999</v>
      </c>
      <c r="P55" s="26"/>
      <c r="Q55" s="28" t="s">
        <v>1</v>
      </c>
      <c r="R55" s="9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97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97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97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26">
        <v>0</v>
      </c>
      <c r="BS55" s="26">
        <v>0</v>
      </c>
      <c r="BT55" s="26">
        <v>0</v>
      </c>
      <c r="BU55" s="26">
        <v>0</v>
      </c>
      <c r="BV55" s="26">
        <v>0</v>
      </c>
      <c r="BW55" s="26">
        <v>0</v>
      </c>
      <c r="BX55" s="26">
        <v>0</v>
      </c>
      <c r="BY55" s="26">
        <v>0</v>
      </c>
      <c r="BZ55" s="97">
        <v>0</v>
      </c>
      <c r="CA55" s="26">
        <v>0</v>
      </c>
      <c r="CB55" s="26">
        <v>0</v>
      </c>
      <c r="CC55" s="26">
        <v>0</v>
      </c>
      <c r="CD55"/>
      <c r="CE55" s="23">
        <f>+(AB55-B55)/B55</f>
        <v>-1</v>
      </c>
      <c r="CF55" s="23">
        <f>+(AQ55-C55)/C55</f>
        <v>-1</v>
      </c>
      <c r="CG55" s="23">
        <f>+(AU55-D55)/D55</f>
        <v>-1</v>
      </c>
      <c r="CH55" s="23">
        <f t="shared" si="26"/>
        <v>-1</v>
      </c>
      <c r="CI55" s="23">
        <f t="shared" si="26"/>
        <v>-1</v>
      </c>
      <c r="CJ55" s="23">
        <f>+(BU55-G55)/G55</f>
        <v>-1</v>
      </c>
      <c r="CK55" s="23">
        <f>+(CB55-H55)/H55</f>
        <v>-1</v>
      </c>
      <c r="CL55" s="23">
        <f>+(U55-I55)/I55</f>
        <v>-1</v>
      </c>
      <c r="CM55" s="23">
        <f>+(W55-J55)/J55</f>
        <v>-1</v>
      </c>
      <c r="CN55" s="23"/>
      <c r="CO55" s="83">
        <f>+(AI55-L55)/L55</f>
        <v>-1</v>
      </c>
      <c r="CP55" s="83">
        <f>+(T55-M55)/M55</f>
        <v>-1</v>
      </c>
      <c r="CQ55" s="83">
        <f>+(Z55-N55)/N55</f>
        <v>-1</v>
      </c>
      <c r="CR55" s="83">
        <f>+(AP55-O55)/O55</f>
        <v>-1</v>
      </c>
    </row>
    <row r="56" spans="1:96" s="28" customFormat="1" x14ac:dyDescent="0.25">
      <c r="A56" s="96" t="s">
        <v>11</v>
      </c>
      <c r="B56" s="97">
        <v>1335.2773076999999</v>
      </c>
      <c r="C56" s="97">
        <v>10.488510904</v>
      </c>
      <c r="D56" s="97">
        <v>26.545604604000001</v>
      </c>
      <c r="E56" s="97">
        <v>186.26798819000001</v>
      </c>
      <c r="F56" s="97">
        <v>185.3390101</v>
      </c>
      <c r="G56" s="97">
        <v>3.2974931365</v>
      </c>
      <c r="H56" s="97">
        <v>216.42452947999999</v>
      </c>
      <c r="I56" s="97">
        <v>5.6854291283</v>
      </c>
      <c r="J56" s="97">
        <v>9.3883434045000005</v>
      </c>
      <c r="K56" s="97"/>
      <c r="L56" s="97">
        <v>11.840574695999999</v>
      </c>
      <c r="M56" s="97">
        <v>0.59983996090000002</v>
      </c>
      <c r="N56" s="97">
        <v>1.4858158859999999</v>
      </c>
      <c r="O56" s="97">
        <v>1.5032186096</v>
      </c>
      <c r="P56" s="26"/>
      <c r="Q56" s="28" t="s">
        <v>11</v>
      </c>
      <c r="R56" s="9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97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97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97">
        <v>0</v>
      </c>
      <c r="AN56" s="26">
        <v>0</v>
      </c>
      <c r="AO56" s="26">
        <v>0</v>
      </c>
      <c r="AP56" s="26">
        <v>0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0</v>
      </c>
      <c r="BE56" s="26">
        <v>0</v>
      </c>
      <c r="BF56" s="26">
        <v>0</v>
      </c>
      <c r="BG56" s="26">
        <v>0</v>
      </c>
      <c r="BH56" s="26">
        <v>0</v>
      </c>
      <c r="BI56" s="26">
        <v>0</v>
      </c>
      <c r="BJ56" s="26">
        <v>0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>
        <v>0</v>
      </c>
      <c r="BQ56" s="26">
        <v>0</v>
      </c>
      <c r="BR56" s="26">
        <v>0</v>
      </c>
      <c r="BS56" s="26">
        <v>0</v>
      </c>
      <c r="BT56" s="26">
        <v>0</v>
      </c>
      <c r="BU56" s="26">
        <v>0</v>
      </c>
      <c r="BV56" s="26">
        <v>0</v>
      </c>
      <c r="BW56" s="26">
        <v>0</v>
      </c>
      <c r="BX56" s="26">
        <v>0</v>
      </c>
      <c r="BY56" s="26">
        <v>0</v>
      </c>
      <c r="BZ56" s="97">
        <v>0</v>
      </c>
      <c r="CA56" s="26">
        <v>0</v>
      </c>
      <c r="CB56" s="26">
        <v>0</v>
      </c>
      <c r="CC56" s="26">
        <v>0</v>
      </c>
      <c r="CD56"/>
      <c r="CE56" s="23">
        <f>+(AB56-B56)/B56</f>
        <v>-1</v>
      </c>
      <c r="CF56" s="23">
        <f>+(AQ56-C56)/C56</f>
        <v>-1</v>
      </c>
      <c r="CG56" s="23">
        <f>+(AU56-D56)/D56</f>
        <v>-1</v>
      </c>
      <c r="CH56" s="23">
        <f t="shared" si="26"/>
        <v>-1</v>
      </c>
      <c r="CI56" s="23">
        <f t="shared" si="26"/>
        <v>-1</v>
      </c>
      <c r="CJ56" s="23">
        <f>+(BU56-G56)/G56</f>
        <v>-1</v>
      </c>
      <c r="CK56" s="23">
        <f>+(CB56-H56)/H56</f>
        <v>-1</v>
      </c>
      <c r="CL56" s="23">
        <f>+(U56-I56)/I56</f>
        <v>-1</v>
      </c>
      <c r="CM56" s="23">
        <f>+(W56-J56)/J56</f>
        <v>-1</v>
      </c>
      <c r="CN56" s="23"/>
      <c r="CO56" s="83">
        <f>+(AI56-L56)/L56</f>
        <v>-1</v>
      </c>
      <c r="CP56" s="83">
        <f>+(T56-M56)/M56</f>
        <v>-1</v>
      </c>
      <c r="CQ56" s="83">
        <f>+(Z56-N56)/N56</f>
        <v>-1</v>
      </c>
      <c r="CR56" s="83">
        <f>+(AP56-O56)/O56</f>
        <v>-1</v>
      </c>
    </row>
    <row r="57" spans="1:96" s="28" customFormat="1" x14ac:dyDescent="0.25">
      <c r="A57" s="96" t="s">
        <v>58</v>
      </c>
      <c r="B57" s="97">
        <v>4840.3852358000004</v>
      </c>
      <c r="C57" s="97">
        <v>43.137058621000001</v>
      </c>
      <c r="D57" s="97">
        <v>77.922433427000001</v>
      </c>
      <c r="E57" s="97">
        <v>635.65915412000004</v>
      </c>
      <c r="F57" s="97">
        <v>635.45208760000003</v>
      </c>
      <c r="G57" s="97">
        <v>12.693650672</v>
      </c>
      <c r="H57" s="97">
        <v>703.93851431999997</v>
      </c>
      <c r="I57" s="96">
        <v>23.680933854999999</v>
      </c>
      <c r="J57" s="96">
        <v>32.310972993</v>
      </c>
      <c r="K57" s="96"/>
      <c r="L57" s="96">
        <v>48.580951096</v>
      </c>
      <c r="M57" s="96">
        <v>2.5302891765000002</v>
      </c>
      <c r="N57" s="96">
        <v>5.9664848466000002</v>
      </c>
      <c r="O57" s="96">
        <v>5.8707894728000003</v>
      </c>
      <c r="P57" s="26"/>
      <c r="Q57" s="28" t="s">
        <v>58</v>
      </c>
      <c r="R57" s="9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97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97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97">
        <v>0</v>
      </c>
      <c r="AN57" s="26">
        <v>0</v>
      </c>
      <c r="AO57" s="26">
        <v>0</v>
      </c>
      <c r="AP57" s="26">
        <v>0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v>0</v>
      </c>
      <c r="BF57" s="26">
        <v>0</v>
      </c>
      <c r="BG57" s="26">
        <v>0</v>
      </c>
      <c r="BH57" s="26">
        <v>0</v>
      </c>
      <c r="BI57" s="26">
        <v>0</v>
      </c>
      <c r="BJ57" s="26">
        <v>0</v>
      </c>
      <c r="BK57" s="26">
        <v>0</v>
      </c>
      <c r="BL57" s="26">
        <v>0</v>
      </c>
      <c r="BM57" s="26">
        <v>0</v>
      </c>
      <c r="BN57" s="26">
        <v>0</v>
      </c>
      <c r="BO57" s="26">
        <v>0</v>
      </c>
      <c r="BP57" s="26">
        <v>0</v>
      </c>
      <c r="BQ57" s="26">
        <v>0</v>
      </c>
      <c r="BR57" s="26">
        <v>0</v>
      </c>
      <c r="BS57" s="26">
        <v>0</v>
      </c>
      <c r="BT57" s="26">
        <v>0</v>
      </c>
      <c r="BU57" s="26">
        <v>0</v>
      </c>
      <c r="BV57" s="26">
        <v>0</v>
      </c>
      <c r="BW57" s="26">
        <v>0</v>
      </c>
      <c r="BX57" s="26">
        <v>0</v>
      </c>
      <c r="BY57" s="26">
        <v>0</v>
      </c>
      <c r="BZ57" s="97">
        <v>0</v>
      </c>
      <c r="CA57" s="26">
        <v>0</v>
      </c>
      <c r="CB57" s="26">
        <v>0</v>
      </c>
      <c r="CC57" s="26">
        <v>0</v>
      </c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</row>
    <row r="58" spans="1:96" s="28" customFormat="1" x14ac:dyDescent="0.25">
      <c r="A58" s="96" t="s">
        <v>75</v>
      </c>
      <c r="B58" s="97">
        <v>338.95992443</v>
      </c>
      <c r="C58" s="97">
        <v>2.8182417287999999</v>
      </c>
      <c r="D58" s="97">
        <v>5.4933364362999999</v>
      </c>
      <c r="E58" s="97">
        <v>44.759529493999999</v>
      </c>
      <c r="F58" s="97">
        <v>44.693649344000001</v>
      </c>
      <c r="G58" s="97">
        <v>0.90719872739999996</v>
      </c>
      <c r="H58" s="97">
        <v>51.209672959999999</v>
      </c>
      <c r="I58" s="96">
        <v>1.5214912929</v>
      </c>
      <c r="J58" s="96">
        <v>2.3768736888999999</v>
      </c>
      <c r="K58" s="96"/>
      <c r="L58" s="96">
        <v>3.1780081243999998</v>
      </c>
      <c r="M58" s="96">
        <v>0.15957700759999999</v>
      </c>
      <c r="N58" s="96">
        <v>0.40310163370000002</v>
      </c>
      <c r="O58" s="96">
        <v>0.36761753759999999</v>
      </c>
      <c r="P58" s="26"/>
      <c r="Q58" s="28" t="s">
        <v>176</v>
      </c>
      <c r="R58" s="9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97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97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97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97">
        <v>0</v>
      </c>
      <c r="CA58" s="26">
        <v>0</v>
      </c>
      <c r="CB58" s="26">
        <v>0</v>
      </c>
      <c r="CC58" s="26">
        <v>0</v>
      </c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</row>
    <row r="59" spans="1:96" s="28" customFormat="1" x14ac:dyDescent="0.25">
      <c r="A59" s="96" t="s">
        <v>237</v>
      </c>
      <c r="B59" s="97"/>
      <c r="C59" s="97"/>
      <c r="D59" s="97"/>
      <c r="E59" s="97"/>
      <c r="F59" s="97"/>
      <c r="G59" s="97"/>
      <c r="H59" s="97"/>
      <c r="I59" s="96"/>
      <c r="J59" s="96"/>
      <c r="K59" s="96"/>
      <c r="L59" s="96"/>
      <c r="M59" s="96"/>
      <c r="N59" s="96"/>
      <c r="O59" s="96"/>
      <c r="P59" s="26"/>
      <c r="R59" s="96"/>
      <c r="S59" s="26"/>
      <c r="T59" s="26"/>
      <c r="U59" s="26"/>
      <c r="V59" s="26"/>
      <c r="W59" s="26"/>
      <c r="X59" s="97"/>
      <c r="Y59" s="26"/>
      <c r="Z59" s="26"/>
      <c r="AA59" s="26"/>
      <c r="AB59" s="26"/>
      <c r="AC59" s="26"/>
      <c r="AD59" s="26"/>
      <c r="AE59" s="26"/>
      <c r="AF59" s="26"/>
      <c r="AG59" s="97"/>
      <c r="AH59" s="26"/>
      <c r="AI59" s="26"/>
      <c r="AJ59" s="26"/>
      <c r="AK59" s="26"/>
      <c r="AL59" s="26"/>
      <c r="AM59" s="97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97"/>
      <c r="CA59" s="26"/>
      <c r="CB59" s="26"/>
      <c r="CC59" s="26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</row>
    <row r="60" spans="1:96" x14ac:dyDescent="0.25">
      <c r="S60" s="26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</row>
    <row r="61" spans="1:96" x14ac:dyDescent="0.25">
      <c r="A61" s="1" t="s">
        <v>55</v>
      </c>
      <c r="B61" s="1">
        <f>SUM(B3:B56)</f>
        <v>2393182.9784584399</v>
      </c>
      <c r="C61" s="1">
        <f t="shared" ref="C61:O61" si="27">SUM(C3:C56)</f>
        <v>16830.273460253298</v>
      </c>
      <c r="D61" s="1">
        <f t="shared" si="27"/>
        <v>39188.818881120402</v>
      </c>
      <c r="E61" s="1">
        <f t="shared" si="27"/>
        <v>338235.8056229261</v>
      </c>
      <c r="F61" s="1">
        <f t="shared" si="27"/>
        <v>336630.00964246609</v>
      </c>
      <c r="G61" s="1">
        <f t="shared" si="27"/>
        <v>8682.1380490703996</v>
      </c>
      <c r="H61" s="1">
        <f t="shared" si="27"/>
        <v>332418.52411797992</v>
      </c>
      <c r="I61" s="1">
        <f t="shared" si="27"/>
        <v>9331.4727138120979</v>
      </c>
      <c r="J61" s="1">
        <f t="shared" si="27"/>
        <v>17868.4555503884</v>
      </c>
      <c r="K61" s="1">
        <f t="shared" si="27"/>
        <v>0</v>
      </c>
      <c r="L61" s="1">
        <f t="shared" si="27"/>
        <v>19546.465962049995</v>
      </c>
      <c r="M61" s="1">
        <f t="shared" si="27"/>
        <v>918.00165037290003</v>
      </c>
      <c r="N61" s="1">
        <f t="shared" si="27"/>
        <v>2407.4148777425999</v>
      </c>
      <c r="O61" s="1">
        <f t="shared" si="27"/>
        <v>2579.8414049375992</v>
      </c>
      <c r="S61" s="1">
        <f t="shared" ref="S61:CC61" si="28">SUM(S3:S56)</f>
        <v>18855.969421621307</v>
      </c>
      <c r="T61" s="1">
        <f t="shared" si="28"/>
        <v>821.04647538200663</v>
      </c>
      <c r="U61" s="1">
        <f t="shared" si="28"/>
        <v>10216.68734274167</v>
      </c>
      <c r="V61" s="1">
        <f t="shared" si="28"/>
        <v>10216.68734274167</v>
      </c>
      <c r="W61" s="1">
        <f t="shared" si="28"/>
        <v>52765.199471967033</v>
      </c>
      <c r="X61" s="1"/>
      <c r="Y61" s="1">
        <f t="shared" si="28"/>
        <v>16020.161620066885</v>
      </c>
      <c r="Z61" s="1">
        <f t="shared" si="28"/>
        <v>1980.6177998291728</v>
      </c>
      <c r="AA61" s="1">
        <f t="shared" si="28"/>
        <v>123233.30447046774</v>
      </c>
      <c r="AB61" s="1">
        <f t="shared" si="28"/>
        <v>2169773.1732368534</v>
      </c>
      <c r="AC61" s="1">
        <f t="shared" si="28"/>
        <v>36493.226054603452</v>
      </c>
      <c r="AD61" s="1">
        <f t="shared" si="28"/>
        <v>13420.944187986421</v>
      </c>
      <c r="AE61" s="1">
        <f t="shared" si="28"/>
        <v>17680.922328773344</v>
      </c>
      <c r="AF61" s="1">
        <f t="shared" si="28"/>
        <v>8351.5281082112706</v>
      </c>
      <c r="AG61" s="1"/>
      <c r="AH61" s="1">
        <f t="shared" si="28"/>
        <v>18362.427099288067</v>
      </c>
      <c r="AI61" s="1">
        <f t="shared" si="28"/>
        <v>18362.427099288067</v>
      </c>
      <c r="AJ61" s="1">
        <f t="shared" si="28"/>
        <v>0</v>
      </c>
      <c r="AK61" s="1">
        <f t="shared" si="28"/>
        <v>6856.9649575324956</v>
      </c>
      <c r="AL61" s="1">
        <f t="shared" si="28"/>
        <v>1032.6155591855768</v>
      </c>
      <c r="AM61" s="1"/>
      <c r="AN61" s="1">
        <f t="shared" si="28"/>
        <v>5706.1924994716992</v>
      </c>
      <c r="AO61" s="1">
        <f t="shared" si="28"/>
        <v>0</v>
      </c>
      <c r="AP61" s="1">
        <f t="shared" si="28"/>
        <v>2613.1203082806132</v>
      </c>
      <c r="AQ61" s="1">
        <f t="shared" si="28"/>
        <v>16524.59466532266</v>
      </c>
      <c r="AR61" s="1">
        <f t="shared" si="28"/>
        <v>0</v>
      </c>
      <c r="AS61" s="1">
        <f t="shared" si="28"/>
        <v>30828.985313577054</v>
      </c>
      <c r="AT61" s="1">
        <f t="shared" si="28"/>
        <v>3425.4429666532806</v>
      </c>
      <c r="AU61" s="1">
        <f t="shared" si="28"/>
        <v>34254.42828023035</v>
      </c>
      <c r="AV61" s="1">
        <f t="shared" si="28"/>
        <v>6.3514616605625616</v>
      </c>
      <c r="AW61" s="1">
        <f t="shared" si="28"/>
        <v>13932.875977643133</v>
      </c>
      <c r="AX61" s="1">
        <f t="shared" si="28"/>
        <v>33.085670703723324</v>
      </c>
      <c r="AY61" s="1">
        <f t="shared" si="28"/>
        <v>35418.102965223719</v>
      </c>
      <c r="AZ61" s="1">
        <f t="shared" si="28"/>
        <v>30.077882356386493</v>
      </c>
      <c r="BA61" s="1">
        <f t="shared" si="28"/>
        <v>891.80924507032125</v>
      </c>
      <c r="BB61" s="1">
        <f t="shared" si="28"/>
        <v>16783.457370433782</v>
      </c>
      <c r="BC61" s="1">
        <f t="shared" si="28"/>
        <v>27.070096186062791</v>
      </c>
      <c r="BD61" s="1">
        <f t="shared" si="28"/>
        <v>0</v>
      </c>
      <c r="BE61" s="1">
        <f t="shared" si="28"/>
        <v>2908.6815261375732</v>
      </c>
      <c r="BF61" s="1">
        <f t="shared" si="28"/>
        <v>301648.07971824077</v>
      </c>
      <c r="BG61" s="1">
        <f t="shared" si="28"/>
        <v>300787.40099414234</v>
      </c>
      <c r="BH61" s="1">
        <f t="shared" si="28"/>
        <v>860.67872409814493</v>
      </c>
      <c r="BI61" s="1">
        <f t="shared" si="28"/>
        <v>33.988008272919146</v>
      </c>
      <c r="BJ61" s="1">
        <f t="shared" si="28"/>
        <v>0</v>
      </c>
      <c r="BK61" s="1">
        <f t="shared" si="28"/>
        <v>7369.0809414572541</v>
      </c>
      <c r="BL61" s="1">
        <f t="shared" si="28"/>
        <v>282.73208460754142</v>
      </c>
      <c r="BM61" s="1">
        <f t="shared" si="28"/>
        <v>111197.93973156722</v>
      </c>
      <c r="BN61" s="1">
        <f t="shared" si="28"/>
        <v>451.16821291764097</v>
      </c>
      <c r="BO61" s="1">
        <f t="shared" si="28"/>
        <v>571.47976473023607</v>
      </c>
      <c r="BP61" s="1">
        <f t="shared" si="28"/>
        <v>158871.37241963824</v>
      </c>
      <c r="BQ61" s="1">
        <f t="shared" si="28"/>
        <v>4967.2642067941888</v>
      </c>
      <c r="BR61" s="1">
        <f t="shared" si="28"/>
        <v>102.26479952833098</v>
      </c>
      <c r="BS61" s="1">
        <f t="shared" si="28"/>
        <v>1233.1932405353471</v>
      </c>
      <c r="BT61" s="1">
        <f t="shared" si="28"/>
        <v>0</v>
      </c>
      <c r="BU61" s="1">
        <f t="shared" si="28"/>
        <v>8012.5665415221638</v>
      </c>
      <c r="BV61" s="1">
        <f t="shared" si="28"/>
        <v>1609.9167632180254</v>
      </c>
      <c r="BW61" s="1">
        <f t="shared" si="28"/>
        <v>0</v>
      </c>
      <c r="BX61" s="1">
        <f t="shared" si="28"/>
        <v>0</v>
      </c>
      <c r="BY61" s="1">
        <f t="shared" si="28"/>
        <v>5579.0432297007046</v>
      </c>
      <c r="BZ61" s="1"/>
      <c r="CA61" s="1">
        <f t="shared" si="28"/>
        <v>111.88402227163188</v>
      </c>
      <c r="CB61" s="1">
        <f t="shared" si="28"/>
        <v>324845.56166332104</v>
      </c>
      <c r="CC61" s="1">
        <f t="shared" si="28"/>
        <v>1986.9507867311243</v>
      </c>
      <c r="CE61" s="23">
        <f>+(AB61-B61)/B61</f>
        <v>-9.3352579904063621E-2</v>
      </c>
      <c r="CF61" s="23">
        <f>+(AQ61-C61)/C61</f>
        <v>-1.8162437803077598E-2</v>
      </c>
      <c r="CG61" s="23">
        <f>+(AU61-D61)/D61</f>
        <v>-0.12591322580704883</v>
      </c>
      <c r="CH61" s="23">
        <f>+(BF61-E61)/E61</f>
        <v>-0.1081722434362087</v>
      </c>
      <c r="CI61" s="23">
        <f>+(BG61-F61)/F61</f>
        <v>-0.10647478721933346</v>
      </c>
      <c r="CJ61" s="23">
        <f>+(BU61-G61)/G61</f>
        <v>-7.7120578337259577E-2</v>
      </c>
      <c r="CK61" s="23">
        <f>+(CB61-H61)/H61</f>
        <v>-2.2781409293457802E-2</v>
      </c>
      <c r="CL61" s="23">
        <f>+(V61-I61)/I61</f>
        <v>9.4863335732559201E-2</v>
      </c>
      <c r="CM61" s="23">
        <f>+(Y61-J61)/J61</f>
        <v>-0.10343893041619591</v>
      </c>
      <c r="CN61" s="23"/>
      <c r="CO61" s="23">
        <f>+(AI61-L61)/L61</f>
        <v>-6.0575597914260967E-2</v>
      </c>
      <c r="CP61" s="23">
        <f>+(T61-M61)/M61</f>
        <v>-0.10561546915684671</v>
      </c>
      <c r="CQ61" s="23">
        <f>+(Z61-N61)/N61</f>
        <v>-0.17728438993183795</v>
      </c>
      <c r="CR61" s="23">
        <f>+(AP61-O61)/O61</f>
        <v>1.2899592695628882E-2</v>
      </c>
    </row>
    <row r="62" spans="1:96" x14ac:dyDescent="0.25">
      <c r="A62" s="96" t="s">
        <v>56</v>
      </c>
      <c r="B62" s="97">
        <f>SUM(B2:B51)</f>
        <v>2160536.2281002998</v>
      </c>
      <c r="C62" s="97">
        <f t="shared" ref="C62:O62" si="29">SUM(C2:C51)</f>
        <v>16408.804197095</v>
      </c>
      <c r="D62" s="97">
        <f t="shared" si="29"/>
        <v>34094.654875682005</v>
      </c>
      <c r="E62" s="97">
        <f t="shared" si="29"/>
        <v>300140.54657871008</v>
      </c>
      <c r="F62" s="97">
        <f t="shared" si="29"/>
        <v>299279.67957634007</v>
      </c>
      <c r="G62" s="97">
        <f t="shared" si="29"/>
        <v>7988.5277240216983</v>
      </c>
      <c r="H62" s="97">
        <f t="shared" si="29"/>
        <v>323682.9121502199</v>
      </c>
      <c r="I62" s="97">
        <f t="shared" si="29"/>
        <v>8406.9434430242982</v>
      </c>
      <c r="J62" s="97">
        <f t="shared" si="29"/>
        <v>15595.008758401003</v>
      </c>
      <c r="K62" s="97">
        <f t="shared" si="29"/>
        <v>0</v>
      </c>
      <c r="L62" s="97">
        <f t="shared" si="29"/>
        <v>17076.010651834993</v>
      </c>
      <c r="M62" s="97">
        <f t="shared" si="29"/>
        <v>812.98466867030004</v>
      </c>
      <c r="N62" s="97">
        <f t="shared" si="29"/>
        <v>1970.9926948398997</v>
      </c>
      <c r="O62" s="97">
        <f t="shared" si="29"/>
        <v>2375.8626199035994</v>
      </c>
      <c r="S62" s="26">
        <f>SUM(S2:S51)</f>
        <v>18855.969421621307</v>
      </c>
      <c r="T62" s="97">
        <f t="shared" ref="T62:CC62" si="30">SUM(T2:T51)</f>
        <v>821.04647538200663</v>
      </c>
      <c r="U62" s="97">
        <f t="shared" si="30"/>
        <v>10216.68734274167</v>
      </c>
      <c r="V62" s="97">
        <f t="shared" si="30"/>
        <v>10216.68734274167</v>
      </c>
      <c r="W62" s="97">
        <f t="shared" si="30"/>
        <v>52765.199471967033</v>
      </c>
      <c r="Y62" s="97">
        <f t="shared" si="30"/>
        <v>16020.161620066885</v>
      </c>
      <c r="Z62" s="97">
        <f t="shared" si="30"/>
        <v>1980.6177998291728</v>
      </c>
      <c r="AA62" s="97">
        <f t="shared" si="30"/>
        <v>123233.30447046774</v>
      </c>
      <c r="AB62" s="97">
        <f t="shared" si="30"/>
        <v>2169773.1732368534</v>
      </c>
      <c r="AC62" s="97">
        <f t="shared" si="30"/>
        <v>36493.226054603452</v>
      </c>
      <c r="AD62" s="97">
        <f t="shared" si="30"/>
        <v>13420.944187986421</v>
      </c>
      <c r="AE62" s="97">
        <f t="shared" si="30"/>
        <v>17680.922328773344</v>
      </c>
      <c r="AF62" s="97">
        <f t="shared" si="30"/>
        <v>8351.5281082112706</v>
      </c>
      <c r="AH62" s="97">
        <f t="shared" si="30"/>
        <v>18362.427099288067</v>
      </c>
      <c r="AI62" s="97">
        <f t="shared" si="30"/>
        <v>18362.427099288067</v>
      </c>
      <c r="AJ62" s="97">
        <f t="shared" si="30"/>
        <v>0</v>
      </c>
      <c r="AK62" s="97">
        <f t="shared" si="30"/>
        <v>6856.9649575324956</v>
      </c>
      <c r="AL62" s="97">
        <f t="shared" si="30"/>
        <v>1032.6155591855768</v>
      </c>
      <c r="AN62" s="97">
        <f t="shared" si="30"/>
        <v>5706.1924994716992</v>
      </c>
      <c r="AO62" s="97">
        <f t="shared" si="30"/>
        <v>0</v>
      </c>
      <c r="AP62" s="97">
        <f t="shared" si="30"/>
        <v>2613.1203082806132</v>
      </c>
      <c r="AQ62" s="97">
        <f t="shared" si="30"/>
        <v>16524.59466532266</v>
      </c>
      <c r="AR62" s="97">
        <f t="shared" si="30"/>
        <v>0</v>
      </c>
      <c r="AS62" s="97">
        <f t="shared" si="30"/>
        <v>30828.985313577054</v>
      </c>
      <c r="AT62" s="97">
        <f t="shared" si="30"/>
        <v>3425.4429666532806</v>
      </c>
      <c r="AU62" s="97">
        <f t="shared" si="30"/>
        <v>34254.42828023035</v>
      </c>
      <c r="AV62" s="97">
        <f t="shared" si="30"/>
        <v>6.3514616605625616</v>
      </c>
      <c r="AW62" s="97">
        <f t="shared" si="30"/>
        <v>13932.875977643133</v>
      </c>
      <c r="AX62" s="97">
        <f t="shared" si="30"/>
        <v>33.085670703723324</v>
      </c>
      <c r="AY62" s="97">
        <f t="shared" si="30"/>
        <v>35418.102965223719</v>
      </c>
      <c r="AZ62" s="97">
        <f t="shared" si="30"/>
        <v>30.077882356386493</v>
      </c>
      <c r="BA62" s="97">
        <f t="shared" si="30"/>
        <v>891.80924507032125</v>
      </c>
      <c r="BB62" s="97">
        <f t="shared" si="30"/>
        <v>16783.457370433782</v>
      </c>
      <c r="BC62" s="97">
        <f t="shared" si="30"/>
        <v>27.070096186062791</v>
      </c>
      <c r="BD62" s="97">
        <f t="shared" si="30"/>
        <v>0</v>
      </c>
      <c r="BE62" s="97">
        <f t="shared" si="30"/>
        <v>2908.6815261375732</v>
      </c>
      <c r="BF62" s="97">
        <f t="shared" si="30"/>
        <v>301648.07971824077</v>
      </c>
      <c r="BG62" s="97">
        <f t="shared" si="30"/>
        <v>300787.40099414234</v>
      </c>
      <c r="BH62" s="97">
        <f t="shared" si="30"/>
        <v>860.67872409814493</v>
      </c>
      <c r="BI62" s="97">
        <f t="shared" si="30"/>
        <v>33.988008272919146</v>
      </c>
      <c r="BJ62" s="97">
        <f t="shared" si="30"/>
        <v>0</v>
      </c>
      <c r="BK62" s="97">
        <f t="shared" si="30"/>
        <v>7369.0809414572541</v>
      </c>
      <c r="BL62" s="97">
        <f t="shared" si="30"/>
        <v>282.73208460754142</v>
      </c>
      <c r="BM62" s="97">
        <f t="shared" si="30"/>
        <v>111197.93973156722</v>
      </c>
      <c r="BN62" s="97">
        <f t="shared" si="30"/>
        <v>451.16821291764097</v>
      </c>
      <c r="BO62" s="97">
        <f t="shared" si="30"/>
        <v>571.47976473023607</v>
      </c>
      <c r="BP62" s="97">
        <f t="shared" si="30"/>
        <v>158871.37241963824</v>
      </c>
      <c r="BQ62" s="97">
        <f t="shared" si="30"/>
        <v>4967.2642067941888</v>
      </c>
      <c r="BR62" s="97">
        <f t="shared" si="30"/>
        <v>102.26479952833098</v>
      </c>
      <c r="BS62" s="97">
        <f t="shared" si="30"/>
        <v>1233.1932405353471</v>
      </c>
      <c r="BT62" s="97">
        <f t="shared" si="30"/>
        <v>0</v>
      </c>
      <c r="BU62" s="97">
        <f t="shared" si="30"/>
        <v>8012.5665415221638</v>
      </c>
      <c r="BV62" s="97">
        <f t="shared" si="30"/>
        <v>1609.9167632180254</v>
      </c>
      <c r="BW62" s="97">
        <f t="shared" si="30"/>
        <v>0</v>
      </c>
      <c r="BX62" s="97">
        <f t="shared" si="30"/>
        <v>0</v>
      </c>
      <c r="BY62" s="97">
        <f t="shared" si="30"/>
        <v>5579.0432297007046</v>
      </c>
      <c r="CA62" s="97">
        <f t="shared" si="30"/>
        <v>111.88402227163188</v>
      </c>
      <c r="CB62" s="97">
        <f t="shared" si="30"/>
        <v>324845.56166332104</v>
      </c>
      <c r="CC62" s="97">
        <f t="shared" si="30"/>
        <v>1986.9507867311243</v>
      </c>
    </row>
    <row r="63" spans="1:96" x14ac:dyDescent="0.25">
      <c r="A63" s="96" t="s">
        <v>242</v>
      </c>
      <c r="B63" s="97">
        <f>+B3+B5+B8+B9+B11+B12+B14+B15+B16+B17+B18+B19+B20+B21+B22+B23+B24+B25+B26+B28+B30+B31+B33+B34+B35+B36+B37+B39+B40+B41+B42+B43+B44+B46+B47+B49+B50+B10</f>
        <v>1775472.2449915998</v>
      </c>
      <c r="C63" s="97">
        <f t="shared" ref="C63:O63" si="31">+C3+C5+C8+C9+C11+C12+C14+C15+C16+C17+C18+C19+C20+C21+C22+C23+C24+C25+C26+C28+C30+C31+C33+C34+C35+C36+C37+C39+C40+C41+C42+C43+C44+C46+C47+C49+C50+C10</f>
        <v>13592.214920183002</v>
      </c>
      <c r="D63" s="97">
        <f t="shared" si="31"/>
        <v>27824.108822614995</v>
      </c>
      <c r="E63" s="97">
        <f t="shared" si="31"/>
        <v>246520.47740829005</v>
      </c>
      <c r="F63" s="97">
        <f t="shared" si="31"/>
        <v>246319.391512</v>
      </c>
      <c r="G63" s="97">
        <f t="shared" si="31"/>
        <v>6799.0409818685994</v>
      </c>
      <c r="H63" s="97">
        <f t="shared" si="31"/>
        <v>259905.51104802999</v>
      </c>
      <c r="I63" s="97">
        <f t="shared" si="31"/>
        <v>7060.3028195172992</v>
      </c>
      <c r="J63" s="97">
        <f t="shared" si="31"/>
        <v>13346.326442083</v>
      </c>
      <c r="K63" s="97">
        <f t="shared" si="31"/>
        <v>0</v>
      </c>
      <c r="L63" s="97">
        <f t="shared" si="31"/>
        <v>14346.280732844996</v>
      </c>
      <c r="M63" s="97">
        <f t="shared" si="31"/>
        <v>673.32569192630001</v>
      </c>
      <c r="N63" s="97">
        <f t="shared" si="31"/>
        <v>1624.4434530060998</v>
      </c>
      <c r="O63" s="97">
        <f t="shared" si="31"/>
        <v>2003.6573021549</v>
      </c>
      <c r="S63" s="26"/>
    </row>
    <row r="64" spans="1:96" x14ac:dyDescent="0.25">
      <c r="S64" s="26"/>
    </row>
    <row r="65" spans="19:19" x14ac:dyDescent="0.25">
      <c r="S65" s="26"/>
    </row>
    <row r="66" spans="19:19" x14ac:dyDescent="0.25">
      <c r="S66" s="26"/>
    </row>
    <row r="67" spans="19:19" x14ac:dyDescent="0.25">
      <c r="S67" s="26"/>
    </row>
    <row r="68" spans="19:19" x14ac:dyDescent="0.25">
      <c r="S68" s="26"/>
    </row>
    <row r="69" spans="19:19" x14ac:dyDescent="0.25">
      <c r="S69" s="26"/>
    </row>
    <row r="70" spans="19:19" x14ac:dyDescent="0.25">
      <c r="S70" s="26"/>
    </row>
    <row r="71" spans="19:19" x14ac:dyDescent="0.25">
      <c r="S71" s="26"/>
    </row>
    <row r="72" spans="19:19" x14ac:dyDescent="0.25">
      <c r="S72" s="26"/>
    </row>
    <row r="73" spans="19:19" x14ac:dyDescent="0.25">
      <c r="S73" s="26"/>
    </row>
    <row r="74" spans="19:19" x14ac:dyDescent="0.25">
      <c r="S74" s="26"/>
    </row>
    <row r="75" spans="19:19" x14ac:dyDescent="0.25">
      <c r="S75" s="26"/>
    </row>
    <row r="76" spans="19:19" x14ac:dyDescent="0.25">
      <c r="S76" s="26"/>
    </row>
    <row r="77" spans="19:19" x14ac:dyDescent="0.25">
      <c r="S77" s="26"/>
    </row>
    <row r="78" spans="19:19" x14ac:dyDescent="0.25">
      <c r="S78" s="26"/>
    </row>
    <row r="79" spans="19:19" x14ac:dyDescent="0.25">
      <c r="S79" s="26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/>
  <dimension ref="A1:CD55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RowHeight="15" x14ac:dyDescent="0.25"/>
  <cols>
    <col min="1" max="1" width="17.85546875" customWidth="1"/>
    <col min="2" max="8" width="9.140625" style="26"/>
    <col min="10" max="10" width="20.7109375" customWidth="1"/>
    <col min="11" max="11" width="9" style="96" customWidth="1"/>
    <col min="12" max="12" width="7.7109375" style="26" bestFit="1" customWidth="1"/>
    <col min="13" max="13" width="6.7109375" style="26" bestFit="1" customWidth="1"/>
    <col min="14" max="14" width="14.5703125" style="26" bestFit="1" customWidth="1"/>
    <col min="15" max="15" width="6.7109375" style="26" bestFit="1" customWidth="1"/>
    <col min="16" max="16" width="6.7109375" style="97" customWidth="1"/>
    <col min="17" max="17" width="6.7109375" style="26" bestFit="1" customWidth="1"/>
    <col min="18" max="19" width="9.28515625" style="26" bestFit="1" customWidth="1"/>
    <col min="20" max="20" width="6.7109375" style="26" bestFit="1" customWidth="1"/>
    <col min="21" max="21" width="7.7109375" style="26" bestFit="1" customWidth="1"/>
    <col min="22" max="23" width="6.7109375" style="26" bestFit="1" customWidth="1"/>
    <col min="24" max="24" width="6.7109375" style="97" customWidth="1"/>
    <col min="25" max="25" width="6.710937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7" customWidth="1"/>
    <col min="31" max="31" width="5.7109375" style="26" bestFit="1" customWidth="1"/>
    <col min="32" max="32" width="6.7109375" style="26" bestFit="1" customWidth="1"/>
    <col min="33" max="33" width="6.7109375" style="26" customWidth="1"/>
    <col min="34" max="34" width="7.7109375" style="26" bestFit="1" customWidth="1"/>
    <col min="35" max="35" width="10" style="26" bestFit="1" customWidth="1"/>
    <col min="36" max="36" width="7.7109375" style="26" bestFit="1" customWidth="1"/>
    <col min="37" max="37" width="6.7109375" style="26" bestFit="1" customWidth="1"/>
    <col min="38" max="38" width="7.7109375" style="26" bestFit="1" customWidth="1"/>
    <col min="39" max="39" width="6" style="26" bestFit="1" customWidth="1"/>
    <col min="40" max="40" width="6.7109375" style="26" bestFit="1" customWidth="1"/>
    <col min="41" max="41" width="5.7109375" style="26" bestFit="1" customWidth="1"/>
    <col min="42" max="42" width="7.7109375" style="26" bestFit="1" customWidth="1"/>
    <col min="43" max="43" width="4.5703125" style="26" bestFit="1" customWidth="1"/>
    <col min="44" max="44" width="5.7109375" style="26" bestFit="1" customWidth="1"/>
    <col min="45" max="45" width="6.7109375" style="26" bestFit="1" customWidth="1"/>
    <col min="46" max="46" width="5.7109375" style="26" bestFit="1" customWidth="1"/>
    <col min="47" max="47" width="5.85546875" style="26" bestFit="1" customWidth="1"/>
    <col min="48" max="48" width="5.7109375" style="26" bestFit="1" customWidth="1"/>
    <col min="49" max="50" width="7.7109375" style="26" bestFit="1" customWidth="1"/>
    <col min="51" max="51" width="6.7109375" style="26" bestFit="1" customWidth="1"/>
    <col min="52" max="52" width="5.140625" style="26" bestFit="1" customWidth="1"/>
    <col min="53" max="53" width="5.28515625" style="26" bestFit="1" customWidth="1"/>
    <col min="54" max="54" width="8.7109375" style="26" bestFit="1" customWidth="1"/>
    <col min="55" max="55" width="4.85546875" style="26" bestFit="1" customWidth="1"/>
    <col min="56" max="56" width="7.85546875" style="26" bestFit="1" customWidth="1"/>
    <col min="57" max="57" width="5.85546875" style="26" bestFit="1" customWidth="1"/>
    <col min="58" max="58" width="6" style="26" bestFit="1" customWidth="1"/>
    <col min="59" max="60" width="6.7109375" style="26" bestFit="1" customWidth="1"/>
    <col min="61" max="62" width="5.7109375" style="26" bestFit="1" customWidth="1"/>
    <col min="63" max="63" width="3.85546875" style="26" bestFit="1" customWidth="1"/>
    <col min="64" max="64" width="6.7109375" style="26" bestFit="1" customWidth="1"/>
    <col min="65" max="65" width="6.7109375" style="26" customWidth="1"/>
    <col min="66" max="66" width="5.28515625" style="26" bestFit="1" customWidth="1"/>
    <col min="67" max="67" width="6.7109375" style="26" bestFit="1" customWidth="1"/>
    <col min="68" max="68" width="7.7109375" style="26" bestFit="1" customWidth="1"/>
    <col min="69" max="69" width="7.7109375" style="97" customWidth="1"/>
    <col min="70" max="70" width="7.7109375" style="26" bestFit="1" customWidth="1"/>
    <col min="71" max="71" width="9.28515625" style="26" bestFit="1" customWidth="1"/>
    <col min="72" max="72" width="6.7109375" style="26" bestFit="1" customWidth="1"/>
    <col min="73" max="73" width="7.7109375" style="26" customWidth="1"/>
    <col min="75" max="75" width="8.5703125" style="28" customWidth="1"/>
    <col min="76" max="76" width="10.28515625" style="28" bestFit="1" customWidth="1"/>
    <col min="77" max="80" width="9.140625" style="28"/>
    <col min="81" max="81" width="8.5703125" style="28" customWidth="1"/>
    <col min="82" max="82" width="9.140625" style="28"/>
  </cols>
  <sheetData>
    <row r="1" spans="1:82" x14ac:dyDescent="0.25">
      <c r="B1" s="97" t="s">
        <v>517</v>
      </c>
      <c r="C1" s="97"/>
      <c r="D1" s="97"/>
      <c r="E1" s="97"/>
      <c r="F1" s="97"/>
      <c r="G1" s="97"/>
      <c r="H1" s="97"/>
      <c r="J1" s="28" t="s">
        <v>510</v>
      </c>
      <c r="BX1" s="28" t="s">
        <v>316</v>
      </c>
    </row>
    <row r="2" spans="1:82" x14ac:dyDescent="0.25">
      <c r="A2" s="6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J2" s="17" t="s">
        <v>227</v>
      </c>
      <c r="K2" s="97" t="s">
        <v>506</v>
      </c>
      <c r="L2" s="26" t="s">
        <v>391</v>
      </c>
      <c r="M2" s="26" t="s">
        <v>131</v>
      </c>
      <c r="N2" s="26" t="s">
        <v>132</v>
      </c>
      <c r="O2" s="26" t="s">
        <v>133</v>
      </c>
      <c r="P2" s="97" t="s">
        <v>342</v>
      </c>
      <c r="Q2" s="26" t="s">
        <v>392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393</v>
      </c>
      <c r="W2" s="26" t="s">
        <v>138</v>
      </c>
      <c r="X2" s="97" t="s">
        <v>508</v>
      </c>
      <c r="Y2" s="26" t="s">
        <v>139</v>
      </c>
      <c r="Z2" s="26" t="s">
        <v>140</v>
      </c>
      <c r="AA2" s="26" t="s">
        <v>141</v>
      </c>
      <c r="AB2" s="26" t="s">
        <v>142</v>
      </c>
      <c r="AC2" s="26" t="s">
        <v>143</v>
      </c>
      <c r="AD2" s="97" t="s">
        <v>509</v>
      </c>
      <c r="AE2" s="26" t="s">
        <v>394</v>
      </c>
      <c r="AF2" s="26" t="s">
        <v>144</v>
      </c>
      <c r="AG2" s="26" t="s">
        <v>400</v>
      </c>
      <c r="AH2" s="26" t="s">
        <v>57</v>
      </c>
      <c r="AI2" s="26" t="s">
        <v>128</v>
      </c>
      <c r="AJ2" s="26" t="s">
        <v>145</v>
      </c>
      <c r="AK2" s="26" t="s">
        <v>146</v>
      </c>
      <c r="AL2" s="26" t="s">
        <v>60</v>
      </c>
      <c r="AM2" s="26" t="s">
        <v>147</v>
      </c>
      <c r="AN2" s="26" t="s">
        <v>148</v>
      </c>
      <c r="AO2" s="26" t="s">
        <v>149</v>
      </c>
      <c r="AP2" s="26" t="s">
        <v>150</v>
      </c>
      <c r="AQ2" s="26" t="s">
        <v>151</v>
      </c>
      <c r="AR2" s="26" t="s">
        <v>152</v>
      </c>
      <c r="AS2" s="26" t="s">
        <v>153</v>
      </c>
      <c r="AT2" s="26" t="s">
        <v>154</v>
      </c>
      <c r="AU2" s="26" t="s">
        <v>155</v>
      </c>
      <c r="AV2" s="26" t="s">
        <v>156</v>
      </c>
      <c r="AW2" s="26" t="s">
        <v>54</v>
      </c>
      <c r="AX2" s="26" t="s">
        <v>53</v>
      </c>
      <c r="AY2" s="26" t="s">
        <v>157</v>
      </c>
      <c r="AZ2" s="26" t="s">
        <v>158</v>
      </c>
      <c r="BA2" s="26" t="s">
        <v>159</v>
      </c>
      <c r="BB2" s="26" t="s">
        <v>160</v>
      </c>
      <c r="BC2" s="26" t="s">
        <v>161</v>
      </c>
      <c r="BD2" s="26" t="s">
        <v>162</v>
      </c>
      <c r="BE2" s="26" t="s">
        <v>163</v>
      </c>
      <c r="BF2" s="26" t="s">
        <v>164</v>
      </c>
      <c r="BG2" s="26" t="s">
        <v>165</v>
      </c>
      <c r="BH2" s="26" t="s">
        <v>395</v>
      </c>
      <c r="BI2" s="26" t="s">
        <v>166</v>
      </c>
      <c r="BJ2" s="26" t="s">
        <v>167</v>
      </c>
      <c r="BK2" s="26" t="s">
        <v>168</v>
      </c>
      <c r="BL2" s="26" t="s">
        <v>61</v>
      </c>
      <c r="BM2" s="26" t="s">
        <v>401</v>
      </c>
      <c r="BN2" s="26" t="s">
        <v>169</v>
      </c>
      <c r="BO2" s="26" t="s">
        <v>170</v>
      </c>
      <c r="BP2" s="26" t="s">
        <v>171</v>
      </c>
      <c r="BQ2" s="97" t="s">
        <v>172</v>
      </c>
      <c r="BR2" s="26" t="s">
        <v>173</v>
      </c>
      <c r="BS2" s="26" t="s">
        <v>174</v>
      </c>
      <c r="BT2" s="26" t="s">
        <v>402</v>
      </c>
      <c r="BW2" s="26" t="s">
        <v>141</v>
      </c>
      <c r="BX2" s="26" t="s">
        <v>59</v>
      </c>
      <c r="BY2" s="26" t="s">
        <v>57</v>
      </c>
      <c r="BZ2" s="26" t="s">
        <v>60</v>
      </c>
      <c r="CA2" s="26" t="s">
        <v>54</v>
      </c>
      <c r="CB2" s="26" t="s">
        <v>53</v>
      </c>
      <c r="CC2" s="26" t="s">
        <v>61</v>
      </c>
      <c r="CD2" s="26" t="s">
        <v>62</v>
      </c>
    </row>
    <row r="3" spans="1:82" x14ac:dyDescent="0.25">
      <c r="A3" s="25" t="s">
        <v>121</v>
      </c>
      <c r="B3" s="97">
        <v>158751.84690999999</v>
      </c>
      <c r="C3" s="97">
        <v>123.48812837</v>
      </c>
      <c r="D3" s="97">
        <v>6914.8597785000002</v>
      </c>
      <c r="E3" s="97">
        <v>7565.9295098000002</v>
      </c>
      <c r="F3" s="97">
        <v>6673.1595821000001</v>
      </c>
      <c r="G3" s="97">
        <v>437.15290057999999</v>
      </c>
      <c r="H3" s="97">
        <v>39586.886673000001</v>
      </c>
      <c r="J3" t="s">
        <v>121</v>
      </c>
      <c r="K3" s="96">
        <v>3.5073975680902998</v>
      </c>
      <c r="L3" s="26">
        <v>182.79759050017299</v>
      </c>
      <c r="M3" s="26">
        <v>280.11281180938698</v>
      </c>
      <c r="N3" s="26">
        <v>280.06853996249799</v>
      </c>
      <c r="O3" s="26">
        <v>252.32796737710501</v>
      </c>
      <c r="P3" s="97">
        <v>0.32349832789122401</v>
      </c>
      <c r="Q3" s="26">
        <v>793.22850837159001</v>
      </c>
      <c r="R3" s="26">
        <v>12296.242415906299</v>
      </c>
      <c r="S3" s="26">
        <v>48181.228520753597</v>
      </c>
      <c r="T3" s="26">
        <v>974.12920222291996</v>
      </c>
      <c r="U3" s="26">
        <v>414.20894779014202</v>
      </c>
      <c r="V3" s="26">
        <v>379.94025824963899</v>
      </c>
      <c r="W3" s="26">
        <v>442.75491515626902</v>
      </c>
      <c r="X3" s="97">
        <v>2.1821920814111699</v>
      </c>
      <c r="Y3" s="26">
        <v>254.059326749229</v>
      </c>
      <c r="Z3" s="26">
        <v>254.059326749229</v>
      </c>
      <c r="AA3" s="26">
        <v>14.148641853646099</v>
      </c>
      <c r="AB3" s="26">
        <v>269.92426519838801</v>
      </c>
      <c r="AC3" s="26">
        <v>5.0667401392229703</v>
      </c>
      <c r="AD3" s="97">
        <v>726.17873573924805</v>
      </c>
      <c r="AE3" s="26">
        <v>30.095433796193699</v>
      </c>
      <c r="AF3" s="26">
        <v>16.7654484181285</v>
      </c>
      <c r="AG3" s="26">
        <v>31.357904601613701</v>
      </c>
      <c r="AH3" s="26">
        <v>33.482906242938199</v>
      </c>
      <c r="AI3" s="26">
        <v>0</v>
      </c>
      <c r="AJ3" s="26">
        <v>1929.0199650567299</v>
      </c>
      <c r="AK3" s="26">
        <v>200.17929198564801</v>
      </c>
      <c r="AL3" s="26">
        <v>2143.3478988960301</v>
      </c>
      <c r="AM3" s="26">
        <v>4.32412742619201E-2</v>
      </c>
      <c r="AN3" s="26">
        <v>480.33242537630002</v>
      </c>
      <c r="AO3" s="26">
        <v>2.9598326581678398</v>
      </c>
      <c r="AP3" s="26">
        <v>4396.4946303774796</v>
      </c>
      <c r="AQ3" s="26">
        <v>4.9015175515468101</v>
      </c>
      <c r="AR3" s="26">
        <v>8.5608971709188193</v>
      </c>
      <c r="AS3" s="26">
        <v>144.37342967531399</v>
      </c>
      <c r="AT3" s="26">
        <v>1.27870469639599</v>
      </c>
      <c r="AU3" s="26">
        <v>0.95684697057380896</v>
      </c>
      <c r="AV3" s="26">
        <v>63.860503866355799</v>
      </c>
      <c r="AW3" s="26">
        <v>2385.9649351253502</v>
      </c>
      <c r="AX3" s="26">
        <v>2019.99473544172</v>
      </c>
      <c r="AY3" s="26">
        <v>365.970199683636</v>
      </c>
      <c r="AZ3" s="26">
        <v>1.1442236478777701</v>
      </c>
      <c r="BA3" s="26">
        <v>5.2730408571570297E-2</v>
      </c>
      <c r="BB3" s="26">
        <v>216.79822362583201</v>
      </c>
      <c r="BC3" s="26">
        <v>2.3898450260972099</v>
      </c>
      <c r="BD3" s="26">
        <v>525.34262394109101</v>
      </c>
      <c r="BE3" s="26">
        <v>2.2716879137110899</v>
      </c>
      <c r="BF3" s="26">
        <v>2.9471558722862499</v>
      </c>
      <c r="BG3" s="26">
        <v>908.12252407171604</v>
      </c>
      <c r="BH3" s="26">
        <v>125.078456992124</v>
      </c>
      <c r="BI3" s="26">
        <v>86.087379310724899</v>
      </c>
      <c r="BJ3" s="26">
        <v>47.835863908684502</v>
      </c>
      <c r="BK3" s="26">
        <v>0.110745125856358</v>
      </c>
      <c r="BL3" s="26">
        <v>101.328462000584</v>
      </c>
      <c r="BM3" s="26">
        <v>3238.8068457743002</v>
      </c>
      <c r="BN3" s="26">
        <v>0</v>
      </c>
      <c r="BO3" s="26">
        <v>8.3252349090207591</v>
      </c>
      <c r="BP3" s="26">
        <v>1187.3205840563901</v>
      </c>
      <c r="BQ3" s="97">
        <v>0</v>
      </c>
      <c r="BR3" s="26">
        <v>192.488862401825</v>
      </c>
      <c r="BS3" s="26">
        <v>12075.0029530911</v>
      </c>
      <c r="BT3" s="26">
        <v>1299.8648405650399</v>
      </c>
      <c r="BW3" s="30">
        <f t="shared" ref="BW3:BW47" si="0">IF(AA3&lt;&gt;0,AA3/AL3,"")</f>
        <v>6.6011877310881784E-3</v>
      </c>
      <c r="BX3" s="23">
        <f t="shared" ref="BX3:BX5" si="1">IF(S3&lt;&gt;0,(S3-B3)/B3,"")</f>
        <v>-0.69649972924051329</v>
      </c>
      <c r="BY3" s="23">
        <f t="shared" ref="BY3:BY5" si="2">IF(AH3&lt;&gt;0,(AH3-C3)/C3,"")</f>
        <v>-0.72885728624361856</v>
      </c>
      <c r="BZ3" s="23">
        <f t="shared" ref="BZ3:BZ5" si="3">IF(AL3&lt;&gt;0,(AL3-D3)/D3,"")</f>
        <v>-0.69003740241266698</v>
      </c>
      <c r="CA3" s="23">
        <f t="shared" ref="CA3:CA5" si="4">IF(AW3&lt;&gt;0,(AW3-E3)/E3,"")</f>
        <v>-0.68464351511141408</v>
      </c>
      <c r="CB3" s="23">
        <f t="shared" ref="CB3:CB5" si="5">IF(AX3&lt;&gt;0,(AX3-F3)/F3,"")</f>
        <v>-0.69729560478965191</v>
      </c>
      <c r="CC3" s="23">
        <f t="shared" ref="CC3:CC5" si="6">IF(BL3&lt;&gt;0,(BL3-G3)/G3,"")</f>
        <v>-0.76820819016379682</v>
      </c>
      <c r="CD3" s="23">
        <f t="shared" ref="CD3:CD5" si="7">IF(BS3&lt;&gt;0,(BS3-H3)/H3,"")</f>
        <v>-0.69497467550721082</v>
      </c>
    </row>
    <row r="4" spans="1:82" x14ac:dyDescent="0.25">
      <c r="A4" s="6" t="s">
        <v>77</v>
      </c>
      <c r="B4" s="97">
        <v>23789.170289000002</v>
      </c>
      <c r="C4" s="97">
        <v>44.430648322000003</v>
      </c>
      <c r="D4" s="97">
        <v>1023.4616131</v>
      </c>
      <c r="E4" s="97">
        <v>2683.0993343999999</v>
      </c>
      <c r="F4" s="97">
        <v>2578.5389931999998</v>
      </c>
      <c r="G4" s="97">
        <v>65.952784070999996</v>
      </c>
      <c r="H4" s="97">
        <v>6292.2638190999996</v>
      </c>
      <c r="J4" t="s">
        <v>77</v>
      </c>
      <c r="K4" s="96">
        <v>1.05055932679662</v>
      </c>
      <c r="L4" s="26">
        <v>208.77545327987099</v>
      </c>
      <c r="M4" s="26">
        <v>242.22605589186301</v>
      </c>
      <c r="N4" s="26">
        <v>242.18081285166701</v>
      </c>
      <c r="O4" s="26">
        <v>282.33238223184799</v>
      </c>
      <c r="P4" s="97">
        <v>0.29744969209411498</v>
      </c>
      <c r="Q4" s="26">
        <v>676.40239816083897</v>
      </c>
      <c r="R4" s="26">
        <v>8502.8577742015095</v>
      </c>
      <c r="S4" s="26">
        <v>23750.604451793199</v>
      </c>
      <c r="T4" s="26">
        <v>735.54631411729804</v>
      </c>
      <c r="U4" s="26">
        <v>288.17601129912902</v>
      </c>
      <c r="V4" s="26">
        <v>146.35839736470501</v>
      </c>
      <c r="W4" s="26">
        <v>602.88679158632397</v>
      </c>
      <c r="X4" s="97">
        <v>0.330399618820857</v>
      </c>
      <c r="Y4" s="26">
        <v>178.17329470108001</v>
      </c>
      <c r="Z4" s="26">
        <v>178.17329470108001</v>
      </c>
      <c r="AA4" s="26">
        <v>3.6985317349823799</v>
      </c>
      <c r="AB4" s="26">
        <v>114.096054520302</v>
      </c>
      <c r="AC4" s="26">
        <v>5.7990434852681698</v>
      </c>
      <c r="AD4" s="97">
        <v>721.82220828119796</v>
      </c>
      <c r="AE4" s="26">
        <v>33.456319116607901</v>
      </c>
      <c r="AF4" s="26">
        <v>13.4467369923664</v>
      </c>
      <c r="AG4" s="26">
        <v>33.576135791580498</v>
      </c>
      <c r="AH4" s="26">
        <v>44.420775034860597</v>
      </c>
      <c r="AI4" s="26">
        <v>0</v>
      </c>
      <c r="AJ4" s="26">
        <v>919.44241317922899</v>
      </c>
      <c r="AK4" s="26">
        <v>98.461925406614995</v>
      </c>
      <c r="AL4" s="26">
        <v>1021.60287032082</v>
      </c>
      <c r="AM4" s="26">
        <v>4.9893442688867098E-2</v>
      </c>
      <c r="AN4" s="26">
        <v>194.51676934142401</v>
      </c>
      <c r="AO4" s="26">
        <v>0.87137137408576903</v>
      </c>
      <c r="AP4" s="26">
        <v>1501.43102646538</v>
      </c>
      <c r="AQ4" s="26">
        <v>6.6252180095570097</v>
      </c>
      <c r="AR4" s="26">
        <v>12.255786526452701</v>
      </c>
      <c r="AS4" s="26">
        <v>140.93050447262601</v>
      </c>
      <c r="AT4" s="26">
        <v>0.45776168036288001</v>
      </c>
      <c r="AU4" s="26">
        <v>0.73068322007087805</v>
      </c>
      <c r="AV4" s="26">
        <v>99.497192413895803</v>
      </c>
      <c r="AW4" s="26">
        <v>2682.5393850566302</v>
      </c>
      <c r="AX4" s="26">
        <v>2578.18199907692</v>
      </c>
      <c r="AY4" s="26">
        <v>104.357385979706</v>
      </c>
      <c r="AZ4" s="26">
        <v>1.6312521040361001</v>
      </c>
      <c r="BA4" s="26">
        <v>1.50722505332429E-2</v>
      </c>
      <c r="BB4" s="26">
        <v>225.02660659071699</v>
      </c>
      <c r="BC4" s="26">
        <v>3.4021966853508299</v>
      </c>
      <c r="BD4" s="26">
        <v>699.94751059596399</v>
      </c>
      <c r="BE4" s="26">
        <v>2.71329254782651</v>
      </c>
      <c r="BF4" s="26">
        <v>3.3942256540837801</v>
      </c>
      <c r="BG4" s="26">
        <v>1178.55467418442</v>
      </c>
      <c r="BH4" s="26">
        <v>129.91767929143401</v>
      </c>
      <c r="BI4" s="26">
        <v>129.779997795377</v>
      </c>
      <c r="BJ4" s="26">
        <v>72.314043552307396</v>
      </c>
      <c r="BK4" s="26">
        <v>3.46094192474522E-2</v>
      </c>
      <c r="BL4" s="26">
        <v>65.9429315960911</v>
      </c>
      <c r="BM4" s="26">
        <v>1053.0641293434701</v>
      </c>
      <c r="BN4" s="26">
        <v>0</v>
      </c>
      <c r="BO4" s="26">
        <v>7.5831452888661</v>
      </c>
      <c r="BP4" s="26">
        <v>299.850213900141</v>
      </c>
      <c r="BQ4" s="97">
        <v>0</v>
      </c>
      <c r="BR4" s="26">
        <v>115.819843582069</v>
      </c>
      <c r="BS4" s="26">
        <v>6285.8531446176903</v>
      </c>
      <c r="BT4" s="26">
        <v>259.71115097030901</v>
      </c>
      <c r="BW4" s="30">
        <f t="shared" si="0"/>
        <v>3.6203223800858235E-3</v>
      </c>
      <c r="BX4" s="23">
        <f t="shared" si="1"/>
        <v>-1.6211510001521779E-3</v>
      </c>
      <c r="BY4" s="23">
        <f t="shared" si="2"/>
        <v>-2.2221793991958198E-4</v>
      </c>
      <c r="BZ4" s="23">
        <f t="shared" si="3"/>
        <v>-1.8161333609279396E-3</v>
      </c>
      <c r="CA4" s="23">
        <f t="shared" si="4"/>
        <v>-2.0869497308227604E-4</v>
      </c>
      <c r="CB4" s="23">
        <f t="shared" si="5"/>
        <v>-1.3844821583901021E-4</v>
      </c>
      <c r="CC4" s="23">
        <f t="shared" si="6"/>
        <v>-1.4938679310778092E-4</v>
      </c>
      <c r="CD4" s="23">
        <f t="shared" si="7"/>
        <v>-1.0188184517708715E-3</v>
      </c>
    </row>
    <row r="5" spans="1:82" x14ac:dyDescent="0.25">
      <c r="A5" s="6" t="s">
        <v>71</v>
      </c>
      <c r="B5" s="97">
        <v>105941.44919</v>
      </c>
      <c r="C5" s="97">
        <v>242.30267807000001</v>
      </c>
      <c r="D5" s="97">
        <v>6373.5531005000003</v>
      </c>
      <c r="E5" s="97">
        <v>14075.301298</v>
      </c>
      <c r="F5" s="97">
        <v>12577.570684</v>
      </c>
      <c r="G5" s="97">
        <v>295.24059784000002</v>
      </c>
      <c r="H5" s="97">
        <v>28916.394294000002</v>
      </c>
      <c r="J5" t="s">
        <v>71</v>
      </c>
      <c r="K5" s="96">
        <v>9.2186183088565095</v>
      </c>
      <c r="L5" s="26">
        <v>1443.0229651641</v>
      </c>
      <c r="M5" s="26">
        <v>1256.96316419801</v>
      </c>
      <c r="N5" s="26">
        <v>1256.4933397239299</v>
      </c>
      <c r="O5" s="26">
        <v>1525.3083743613399</v>
      </c>
      <c r="P5" s="97">
        <v>3.0348140500845999</v>
      </c>
      <c r="Q5" s="26">
        <v>2659.52505565621</v>
      </c>
      <c r="R5" s="26">
        <v>37234.341263832401</v>
      </c>
      <c r="S5" s="26">
        <v>105733.170995993</v>
      </c>
      <c r="T5" s="26">
        <v>2970.0380137386501</v>
      </c>
      <c r="U5" s="26">
        <v>1175.6594248320901</v>
      </c>
      <c r="V5" s="26">
        <v>583.94117858826996</v>
      </c>
      <c r="W5" s="26">
        <v>3048.1880892837899</v>
      </c>
      <c r="X5" s="97">
        <v>3.3903071735643699</v>
      </c>
      <c r="Y5" s="26">
        <v>893.82728067351297</v>
      </c>
      <c r="Z5" s="26">
        <v>893.82728067351297</v>
      </c>
      <c r="AA5" s="26">
        <v>26.0030251822946</v>
      </c>
      <c r="AB5" s="26">
        <v>504.32961421209598</v>
      </c>
      <c r="AC5" s="26">
        <v>33.112544060737299</v>
      </c>
      <c r="AD5" s="97">
        <v>4489.7642551294302</v>
      </c>
      <c r="AE5" s="26">
        <v>194.39361542133</v>
      </c>
      <c r="AF5" s="26">
        <v>100.745302240226</v>
      </c>
      <c r="AG5" s="26">
        <v>194.489246899303</v>
      </c>
      <c r="AH5" s="26">
        <v>242.01949459040799</v>
      </c>
      <c r="AI5" s="26">
        <v>0</v>
      </c>
      <c r="AJ5" s="26">
        <v>5724.91307550279</v>
      </c>
      <c r="AK5" s="26">
        <v>610.06735539057502</v>
      </c>
      <c r="AL5" s="26">
        <v>6360.9834560756599</v>
      </c>
      <c r="AM5" s="26">
        <v>0.30685582843300901</v>
      </c>
      <c r="AN5" s="26">
        <v>747.89518925577397</v>
      </c>
      <c r="AO5" s="26">
        <v>10.837915088983999</v>
      </c>
      <c r="AP5" s="26">
        <v>6517.5573773640399</v>
      </c>
      <c r="AQ5" s="26">
        <v>27.699446639880399</v>
      </c>
      <c r="AR5" s="26">
        <v>56.027561081808003</v>
      </c>
      <c r="AS5" s="26">
        <v>727.73170918831295</v>
      </c>
      <c r="AT5" s="26">
        <v>6.0220161268098504</v>
      </c>
      <c r="AU5" s="26">
        <v>4.9314459233783596</v>
      </c>
      <c r="AV5" s="26">
        <v>401.25563584053901</v>
      </c>
      <c r="AW5" s="26">
        <v>14063.602424466801</v>
      </c>
      <c r="AX5" s="26">
        <v>12568.9597630472</v>
      </c>
      <c r="AY5" s="26">
        <v>1494.64266141966</v>
      </c>
      <c r="AZ5" s="26">
        <v>6.9427676824462399</v>
      </c>
      <c r="BA5" s="26">
        <v>0.28322360929689</v>
      </c>
      <c r="BB5" s="26">
        <v>1029.2117212035</v>
      </c>
      <c r="BC5" s="26">
        <v>16.456161863346502</v>
      </c>
      <c r="BD5" s="26">
        <v>3585.4281062848199</v>
      </c>
      <c r="BE5" s="26">
        <v>14.5641991435043</v>
      </c>
      <c r="BF5" s="26">
        <v>18.9029287300826</v>
      </c>
      <c r="BG5" s="26">
        <v>5857.1969098915897</v>
      </c>
      <c r="BH5" s="26">
        <v>840.21666557890501</v>
      </c>
      <c r="BI5" s="26">
        <v>508.46218158368902</v>
      </c>
      <c r="BJ5" s="26">
        <v>296.618090135969</v>
      </c>
      <c r="BK5" s="26">
        <v>0.38774302926084497</v>
      </c>
      <c r="BL5" s="26">
        <v>294.92840379856301</v>
      </c>
      <c r="BM5" s="26">
        <v>4639.6258700488397</v>
      </c>
      <c r="BN5" s="26">
        <v>0</v>
      </c>
      <c r="BO5" s="26">
        <v>53.980441946879601</v>
      </c>
      <c r="BP5" s="26">
        <v>981.36547046258397</v>
      </c>
      <c r="BQ5" s="97">
        <v>0</v>
      </c>
      <c r="BR5" s="26">
        <v>725.84689305048005</v>
      </c>
      <c r="BS5" s="26">
        <v>28843.407842942699</v>
      </c>
      <c r="BT5" s="26">
        <v>594.70677252930795</v>
      </c>
      <c r="BW5" s="30">
        <f t="shared" si="0"/>
        <v>4.087893855070154E-3</v>
      </c>
      <c r="BX5" s="23">
        <f t="shared" si="1"/>
        <v>-1.9659745604712555E-3</v>
      </c>
      <c r="BY5" s="23">
        <f t="shared" si="2"/>
        <v>-1.1687179103741295E-3</v>
      </c>
      <c r="BZ5" s="23">
        <f t="shared" si="3"/>
        <v>-1.9721565390824606E-3</v>
      </c>
      <c r="CA5" s="23">
        <f t="shared" si="4"/>
        <v>-8.3116327569215563E-4</v>
      </c>
      <c r="CB5" s="23">
        <f t="shared" si="5"/>
        <v>-6.8462512906044507E-4</v>
      </c>
      <c r="CC5" s="23">
        <f t="shared" si="6"/>
        <v>-1.0574224673742115E-3</v>
      </c>
      <c r="CD5" s="23">
        <f t="shared" si="7"/>
        <v>-2.5240509005110216E-3</v>
      </c>
    </row>
    <row r="6" spans="1:82" x14ac:dyDescent="0.25">
      <c r="A6" s="6" t="s">
        <v>122</v>
      </c>
      <c r="B6" s="97">
        <v>69750.330981999999</v>
      </c>
      <c r="C6" s="97">
        <v>158.21049704999999</v>
      </c>
      <c r="D6" s="97">
        <v>6698.4019613999999</v>
      </c>
      <c r="E6" s="97">
        <v>13489.282004000001</v>
      </c>
      <c r="F6" s="97">
        <v>9164.840005</v>
      </c>
      <c r="G6" s="97">
        <v>926.09992678000003</v>
      </c>
      <c r="H6" s="97">
        <v>25638.571005000002</v>
      </c>
      <c r="J6" t="s">
        <v>122</v>
      </c>
      <c r="K6" s="96">
        <v>9.9434192751864394</v>
      </c>
      <c r="L6" s="26">
        <v>1076.60248790224</v>
      </c>
      <c r="M6" s="26">
        <v>746.36476588025403</v>
      </c>
      <c r="N6" s="26">
        <v>745.78081162472802</v>
      </c>
      <c r="O6" s="26">
        <v>896.90690654607397</v>
      </c>
      <c r="P6" s="97">
        <v>3.76428725016837</v>
      </c>
      <c r="Q6" s="26">
        <v>2343.4438059463</v>
      </c>
      <c r="R6" s="26">
        <v>45094.864831203296</v>
      </c>
      <c r="S6" s="26">
        <v>69598.984375623506</v>
      </c>
      <c r="T6" s="26">
        <v>2120.5203435820599</v>
      </c>
      <c r="U6" s="26">
        <v>1166.7346807341301</v>
      </c>
      <c r="V6" s="26">
        <v>373.95942142760202</v>
      </c>
      <c r="W6" s="26">
        <v>2097.4605151750502</v>
      </c>
      <c r="X6" s="97">
        <v>4.2332513310405</v>
      </c>
      <c r="Y6" s="26">
        <v>548.03364114331805</v>
      </c>
      <c r="Z6" s="26">
        <v>548.03364114331805</v>
      </c>
      <c r="AA6" s="26">
        <v>35.217228018540801</v>
      </c>
      <c r="AB6" s="26">
        <v>366.10159924381401</v>
      </c>
      <c r="AC6" s="26">
        <v>21.6321153852852</v>
      </c>
      <c r="AD6" s="97">
        <v>3242.5830714823501</v>
      </c>
      <c r="AE6" s="26">
        <v>123.527609012494</v>
      </c>
      <c r="AF6" s="26">
        <v>82.719256478667404</v>
      </c>
      <c r="AG6" s="26">
        <v>124.14583171887701</v>
      </c>
      <c r="AH6" s="26">
        <v>157.96488786741401</v>
      </c>
      <c r="AI6" s="26">
        <v>0</v>
      </c>
      <c r="AJ6" s="26">
        <v>6014.4380090058703</v>
      </c>
      <c r="AK6" s="26">
        <v>633.11240287262297</v>
      </c>
      <c r="AL6" s="26">
        <v>6682.7676398970398</v>
      </c>
      <c r="AM6" s="26">
        <v>0.22108984929645001</v>
      </c>
      <c r="AN6" s="26">
        <v>833.48296728340904</v>
      </c>
      <c r="AO6" s="26">
        <v>9.5953378858777292</v>
      </c>
      <c r="AP6" s="26">
        <v>8734.4556383472009</v>
      </c>
      <c r="AQ6" s="26">
        <v>19.626514217055998</v>
      </c>
      <c r="AR6" s="26">
        <v>44.887976653053101</v>
      </c>
      <c r="AS6" s="26">
        <v>528.54621295546099</v>
      </c>
      <c r="AT6" s="26">
        <v>7.3583509427514704</v>
      </c>
      <c r="AU6" s="26">
        <v>4.84311094209008</v>
      </c>
      <c r="AV6" s="26">
        <v>267.65064303311902</v>
      </c>
      <c r="AW6" s="26">
        <v>13476.523961942699</v>
      </c>
      <c r="AX6" s="26">
        <v>9157.3592098800109</v>
      </c>
      <c r="AY6" s="26">
        <v>4319.1647520626902</v>
      </c>
      <c r="AZ6" s="26">
        <v>4.7692974420873302</v>
      </c>
      <c r="BA6" s="26">
        <v>0.37911898896035401</v>
      </c>
      <c r="BB6" s="26">
        <v>838.53067037043195</v>
      </c>
      <c r="BC6" s="26">
        <v>11.1831617586269</v>
      </c>
      <c r="BD6" s="26">
        <v>2537.6374058213</v>
      </c>
      <c r="BE6" s="26">
        <v>12.155570473497599</v>
      </c>
      <c r="BF6" s="26">
        <v>12.4553485782943</v>
      </c>
      <c r="BG6" s="26">
        <v>4310.49460099097</v>
      </c>
      <c r="BH6" s="26">
        <v>913.851038450592</v>
      </c>
      <c r="BI6" s="26">
        <v>340.02199882052702</v>
      </c>
      <c r="BJ6" s="26">
        <v>206.87484217662299</v>
      </c>
      <c r="BK6" s="26">
        <v>0.34904782927407202</v>
      </c>
      <c r="BL6" s="26">
        <v>925.63543180277497</v>
      </c>
      <c r="BM6" s="26">
        <v>6189.8817561719598</v>
      </c>
      <c r="BN6" s="26">
        <v>0</v>
      </c>
      <c r="BO6" s="26">
        <v>43.0114563576116</v>
      </c>
      <c r="BP6" s="26">
        <v>828.73215520957694</v>
      </c>
      <c r="BQ6" s="97">
        <v>0</v>
      </c>
      <c r="BR6" s="26">
        <v>680.51183301972503</v>
      </c>
      <c r="BS6" s="26">
        <v>25566.473978295398</v>
      </c>
      <c r="BT6" s="26">
        <v>508.96922993215298</v>
      </c>
      <c r="BW6" s="30">
        <f t="shared" si="0"/>
        <v>5.2698567294617756E-3</v>
      </c>
      <c r="BX6" s="23">
        <f>IF(S6&lt;&gt;0,(S6-B6)/B6,"")</f>
        <v>-2.1698335225900302E-3</v>
      </c>
      <c r="BY6" s="23">
        <f>IF(AH6&lt;&gt;0,(AH6-C6)/C6,"")</f>
        <v>-1.5524202702451473E-3</v>
      </c>
      <c r="BZ6" s="23">
        <f>IF(AL6&lt;&gt;0,(AL6-D6)/D6,"")</f>
        <v>-2.3340375201509208E-3</v>
      </c>
      <c r="CA6" s="23">
        <f>IF(AW6&lt;&gt;0,(AW6-E6)/E6,"")</f>
        <v>-9.4579104013972843E-4</v>
      </c>
      <c r="CB6" s="23">
        <f>IF(AX6&lt;&gt;0,(AX6-F6)/F6,"")</f>
        <v>-8.1624939616053071E-4</v>
      </c>
      <c r="CC6" s="23">
        <f>IF(BL6&lt;&gt;0,(BL6-G6)/G6,"")</f>
        <v>-5.0156032172476528E-4</v>
      </c>
      <c r="CD6" s="23">
        <f>IF(BS6&lt;&gt;0,(BS6-H6)/H6,"")</f>
        <v>-2.8120532416000456E-3</v>
      </c>
    </row>
    <row r="7" spans="1:82" x14ac:dyDescent="0.25">
      <c r="A7" s="6" t="s">
        <v>123</v>
      </c>
      <c r="B7" s="97">
        <v>877580.09516999999</v>
      </c>
      <c r="C7" s="97">
        <v>1610.4004405000001</v>
      </c>
      <c r="D7" s="97">
        <v>58637.518021999997</v>
      </c>
      <c r="E7" s="97">
        <v>105944.07794</v>
      </c>
      <c r="F7" s="97">
        <v>93662.528133999993</v>
      </c>
      <c r="G7" s="97">
        <v>3647.8480899000001</v>
      </c>
      <c r="H7" s="97">
        <v>238976.13892999999</v>
      </c>
      <c r="J7" t="s">
        <v>123</v>
      </c>
      <c r="K7" s="96">
        <v>178.97146265778099</v>
      </c>
      <c r="L7" s="26">
        <v>13585.9509924334</v>
      </c>
      <c r="M7" s="26">
        <v>10986.166656522701</v>
      </c>
      <c r="N7" s="26">
        <v>10979.3767527571</v>
      </c>
      <c r="O7" s="26">
        <v>13247.7905847318</v>
      </c>
      <c r="P7" s="97">
        <v>43.705890155175197</v>
      </c>
      <c r="Q7" s="26">
        <v>14649.4723281962</v>
      </c>
      <c r="R7" s="26">
        <v>333645.87446702499</v>
      </c>
      <c r="S7" s="26">
        <v>870431.10869998904</v>
      </c>
      <c r="T7" s="26">
        <v>18587.616537587201</v>
      </c>
      <c r="U7" s="26">
        <v>8135.7089208707202</v>
      </c>
      <c r="V7" s="26">
        <v>5334.5901817453896</v>
      </c>
      <c r="W7" s="26">
        <v>18702.102302279502</v>
      </c>
      <c r="X7" s="97">
        <v>99.062206316793194</v>
      </c>
      <c r="Y7" s="26">
        <v>8004.82759618623</v>
      </c>
      <c r="Z7" s="26">
        <v>8004.82759618623</v>
      </c>
      <c r="AA7" s="26">
        <v>296.05726461526598</v>
      </c>
      <c r="AB7" s="26">
        <v>4810.9877782205403</v>
      </c>
      <c r="AC7" s="26">
        <v>306.94804442928603</v>
      </c>
      <c r="AD7" s="97">
        <v>39975.513952749199</v>
      </c>
      <c r="AE7" s="26">
        <v>1751.5863003786401</v>
      </c>
      <c r="AF7" s="26">
        <v>962.57229912377295</v>
      </c>
      <c r="AG7" s="26">
        <v>1653.1507983681699</v>
      </c>
      <c r="AH7" s="26">
        <v>1601.9884304744801</v>
      </c>
      <c r="AI7" s="26">
        <v>0</v>
      </c>
      <c r="AJ7" s="26">
        <v>52040.945049796901</v>
      </c>
      <c r="AK7" s="26">
        <v>5486.5853811515799</v>
      </c>
      <c r="AL7" s="26">
        <v>57823.5876955637</v>
      </c>
      <c r="AM7" s="26">
        <v>2.8522030475702298</v>
      </c>
      <c r="AN7" s="26">
        <v>6267.3349883375504</v>
      </c>
      <c r="AO7" s="26">
        <v>62.939032267949798</v>
      </c>
      <c r="AP7" s="26">
        <v>61317.774851088798</v>
      </c>
      <c r="AQ7" s="26">
        <v>133.66431268153599</v>
      </c>
      <c r="AR7" s="26">
        <v>368.54242992333297</v>
      </c>
      <c r="AS7" s="26">
        <v>6296.1445621345101</v>
      </c>
      <c r="AT7" s="26">
        <v>181.06632082761399</v>
      </c>
      <c r="AU7" s="26">
        <v>60.419913578818097</v>
      </c>
      <c r="AV7" s="26">
        <v>1934.8220650639</v>
      </c>
      <c r="AW7" s="26">
        <v>105210.61459375</v>
      </c>
      <c r="AX7" s="26">
        <v>93135.540935345998</v>
      </c>
      <c r="AY7" s="26">
        <v>12075.073658404801</v>
      </c>
      <c r="AZ7" s="26">
        <v>33.375409095168003</v>
      </c>
      <c r="BA7" s="26">
        <v>9.9131319845455792</v>
      </c>
      <c r="BB7" s="26">
        <v>6548.9702959153801</v>
      </c>
      <c r="BC7" s="26">
        <v>107.009126116503</v>
      </c>
      <c r="BD7" s="26">
        <v>28416.8729304386</v>
      </c>
      <c r="BE7" s="26">
        <v>133.764454365978</v>
      </c>
      <c r="BF7" s="26">
        <v>175.031163985295</v>
      </c>
      <c r="BG7" s="26">
        <v>44687.084338695997</v>
      </c>
      <c r="BH7" s="26">
        <v>6860.4530989414498</v>
      </c>
      <c r="BI7" s="26">
        <v>1980.85444929093</v>
      </c>
      <c r="BJ7" s="26">
        <v>2002.31260878431</v>
      </c>
      <c r="BK7" s="26">
        <v>2.75439019549485</v>
      </c>
      <c r="BL7" s="26">
        <v>3627.3961051825099</v>
      </c>
      <c r="BM7" s="26">
        <v>43274.401845024797</v>
      </c>
      <c r="BN7" s="26">
        <v>0</v>
      </c>
      <c r="BO7" s="26">
        <v>474.94113759014198</v>
      </c>
      <c r="BP7" s="26">
        <v>9764.0855504154006</v>
      </c>
      <c r="BQ7" s="97">
        <v>0</v>
      </c>
      <c r="BR7" s="26">
        <v>7183.6126595082596</v>
      </c>
      <c r="BS7" s="26">
        <v>237391.882137601</v>
      </c>
      <c r="BT7" s="26">
        <v>6178.1175971637404</v>
      </c>
      <c r="BW7" s="30">
        <f t="shared" si="0"/>
        <v>5.1200085711385198E-3</v>
      </c>
      <c r="BX7" s="23">
        <f t="shared" ref="BX7:BX47" si="8">IF(S7&lt;&gt;0,(S7-B7)/B7,"")</f>
        <v>-8.1462495666860864E-3</v>
      </c>
      <c r="BY7" s="23">
        <f t="shared" ref="BY7:BY47" si="9">IF(AH7&lt;&gt;0,(AH7-C7)/C7,"")</f>
        <v>-5.2235517415210094E-3</v>
      </c>
      <c r="BZ7" s="23">
        <f t="shared" ref="BZ7:BZ47" si="10">IF(AL7&lt;&gt;0,(AL7-D7)/D7,"")</f>
        <v>-1.3880709039064741E-2</v>
      </c>
      <c r="CA7" s="23">
        <f t="shared" ref="CA7:CA47" si="11">IF(AW7&lt;&gt;0,(AW7-E7)/E7,"")</f>
        <v>-6.9231179364777056E-3</v>
      </c>
      <c r="CB7" s="23">
        <f t="shared" ref="CB7:CB47" si="12">IF(AX7&lt;&gt;0,(AX7-F7)/F7,"")</f>
        <v>-5.6264464471859109E-3</v>
      </c>
      <c r="CC7" s="23">
        <f t="shared" ref="CC7:CC47" si="13">IF(BL7&lt;&gt;0,(BL7-G7)/G7,"")</f>
        <v>-5.6065889295436192E-3</v>
      </c>
      <c r="CD7" s="23">
        <f t="shared" ref="CD7:CD47" si="14">IF(BS7&lt;&gt;0,(BS7-H7)/H7,"")</f>
        <v>-6.6293513632465174E-3</v>
      </c>
    </row>
    <row r="8" spans="1:82" x14ac:dyDescent="0.25">
      <c r="A8" s="6" t="s">
        <v>72</v>
      </c>
      <c r="B8" s="97">
        <v>917533.98005000001</v>
      </c>
      <c r="C8" s="97">
        <v>1303.5415456999999</v>
      </c>
      <c r="D8" s="97">
        <v>106565.39225</v>
      </c>
      <c r="E8" s="97">
        <v>89445.869751000006</v>
      </c>
      <c r="F8" s="97">
        <v>69580.600686000005</v>
      </c>
      <c r="G8" s="97">
        <v>3575.4725499000001</v>
      </c>
      <c r="H8" s="97">
        <v>274713.38097</v>
      </c>
      <c r="J8" t="s">
        <v>72</v>
      </c>
      <c r="K8" s="96">
        <v>400.88226495940597</v>
      </c>
      <c r="L8" s="26">
        <v>19630.061374708599</v>
      </c>
      <c r="M8" s="26">
        <v>6510.7808862768197</v>
      </c>
      <c r="N8" s="26">
        <v>6505.6998359822001</v>
      </c>
      <c r="O8" s="26">
        <v>7395.8321072107701</v>
      </c>
      <c r="P8" s="97">
        <v>35.971058218301202</v>
      </c>
      <c r="Q8" s="26">
        <v>9942.16875081338</v>
      </c>
      <c r="R8" s="26">
        <v>492319.32325480902</v>
      </c>
      <c r="S8" s="26">
        <v>914816.61711822799</v>
      </c>
      <c r="T8" s="26">
        <v>12822.1483057447</v>
      </c>
      <c r="U8" s="26">
        <v>7398.6869172595298</v>
      </c>
      <c r="V8" s="26">
        <v>4276.1984286337401</v>
      </c>
      <c r="W8" s="26">
        <v>23903.5762138588</v>
      </c>
      <c r="X8" s="97">
        <v>255.69343653168801</v>
      </c>
      <c r="Y8" s="26">
        <v>5373.0944028554204</v>
      </c>
      <c r="Z8" s="26">
        <v>5373.0944028554204</v>
      </c>
      <c r="AA8" s="26">
        <v>576.62320011904797</v>
      </c>
      <c r="AB8" s="26">
        <v>7094.7564038029604</v>
      </c>
      <c r="AC8" s="26">
        <v>188.07120263997601</v>
      </c>
      <c r="AD8" s="97">
        <v>44701.560597655</v>
      </c>
      <c r="AE8" s="26">
        <v>1322.1476072637799</v>
      </c>
      <c r="AF8" s="26">
        <v>1680.9754668154701</v>
      </c>
      <c r="AG8" s="26">
        <v>1120.7699548724399</v>
      </c>
      <c r="AH8" s="26">
        <v>1300.1071064887501</v>
      </c>
      <c r="AI8" s="26">
        <v>0</v>
      </c>
      <c r="AJ8" s="26">
        <v>95688.5630071044</v>
      </c>
      <c r="AK8" s="26">
        <v>10055.705083748</v>
      </c>
      <c r="AL8" s="26">
        <v>106320.89129097101</v>
      </c>
      <c r="AM8" s="26">
        <v>2.82873679910933</v>
      </c>
      <c r="AN8" s="26">
        <v>5959.5546131494602</v>
      </c>
      <c r="AO8" s="26">
        <v>124.619405043182</v>
      </c>
      <c r="AP8" s="26">
        <v>92923.682910355594</v>
      </c>
      <c r="AQ8" s="26">
        <v>137.42009048870901</v>
      </c>
      <c r="AR8" s="26">
        <v>320.90170639946598</v>
      </c>
      <c r="AS8" s="26">
        <v>6369.9522237470801</v>
      </c>
      <c r="AT8" s="26">
        <v>478.51433598439002</v>
      </c>
      <c r="AU8" s="26">
        <v>82.101484151523593</v>
      </c>
      <c r="AV8" s="26">
        <v>1208.0804097995399</v>
      </c>
      <c r="AW8" s="26">
        <v>89241.986006079504</v>
      </c>
      <c r="AX8" s="26">
        <v>69424.864149898</v>
      </c>
      <c r="AY8" s="26">
        <v>19817.121856181398</v>
      </c>
      <c r="AZ8" s="26">
        <v>26.878261986254099</v>
      </c>
      <c r="BA8" s="26">
        <v>25.9794042329954</v>
      </c>
      <c r="BB8" s="26">
        <v>6253.4768290921802</v>
      </c>
      <c r="BC8" s="26">
        <v>109.51366498454</v>
      </c>
      <c r="BD8" s="26">
        <v>18488.919557752801</v>
      </c>
      <c r="BE8" s="26">
        <v>122.915929203525</v>
      </c>
      <c r="BF8" s="26">
        <v>218.01125613849399</v>
      </c>
      <c r="BG8" s="26">
        <v>31267.196306266</v>
      </c>
      <c r="BH8" s="26">
        <v>10171.0252932524</v>
      </c>
      <c r="BI8" s="26">
        <v>1306.20261776815</v>
      </c>
      <c r="BJ8" s="26">
        <v>2877.1682603878999</v>
      </c>
      <c r="BK8" s="26">
        <v>7.01240647111669</v>
      </c>
      <c r="BL8" s="26">
        <v>3569.3074579495901</v>
      </c>
      <c r="BM8" s="26">
        <v>70844.028831255797</v>
      </c>
      <c r="BN8" s="26">
        <v>0</v>
      </c>
      <c r="BO8" s="26">
        <v>827.11243727156</v>
      </c>
      <c r="BP8" s="26">
        <v>16309.8244650866</v>
      </c>
      <c r="BQ8" s="97">
        <v>0</v>
      </c>
      <c r="BR8" s="26">
        <v>11541.5627912366</v>
      </c>
      <c r="BS8" s="26">
        <v>273712.18452134897</v>
      </c>
      <c r="BT8" s="26">
        <v>11038.768310629501</v>
      </c>
      <c r="BW8" s="30">
        <f t="shared" si="0"/>
        <v>5.423423309544961E-3</v>
      </c>
      <c r="BX8" s="23">
        <f t="shared" si="8"/>
        <v>-2.9615937838334216E-3</v>
      </c>
      <c r="BY8" s="23">
        <f t="shared" si="9"/>
        <v>-2.6346986964696402E-3</v>
      </c>
      <c r="BZ8" s="23">
        <f t="shared" si="10"/>
        <v>-2.2943748797490042E-3</v>
      </c>
      <c r="CA8" s="23">
        <f t="shared" si="11"/>
        <v>-2.279409272759882E-3</v>
      </c>
      <c r="CB8" s="23">
        <f t="shared" si="12"/>
        <v>-2.238217758492859E-3</v>
      </c>
      <c r="CC8" s="23">
        <f t="shared" si="13"/>
        <v>-1.7242733273347085E-3</v>
      </c>
      <c r="CD8" s="23">
        <f t="shared" si="14"/>
        <v>-3.6445128559659109E-3</v>
      </c>
    </row>
    <row r="9" spans="1:82" x14ac:dyDescent="0.25">
      <c r="A9" s="6" t="s">
        <v>124</v>
      </c>
      <c r="B9" s="97">
        <v>119514.29642</v>
      </c>
      <c r="C9" s="97">
        <v>158.84955475000001</v>
      </c>
      <c r="D9" s="97">
        <v>25270.278943000001</v>
      </c>
      <c r="E9" s="97">
        <v>13088.015305000001</v>
      </c>
      <c r="F9" s="97">
        <v>8319.7032454</v>
      </c>
      <c r="G9" s="97">
        <v>210.19819810999999</v>
      </c>
      <c r="H9" s="97">
        <v>33927.027759999997</v>
      </c>
      <c r="J9" t="s">
        <v>124</v>
      </c>
      <c r="K9" s="96">
        <v>216.670491553365</v>
      </c>
      <c r="L9" s="26">
        <v>1817.63411249105</v>
      </c>
      <c r="M9" s="26">
        <v>573.206811875526</v>
      </c>
      <c r="N9" s="26">
        <v>572.37512077534302</v>
      </c>
      <c r="O9" s="26">
        <v>568.92250936688697</v>
      </c>
      <c r="P9" s="97">
        <v>6.2071797113686698</v>
      </c>
      <c r="Q9" s="26">
        <v>1121.2100447676501</v>
      </c>
      <c r="R9" s="26">
        <v>67362.863132696802</v>
      </c>
      <c r="S9" s="26">
        <v>113842.223669924</v>
      </c>
      <c r="T9" s="26">
        <v>1557.8734056406299</v>
      </c>
      <c r="U9" s="26">
        <v>932.159036387838</v>
      </c>
      <c r="V9" s="26">
        <v>572.33995057755499</v>
      </c>
      <c r="W9" s="26">
        <v>1595.42395302418</v>
      </c>
      <c r="X9" s="97">
        <v>160.26774274018001</v>
      </c>
      <c r="Y9" s="26">
        <v>647.58671525543298</v>
      </c>
      <c r="Z9" s="26">
        <v>647.58671525543298</v>
      </c>
      <c r="AA9" s="26">
        <v>165.58568053925001</v>
      </c>
      <c r="AB9" s="26">
        <v>1856.8285364374401</v>
      </c>
      <c r="AC9" s="26">
        <v>22.326632693629101</v>
      </c>
      <c r="AD9" s="97">
        <v>3777.86253264576</v>
      </c>
      <c r="AE9" s="26">
        <v>158.030395756102</v>
      </c>
      <c r="AF9" s="26">
        <v>243.67432653317701</v>
      </c>
      <c r="AG9" s="26">
        <v>90.474804108516906</v>
      </c>
      <c r="AH9" s="26">
        <v>156.335934125894</v>
      </c>
      <c r="AI9" s="26">
        <v>0</v>
      </c>
      <c r="AJ9" s="26">
        <v>21869.378910586001</v>
      </c>
      <c r="AK9" s="26">
        <v>2264.5940684645302</v>
      </c>
      <c r="AL9" s="26">
        <v>24299.558659589798</v>
      </c>
      <c r="AM9" s="26">
        <v>0.25645674591731499</v>
      </c>
      <c r="AN9" s="26">
        <v>1001.12805188578</v>
      </c>
      <c r="AO9" s="26">
        <v>16.389336794589799</v>
      </c>
      <c r="AP9" s="26">
        <v>11877.4251391094</v>
      </c>
      <c r="AQ9" s="26">
        <v>18.560360345464201</v>
      </c>
      <c r="AR9" s="26">
        <v>39.335039159597997</v>
      </c>
      <c r="AS9" s="26">
        <v>1134.7084360962699</v>
      </c>
      <c r="AT9" s="26">
        <v>45.1468430364258</v>
      </c>
      <c r="AU9" s="26">
        <v>12.673485231788399</v>
      </c>
      <c r="AV9" s="26">
        <v>98.194748700650905</v>
      </c>
      <c r="AW9" s="26">
        <v>12946.143273764401</v>
      </c>
      <c r="AX9" s="26">
        <v>8204.9445739402599</v>
      </c>
      <c r="AY9" s="26">
        <v>4741.19869982418</v>
      </c>
      <c r="AZ9" s="26">
        <v>2.5947509052729001</v>
      </c>
      <c r="BA9" s="26">
        <v>3.1414919779317398</v>
      </c>
      <c r="BB9" s="26">
        <v>880.49372961413405</v>
      </c>
      <c r="BC9" s="26">
        <v>11.283812232345101</v>
      </c>
      <c r="BD9" s="26">
        <v>2048.8119486102601</v>
      </c>
      <c r="BE9" s="26">
        <v>19.7090315646753</v>
      </c>
      <c r="BF9" s="26">
        <v>37.513585431857798</v>
      </c>
      <c r="BG9" s="26">
        <v>3478.1747615976901</v>
      </c>
      <c r="BH9" s="26">
        <v>978.88607279176802</v>
      </c>
      <c r="BI9" s="26">
        <v>126.670242343072</v>
      </c>
      <c r="BJ9" s="26">
        <v>229.581912509576</v>
      </c>
      <c r="BK9" s="26">
        <v>1.96105778865391</v>
      </c>
      <c r="BL9" s="26">
        <v>205.134672200267</v>
      </c>
      <c r="BM9" s="26">
        <v>9181.3283407430808</v>
      </c>
      <c r="BN9" s="26">
        <v>0</v>
      </c>
      <c r="BO9" s="26">
        <v>82.551750557163103</v>
      </c>
      <c r="BP9" s="26">
        <v>2866.5537811345998</v>
      </c>
      <c r="BQ9" s="97">
        <v>0</v>
      </c>
      <c r="BR9" s="26">
        <v>1103.5713710411801</v>
      </c>
      <c r="BS9" s="26">
        <v>32478.2180481379</v>
      </c>
      <c r="BT9" s="26">
        <v>1779.78236643132</v>
      </c>
      <c r="BW9" s="30">
        <f t="shared" si="0"/>
        <v>6.8143492998751143E-3</v>
      </c>
      <c r="BX9" s="23">
        <f t="shared" si="8"/>
        <v>-4.7459366117531772E-2</v>
      </c>
      <c r="BY9" s="23">
        <f t="shared" si="9"/>
        <v>-1.5823907269126358E-2</v>
      </c>
      <c r="BZ9" s="23">
        <f t="shared" si="10"/>
        <v>-3.8413516748262773E-2</v>
      </c>
      <c r="CA9" s="23">
        <f t="shared" si="11"/>
        <v>-1.0839843011292989E-2</v>
      </c>
      <c r="CB9" s="23">
        <f t="shared" si="12"/>
        <v>-1.3793601535390176E-2</v>
      </c>
      <c r="CC9" s="23">
        <f t="shared" si="13"/>
        <v>-2.4089292654560081E-2</v>
      </c>
      <c r="CD9" s="23">
        <f t="shared" si="14"/>
        <v>-4.2703702844557621E-2</v>
      </c>
    </row>
    <row r="10" spans="1:82" x14ac:dyDescent="0.25">
      <c r="A10" s="6" t="s">
        <v>125</v>
      </c>
      <c r="B10" s="97">
        <v>124032.13794</v>
      </c>
      <c r="C10" s="97">
        <v>188.95509264</v>
      </c>
      <c r="D10" s="97">
        <v>48959.378558999997</v>
      </c>
      <c r="E10" s="97">
        <v>16067.310649999999</v>
      </c>
      <c r="F10" s="97">
        <v>8615.3487127000008</v>
      </c>
      <c r="G10" s="97">
        <v>8516.7149516999998</v>
      </c>
      <c r="H10" s="97">
        <v>37820.528268000002</v>
      </c>
      <c r="J10" t="s">
        <v>125</v>
      </c>
      <c r="K10" s="96">
        <v>165.580577933585</v>
      </c>
      <c r="L10" s="26">
        <v>1305.6667015526</v>
      </c>
      <c r="M10" s="26">
        <v>548.66111503860805</v>
      </c>
      <c r="N10" s="26">
        <v>547.93567248618501</v>
      </c>
      <c r="O10" s="26">
        <v>437.41481269531499</v>
      </c>
      <c r="P10" s="97">
        <v>7.3817036506820397</v>
      </c>
      <c r="Q10" s="26">
        <v>1255.9392157695499</v>
      </c>
      <c r="R10" s="26">
        <v>51152.764086524701</v>
      </c>
      <c r="S10" s="26">
        <v>115475.51711062199</v>
      </c>
      <c r="T10" s="26">
        <v>1730.79930458539</v>
      </c>
      <c r="U10" s="26">
        <v>1692.78219125448</v>
      </c>
      <c r="V10" s="26">
        <v>665.77938567866499</v>
      </c>
      <c r="W10" s="26">
        <v>1355.3312006461699</v>
      </c>
      <c r="X10" s="97">
        <v>121.70858539052099</v>
      </c>
      <c r="Y10" s="26">
        <v>750.38852587950703</v>
      </c>
      <c r="Z10" s="26">
        <v>750.38852587950703</v>
      </c>
      <c r="AA10" s="26">
        <v>342.42159449285299</v>
      </c>
      <c r="AB10" s="26">
        <v>3352.73204689561</v>
      </c>
      <c r="AC10" s="26">
        <v>20.407875275318698</v>
      </c>
      <c r="AD10" s="97">
        <v>3325.18562642184</v>
      </c>
      <c r="AE10" s="26">
        <v>144.05223908243599</v>
      </c>
      <c r="AF10" s="26">
        <v>208.573515273731</v>
      </c>
      <c r="AG10" s="26">
        <v>70.610479617156102</v>
      </c>
      <c r="AH10" s="26">
        <v>186.27074565827201</v>
      </c>
      <c r="AI10" s="26">
        <v>0</v>
      </c>
      <c r="AJ10" s="26">
        <v>43471.896329634998</v>
      </c>
      <c r="AK10" s="26">
        <v>4487.6153044858502</v>
      </c>
      <c r="AL10" s="26">
        <v>48301.9332286137</v>
      </c>
      <c r="AM10" s="26">
        <v>0.20272612440792001</v>
      </c>
      <c r="AN10" s="26">
        <v>1375.37097332958</v>
      </c>
      <c r="AO10" s="26">
        <v>8.3100709337125096</v>
      </c>
      <c r="AP10" s="26">
        <v>12938.7818142462</v>
      </c>
      <c r="AQ10" s="26">
        <v>21.756468526265198</v>
      </c>
      <c r="AR10" s="26">
        <v>37.481032424477803</v>
      </c>
      <c r="AS10" s="26">
        <v>2224.3522713669199</v>
      </c>
      <c r="AT10" s="26">
        <v>56.748775056906801</v>
      </c>
      <c r="AU10" s="26">
        <v>11.2193910834063</v>
      </c>
      <c r="AV10" s="26">
        <v>58.334328940623898</v>
      </c>
      <c r="AW10" s="26">
        <v>15876.423888512199</v>
      </c>
      <c r="AX10" s="26">
        <v>8486.2299655527695</v>
      </c>
      <c r="AY10" s="26">
        <v>7390.19392295948</v>
      </c>
      <c r="AZ10" s="26">
        <v>1.63927699421837</v>
      </c>
      <c r="BA10" s="26">
        <v>5.8630377486400196</v>
      </c>
      <c r="BB10" s="26">
        <v>1212.9909742775701</v>
      </c>
      <c r="BC10" s="26">
        <v>9.6524198482117693</v>
      </c>
      <c r="BD10" s="26">
        <v>1584.91499716154</v>
      </c>
      <c r="BE10" s="26">
        <v>15.9803775415158</v>
      </c>
      <c r="BF10" s="26">
        <v>32.3926777889845</v>
      </c>
      <c r="BG10" s="26">
        <v>2978.3658895374101</v>
      </c>
      <c r="BH10" s="26">
        <v>1114.3073806555401</v>
      </c>
      <c r="BI10" s="26">
        <v>108.63944663988001</v>
      </c>
      <c r="BJ10" s="26">
        <v>116.155396418591</v>
      </c>
      <c r="BK10" s="26">
        <v>1.4331332638877401</v>
      </c>
      <c r="BL10" s="26">
        <v>8524.7538475614001</v>
      </c>
      <c r="BM10" s="26">
        <v>9694.5761615126594</v>
      </c>
      <c r="BN10" s="26">
        <v>0</v>
      </c>
      <c r="BO10" s="26">
        <v>75.072947941378999</v>
      </c>
      <c r="BP10" s="26">
        <v>3622.6530568825501</v>
      </c>
      <c r="BQ10" s="97">
        <v>0</v>
      </c>
      <c r="BR10" s="26">
        <v>1118.1381847186601</v>
      </c>
      <c r="BS10" s="26">
        <v>35733.671429752401</v>
      </c>
      <c r="BT10" s="26">
        <v>1793.3378552560901</v>
      </c>
      <c r="BW10" s="30">
        <f t="shared" si="0"/>
        <v>7.089190258124183E-3</v>
      </c>
      <c r="BX10" s="23">
        <f t="shared" si="8"/>
        <v>-6.8987126816416194E-2</v>
      </c>
      <c r="BY10" s="23">
        <f t="shared" si="9"/>
        <v>-1.4206269565024401E-2</v>
      </c>
      <c r="BZ10" s="23">
        <f t="shared" si="10"/>
        <v>-1.3428383891638307E-2</v>
      </c>
      <c r="CA10" s="23">
        <f t="shared" si="11"/>
        <v>-1.1880442573493154E-2</v>
      </c>
      <c r="CB10" s="23">
        <f t="shared" si="12"/>
        <v>-1.4987059891945591E-2</v>
      </c>
      <c r="CC10" s="23">
        <f t="shared" si="13"/>
        <v>9.4389631530355286E-4</v>
      </c>
      <c r="CD10" s="23">
        <f t="shared" si="14"/>
        <v>-5.5177887084493553E-2</v>
      </c>
    </row>
    <row r="11" spans="1:82" x14ac:dyDescent="0.25">
      <c r="A11" s="6" t="s">
        <v>126</v>
      </c>
      <c r="B11" s="97">
        <v>271695.25933999999</v>
      </c>
      <c r="C11" s="97">
        <v>579.65252209000005</v>
      </c>
      <c r="D11" s="97">
        <v>116655.7314</v>
      </c>
      <c r="E11" s="97">
        <v>36132.924688999999</v>
      </c>
      <c r="F11" s="97">
        <v>22541.892185000001</v>
      </c>
      <c r="G11" s="97">
        <v>1811.3695563000001</v>
      </c>
      <c r="H11" s="97">
        <v>102089.41118</v>
      </c>
      <c r="J11" t="s">
        <v>126</v>
      </c>
      <c r="K11" s="96">
        <v>320.94473444159598</v>
      </c>
      <c r="L11" s="26">
        <v>6495.5254365283699</v>
      </c>
      <c r="M11" s="26">
        <v>1309.0814954749201</v>
      </c>
      <c r="N11" s="26">
        <v>1306.90473078066</v>
      </c>
      <c r="O11" s="26">
        <v>1276.5166495312401</v>
      </c>
      <c r="P11" s="97">
        <v>17.970791626382699</v>
      </c>
      <c r="Q11" s="26">
        <v>1911.30997400248</v>
      </c>
      <c r="R11" s="26">
        <v>102717.748422501</v>
      </c>
      <c r="S11" s="26">
        <v>220550.90115026099</v>
      </c>
      <c r="T11" s="26">
        <v>3123.0498558511199</v>
      </c>
      <c r="U11" s="26">
        <v>1727.7791913897399</v>
      </c>
      <c r="V11" s="26">
        <v>1147.3462953385399</v>
      </c>
      <c r="W11" s="26">
        <v>6350.9241257583699</v>
      </c>
      <c r="X11" s="97">
        <v>226.076168799638</v>
      </c>
      <c r="Y11" s="26">
        <v>1493.87848736366</v>
      </c>
      <c r="Z11" s="26">
        <v>1493.87848736366</v>
      </c>
      <c r="AA11" s="26">
        <v>613.97550841339</v>
      </c>
      <c r="AB11" s="26">
        <v>3575.4305361376</v>
      </c>
      <c r="AC11" s="26">
        <v>51.176941045321598</v>
      </c>
      <c r="AD11" s="97">
        <v>15055.104813812901</v>
      </c>
      <c r="AE11" s="26">
        <v>399.34405512216301</v>
      </c>
      <c r="AF11" s="26">
        <v>750.96693960063101</v>
      </c>
      <c r="AG11" s="26">
        <v>290.46605566097202</v>
      </c>
      <c r="AH11" s="26">
        <v>456.44167694571598</v>
      </c>
      <c r="AI11" s="26">
        <v>0</v>
      </c>
      <c r="AJ11" s="26">
        <v>81990.104863947199</v>
      </c>
      <c r="AK11" s="26">
        <v>8496.4633482696408</v>
      </c>
      <c r="AL11" s="26">
        <v>91100.543720630303</v>
      </c>
      <c r="AM11" s="26">
        <v>0.88670781897848705</v>
      </c>
      <c r="AN11" s="26">
        <v>2076.6159003951798</v>
      </c>
      <c r="AO11" s="26">
        <v>49.895850129797097</v>
      </c>
      <c r="AP11" s="26">
        <v>35381.141168157497</v>
      </c>
      <c r="AQ11" s="26">
        <v>44.950200345023298</v>
      </c>
      <c r="AR11" s="26">
        <v>97.087783197473499</v>
      </c>
      <c r="AS11" s="26">
        <v>3580.7047471023002</v>
      </c>
      <c r="AT11" s="26">
        <v>70.335521310427197</v>
      </c>
      <c r="AU11" s="26">
        <v>39.381476435346698</v>
      </c>
      <c r="AV11" s="26">
        <v>138.55232571085301</v>
      </c>
      <c r="AW11" s="26">
        <v>31094.7873240849</v>
      </c>
      <c r="AX11" s="26">
        <v>18464.131772019999</v>
      </c>
      <c r="AY11" s="26">
        <v>12630.6555520649</v>
      </c>
      <c r="AZ11" s="26">
        <v>5.9990727359910103</v>
      </c>
      <c r="BA11" s="26">
        <v>5.29830729123608</v>
      </c>
      <c r="BB11" s="26">
        <v>2141.6916613480098</v>
      </c>
      <c r="BC11" s="26">
        <v>32.203263281469603</v>
      </c>
      <c r="BD11" s="26">
        <v>4081.2904459399101</v>
      </c>
      <c r="BE11" s="26">
        <v>47.0539225185601</v>
      </c>
      <c r="BF11" s="26">
        <v>80.720583122516302</v>
      </c>
      <c r="BG11" s="26">
        <v>7420.8493956579896</v>
      </c>
      <c r="BH11" s="26">
        <v>3474.7552923718899</v>
      </c>
      <c r="BI11" s="26">
        <v>222.08042791712799</v>
      </c>
      <c r="BJ11" s="26">
        <v>402.370922468956</v>
      </c>
      <c r="BK11" s="26">
        <v>3.6658655070354902</v>
      </c>
      <c r="BL11" s="26">
        <v>1636.24091668182</v>
      </c>
      <c r="BM11" s="26">
        <v>28599.3369837358</v>
      </c>
      <c r="BN11" s="26">
        <v>0</v>
      </c>
      <c r="BO11" s="26">
        <v>314.47342701874402</v>
      </c>
      <c r="BP11" s="26">
        <v>5645.0474674488596</v>
      </c>
      <c r="BQ11" s="97">
        <v>0</v>
      </c>
      <c r="BR11" s="26">
        <v>4123.7591841068697</v>
      </c>
      <c r="BS11" s="26">
        <v>90188.533540567805</v>
      </c>
      <c r="BT11" s="26">
        <v>3370.4120168951199</v>
      </c>
      <c r="BW11" s="30">
        <f t="shared" si="0"/>
        <v>6.7395372556305752E-3</v>
      </c>
      <c r="BX11" s="23">
        <f t="shared" si="8"/>
        <v>-0.18824162892638788</v>
      </c>
      <c r="BY11" s="23">
        <f t="shared" si="9"/>
        <v>-0.21255983619295574</v>
      </c>
      <c r="BZ11" s="23">
        <f t="shared" si="10"/>
        <v>-0.21906499897329262</v>
      </c>
      <c r="CA11" s="23">
        <f t="shared" si="11"/>
        <v>-0.13943342279316978</v>
      </c>
      <c r="CB11" s="23">
        <f t="shared" si="12"/>
        <v>-0.1808969885719468</v>
      </c>
      <c r="CC11" s="23">
        <f t="shared" si="13"/>
        <v>-9.6682998236929218E-2</v>
      </c>
      <c r="CD11" s="23">
        <f t="shared" si="14"/>
        <v>-0.11657308531684089</v>
      </c>
    </row>
    <row r="12" spans="1:82" x14ac:dyDescent="0.25">
      <c r="A12" s="6" t="s">
        <v>73</v>
      </c>
      <c r="B12" s="97">
        <v>249069.42134</v>
      </c>
      <c r="C12" s="97">
        <v>684.98851114000001</v>
      </c>
      <c r="D12" s="97">
        <v>35737.301896999998</v>
      </c>
      <c r="E12" s="97">
        <v>25110.459956999999</v>
      </c>
      <c r="F12" s="97">
        <v>20290.902166</v>
      </c>
      <c r="G12" s="97">
        <v>798.51738710999996</v>
      </c>
      <c r="H12" s="97">
        <v>92990.912482999993</v>
      </c>
      <c r="J12" t="s">
        <v>73</v>
      </c>
      <c r="K12" s="96">
        <v>72.393326942575001</v>
      </c>
      <c r="L12" s="26">
        <v>5569.5781447754598</v>
      </c>
      <c r="M12" s="26">
        <v>1776.21216096992</v>
      </c>
      <c r="N12" s="26">
        <v>1772.7299279446399</v>
      </c>
      <c r="O12" s="26">
        <v>2058.0152136741599</v>
      </c>
      <c r="P12" s="97">
        <v>22.508117643014302</v>
      </c>
      <c r="Q12" s="26">
        <v>2236.8185921629602</v>
      </c>
      <c r="R12" s="26">
        <v>155410.25157676701</v>
      </c>
      <c r="S12" s="26">
        <v>225583.75554445901</v>
      </c>
      <c r="T12" s="26">
        <v>3145.3767053899701</v>
      </c>
      <c r="U12" s="26">
        <v>2148.3175429478001</v>
      </c>
      <c r="V12" s="26">
        <v>1135.28157695596</v>
      </c>
      <c r="W12" s="26">
        <v>5642.1617524025396</v>
      </c>
      <c r="X12" s="97">
        <v>35.836163844750502</v>
      </c>
      <c r="Y12" s="26">
        <v>1479.60508511736</v>
      </c>
      <c r="Z12" s="26">
        <v>1479.60508511736</v>
      </c>
      <c r="AA12" s="26">
        <v>161.906882278697</v>
      </c>
      <c r="AB12" s="26">
        <v>2370.4694597540702</v>
      </c>
      <c r="AC12" s="26">
        <v>65.067192828949999</v>
      </c>
      <c r="AD12" s="97">
        <v>14072.7181286535</v>
      </c>
      <c r="AE12" s="26">
        <v>390.43155085412502</v>
      </c>
      <c r="AF12" s="26">
        <v>506.67545529434398</v>
      </c>
      <c r="AG12" s="26">
        <v>341.51360802278799</v>
      </c>
      <c r="AH12" s="26">
        <v>606.10050706305799</v>
      </c>
      <c r="AI12" s="26">
        <v>0</v>
      </c>
      <c r="AJ12" s="26">
        <v>26476.2204994571</v>
      </c>
      <c r="AK12" s="26">
        <v>2779.8711572611901</v>
      </c>
      <c r="AL12" s="26">
        <v>29417.998538996999</v>
      </c>
      <c r="AM12" s="26">
        <v>0.90884124017703005</v>
      </c>
      <c r="AN12" s="26">
        <v>1718.9776210144501</v>
      </c>
      <c r="AO12" s="26">
        <v>28.3048770167055</v>
      </c>
      <c r="AP12" s="26">
        <v>33728.668285546999</v>
      </c>
      <c r="AQ12" s="26">
        <v>28.011602297216101</v>
      </c>
      <c r="AR12" s="26">
        <v>82.986433781422605</v>
      </c>
      <c r="AS12" s="26">
        <v>1730.5500000551101</v>
      </c>
      <c r="AT12" s="26">
        <v>29.9104118674801</v>
      </c>
      <c r="AU12" s="26">
        <v>23.517530161984599</v>
      </c>
      <c r="AV12" s="26">
        <v>222.27479515093401</v>
      </c>
      <c r="AW12" s="26">
        <v>22787.963306675301</v>
      </c>
      <c r="AX12" s="26">
        <v>18416.840797154098</v>
      </c>
      <c r="AY12" s="26">
        <v>4371.1225095212103</v>
      </c>
      <c r="AZ12" s="26">
        <v>6.8301894321444996</v>
      </c>
      <c r="BA12" s="26">
        <v>1.5354224111950701</v>
      </c>
      <c r="BB12" s="26">
        <v>1476.9991444964301</v>
      </c>
      <c r="BC12" s="26">
        <v>29.1583927886814</v>
      </c>
      <c r="BD12" s="26">
        <v>5250.58787964968</v>
      </c>
      <c r="BE12" s="26">
        <v>31.653408087655698</v>
      </c>
      <c r="BF12" s="26">
        <v>46.4978797048011</v>
      </c>
      <c r="BG12" s="26">
        <v>8908.0223484735707</v>
      </c>
      <c r="BH12" s="26">
        <v>2924.1367883364901</v>
      </c>
      <c r="BI12" s="26">
        <v>210.03665009893101</v>
      </c>
      <c r="BJ12" s="26">
        <v>308.56067527571599</v>
      </c>
      <c r="BK12" s="26">
        <v>1.40315640448199</v>
      </c>
      <c r="BL12" s="26">
        <v>704.02002220054499</v>
      </c>
      <c r="BM12" s="26">
        <v>28063.836825107399</v>
      </c>
      <c r="BN12" s="26">
        <v>0</v>
      </c>
      <c r="BO12" s="26">
        <v>245.60428097964501</v>
      </c>
      <c r="BP12" s="26">
        <v>4940.6595898320602</v>
      </c>
      <c r="BQ12" s="97">
        <v>0</v>
      </c>
      <c r="BR12" s="26">
        <v>3695.2384243059601</v>
      </c>
      <c r="BS12" s="26">
        <v>84849.833436950503</v>
      </c>
      <c r="BT12" s="26">
        <v>3130.4082805447601</v>
      </c>
      <c r="BW12" s="30">
        <f t="shared" si="0"/>
        <v>5.503667493356847E-3</v>
      </c>
      <c r="BX12" s="23">
        <f t="shared" si="8"/>
        <v>-9.4293653830275492E-2</v>
      </c>
      <c r="BY12" s="23">
        <f t="shared" si="9"/>
        <v>-0.11516690104137915</v>
      </c>
      <c r="BZ12" s="23">
        <f t="shared" si="10"/>
        <v>-0.17682653761092912</v>
      </c>
      <c r="CA12" s="23">
        <f t="shared" si="11"/>
        <v>-9.2491203040558384E-2</v>
      </c>
      <c r="CB12" s="23">
        <f t="shared" si="12"/>
        <v>-9.235968679530332E-2</v>
      </c>
      <c r="CC12" s="23">
        <f t="shared" si="13"/>
        <v>-0.11834102354547411</v>
      </c>
      <c r="CD12" s="23">
        <f t="shared" si="14"/>
        <v>-8.7547039045753963E-2</v>
      </c>
    </row>
    <row r="13" spans="1:82" x14ac:dyDescent="0.25">
      <c r="A13" s="6" t="s">
        <v>86</v>
      </c>
      <c r="B13" s="97">
        <v>1236.0937068000001</v>
      </c>
      <c r="C13" s="97">
        <v>2.5215103301999999</v>
      </c>
      <c r="D13" s="97">
        <v>87.559681280000007</v>
      </c>
      <c r="E13" s="97">
        <v>79.826440861999998</v>
      </c>
      <c r="F13" s="97">
        <v>44.866751354000002</v>
      </c>
      <c r="G13" s="97">
        <v>9.5351342248000002</v>
      </c>
      <c r="H13" s="97">
        <v>821.28280160999998</v>
      </c>
      <c r="J13" t="s">
        <v>86</v>
      </c>
      <c r="K13" s="96">
        <v>0</v>
      </c>
      <c r="L13" s="26">
        <v>0</v>
      </c>
      <c r="M13" s="26">
        <v>0</v>
      </c>
      <c r="N13" s="26">
        <v>0</v>
      </c>
      <c r="O13" s="26">
        <v>0</v>
      </c>
      <c r="P13" s="97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7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97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97">
        <v>0</v>
      </c>
      <c r="BR13" s="26">
        <v>0</v>
      </c>
      <c r="BS13" s="26">
        <v>0</v>
      </c>
      <c r="BT13" s="26">
        <v>0</v>
      </c>
      <c r="BW13" s="30" t="str">
        <f t="shared" si="0"/>
        <v/>
      </c>
      <c r="BX13" s="23" t="str">
        <f t="shared" si="8"/>
        <v/>
      </c>
      <c r="BY13" s="23" t="str">
        <f t="shared" si="9"/>
        <v/>
      </c>
      <c r="BZ13" s="23" t="str">
        <f t="shared" si="10"/>
        <v/>
      </c>
      <c r="CA13" s="23" t="str">
        <f t="shared" si="11"/>
        <v/>
      </c>
      <c r="CB13" s="23" t="str">
        <f t="shared" si="12"/>
        <v/>
      </c>
      <c r="CC13" s="23" t="str">
        <f t="shared" si="13"/>
        <v/>
      </c>
      <c r="CD13" s="23" t="str">
        <f t="shared" si="14"/>
        <v/>
      </c>
    </row>
    <row r="14" spans="1:82" x14ac:dyDescent="0.25">
      <c r="A14" s="6" t="s">
        <v>180</v>
      </c>
      <c r="B14" s="97">
        <v>2137.3192558000001</v>
      </c>
      <c r="C14" s="97">
        <v>7.1909427711999996</v>
      </c>
      <c r="D14" s="97">
        <v>1027.4395987</v>
      </c>
      <c r="E14" s="97">
        <v>133.57485116999999</v>
      </c>
      <c r="F14" s="97">
        <v>161.65437689000001</v>
      </c>
      <c r="G14" s="97">
        <v>16.682843871999999</v>
      </c>
      <c r="H14" s="97">
        <v>1013.6207749</v>
      </c>
      <c r="J14" t="s">
        <v>180</v>
      </c>
      <c r="K14" s="96">
        <v>0</v>
      </c>
      <c r="L14" s="26">
        <v>0</v>
      </c>
      <c r="M14" s="26">
        <v>0</v>
      </c>
      <c r="N14" s="26">
        <v>0</v>
      </c>
      <c r="O14" s="26">
        <v>0</v>
      </c>
      <c r="P14" s="97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7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97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97">
        <v>0</v>
      </c>
      <c r="BR14" s="26">
        <v>0</v>
      </c>
      <c r="BS14" s="26">
        <v>0</v>
      </c>
      <c r="BT14" s="26">
        <v>0</v>
      </c>
      <c r="BW14" s="30" t="str">
        <f t="shared" si="0"/>
        <v/>
      </c>
      <c r="BX14" s="23" t="str">
        <f t="shared" si="8"/>
        <v/>
      </c>
      <c r="BY14" s="23" t="str">
        <f t="shared" si="9"/>
        <v/>
      </c>
      <c r="BZ14" s="23" t="str">
        <f t="shared" si="10"/>
        <v/>
      </c>
      <c r="CA14" s="23" t="str">
        <f t="shared" si="11"/>
        <v/>
      </c>
      <c r="CB14" s="23" t="str">
        <f t="shared" si="12"/>
        <v/>
      </c>
      <c r="CC14" s="23" t="str">
        <f t="shared" si="13"/>
        <v/>
      </c>
      <c r="CD14" s="23" t="str">
        <f t="shared" si="14"/>
        <v/>
      </c>
    </row>
    <row r="15" spans="1:82" x14ac:dyDescent="0.25">
      <c r="A15" s="13" t="s">
        <v>88</v>
      </c>
      <c r="B15" s="97">
        <v>52.268034688</v>
      </c>
      <c r="C15" s="97">
        <v>1.1527297592000001</v>
      </c>
      <c r="D15" s="97">
        <v>6.4850209842000002</v>
      </c>
      <c r="E15" s="97">
        <v>51.503446621000002</v>
      </c>
      <c r="F15" s="97">
        <v>19.238302468000001</v>
      </c>
      <c r="G15" s="97">
        <v>0.62698999840000003</v>
      </c>
      <c r="H15" s="97">
        <v>340.73740576</v>
      </c>
      <c r="J15" t="s">
        <v>88</v>
      </c>
      <c r="K15" s="96">
        <v>3.1687088820913E-7</v>
      </c>
      <c r="L15" s="26">
        <v>1.0102660822213701E-5</v>
      </c>
      <c r="M15" s="26">
        <v>6.5813837066750395E-7</v>
      </c>
      <c r="N15" s="26">
        <v>6.5604933386464601E-7</v>
      </c>
      <c r="O15" s="26">
        <v>2.3920273136129902E-7</v>
      </c>
      <c r="P15" s="97">
        <v>1.2611149025391699E-8</v>
      </c>
      <c r="Q15" s="26">
        <v>2.6937599262024799E-6</v>
      </c>
      <c r="R15" s="26">
        <v>8.4573064675892996E-6</v>
      </c>
      <c r="S15" s="26">
        <v>1.0738532493372299E-3</v>
      </c>
      <c r="T15" s="26">
        <v>3.5464624957423099E-6</v>
      </c>
      <c r="U15" s="26">
        <v>1.41426934697994E-6</v>
      </c>
      <c r="V15" s="26">
        <v>1.92239326209097E-6</v>
      </c>
      <c r="W15" s="26">
        <v>3.6540533598328797E-5</v>
      </c>
      <c r="X15" s="97">
        <v>1.5442043615690201E-8</v>
      </c>
      <c r="Y15" s="26">
        <v>8.55019050094525E-7</v>
      </c>
      <c r="Z15" s="26">
        <v>8.55019050094525E-7</v>
      </c>
      <c r="AA15" s="26">
        <v>2.6725382143664198E-6</v>
      </c>
      <c r="AB15" s="26">
        <v>1.52825212211401E-6</v>
      </c>
      <c r="AC15" s="26">
        <v>1.82414365354364E-8</v>
      </c>
      <c r="AD15" s="97">
        <v>1.4209695440345601E-4</v>
      </c>
      <c r="AE15" s="26">
        <v>2.5060567072868202E-7</v>
      </c>
      <c r="AF15" s="26">
        <v>5.9235554112998002E-6</v>
      </c>
      <c r="AG15" s="26">
        <v>1.1940681018535301E-6</v>
      </c>
      <c r="AH15" s="26">
        <v>3.4292913793768501E-6</v>
      </c>
      <c r="AI15" s="26">
        <v>0</v>
      </c>
      <c r="AJ15" s="26">
        <v>3.0100627104725E-4</v>
      </c>
      <c r="AK15" s="26">
        <v>3.0773788808236399E-5</v>
      </c>
      <c r="AL15" s="26">
        <v>3.3445259806985298E-4</v>
      </c>
      <c r="AM15" s="26">
        <v>5.6803797064545702E-9</v>
      </c>
      <c r="AN15" s="26">
        <v>3.2947019295953901E-6</v>
      </c>
      <c r="AO15" s="26">
        <v>1.15945964715024E-8</v>
      </c>
      <c r="AP15" s="26">
        <v>1.55908293457233E-4</v>
      </c>
      <c r="AQ15" s="26">
        <v>5.4552797940883401E-8</v>
      </c>
      <c r="AR15" s="26">
        <v>2.03496530476143E-7</v>
      </c>
      <c r="AS15" s="26">
        <v>4.8408251900108501E-7</v>
      </c>
      <c r="AT15" s="26">
        <v>4.9594206253410296E-9</v>
      </c>
      <c r="AU15" s="26">
        <v>3.7472676466211398E-8</v>
      </c>
      <c r="AV15" s="26">
        <v>1.7295347696445499E-8</v>
      </c>
      <c r="AW15" s="26">
        <v>1.02433420124891E-5</v>
      </c>
      <c r="AX15" s="26">
        <v>9.6798174833137605E-6</v>
      </c>
      <c r="AY15" s="26">
        <v>5.6352452917541504E-7</v>
      </c>
      <c r="AZ15" s="26">
        <v>9.5757756135737803E-11</v>
      </c>
      <c r="BA15" s="26">
        <v>1.0489741342725001E-9</v>
      </c>
      <c r="BB15" s="26">
        <v>2.39892855371285E-6</v>
      </c>
      <c r="BC15" s="26">
        <v>1.1186099858353E-7</v>
      </c>
      <c r="BD15" s="26">
        <v>1.5165153744826001E-6</v>
      </c>
      <c r="BE15" s="26">
        <v>2.3712627523603199E-8</v>
      </c>
      <c r="BF15" s="26">
        <v>1.8463102895219799E-7</v>
      </c>
      <c r="BG15" s="26">
        <v>3.7914603967217199E-6</v>
      </c>
      <c r="BH15" s="26">
        <v>1.9623433315145201E-5</v>
      </c>
      <c r="BI15" s="26">
        <v>1.46852295838225E-8</v>
      </c>
      <c r="BJ15" s="26">
        <v>8.1817975385395595E-7</v>
      </c>
      <c r="BK15" s="26">
        <v>5.2448993314483797E-9</v>
      </c>
      <c r="BL15" s="26">
        <v>2.1124737291732099E-9</v>
      </c>
      <c r="BM15" s="26">
        <v>1.4260620821243599E-4</v>
      </c>
      <c r="BN15" s="26">
        <v>0</v>
      </c>
      <c r="BO15" s="26">
        <v>4.0593777965023896E-6</v>
      </c>
      <c r="BP15" s="26">
        <v>1.1242667212090101E-5</v>
      </c>
      <c r="BQ15" s="97">
        <v>0</v>
      </c>
      <c r="BR15" s="26">
        <v>3.3602254865325202E-5</v>
      </c>
      <c r="BS15" s="26">
        <v>4.1979188368414298E-4</v>
      </c>
      <c r="BT15" s="26">
        <v>1.3104092871354701E-5</v>
      </c>
      <c r="BW15" s="30">
        <f t="shared" si="0"/>
        <v>7.9907832374148269E-3</v>
      </c>
      <c r="BX15" s="23">
        <f t="shared" si="8"/>
        <v>-0.9999794548760873</v>
      </c>
      <c r="BY15" s="23">
        <f t="shared" si="9"/>
        <v>-0.9999970250691006</v>
      </c>
      <c r="BZ15" s="23">
        <f t="shared" si="10"/>
        <v>-0.99994842690580577</v>
      </c>
      <c r="CA15" s="23">
        <f t="shared" si="11"/>
        <v>-0.99999980111346554</v>
      </c>
      <c r="CB15" s="23">
        <f t="shared" si="12"/>
        <v>-0.99999949684659029</v>
      </c>
      <c r="CC15" s="23">
        <f t="shared" si="13"/>
        <v>-0.99999999663076966</v>
      </c>
      <c r="CD15" s="23">
        <f t="shared" si="14"/>
        <v>-0.99999876799002219</v>
      </c>
    </row>
    <row r="16" spans="1:82" x14ac:dyDescent="0.25">
      <c r="A16" s="28" t="s">
        <v>181</v>
      </c>
      <c r="B16" s="97">
        <v>2944.7383299404</v>
      </c>
      <c r="C16" s="97">
        <v>45389.5939727593</v>
      </c>
      <c r="D16" s="97">
        <v>1897.0177434191</v>
      </c>
      <c r="E16" s="97">
        <v>5629.57071162384</v>
      </c>
      <c r="F16" s="97">
        <v>2092.7657750474091</v>
      </c>
      <c r="G16" s="97">
        <v>146.731291568372</v>
      </c>
      <c r="H16" s="97">
        <v>16824.232382097398</v>
      </c>
      <c r="J16" t="s">
        <v>181</v>
      </c>
      <c r="K16" s="96">
        <v>0</v>
      </c>
      <c r="L16" s="26">
        <v>0</v>
      </c>
      <c r="M16" s="26">
        <v>0</v>
      </c>
      <c r="N16" s="26">
        <v>0</v>
      </c>
      <c r="O16" s="26">
        <v>0</v>
      </c>
      <c r="P16" s="97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97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97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97">
        <v>0</v>
      </c>
      <c r="BR16" s="26">
        <v>0</v>
      </c>
      <c r="BS16" s="26">
        <v>0</v>
      </c>
      <c r="BT16" s="26">
        <v>0</v>
      </c>
      <c r="BW16" s="30" t="str">
        <f t="shared" si="0"/>
        <v/>
      </c>
      <c r="BX16" s="23" t="str">
        <f t="shared" si="8"/>
        <v/>
      </c>
      <c r="BY16" s="23" t="str">
        <f t="shared" si="9"/>
        <v/>
      </c>
      <c r="BZ16" s="23" t="str">
        <f t="shared" si="10"/>
        <v/>
      </c>
      <c r="CA16" s="23" t="str">
        <f t="shared" si="11"/>
        <v/>
      </c>
      <c r="CB16" s="23" t="str">
        <f t="shared" si="12"/>
        <v/>
      </c>
      <c r="CC16" s="23" t="str">
        <f t="shared" si="13"/>
        <v/>
      </c>
      <c r="CD16" s="23" t="str">
        <f t="shared" si="14"/>
        <v/>
      </c>
    </row>
    <row r="17" spans="1:82" x14ac:dyDescent="0.25">
      <c r="A17" s="28" t="s">
        <v>336</v>
      </c>
      <c r="B17" s="97">
        <v>5451.1447905690602</v>
      </c>
      <c r="C17" s="97">
        <v>4085.3873938299203</v>
      </c>
      <c r="D17" s="97">
        <v>3469.0494948099004</v>
      </c>
      <c r="E17" s="97">
        <v>6078.6827340742793</v>
      </c>
      <c r="F17" s="97">
        <v>1888.6950825598799</v>
      </c>
      <c r="G17" s="97">
        <v>112.49449434105649</v>
      </c>
      <c r="H17" s="97">
        <v>51496.443952415197</v>
      </c>
      <c r="J17" t="s">
        <v>336</v>
      </c>
      <c r="K17" s="96">
        <v>6.3221292399653697</v>
      </c>
      <c r="L17" s="26">
        <v>3212.2973736070298</v>
      </c>
      <c r="M17" s="26">
        <v>143.20656977707699</v>
      </c>
      <c r="N17" s="26">
        <v>143.198769055317</v>
      </c>
      <c r="O17" s="26">
        <v>133.61867646521901</v>
      </c>
      <c r="P17" s="97">
        <v>4.5967165830784099E-2</v>
      </c>
      <c r="Q17" s="26">
        <v>863.19575543895996</v>
      </c>
      <c r="R17" s="26">
        <v>239.31888557255701</v>
      </c>
      <c r="S17" s="26">
        <v>5452.8585146359201</v>
      </c>
      <c r="T17" s="26">
        <v>122.67660067759</v>
      </c>
      <c r="U17" s="26">
        <v>278.77040980287302</v>
      </c>
      <c r="V17" s="26">
        <v>39.943892307359597</v>
      </c>
      <c r="W17" s="26">
        <v>3880.9357242261999</v>
      </c>
      <c r="X17" s="97">
        <v>6.0351772762170998E-2</v>
      </c>
      <c r="Y17" s="26">
        <v>135.40271442636299</v>
      </c>
      <c r="Z17" s="26">
        <v>135.40271442636299</v>
      </c>
      <c r="AA17" s="26">
        <v>19.034063795146501</v>
      </c>
      <c r="AB17" s="26">
        <v>80.208682004276895</v>
      </c>
      <c r="AC17" s="26">
        <v>1.45402331876893</v>
      </c>
      <c r="AD17" s="97">
        <v>5680.0768505912702</v>
      </c>
      <c r="AE17" s="26">
        <v>241.490983129791</v>
      </c>
      <c r="AF17" s="26">
        <v>801.19203684893</v>
      </c>
      <c r="AG17" s="26">
        <v>21.8826051519906</v>
      </c>
      <c r="AH17" s="26">
        <v>4085.2891412446102</v>
      </c>
      <c r="AI17" s="26">
        <v>0</v>
      </c>
      <c r="AJ17" s="26">
        <v>3122.1538773237999</v>
      </c>
      <c r="AK17" s="26">
        <v>327.85888494628898</v>
      </c>
      <c r="AL17" s="26">
        <v>3469.0468260652401</v>
      </c>
      <c r="AM17" s="26">
        <v>0.46673736391121901</v>
      </c>
      <c r="AN17" s="26">
        <v>460.96181408422598</v>
      </c>
      <c r="AO17" s="26">
        <v>78.375897308707806</v>
      </c>
      <c r="AP17" s="26">
        <v>14957.6308658708</v>
      </c>
      <c r="AQ17" s="26">
        <v>36.189510849495903</v>
      </c>
      <c r="AR17" s="26">
        <v>4.79532290547131</v>
      </c>
      <c r="AS17" s="26">
        <v>130.18854798084101</v>
      </c>
      <c r="AT17" s="26">
        <v>53.914253542551997</v>
      </c>
      <c r="AU17" s="26">
        <v>5.01281886274574</v>
      </c>
      <c r="AV17" s="26">
        <v>22.5376466321643</v>
      </c>
      <c r="AW17" s="26">
        <v>6078.31588976889</v>
      </c>
      <c r="AX17" s="26">
        <v>1888.65372196409</v>
      </c>
      <c r="AY17" s="26">
        <v>4189.6621678048004</v>
      </c>
      <c r="AZ17" s="26">
        <v>2.6548174738338899</v>
      </c>
      <c r="BA17" s="26">
        <v>1.2131917690438001</v>
      </c>
      <c r="BB17" s="26">
        <v>727.52307357374696</v>
      </c>
      <c r="BC17" s="26">
        <v>2.7412605146689999</v>
      </c>
      <c r="BD17" s="26">
        <v>177.322388046539</v>
      </c>
      <c r="BE17" s="26">
        <v>4.55436387285945</v>
      </c>
      <c r="BF17" s="26">
        <v>6.7267363437446601</v>
      </c>
      <c r="BG17" s="26">
        <v>383.67203866906902</v>
      </c>
      <c r="BH17" s="26">
        <v>13767.558490908001</v>
      </c>
      <c r="BI17" s="26">
        <v>221.41529324228199</v>
      </c>
      <c r="BJ17" s="26">
        <v>25.0584386536373</v>
      </c>
      <c r="BK17" s="26">
        <v>4.7581217226916204</v>
      </c>
      <c r="BL17" s="26">
        <v>112.495526711751</v>
      </c>
      <c r="BM17" s="26">
        <v>9207.8816913929204</v>
      </c>
      <c r="BN17" s="26">
        <v>0</v>
      </c>
      <c r="BO17" s="26">
        <v>1530.0921804473701</v>
      </c>
      <c r="BP17" s="26">
        <v>2998.6254081147599</v>
      </c>
      <c r="BQ17" s="97">
        <v>0</v>
      </c>
      <c r="BR17" s="26">
        <v>4734.8915243175197</v>
      </c>
      <c r="BS17" s="26">
        <v>51492.035841201003</v>
      </c>
      <c r="BT17" s="26">
        <v>2203.7920482437398</v>
      </c>
      <c r="BW17" s="30">
        <f t="shared" si="0"/>
        <v>5.4868281546766699E-3</v>
      </c>
      <c r="BX17" s="23">
        <f t="shared" si="8"/>
        <v>3.1437874661204284E-4</v>
      </c>
      <c r="BY17" s="23">
        <f t="shared" si="9"/>
        <v>-2.4049759750686394E-5</v>
      </c>
      <c r="BZ17" s="23">
        <f t="shared" si="10"/>
        <v>-7.6930140784490659E-7</v>
      </c>
      <c r="CA17" s="23">
        <f t="shared" si="11"/>
        <v>-6.0349309453673333E-5</v>
      </c>
      <c r="CB17" s="23">
        <f t="shared" si="12"/>
        <v>-2.1899032920577053E-5</v>
      </c>
      <c r="CC17" s="23">
        <f t="shared" si="13"/>
        <v>9.1770775143280645E-6</v>
      </c>
      <c r="CD17" s="23">
        <f t="shared" si="14"/>
        <v>-8.5600303163985391E-5</v>
      </c>
    </row>
    <row r="18" spans="1:82" x14ac:dyDescent="0.25">
      <c r="A18" s="28" t="s">
        <v>182</v>
      </c>
      <c r="B18" s="97">
        <v>4358.5547705397203</v>
      </c>
      <c r="C18" s="97">
        <v>773.462122028463</v>
      </c>
      <c r="D18" s="97">
        <v>1418.61017335929</v>
      </c>
      <c r="E18" s="97">
        <v>1519.8791064833699</v>
      </c>
      <c r="F18" s="97">
        <v>605.59546992928404</v>
      </c>
      <c r="G18" s="97">
        <v>68.285733858102503</v>
      </c>
      <c r="H18" s="97">
        <v>10236.211210329349</v>
      </c>
      <c r="J18" t="s">
        <v>182</v>
      </c>
      <c r="K18" s="96">
        <v>0.81960549830431595</v>
      </c>
      <c r="L18" s="26">
        <v>196.78408298092401</v>
      </c>
      <c r="M18" s="26">
        <v>114.946897992706</v>
      </c>
      <c r="N18" s="26">
        <v>114.94631095491199</v>
      </c>
      <c r="O18" s="26">
        <v>116.247894508342</v>
      </c>
      <c r="P18" s="97">
        <v>4.4072887988679298E-3</v>
      </c>
      <c r="Q18" s="26">
        <v>142.34106291059399</v>
      </c>
      <c r="R18" s="26">
        <v>161.26483693414201</v>
      </c>
      <c r="S18" s="26">
        <v>3899.1198306850301</v>
      </c>
      <c r="T18" s="26">
        <v>64.577007182889801</v>
      </c>
      <c r="U18" s="26">
        <v>52.997919339836898</v>
      </c>
      <c r="V18" s="26">
        <v>32.457056990843</v>
      </c>
      <c r="W18" s="26">
        <v>382.535033018734</v>
      </c>
      <c r="X18" s="97">
        <v>5.9174309802025003E-3</v>
      </c>
      <c r="Y18" s="26">
        <v>76.280646142958602</v>
      </c>
      <c r="Z18" s="26">
        <v>76.280646142958602</v>
      </c>
      <c r="AA18" s="26">
        <v>8.6705840663150102</v>
      </c>
      <c r="AB18" s="26">
        <v>17.615301684474499</v>
      </c>
      <c r="AC18" s="26">
        <v>1.4818580806163</v>
      </c>
      <c r="AD18" s="97">
        <v>641.55431819319699</v>
      </c>
      <c r="AE18" s="26">
        <v>41.328895959919898</v>
      </c>
      <c r="AF18" s="26">
        <v>33.285892984914902</v>
      </c>
      <c r="AG18" s="26">
        <v>13.8987215088444</v>
      </c>
      <c r="AH18" s="26">
        <v>618.47691220643901</v>
      </c>
      <c r="AI18" s="26">
        <v>0</v>
      </c>
      <c r="AJ18" s="26">
        <v>1149.47005369356</v>
      </c>
      <c r="AK18" s="26">
        <v>119.04929189525799</v>
      </c>
      <c r="AL18" s="26">
        <v>1277.1899296551401</v>
      </c>
      <c r="AM18" s="26">
        <v>3.9370300057253997E-2</v>
      </c>
      <c r="AN18" s="26">
        <v>90.085145309391194</v>
      </c>
      <c r="AO18" s="26">
        <v>11.856664572275699</v>
      </c>
      <c r="AP18" s="26">
        <v>1673.2924863241701</v>
      </c>
      <c r="AQ18" s="26">
        <v>6.7258376957290897</v>
      </c>
      <c r="AR18" s="26">
        <v>1.28968085892072</v>
      </c>
      <c r="AS18" s="26">
        <v>54.152757265607299</v>
      </c>
      <c r="AT18" s="26">
        <v>8.4581567596465899</v>
      </c>
      <c r="AU18" s="26">
        <v>0.73004436801754902</v>
      </c>
      <c r="AV18" s="26">
        <v>5.0114415251574904</v>
      </c>
      <c r="AW18" s="26">
        <v>1153.3104446308</v>
      </c>
      <c r="AX18" s="26">
        <v>481.27989143603497</v>
      </c>
      <c r="AY18" s="26">
        <v>672.03055319477198</v>
      </c>
      <c r="AZ18" s="26">
        <v>0.61506592811829897</v>
      </c>
      <c r="BA18" s="26">
        <v>0.19288645469226201</v>
      </c>
      <c r="BB18" s="26">
        <v>121.70070779388899</v>
      </c>
      <c r="BC18" s="26">
        <v>0.54480789034210197</v>
      </c>
      <c r="BD18" s="26">
        <v>85.314209780805399</v>
      </c>
      <c r="BE18" s="26">
        <v>0.84005676901624204</v>
      </c>
      <c r="BF18" s="26">
        <v>0.97698745018932098</v>
      </c>
      <c r="BG18" s="26">
        <v>143.41360505299301</v>
      </c>
      <c r="BH18" s="26">
        <v>1950.47507504026</v>
      </c>
      <c r="BI18" s="26">
        <v>34.159232681316396</v>
      </c>
      <c r="BJ18" s="26">
        <v>4.5570047123795003</v>
      </c>
      <c r="BK18" s="26">
        <v>0.74074387693800003</v>
      </c>
      <c r="BL18" s="26">
        <v>65.003533418211106</v>
      </c>
      <c r="BM18" s="26">
        <v>759.73737173191103</v>
      </c>
      <c r="BN18" s="26">
        <v>0</v>
      </c>
      <c r="BO18" s="26">
        <v>19.524080730430999</v>
      </c>
      <c r="BP18" s="26">
        <v>261.98761060473902</v>
      </c>
      <c r="BQ18" s="97">
        <v>0</v>
      </c>
      <c r="BR18" s="26">
        <v>440.551067749136</v>
      </c>
      <c r="BS18" s="26">
        <v>6249.4789694494502</v>
      </c>
      <c r="BT18" s="26">
        <v>180.177272907565</v>
      </c>
      <c r="BW18" s="30">
        <f t="shared" si="0"/>
        <v>6.788797707366981E-3</v>
      </c>
      <c r="BX18" s="23">
        <f t="shared" si="8"/>
        <v>-0.10540992692350594</v>
      </c>
      <c r="BY18" s="23">
        <f t="shared" si="9"/>
        <v>-0.20037853879070838</v>
      </c>
      <c r="BZ18" s="23">
        <f t="shared" si="10"/>
        <v>-9.9689291928074006E-2</v>
      </c>
      <c r="CA18" s="23">
        <f t="shared" si="11"/>
        <v>-0.24118277584637671</v>
      </c>
      <c r="CB18" s="23">
        <f t="shared" si="12"/>
        <v>-0.20527825036036929</v>
      </c>
      <c r="CC18" s="23">
        <f t="shared" si="13"/>
        <v>-4.8065683041670131E-2</v>
      </c>
      <c r="CD18" s="23">
        <f t="shared" si="14"/>
        <v>-0.38947342517286981</v>
      </c>
    </row>
    <row r="19" spans="1:82" x14ac:dyDescent="0.25">
      <c r="A19" s="28" t="s">
        <v>183</v>
      </c>
      <c r="B19" s="97">
        <v>22428.0079379977</v>
      </c>
      <c r="C19" s="97">
        <v>4146.1426177045505</v>
      </c>
      <c r="D19" s="97">
        <v>3212.086863129799</v>
      </c>
      <c r="E19" s="97">
        <v>5305.1851796883202</v>
      </c>
      <c r="F19" s="97">
        <v>2649.2432718145901</v>
      </c>
      <c r="G19" s="97">
        <v>98.012804317065203</v>
      </c>
      <c r="H19" s="97">
        <v>12089.882302190101</v>
      </c>
      <c r="J19" t="s">
        <v>183</v>
      </c>
      <c r="K19" s="96">
        <v>0</v>
      </c>
      <c r="L19" s="26">
        <v>0</v>
      </c>
      <c r="M19" s="26">
        <v>0</v>
      </c>
      <c r="N19" s="26">
        <v>0</v>
      </c>
      <c r="O19" s="26">
        <v>0</v>
      </c>
      <c r="P19" s="97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97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97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97">
        <v>0</v>
      </c>
      <c r="BR19" s="26">
        <v>0</v>
      </c>
      <c r="BS19" s="26">
        <v>0</v>
      </c>
      <c r="BT19" s="26">
        <v>0</v>
      </c>
      <c r="BW19" s="30" t="str">
        <f t="shared" si="0"/>
        <v/>
      </c>
      <c r="BX19" s="23" t="str">
        <f t="shared" si="8"/>
        <v/>
      </c>
      <c r="BY19" s="23" t="str">
        <f t="shared" si="9"/>
        <v/>
      </c>
      <c r="BZ19" s="23" t="str">
        <f t="shared" si="10"/>
        <v/>
      </c>
      <c r="CA19" s="23" t="str">
        <f t="shared" si="11"/>
        <v/>
      </c>
      <c r="CB19" s="23" t="str">
        <f t="shared" si="12"/>
        <v/>
      </c>
      <c r="CC19" s="23" t="str">
        <f t="shared" si="13"/>
        <v/>
      </c>
      <c r="CD19" s="23" t="str">
        <f t="shared" si="14"/>
        <v/>
      </c>
    </row>
    <row r="20" spans="1:82" x14ac:dyDescent="0.25">
      <c r="A20" s="28" t="s">
        <v>184</v>
      </c>
      <c r="B20" s="97">
        <v>6060.5697923430898</v>
      </c>
      <c r="C20" s="97">
        <v>13470.497529636001</v>
      </c>
      <c r="D20" s="97">
        <v>6851.4915650159892</v>
      </c>
      <c r="E20" s="97">
        <v>6398.3767475573495</v>
      </c>
      <c r="F20" s="97">
        <v>3041.9163392921992</v>
      </c>
      <c r="G20" s="97">
        <v>215.03211096885491</v>
      </c>
      <c r="H20" s="97">
        <v>44382.063497797593</v>
      </c>
      <c r="J20" t="s">
        <v>184</v>
      </c>
      <c r="K20" s="96">
        <v>5.3093951599250397</v>
      </c>
      <c r="L20" s="26">
        <v>2794.67022692002</v>
      </c>
      <c r="M20" s="26">
        <v>158.32562213376201</v>
      </c>
      <c r="N20" s="26">
        <v>158.30187233955201</v>
      </c>
      <c r="O20" s="26">
        <v>160.923822954678</v>
      </c>
      <c r="P20" s="97">
        <v>0.14340748881665899</v>
      </c>
      <c r="Q20" s="26">
        <v>627.28236220644396</v>
      </c>
      <c r="R20" s="26">
        <v>305.90644875230703</v>
      </c>
      <c r="S20" s="26">
        <v>6063.6703732976102</v>
      </c>
      <c r="T20" s="26">
        <v>117.399403992098</v>
      </c>
      <c r="U20" s="26">
        <v>209.602519835999</v>
      </c>
      <c r="V20" s="26">
        <v>48.769726301123697</v>
      </c>
      <c r="W20" s="26">
        <v>3375.6476041954702</v>
      </c>
      <c r="X20" s="97">
        <v>0.17638929771366901</v>
      </c>
      <c r="Y20" s="26">
        <v>140.063483329364</v>
      </c>
      <c r="Z20" s="26">
        <v>140.063483329364</v>
      </c>
      <c r="AA20" s="26">
        <v>46.759251817655702</v>
      </c>
      <c r="AB20" s="26">
        <v>73.086033929538004</v>
      </c>
      <c r="AC20" s="26">
        <v>2.3117628429115298</v>
      </c>
      <c r="AD20" s="97">
        <v>4904.3560085409199</v>
      </c>
      <c r="AE20" s="26">
        <v>214.360953305191</v>
      </c>
      <c r="AF20" s="26">
        <v>704.18922372827899</v>
      </c>
      <c r="AG20" s="26">
        <v>28.081100637627198</v>
      </c>
      <c r="AH20" s="26">
        <v>13470.398561373901</v>
      </c>
      <c r="AI20" s="26">
        <v>0</v>
      </c>
      <c r="AJ20" s="26">
        <v>6166.2454438179602</v>
      </c>
      <c r="AK20" s="26">
        <v>638.37836077183795</v>
      </c>
      <c r="AL20" s="26">
        <v>6851.3830564074497</v>
      </c>
      <c r="AM20" s="26">
        <v>0.40856573969474702</v>
      </c>
      <c r="AN20" s="26">
        <v>357.03455313269598</v>
      </c>
      <c r="AO20" s="26">
        <v>71.451326873790805</v>
      </c>
      <c r="AP20" s="26">
        <v>12257.482513307999</v>
      </c>
      <c r="AQ20" s="26">
        <v>25.9921511764414</v>
      </c>
      <c r="AR20" s="26">
        <v>7.2652039484779802</v>
      </c>
      <c r="AS20" s="26">
        <v>264.221855608282</v>
      </c>
      <c r="AT20" s="26">
        <v>48.024766207554102</v>
      </c>
      <c r="AU20" s="26">
        <v>19.547599548493402</v>
      </c>
      <c r="AV20" s="26">
        <v>20.991963462799699</v>
      </c>
      <c r="AW20" s="26">
        <v>6398.3494700697202</v>
      </c>
      <c r="AX20" s="26">
        <v>3042.0442734449898</v>
      </c>
      <c r="AY20" s="26">
        <v>3356.3051966247199</v>
      </c>
      <c r="AZ20" s="26">
        <v>1.78590483727133</v>
      </c>
      <c r="BA20" s="26">
        <v>1.0676972731030601</v>
      </c>
      <c r="BB20" s="26">
        <v>1525.93105717136</v>
      </c>
      <c r="BC20" s="26">
        <v>2.5384709105639902</v>
      </c>
      <c r="BD20" s="26">
        <v>240.08835315839599</v>
      </c>
      <c r="BE20" s="26">
        <v>5.4109243583172102</v>
      </c>
      <c r="BF20" s="26">
        <v>7.3836672652215301</v>
      </c>
      <c r="BG20" s="26">
        <v>509.09088302826802</v>
      </c>
      <c r="BH20" s="26">
        <v>9771.1642735433197</v>
      </c>
      <c r="BI20" s="26">
        <v>199.209026108236</v>
      </c>
      <c r="BJ20" s="26">
        <v>87.797541143206701</v>
      </c>
      <c r="BK20" s="26">
        <v>4.2458813652121599</v>
      </c>
      <c r="BL20" s="26">
        <v>215.03587230564801</v>
      </c>
      <c r="BM20" s="26">
        <v>7773.4147506562404</v>
      </c>
      <c r="BN20" s="26">
        <v>0</v>
      </c>
      <c r="BO20" s="26">
        <v>1371.0118516970199</v>
      </c>
      <c r="BP20" s="26">
        <v>2542.83118792603</v>
      </c>
      <c r="BQ20" s="97">
        <v>0</v>
      </c>
      <c r="BR20" s="26">
        <v>3960.6207278283</v>
      </c>
      <c r="BS20" s="26">
        <v>41514.150912878802</v>
      </c>
      <c r="BT20" s="26">
        <v>1868.0498734006501</v>
      </c>
      <c r="BW20" s="30">
        <f t="shared" si="0"/>
        <v>6.8247901821700367E-3</v>
      </c>
      <c r="BX20" s="23">
        <f t="shared" si="8"/>
        <v>5.115989190385493E-4</v>
      </c>
      <c r="BY20" s="23">
        <f t="shared" si="9"/>
        <v>-7.3470383616125664E-6</v>
      </c>
      <c r="BZ20" s="23">
        <f t="shared" si="10"/>
        <v>-1.5837224275889487E-5</v>
      </c>
      <c r="CA20" s="23">
        <f t="shared" si="11"/>
        <v>-4.2631887282623548E-6</v>
      </c>
      <c r="CB20" s="23">
        <f t="shared" si="12"/>
        <v>4.2057091162614344E-5</v>
      </c>
      <c r="CC20" s="23">
        <f t="shared" si="13"/>
        <v>1.7491977250082471E-5</v>
      </c>
      <c r="CD20" s="23">
        <f t="shared" si="14"/>
        <v>-6.4618730155733023E-2</v>
      </c>
    </row>
    <row r="21" spans="1:82" x14ac:dyDescent="0.25">
      <c r="A21" s="28" t="s">
        <v>185</v>
      </c>
      <c r="B21" s="97">
        <v>7373.2635537841898</v>
      </c>
      <c r="C21" s="97">
        <v>2893.2858268069599</v>
      </c>
      <c r="D21" s="97">
        <v>2177.0346031958998</v>
      </c>
      <c r="E21" s="97">
        <v>2668.02812106796</v>
      </c>
      <c r="F21" s="97">
        <v>1474.9440459159</v>
      </c>
      <c r="G21" s="97">
        <v>97.195814523843993</v>
      </c>
      <c r="H21" s="97">
        <v>13966.953698015801</v>
      </c>
      <c r="J21" t="s">
        <v>185</v>
      </c>
      <c r="K21" s="96">
        <v>0</v>
      </c>
      <c r="L21" s="26">
        <v>0</v>
      </c>
      <c r="M21" s="26">
        <v>0</v>
      </c>
      <c r="N21" s="26">
        <v>0</v>
      </c>
      <c r="O21" s="26">
        <v>0</v>
      </c>
      <c r="P21" s="97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97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97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97">
        <v>0</v>
      </c>
      <c r="BR21" s="26">
        <v>0</v>
      </c>
      <c r="BS21" s="26">
        <v>0</v>
      </c>
      <c r="BT21" s="26">
        <v>0</v>
      </c>
      <c r="BW21" s="30" t="str">
        <f t="shared" si="0"/>
        <v/>
      </c>
      <c r="BX21" s="23" t="str">
        <f t="shared" si="8"/>
        <v/>
      </c>
      <c r="BY21" s="23" t="str">
        <f t="shared" si="9"/>
        <v/>
      </c>
      <c r="BZ21" s="23" t="str">
        <f t="shared" si="10"/>
        <v/>
      </c>
      <c r="CA21" s="23" t="str">
        <f t="shared" si="11"/>
        <v/>
      </c>
      <c r="CB21" s="23" t="str">
        <f t="shared" si="12"/>
        <v/>
      </c>
      <c r="CC21" s="23" t="str">
        <f t="shared" si="13"/>
        <v/>
      </c>
      <c r="CD21" s="23" t="str">
        <f t="shared" si="14"/>
        <v/>
      </c>
    </row>
    <row r="22" spans="1:82" x14ac:dyDescent="0.25">
      <c r="A22" s="28" t="s">
        <v>186</v>
      </c>
      <c r="B22" s="97">
        <v>215971.5886259056</v>
      </c>
      <c r="C22" s="97">
        <v>28114.0998536064</v>
      </c>
      <c r="D22" s="97">
        <v>8842.8146256160198</v>
      </c>
      <c r="E22" s="97">
        <v>26115.794710741997</v>
      </c>
      <c r="F22" s="97">
        <v>20566.1909060209</v>
      </c>
      <c r="G22" s="97">
        <v>681.43900850512784</v>
      </c>
      <c r="H22" s="97">
        <v>75235.191151193401</v>
      </c>
      <c r="J22" t="s">
        <v>186</v>
      </c>
      <c r="K22" s="96">
        <v>0</v>
      </c>
      <c r="L22" s="26">
        <v>0</v>
      </c>
      <c r="M22" s="26">
        <v>0</v>
      </c>
      <c r="N22" s="26">
        <v>0</v>
      </c>
      <c r="O22" s="26">
        <v>0</v>
      </c>
      <c r="P22" s="97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97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97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97">
        <v>0</v>
      </c>
      <c r="BR22" s="26">
        <v>0</v>
      </c>
      <c r="BS22" s="26">
        <v>0</v>
      </c>
      <c r="BT22" s="26">
        <v>0</v>
      </c>
      <c r="BW22" s="30" t="str">
        <f t="shared" si="0"/>
        <v/>
      </c>
      <c r="BX22" s="23" t="str">
        <f t="shared" si="8"/>
        <v/>
      </c>
      <c r="BY22" s="23" t="str">
        <f t="shared" si="9"/>
        <v/>
      </c>
      <c r="BZ22" s="23" t="str">
        <f t="shared" si="10"/>
        <v/>
      </c>
      <c r="CA22" s="23" t="str">
        <f t="shared" si="11"/>
        <v/>
      </c>
      <c r="CB22" s="23" t="str">
        <f t="shared" si="12"/>
        <v/>
      </c>
      <c r="CC22" s="23" t="str">
        <f t="shared" si="13"/>
        <v/>
      </c>
      <c r="CD22" s="23" t="str">
        <f t="shared" si="14"/>
        <v/>
      </c>
    </row>
    <row r="23" spans="1:82" x14ac:dyDescent="0.25">
      <c r="A23" s="28" t="s">
        <v>187</v>
      </c>
      <c r="B23" s="97">
        <v>37208.7506762911</v>
      </c>
      <c r="C23" s="97">
        <v>6675.9279206299607</v>
      </c>
      <c r="D23" s="97">
        <v>14256.341218011788</v>
      </c>
      <c r="E23" s="97">
        <v>29321.760205278402</v>
      </c>
      <c r="F23" s="97">
        <v>9580.5561243752691</v>
      </c>
      <c r="G23" s="97">
        <v>427.09102115712898</v>
      </c>
      <c r="H23" s="97">
        <v>58030.920685532088</v>
      </c>
      <c r="J23" t="s">
        <v>187</v>
      </c>
      <c r="K23" s="96">
        <v>10.8106103930747</v>
      </c>
      <c r="L23" s="26">
        <v>3939.56378197713</v>
      </c>
      <c r="M23" s="26">
        <v>1017.5397953886001</v>
      </c>
      <c r="N23" s="26">
        <v>1017.51429011393</v>
      </c>
      <c r="O23" s="26">
        <v>1164.18656199624</v>
      </c>
      <c r="P23" s="97">
        <v>0.15400875712427101</v>
      </c>
      <c r="Q23" s="26">
        <v>1035.23699239029</v>
      </c>
      <c r="R23" s="26">
        <v>2151.0792425357099</v>
      </c>
      <c r="S23" s="26">
        <v>37240.301996042603</v>
      </c>
      <c r="T23" s="26">
        <v>653.25363326443903</v>
      </c>
      <c r="U23" s="26">
        <v>418.05872665447799</v>
      </c>
      <c r="V23" s="26">
        <v>372.14026964274899</v>
      </c>
      <c r="W23" s="26">
        <v>3969.5287425237698</v>
      </c>
      <c r="X23" s="97">
        <v>0.18981044688050899</v>
      </c>
      <c r="Y23" s="26">
        <v>732.48678342825701</v>
      </c>
      <c r="Z23" s="26">
        <v>732.48678342825701</v>
      </c>
      <c r="AA23" s="26">
        <v>95.635512673049007</v>
      </c>
      <c r="AB23" s="26">
        <v>218.25057034530499</v>
      </c>
      <c r="AC23" s="26">
        <v>20.368595461995799</v>
      </c>
      <c r="AD23" s="97">
        <v>7757.2061380284104</v>
      </c>
      <c r="AE23" s="26">
        <v>355.78765990565199</v>
      </c>
      <c r="AF23" s="26">
        <v>909.34712644513104</v>
      </c>
      <c r="AG23" s="26">
        <v>137.59837371555199</v>
      </c>
      <c r="AH23" s="26">
        <v>6675.88540771728</v>
      </c>
      <c r="AI23" s="26">
        <v>0</v>
      </c>
      <c r="AJ23" s="26">
        <v>12830.6703486279</v>
      </c>
      <c r="AK23" s="26">
        <v>1330.0005024068901</v>
      </c>
      <c r="AL23" s="26">
        <v>14256.306363707799</v>
      </c>
      <c r="AM23" s="26">
        <v>0.75997518082282001</v>
      </c>
      <c r="AN23" s="26">
        <v>732.69695234180404</v>
      </c>
      <c r="AO23" s="26">
        <v>352.33853182096198</v>
      </c>
      <c r="AP23" s="26">
        <v>16329.533428024901</v>
      </c>
      <c r="AQ23" s="26">
        <v>163.56257938678399</v>
      </c>
      <c r="AR23" s="26">
        <v>16.847043125713</v>
      </c>
      <c r="AS23" s="26">
        <v>772.70637164415098</v>
      </c>
      <c r="AT23" s="26">
        <v>238.46699635686201</v>
      </c>
      <c r="AU23" s="26">
        <v>24.5739919009904</v>
      </c>
      <c r="AV23" s="26">
        <v>112.622835809674</v>
      </c>
      <c r="AW23" s="26">
        <v>29324.154353300699</v>
      </c>
      <c r="AX23" s="26">
        <v>9582.5730196146305</v>
      </c>
      <c r="AY23" s="26">
        <v>19741.581333686001</v>
      </c>
      <c r="AZ23" s="26">
        <v>6.0278793970358802</v>
      </c>
      <c r="BA23" s="26">
        <v>5.5076842941626998</v>
      </c>
      <c r="BB23" s="26">
        <v>3569.7269998952702</v>
      </c>
      <c r="BC23" s="26">
        <v>9.2466086123558</v>
      </c>
      <c r="BD23" s="26">
        <v>1176.1351871889401</v>
      </c>
      <c r="BE23" s="26">
        <v>11.034133374118801</v>
      </c>
      <c r="BF23" s="26">
        <v>16.574084269470902</v>
      </c>
      <c r="BG23" s="26">
        <v>1985.8617449583001</v>
      </c>
      <c r="BH23" s="26">
        <v>10625.340989464799</v>
      </c>
      <c r="BI23" s="26">
        <v>982.21479675038699</v>
      </c>
      <c r="BJ23" s="26">
        <v>117.55666938496501</v>
      </c>
      <c r="BK23" s="26">
        <v>21.5688814444683</v>
      </c>
      <c r="BL23" s="26">
        <v>427.15127102498298</v>
      </c>
      <c r="BM23" s="26">
        <v>10151.583212646499</v>
      </c>
      <c r="BN23" s="26">
        <v>0</v>
      </c>
      <c r="BO23" s="26">
        <v>1828.5730553994999</v>
      </c>
      <c r="BP23" s="26">
        <v>3523.1114283153202</v>
      </c>
      <c r="BQ23" s="97">
        <v>0</v>
      </c>
      <c r="BR23" s="26">
        <v>5461.89270198336</v>
      </c>
      <c r="BS23" s="26">
        <v>58036.911369015099</v>
      </c>
      <c r="BT23" s="26">
        <v>2614.9874444576399</v>
      </c>
      <c r="BW23" s="30">
        <f t="shared" si="0"/>
        <v>6.7082952788183482E-3</v>
      </c>
      <c r="BX23" s="23">
        <f t="shared" si="8"/>
        <v>8.4795428973128491E-4</v>
      </c>
      <c r="BY23" s="23">
        <f t="shared" si="9"/>
        <v>-6.3680904266920181E-6</v>
      </c>
      <c r="BZ23" s="23">
        <f t="shared" si="10"/>
        <v>-2.4448281263789033E-6</v>
      </c>
      <c r="CA23" s="23">
        <f t="shared" si="11"/>
        <v>8.1650896997158794E-5</v>
      </c>
      <c r="CB23" s="23">
        <f t="shared" si="12"/>
        <v>2.1051964136298951E-4</v>
      </c>
      <c r="CC23" s="23">
        <f t="shared" si="13"/>
        <v>1.4107032194392841E-4</v>
      </c>
      <c r="CD23" s="23">
        <f t="shared" si="14"/>
        <v>1.0323261137754718E-4</v>
      </c>
    </row>
    <row r="24" spans="1:82" x14ac:dyDescent="0.25">
      <c r="A24" s="28" t="s">
        <v>188</v>
      </c>
      <c r="B24" s="97">
        <v>40720.88797367669</v>
      </c>
      <c r="C24" s="97">
        <v>559.3132112665819</v>
      </c>
      <c r="D24" s="97">
        <v>5170.3430483573893</v>
      </c>
      <c r="E24" s="97">
        <v>8665.878552929229</v>
      </c>
      <c r="F24" s="97">
        <v>1988.5139478272499</v>
      </c>
      <c r="G24" s="97">
        <v>480.827365588801</v>
      </c>
      <c r="H24" s="97">
        <v>78719.510543534197</v>
      </c>
      <c r="J24" t="s">
        <v>188</v>
      </c>
      <c r="K24" s="96">
        <v>0</v>
      </c>
      <c r="L24" s="26">
        <v>0</v>
      </c>
      <c r="M24" s="26">
        <v>0</v>
      </c>
      <c r="N24" s="26">
        <v>0</v>
      </c>
      <c r="O24" s="26">
        <v>0</v>
      </c>
      <c r="P24" s="97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97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97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97">
        <v>0</v>
      </c>
      <c r="BR24" s="26">
        <v>0</v>
      </c>
      <c r="BS24" s="26">
        <v>0</v>
      </c>
      <c r="BT24" s="26">
        <v>0</v>
      </c>
      <c r="BW24" s="30" t="str">
        <f t="shared" si="0"/>
        <v/>
      </c>
      <c r="BX24" s="23" t="str">
        <f t="shared" si="8"/>
        <v/>
      </c>
      <c r="BY24" s="23" t="str">
        <f t="shared" si="9"/>
        <v/>
      </c>
      <c r="BZ24" s="23" t="str">
        <f t="shared" si="10"/>
        <v/>
      </c>
      <c r="CA24" s="23" t="str">
        <f t="shared" si="11"/>
        <v/>
      </c>
      <c r="CB24" s="23" t="str">
        <f t="shared" si="12"/>
        <v/>
      </c>
      <c r="CC24" s="23" t="str">
        <f t="shared" si="13"/>
        <v/>
      </c>
      <c r="CD24" s="23" t="str">
        <f t="shared" si="14"/>
        <v/>
      </c>
    </row>
    <row r="25" spans="1:82" x14ac:dyDescent="0.25">
      <c r="A25" s="28" t="s">
        <v>189</v>
      </c>
      <c r="B25" s="97">
        <v>16636.938480563898</v>
      </c>
      <c r="C25" s="97">
        <v>34009.094566549997</v>
      </c>
      <c r="D25" s="97">
        <v>6568.9996323277892</v>
      </c>
      <c r="E25" s="97">
        <v>14299.9218003282</v>
      </c>
      <c r="F25" s="97">
        <v>6528.0890116252704</v>
      </c>
      <c r="G25" s="97">
        <v>410.23721303744799</v>
      </c>
      <c r="H25" s="97">
        <v>69453.098611988506</v>
      </c>
      <c r="J25" t="s">
        <v>189</v>
      </c>
      <c r="K25" s="96">
        <v>4.3963241981937502</v>
      </c>
      <c r="L25" s="26">
        <v>6094.0070715757502</v>
      </c>
      <c r="M25" s="26">
        <v>329.52788488562402</v>
      </c>
      <c r="N25" s="26">
        <v>329.50947178892199</v>
      </c>
      <c r="O25" s="26">
        <v>376.38519242960302</v>
      </c>
      <c r="P25" s="97">
        <v>0.11094269153929399</v>
      </c>
      <c r="Q25" s="26">
        <v>277.18340396494199</v>
      </c>
      <c r="R25" s="26">
        <v>678.14451918037196</v>
      </c>
      <c r="S25" s="26">
        <v>12266.750091767301</v>
      </c>
      <c r="T25" s="26">
        <v>205.477059152403</v>
      </c>
      <c r="U25" s="26">
        <v>126.162468871304</v>
      </c>
      <c r="V25" s="26">
        <v>118.925298668354</v>
      </c>
      <c r="W25" s="26">
        <v>3205.2495100657902</v>
      </c>
      <c r="X25" s="97">
        <v>0.13417568683778</v>
      </c>
      <c r="Y25" s="26">
        <v>229.71702217552701</v>
      </c>
      <c r="Z25" s="26">
        <v>229.71702217552701</v>
      </c>
      <c r="AA25" s="26">
        <v>33.626106488312701</v>
      </c>
      <c r="AB25" s="26">
        <v>168.396724428499</v>
      </c>
      <c r="AC25" s="26">
        <v>6.5706617425158003</v>
      </c>
      <c r="AD25" s="97">
        <v>6750.1008193839898</v>
      </c>
      <c r="AE25" s="26">
        <v>149.98612865634601</v>
      </c>
      <c r="AF25" s="26">
        <v>1657.6966025026099</v>
      </c>
      <c r="AG25" s="26">
        <v>54.024069594196398</v>
      </c>
      <c r="AH25" s="26">
        <v>33028.072535480504</v>
      </c>
      <c r="AI25" s="26">
        <v>0</v>
      </c>
      <c r="AJ25" s="26">
        <v>4295.5193389661399</v>
      </c>
      <c r="AK25" s="26">
        <v>443.65453102729799</v>
      </c>
      <c r="AL25" s="26">
        <v>4772.7999764817496</v>
      </c>
      <c r="AM25" s="26">
        <v>0.92827121485905495</v>
      </c>
      <c r="AN25" s="26">
        <v>246.689703063211</v>
      </c>
      <c r="AO25" s="26">
        <v>116.904060913705</v>
      </c>
      <c r="AP25" s="26">
        <v>12943.7586670613</v>
      </c>
      <c r="AQ25" s="26">
        <v>44.133474627556602</v>
      </c>
      <c r="AR25" s="26">
        <v>5.5055300881297597</v>
      </c>
      <c r="AS25" s="26">
        <v>352.16213682986398</v>
      </c>
      <c r="AT25" s="26">
        <v>77.497109828755896</v>
      </c>
      <c r="AU25" s="26">
        <v>16.145081033857402</v>
      </c>
      <c r="AV25" s="26">
        <v>36.539596962030899</v>
      </c>
      <c r="AW25" s="26">
        <v>9666.68196862679</v>
      </c>
      <c r="AX25" s="26">
        <v>3752.7139909816601</v>
      </c>
      <c r="AY25" s="26">
        <v>5913.9679776451303</v>
      </c>
      <c r="AZ25" s="26">
        <v>1.6125838059491699</v>
      </c>
      <c r="BA25" s="26">
        <v>1.77184884450249</v>
      </c>
      <c r="BB25" s="26">
        <v>1588.4036861279601</v>
      </c>
      <c r="BC25" s="26">
        <v>3.0811050017361401</v>
      </c>
      <c r="BD25" s="26">
        <v>398.17794430022502</v>
      </c>
      <c r="BE25" s="26">
        <v>4.0986652579132103</v>
      </c>
      <c r="BF25" s="26">
        <v>8.5343693855167295</v>
      </c>
      <c r="BG25" s="26">
        <v>697.10130965569294</v>
      </c>
      <c r="BH25" s="26">
        <v>3145.0327324837099</v>
      </c>
      <c r="BI25" s="26">
        <v>323.06526794424502</v>
      </c>
      <c r="BJ25" s="26">
        <v>71.005779413239907</v>
      </c>
      <c r="BK25" s="26">
        <v>6.9744409607742597</v>
      </c>
      <c r="BL25" s="26">
        <v>200.48867852797301</v>
      </c>
      <c r="BM25" s="26">
        <v>12447.884251555801</v>
      </c>
      <c r="BN25" s="26">
        <v>0</v>
      </c>
      <c r="BO25" s="26">
        <v>4186.3919692892596</v>
      </c>
      <c r="BP25" s="26">
        <v>3935.1623727260198</v>
      </c>
      <c r="BQ25" s="97">
        <v>0</v>
      </c>
      <c r="BR25" s="26">
        <v>4379.8749937353396</v>
      </c>
      <c r="BS25" s="26">
        <v>43776.732394054103</v>
      </c>
      <c r="BT25" s="26">
        <v>3104.7225331901</v>
      </c>
      <c r="BW25" s="30">
        <f t="shared" si="0"/>
        <v>7.0453626076951272E-3</v>
      </c>
      <c r="BX25" s="23">
        <f t="shared" si="8"/>
        <v>-0.26267984304336223</v>
      </c>
      <c r="BY25" s="23">
        <f t="shared" si="9"/>
        <v>-2.8845873245751965E-2</v>
      </c>
      <c r="BZ25" s="23">
        <f t="shared" si="10"/>
        <v>-0.27343579789629835</v>
      </c>
      <c r="CA25" s="23">
        <f t="shared" si="11"/>
        <v>-0.3240045572553461</v>
      </c>
      <c r="CB25" s="23">
        <f t="shared" si="12"/>
        <v>-0.42514356279474763</v>
      </c>
      <c r="CC25" s="23">
        <f t="shared" si="13"/>
        <v>-0.51128597758470129</v>
      </c>
      <c r="CD25" s="23">
        <f t="shared" si="14"/>
        <v>-0.36969360231686377</v>
      </c>
    </row>
    <row r="26" spans="1:82" x14ac:dyDescent="0.25">
      <c r="A26" s="28" t="s">
        <v>190</v>
      </c>
      <c r="B26" s="97">
        <v>42122.992915107206</v>
      </c>
      <c r="C26" s="97">
        <v>32541.666894629197</v>
      </c>
      <c r="D26" s="97">
        <v>7964.8818219036002</v>
      </c>
      <c r="E26" s="97">
        <v>29918.917665419202</v>
      </c>
      <c r="F26" s="97">
        <v>17173.085774143397</v>
      </c>
      <c r="G26" s="97">
        <v>1153.3693591013298</v>
      </c>
      <c r="H26" s="97">
        <v>68014.633641674503</v>
      </c>
      <c r="J26" t="s">
        <v>190</v>
      </c>
      <c r="K26" s="96">
        <v>0</v>
      </c>
      <c r="L26" s="26">
        <v>0</v>
      </c>
      <c r="M26" s="26">
        <v>0</v>
      </c>
      <c r="N26" s="26">
        <v>0</v>
      </c>
      <c r="O26" s="26">
        <v>0</v>
      </c>
      <c r="P26" s="97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97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97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97">
        <v>0</v>
      </c>
      <c r="BR26" s="26">
        <v>0</v>
      </c>
      <c r="BS26" s="26">
        <v>0</v>
      </c>
      <c r="BT26" s="26">
        <v>0</v>
      </c>
      <c r="BW26" s="30" t="str">
        <f t="shared" si="0"/>
        <v/>
      </c>
      <c r="BX26" s="23" t="str">
        <f t="shared" si="8"/>
        <v/>
      </c>
      <c r="BY26" s="23" t="str">
        <f t="shared" si="9"/>
        <v/>
      </c>
      <c r="BZ26" s="23" t="str">
        <f t="shared" si="10"/>
        <v/>
      </c>
      <c r="CA26" s="23" t="str">
        <f t="shared" si="11"/>
        <v/>
      </c>
      <c r="CB26" s="23" t="str">
        <f t="shared" si="12"/>
        <v/>
      </c>
      <c r="CC26" s="23" t="str">
        <f t="shared" si="13"/>
        <v/>
      </c>
      <c r="CD26" s="23" t="str">
        <f t="shared" si="14"/>
        <v/>
      </c>
    </row>
    <row r="27" spans="1:82" x14ac:dyDescent="0.25">
      <c r="A27" s="28" t="s">
        <v>191</v>
      </c>
      <c r="B27" s="97">
        <v>126735.9791014587</v>
      </c>
      <c r="C27" s="97">
        <v>9993.4633989098493</v>
      </c>
      <c r="D27" s="97">
        <v>4812.6758749732999</v>
      </c>
      <c r="E27" s="97">
        <v>17810.686292261998</v>
      </c>
      <c r="F27" s="97">
        <v>12310.634665483201</v>
      </c>
      <c r="G27" s="97">
        <v>365.6528534767499</v>
      </c>
      <c r="H27" s="97">
        <v>52631.878787128197</v>
      </c>
      <c r="J27" t="s">
        <v>191</v>
      </c>
      <c r="K27" s="96">
        <v>0</v>
      </c>
      <c r="L27" s="26">
        <v>0</v>
      </c>
      <c r="M27" s="26">
        <v>0</v>
      </c>
      <c r="N27" s="26">
        <v>0</v>
      </c>
      <c r="O27" s="26">
        <v>0</v>
      </c>
      <c r="P27" s="97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97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97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97">
        <v>0</v>
      </c>
      <c r="BR27" s="26">
        <v>0</v>
      </c>
      <c r="BS27" s="26">
        <v>0</v>
      </c>
      <c r="BT27" s="26">
        <v>0</v>
      </c>
      <c r="BW27" s="30" t="str">
        <f t="shared" si="0"/>
        <v/>
      </c>
      <c r="BX27" s="23" t="str">
        <f t="shared" si="8"/>
        <v/>
      </c>
      <c r="BY27" s="23" t="str">
        <f t="shared" si="9"/>
        <v/>
      </c>
      <c r="BZ27" s="23" t="str">
        <f t="shared" si="10"/>
        <v/>
      </c>
      <c r="CA27" s="23" t="str">
        <f t="shared" si="11"/>
        <v/>
      </c>
      <c r="CB27" s="23" t="str">
        <f t="shared" si="12"/>
        <v/>
      </c>
      <c r="CC27" s="23" t="str">
        <f t="shared" si="13"/>
        <v/>
      </c>
      <c r="CD27" s="23" t="str">
        <f t="shared" si="14"/>
        <v/>
      </c>
    </row>
    <row r="28" spans="1:82" x14ac:dyDescent="0.25">
      <c r="A28" s="28" t="s">
        <v>192</v>
      </c>
      <c r="B28" s="97">
        <v>51154.200143039699</v>
      </c>
      <c r="C28" s="97">
        <v>12642.769570503298</v>
      </c>
      <c r="D28" s="97">
        <v>9718.5819300112507</v>
      </c>
      <c r="E28" s="97">
        <v>11651.012562038199</v>
      </c>
      <c r="F28" s="97">
        <v>6164.8332875329388</v>
      </c>
      <c r="G28" s="97">
        <v>276.438161569344</v>
      </c>
      <c r="H28" s="97">
        <v>42153.7403720851</v>
      </c>
      <c r="J28" t="s">
        <v>192</v>
      </c>
      <c r="K28" s="96">
        <v>0</v>
      </c>
      <c r="L28" s="26">
        <v>0</v>
      </c>
      <c r="M28" s="26">
        <v>0</v>
      </c>
      <c r="N28" s="26">
        <v>0</v>
      </c>
      <c r="O28" s="26">
        <v>0</v>
      </c>
      <c r="P28" s="97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97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97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97">
        <v>0</v>
      </c>
      <c r="BR28" s="26">
        <v>0</v>
      </c>
      <c r="BS28" s="26">
        <v>0</v>
      </c>
      <c r="BT28" s="26">
        <v>0</v>
      </c>
      <c r="BW28" s="30" t="str">
        <f t="shared" si="0"/>
        <v/>
      </c>
      <c r="BX28" s="23" t="str">
        <f t="shared" si="8"/>
        <v/>
      </c>
      <c r="BY28" s="23" t="str">
        <f t="shared" si="9"/>
        <v/>
      </c>
      <c r="BZ28" s="23" t="str">
        <f t="shared" si="10"/>
        <v/>
      </c>
      <c r="CA28" s="23" t="str">
        <f t="shared" si="11"/>
        <v/>
      </c>
      <c r="CB28" s="23" t="str">
        <f t="shared" si="12"/>
        <v/>
      </c>
      <c r="CC28" s="23" t="str">
        <f t="shared" si="13"/>
        <v/>
      </c>
      <c r="CD28" s="23" t="str">
        <f t="shared" si="14"/>
        <v/>
      </c>
    </row>
    <row r="29" spans="1:82" x14ac:dyDescent="0.25">
      <c r="A29" s="28" t="s">
        <v>193</v>
      </c>
      <c r="B29" s="97">
        <v>30896.686346813898</v>
      </c>
      <c r="C29" s="97">
        <v>64165.546899481902</v>
      </c>
      <c r="D29" s="97">
        <v>15826.07395010756</v>
      </c>
      <c r="E29" s="97">
        <v>29348.407450955398</v>
      </c>
      <c r="F29" s="97">
        <v>13178.363807838889</v>
      </c>
      <c r="G29" s="97">
        <v>1016.90950330819</v>
      </c>
      <c r="H29" s="97">
        <v>97728.289316205279</v>
      </c>
      <c r="J29" t="s">
        <v>193</v>
      </c>
      <c r="K29" s="96">
        <v>0</v>
      </c>
      <c r="L29" s="26">
        <v>0</v>
      </c>
      <c r="M29" s="26">
        <v>0</v>
      </c>
      <c r="N29" s="26">
        <v>0</v>
      </c>
      <c r="O29" s="26">
        <v>0</v>
      </c>
      <c r="P29" s="97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97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97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97">
        <v>0</v>
      </c>
      <c r="BR29" s="26">
        <v>0</v>
      </c>
      <c r="BS29" s="26">
        <v>0</v>
      </c>
      <c r="BT29" s="26">
        <v>0</v>
      </c>
      <c r="BW29" s="30" t="str">
        <f t="shared" si="0"/>
        <v/>
      </c>
      <c r="BX29" s="23" t="str">
        <f t="shared" si="8"/>
        <v/>
      </c>
      <c r="BY29" s="23" t="str">
        <f t="shared" si="9"/>
        <v/>
      </c>
      <c r="BZ29" s="23" t="str">
        <f t="shared" si="10"/>
        <v/>
      </c>
      <c r="CA29" s="23" t="str">
        <f t="shared" si="11"/>
        <v/>
      </c>
      <c r="CB29" s="23" t="str">
        <f t="shared" si="12"/>
        <v/>
      </c>
      <c r="CC29" s="23" t="str">
        <f t="shared" si="13"/>
        <v/>
      </c>
      <c r="CD29" s="23" t="str">
        <f t="shared" si="14"/>
        <v/>
      </c>
    </row>
    <row r="30" spans="1:82" x14ac:dyDescent="0.25">
      <c r="A30" s="28" t="s">
        <v>194</v>
      </c>
      <c r="B30" s="97">
        <v>95060.749933339597</v>
      </c>
      <c r="C30" s="97">
        <v>21586.1979634897</v>
      </c>
      <c r="D30" s="97">
        <v>14531.605247378371</v>
      </c>
      <c r="E30" s="97">
        <v>23650.020825285101</v>
      </c>
      <c r="F30" s="97">
        <v>12809.9740963269</v>
      </c>
      <c r="G30" s="97">
        <v>432.37138103369102</v>
      </c>
      <c r="H30" s="97">
        <v>174117.8272331538</v>
      </c>
      <c r="J30" t="s">
        <v>194</v>
      </c>
      <c r="K30" s="96">
        <v>0</v>
      </c>
      <c r="L30" s="26">
        <v>0</v>
      </c>
      <c r="M30" s="26">
        <v>0</v>
      </c>
      <c r="N30" s="26">
        <v>0</v>
      </c>
      <c r="O30" s="26">
        <v>0</v>
      </c>
      <c r="P30" s="97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97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97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97">
        <v>0</v>
      </c>
      <c r="BR30" s="26">
        <v>0</v>
      </c>
      <c r="BS30" s="26">
        <v>0</v>
      </c>
      <c r="BT30" s="26">
        <v>0</v>
      </c>
      <c r="BW30" s="30" t="str">
        <f t="shared" si="0"/>
        <v/>
      </c>
      <c r="BX30" s="23" t="str">
        <f t="shared" si="8"/>
        <v/>
      </c>
      <c r="BY30" s="23" t="str">
        <f t="shared" si="9"/>
        <v/>
      </c>
      <c r="BZ30" s="23" t="str">
        <f t="shared" si="10"/>
        <v/>
      </c>
      <c r="CA30" s="23" t="str">
        <f t="shared" si="11"/>
        <v/>
      </c>
      <c r="CB30" s="23" t="str">
        <f t="shared" si="12"/>
        <v/>
      </c>
      <c r="CC30" s="23" t="str">
        <f t="shared" si="13"/>
        <v/>
      </c>
      <c r="CD30" s="23" t="str">
        <f t="shared" si="14"/>
        <v/>
      </c>
    </row>
    <row r="31" spans="1:82" x14ac:dyDescent="0.25">
      <c r="A31" s="28" t="s">
        <v>195</v>
      </c>
      <c r="B31" s="97">
        <v>100297.4673561399</v>
      </c>
      <c r="C31" s="97">
        <v>15148.136697338699</v>
      </c>
      <c r="D31" s="97">
        <v>11400.4064735394</v>
      </c>
      <c r="E31" s="97">
        <v>21504.850650528002</v>
      </c>
      <c r="F31" s="97">
        <v>12953.437195909699</v>
      </c>
      <c r="G31" s="97">
        <v>561.44883294541103</v>
      </c>
      <c r="H31" s="97">
        <v>62886.427890437299</v>
      </c>
      <c r="J31" t="s">
        <v>195</v>
      </c>
      <c r="K31" s="96">
        <v>0</v>
      </c>
      <c r="L31" s="26">
        <v>0</v>
      </c>
      <c r="M31" s="26">
        <v>0</v>
      </c>
      <c r="N31" s="26">
        <v>0</v>
      </c>
      <c r="O31" s="26">
        <v>0</v>
      </c>
      <c r="P31" s="97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97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97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97">
        <v>0</v>
      </c>
      <c r="BR31" s="26">
        <v>0</v>
      </c>
      <c r="BS31" s="26">
        <v>0</v>
      </c>
      <c r="BT31" s="26">
        <v>0</v>
      </c>
      <c r="BW31" s="30" t="str">
        <f t="shared" si="0"/>
        <v/>
      </c>
      <c r="BX31" s="23" t="str">
        <f t="shared" si="8"/>
        <v/>
      </c>
      <c r="BY31" s="23" t="str">
        <f t="shared" si="9"/>
        <v/>
      </c>
      <c r="BZ31" s="23" t="str">
        <f t="shared" si="10"/>
        <v/>
      </c>
      <c r="CA31" s="23" t="str">
        <f t="shared" si="11"/>
        <v/>
      </c>
      <c r="CB31" s="23" t="str">
        <f t="shared" si="12"/>
        <v/>
      </c>
      <c r="CC31" s="23" t="str">
        <f t="shared" si="13"/>
        <v/>
      </c>
      <c r="CD31" s="23" t="str">
        <f t="shared" si="14"/>
        <v/>
      </c>
    </row>
    <row r="32" spans="1:82" x14ac:dyDescent="0.25">
      <c r="A32" s="28" t="s">
        <v>196</v>
      </c>
      <c r="B32" s="97">
        <v>17930.361663677701</v>
      </c>
      <c r="C32" s="97">
        <v>7179.5005908344101</v>
      </c>
      <c r="D32" s="97">
        <v>3594.0807059353301</v>
      </c>
      <c r="E32" s="97">
        <v>3852.1908185090501</v>
      </c>
      <c r="F32" s="97">
        <v>2142.7469478051598</v>
      </c>
      <c r="G32" s="97">
        <v>51.0927600200393</v>
      </c>
      <c r="H32" s="97">
        <v>26737.485251279297</v>
      </c>
      <c r="J32" t="s">
        <v>196</v>
      </c>
      <c r="K32" s="96">
        <v>0</v>
      </c>
      <c r="L32" s="26">
        <v>0</v>
      </c>
      <c r="M32" s="26">
        <v>0</v>
      </c>
      <c r="N32" s="26">
        <v>0</v>
      </c>
      <c r="O32" s="26">
        <v>0</v>
      </c>
      <c r="P32" s="97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97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97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97">
        <v>0</v>
      </c>
      <c r="BR32" s="26">
        <v>0</v>
      </c>
      <c r="BS32" s="26">
        <v>0</v>
      </c>
      <c r="BT32" s="26">
        <v>0</v>
      </c>
      <c r="BW32" s="30" t="str">
        <f t="shared" si="0"/>
        <v/>
      </c>
      <c r="BX32" s="23" t="str">
        <f t="shared" si="8"/>
        <v/>
      </c>
      <c r="BY32" s="23" t="str">
        <f t="shared" si="9"/>
        <v/>
      </c>
      <c r="BZ32" s="23" t="str">
        <f t="shared" si="10"/>
        <v/>
      </c>
      <c r="CA32" s="23" t="str">
        <f t="shared" si="11"/>
        <v/>
      </c>
      <c r="CB32" s="23" t="str">
        <f t="shared" si="12"/>
        <v/>
      </c>
      <c r="CC32" s="23" t="str">
        <f t="shared" si="13"/>
        <v/>
      </c>
      <c r="CD32" s="23" t="str">
        <f t="shared" si="14"/>
        <v/>
      </c>
    </row>
    <row r="33" spans="1:82" x14ac:dyDescent="0.25">
      <c r="A33" s="28" t="s">
        <v>197</v>
      </c>
      <c r="B33" s="97">
        <v>13528.1737309244</v>
      </c>
      <c r="C33" s="97">
        <v>5137.2177117137498</v>
      </c>
      <c r="D33" s="97">
        <v>4015.2930334666999</v>
      </c>
      <c r="E33" s="97">
        <v>4664.5600013677895</v>
      </c>
      <c r="F33" s="97">
        <v>2066.2598450908999</v>
      </c>
      <c r="G33" s="97">
        <v>103.9002878887259</v>
      </c>
      <c r="H33" s="97">
        <v>16022.8662168428</v>
      </c>
      <c r="J33" t="s">
        <v>197</v>
      </c>
      <c r="K33" s="96">
        <v>0</v>
      </c>
      <c r="L33" s="26">
        <v>0</v>
      </c>
      <c r="M33" s="26">
        <v>0</v>
      </c>
      <c r="N33" s="26">
        <v>0</v>
      </c>
      <c r="O33" s="26">
        <v>0</v>
      </c>
      <c r="P33" s="97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97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97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97">
        <v>0</v>
      </c>
      <c r="BR33" s="26">
        <v>0</v>
      </c>
      <c r="BS33" s="26">
        <v>0</v>
      </c>
      <c r="BT33" s="26">
        <v>0</v>
      </c>
      <c r="BW33" s="30" t="str">
        <f t="shared" si="0"/>
        <v/>
      </c>
      <c r="BX33" s="23" t="str">
        <f t="shared" si="8"/>
        <v/>
      </c>
      <c r="BY33" s="23" t="str">
        <f t="shared" si="9"/>
        <v/>
      </c>
      <c r="BZ33" s="23" t="str">
        <f t="shared" si="10"/>
        <v/>
      </c>
      <c r="CA33" s="23" t="str">
        <f t="shared" si="11"/>
        <v/>
      </c>
      <c r="CB33" s="23" t="str">
        <f t="shared" si="12"/>
        <v/>
      </c>
      <c r="CC33" s="23" t="str">
        <f t="shared" si="13"/>
        <v/>
      </c>
      <c r="CD33" s="23" t="str">
        <f t="shared" si="14"/>
        <v/>
      </c>
    </row>
    <row r="34" spans="1:82" x14ac:dyDescent="0.25">
      <c r="A34" s="28" t="s">
        <v>198</v>
      </c>
      <c r="B34" s="97">
        <v>10030.85991986195</v>
      </c>
      <c r="C34" s="97">
        <v>13441.4770040573</v>
      </c>
      <c r="D34" s="97">
        <v>6827.9338587562706</v>
      </c>
      <c r="E34" s="97">
        <v>8221.9983338891798</v>
      </c>
      <c r="F34" s="97">
        <v>2127.8913147508001</v>
      </c>
      <c r="G34" s="97">
        <v>157.26868862353339</v>
      </c>
      <c r="H34" s="97">
        <v>62576.4269010153</v>
      </c>
      <c r="J34" t="s">
        <v>198</v>
      </c>
      <c r="K34" s="96">
        <v>7.2061569182786602</v>
      </c>
      <c r="L34" s="26">
        <v>4068.2578743835902</v>
      </c>
      <c r="M34" s="26">
        <v>207.234548634378</v>
      </c>
      <c r="N34" s="26">
        <v>207.23051300506299</v>
      </c>
      <c r="O34" s="26">
        <v>177.737631406139</v>
      </c>
      <c r="P34" s="97">
        <v>2.5724050784548001E-2</v>
      </c>
      <c r="Q34" s="26">
        <v>1265.7528244730099</v>
      </c>
      <c r="R34" s="26">
        <v>317.81366881432098</v>
      </c>
      <c r="S34" s="26">
        <v>7443.5362855470403</v>
      </c>
      <c r="T34" s="26">
        <v>185.00254176116101</v>
      </c>
      <c r="U34" s="26">
        <v>203.64369772791699</v>
      </c>
      <c r="V34" s="26">
        <v>50.8535208491612</v>
      </c>
      <c r="W34" s="26">
        <v>5446.1864925418304</v>
      </c>
      <c r="X34" s="97">
        <v>3.85834415542455E-2</v>
      </c>
      <c r="Y34" s="26">
        <v>223.34022725895301</v>
      </c>
      <c r="Z34" s="26">
        <v>223.34022725895301</v>
      </c>
      <c r="AA34" s="26">
        <v>39.565746185538998</v>
      </c>
      <c r="AB34" s="26">
        <v>105.487701179952</v>
      </c>
      <c r="AC34" s="26">
        <v>1.4372816052283099</v>
      </c>
      <c r="AD34" s="97">
        <v>7418.88063885875</v>
      </c>
      <c r="AE34" s="26">
        <v>368.40508999387202</v>
      </c>
      <c r="AF34" s="26">
        <v>992.08538395239395</v>
      </c>
      <c r="AG34" s="26">
        <v>21.129391460255999</v>
      </c>
      <c r="AH34" s="26">
        <v>12511.9273936303</v>
      </c>
      <c r="AI34" s="26">
        <v>0</v>
      </c>
      <c r="AJ34" s="26">
        <v>6016.4394451277803</v>
      </c>
      <c r="AK34" s="26">
        <v>628.92860730203597</v>
      </c>
      <c r="AL34" s="26">
        <v>6684.9337986153596</v>
      </c>
      <c r="AM34" s="26">
        <v>0.54028562991164697</v>
      </c>
      <c r="AN34" s="26">
        <v>702.62697145615903</v>
      </c>
      <c r="AO34" s="26">
        <v>61.041593168317398</v>
      </c>
      <c r="AP34" s="26">
        <v>20505.862738334999</v>
      </c>
      <c r="AQ34" s="26">
        <v>57.6850555642675</v>
      </c>
      <c r="AR34" s="26">
        <v>5.9771721635366504</v>
      </c>
      <c r="AS34" s="26">
        <v>151.05487539630801</v>
      </c>
      <c r="AT34" s="26">
        <v>46.864555340531403</v>
      </c>
      <c r="AU34" s="26">
        <v>2.37923541858386</v>
      </c>
      <c r="AV34" s="26">
        <v>20.767121817269899</v>
      </c>
      <c r="AW34" s="26">
        <v>7620.0520819459498</v>
      </c>
      <c r="AX34" s="26">
        <v>1823.86505387031</v>
      </c>
      <c r="AY34" s="26">
        <v>5796.1870280756402</v>
      </c>
      <c r="AZ34" s="26">
        <v>2.6142536541234702</v>
      </c>
      <c r="BA34" s="26">
        <v>1.1127752766613199</v>
      </c>
      <c r="BB34" s="26">
        <v>582.65188077525499</v>
      </c>
      <c r="BC34" s="26">
        <v>2.5842832625660601</v>
      </c>
      <c r="BD34" s="26">
        <v>209.798641820135</v>
      </c>
      <c r="BE34" s="26">
        <v>5.9532552466905804</v>
      </c>
      <c r="BF34" s="26">
        <v>6.0199694460093598</v>
      </c>
      <c r="BG34" s="26">
        <v>465.22001695773201</v>
      </c>
      <c r="BH34" s="26">
        <v>8931.0005068615101</v>
      </c>
      <c r="BI34" s="26">
        <v>179.03572913518099</v>
      </c>
      <c r="BJ34" s="26">
        <v>18.915728981916502</v>
      </c>
      <c r="BK34" s="26">
        <v>4.1889104452234101</v>
      </c>
      <c r="BL34" s="26">
        <v>149.79477919923599</v>
      </c>
      <c r="BM34" s="26">
        <v>11985.631680606701</v>
      </c>
      <c r="BN34" s="26">
        <v>0</v>
      </c>
      <c r="BO34" s="26">
        <v>1762.3925555743999</v>
      </c>
      <c r="BP34" s="26">
        <v>4372.6821018296196</v>
      </c>
      <c r="BQ34" s="97">
        <v>0</v>
      </c>
      <c r="BR34" s="26">
        <v>7737.2810441144402</v>
      </c>
      <c r="BS34" s="26">
        <v>61464.2350690401</v>
      </c>
      <c r="BT34" s="26">
        <v>3099.4041553218899</v>
      </c>
      <c r="BW34" s="30">
        <f t="shared" si="0"/>
        <v>5.9186444290195055E-3</v>
      </c>
      <c r="BX34" s="23">
        <f t="shared" si="8"/>
        <v>-0.25793637384884527</v>
      </c>
      <c r="BY34" s="23">
        <f t="shared" si="9"/>
        <v>-6.915531754035785E-2</v>
      </c>
      <c r="BZ34" s="23">
        <f t="shared" si="10"/>
        <v>-2.0943386842789211E-2</v>
      </c>
      <c r="CA34" s="23">
        <f t="shared" si="11"/>
        <v>-7.3211672819507453E-2</v>
      </c>
      <c r="CB34" s="23">
        <f t="shared" si="12"/>
        <v>-0.14287678077021287</v>
      </c>
      <c r="CC34" s="23">
        <f t="shared" si="13"/>
        <v>-4.7523187798610672E-2</v>
      </c>
      <c r="CD34" s="23">
        <f t="shared" si="14"/>
        <v>-1.7773335536311278E-2</v>
      </c>
    </row>
    <row r="35" spans="1:82" x14ac:dyDescent="0.25">
      <c r="A35" s="28" t="s">
        <v>199</v>
      </c>
      <c r="B35" s="97">
        <v>182970.67603344578</v>
      </c>
      <c r="C35" s="97">
        <v>11569.7697895294</v>
      </c>
      <c r="D35" s="97">
        <v>10306.781883755109</v>
      </c>
      <c r="E35" s="97">
        <v>23262.780282277101</v>
      </c>
      <c r="F35" s="97">
        <v>17830.609184811798</v>
      </c>
      <c r="G35" s="97">
        <v>641.89264227921205</v>
      </c>
      <c r="H35" s="97">
        <v>62400.233414110597</v>
      </c>
      <c r="J35" t="s">
        <v>199</v>
      </c>
      <c r="K35" s="96">
        <v>0</v>
      </c>
      <c r="L35" s="26">
        <v>0</v>
      </c>
      <c r="M35" s="26">
        <v>0</v>
      </c>
      <c r="N35" s="26">
        <v>0</v>
      </c>
      <c r="O35" s="26">
        <v>0</v>
      </c>
      <c r="P35" s="97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97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97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97">
        <v>0</v>
      </c>
      <c r="BR35" s="26">
        <v>0</v>
      </c>
      <c r="BS35" s="26">
        <v>0</v>
      </c>
      <c r="BT35" s="26">
        <v>0</v>
      </c>
      <c r="BW35" s="30" t="str">
        <f t="shared" si="0"/>
        <v/>
      </c>
      <c r="BX35" s="23" t="str">
        <f t="shared" si="8"/>
        <v/>
      </c>
      <c r="BY35" s="23" t="str">
        <f t="shared" si="9"/>
        <v/>
      </c>
      <c r="BZ35" s="23" t="str">
        <f t="shared" si="10"/>
        <v/>
      </c>
      <c r="CA35" s="23" t="str">
        <f t="shared" si="11"/>
        <v/>
      </c>
      <c r="CB35" s="23" t="str">
        <f t="shared" si="12"/>
        <v/>
      </c>
      <c r="CC35" s="23" t="str">
        <f t="shared" si="13"/>
        <v/>
      </c>
      <c r="CD35" s="23" t="str">
        <f t="shared" si="14"/>
        <v/>
      </c>
    </row>
    <row r="36" spans="1:82" x14ac:dyDescent="0.25">
      <c r="A36" s="28" t="s">
        <v>200</v>
      </c>
      <c r="B36" s="97">
        <v>129225.50250492549</v>
      </c>
      <c r="C36" s="97">
        <v>34171.594596969095</v>
      </c>
      <c r="D36" s="97">
        <v>9986.5886364538092</v>
      </c>
      <c r="E36" s="97">
        <v>34647.869199711502</v>
      </c>
      <c r="F36" s="97">
        <v>26140.916213085398</v>
      </c>
      <c r="G36" s="97">
        <v>1584.4830812768398</v>
      </c>
      <c r="H36" s="97">
        <v>79077.140192878898</v>
      </c>
      <c r="J36" t="s">
        <v>200</v>
      </c>
      <c r="K36" s="96">
        <v>0</v>
      </c>
      <c r="L36" s="26">
        <v>0</v>
      </c>
      <c r="M36" s="26">
        <v>0</v>
      </c>
      <c r="N36" s="26">
        <v>0</v>
      </c>
      <c r="O36" s="26">
        <v>0</v>
      </c>
      <c r="P36" s="97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97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97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97">
        <v>0</v>
      </c>
      <c r="BR36" s="26">
        <v>0</v>
      </c>
      <c r="BS36" s="26">
        <v>0</v>
      </c>
      <c r="BT36" s="26">
        <v>0</v>
      </c>
      <c r="BW36" s="30" t="str">
        <f t="shared" si="0"/>
        <v/>
      </c>
      <c r="BX36" s="23" t="str">
        <f t="shared" si="8"/>
        <v/>
      </c>
      <c r="BY36" s="23" t="str">
        <f t="shared" si="9"/>
        <v/>
      </c>
      <c r="BZ36" s="23" t="str">
        <f t="shared" si="10"/>
        <v/>
      </c>
      <c r="CA36" s="23" t="str">
        <f t="shared" si="11"/>
        <v/>
      </c>
      <c r="CB36" s="23" t="str">
        <f t="shared" si="12"/>
        <v/>
      </c>
      <c r="CC36" s="23" t="str">
        <f t="shared" si="13"/>
        <v/>
      </c>
      <c r="CD36" s="23" t="str">
        <f t="shared" si="14"/>
        <v/>
      </c>
    </row>
    <row r="37" spans="1:82" x14ac:dyDescent="0.25">
      <c r="A37" s="28" t="s">
        <v>201</v>
      </c>
      <c r="B37" s="97">
        <v>19440.823792494502</v>
      </c>
      <c r="C37" s="97">
        <v>33577.744501582005</v>
      </c>
      <c r="D37" s="97">
        <v>3188.52014269448</v>
      </c>
      <c r="E37" s="97">
        <v>7819.5424465025899</v>
      </c>
      <c r="F37" s="97">
        <v>5144.0396857504093</v>
      </c>
      <c r="G37" s="97">
        <v>351.83928246105802</v>
      </c>
      <c r="H37" s="97">
        <v>27097.128786245899</v>
      </c>
      <c r="J37" t="s">
        <v>201</v>
      </c>
      <c r="K37" s="96">
        <v>0</v>
      </c>
      <c r="L37" s="26">
        <v>0</v>
      </c>
      <c r="M37" s="26">
        <v>0</v>
      </c>
      <c r="N37" s="26">
        <v>0</v>
      </c>
      <c r="O37" s="26">
        <v>0</v>
      </c>
      <c r="P37" s="97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97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97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97">
        <v>0</v>
      </c>
      <c r="BR37" s="26">
        <v>0</v>
      </c>
      <c r="BS37" s="26">
        <v>0</v>
      </c>
      <c r="BT37" s="26">
        <v>0</v>
      </c>
      <c r="BW37" s="30" t="str">
        <f t="shared" si="0"/>
        <v/>
      </c>
      <c r="BX37" s="23" t="str">
        <f t="shared" si="8"/>
        <v/>
      </c>
      <c r="BY37" s="23" t="str">
        <f t="shared" si="9"/>
        <v/>
      </c>
      <c r="BZ37" s="23" t="str">
        <f t="shared" si="10"/>
        <v/>
      </c>
      <c r="CA37" s="23" t="str">
        <f t="shared" si="11"/>
        <v/>
      </c>
      <c r="CB37" s="23" t="str">
        <f t="shared" si="12"/>
        <v/>
      </c>
      <c r="CC37" s="23" t="str">
        <f t="shared" si="13"/>
        <v/>
      </c>
      <c r="CD37" s="23" t="str">
        <f t="shared" si="14"/>
        <v/>
      </c>
    </row>
    <row r="38" spans="1:82" x14ac:dyDescent="0.25">
      <c r="A38" s="28" t="s">
        <v>202</v>
      </c>
      <c r="B38" s="97">
        <v>23427.588492518298</v>
      </c>
      <c r="C38" s="97">
        <v>964.77398860534004</v>
      </c>
      <c r="D38" s="97">
        <v>3293.3938189769501</v>
      </c>
      <c r="E38" s="97">
        <v>3628.9788129850899</v>
      </c>
      <c r="F38" s="97">
        <v>2036.2527528667699</v>
      </c>
      <c r="G38" s="97">
        <v>199.60948004595579</v>
      </c>
      <c r="H38" s="97">
        <v>22550.257884757797</v>
      </c>
      <c r="J38" t="s">
        <v>202</v>
      </c>
      <c r="K38" s="96">
        <v>0</v>
      </c>
      <c r="L38" s="26">
        <v>0</v>
      </c>
      <c r="M38" s="26">
        <v>0</v>
      </c>
      <c r="N38" s="26">
        <v>0</v>
      </c>
      <c r="O38" s="26">
        <v>0</v>
      </c>
      <c r="P38" s="97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97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97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97">
        <v>0</v>
      </c>
      <c r="BR38" s="26">
        <v>0</v>
      </c>
      <c r="BS38" s="26">
        <v>0</v>
      </c>
      <c r="BT38" s="26">
        <v>0</v>
      </c>
      <c r="BW38" s="30" t="str">
        <f t="shared" si="0"/>
        <v/>
      </c>
      <c r="BX38" s="23" t="str">
        <f t="shared" si="8"/>
        <v/>
      </c>
      <c r="BY38" s="23" t="str">
        <f t="shared" si="9"/>
        <v/>
      </c>
      <c r="BZ38" s="23" t="str">
        <f t="shared" si="10"/>
        <v/>
      </c>
      <c r="CA38" s="23" t="str">
        <f t="shared" si="11"/>
        <v/>
      </c>
      <c r="CB38" s="23" t="str">
        <f t="shared" si="12"/>
        <v/>
      </c>
      <c r="CC38" s="23" t="str">
        <f t="shared" si="13"/>
        <v/>
      </c>
      <c r="CD38" s="23" t="str">
        <f t="shared" si="14"/>
        <v/>
      </c>
    </row>
    <row r="39" spans="1:82" x14ac:dyDescent="0.25">
      <c r="A39" s="28" t="s">
        <v>203</v>
      </c>
      <c r="B39" s="97">
        <v>57573.2847338797</v>
      </c>
      <c r="C39" s="97">
        <v>16484.743425062301</v>
      </c>
      <c r="D39" s="97">
        <v>8871.8849713032996</v>
      </c>
      <c r="E39" s="97">
        <v>18497.4137149622</v>
      </c>
      <c r="F39" s="97">
        <v>11604.733017536999</v>
      </c>
      <c r="G39" s="97">
        <v>715.38807669524601</v>
      </c>
      <c r="H39" s="97">
        <v>37505.721260514903</v>
      </c>
      <c r="J39" t="s">
        <v>203</v>
      </c>
      <c r="K39" s="96">
        <v>1.18540649543368E-4</v>
      </c>
      <c r="L39" s="26">
        <v>7.1363305632478599E-2</v>
      </c>
      <c r="M39" s="26">
        <v>0.14836595283328</v>
      </c>
      <c r="N39" s="26">
        <v>0.14836595283328</v>
      </c>
      <c r="O39" s="26">
        <v>0.18109333836538299</v>
      </c>
      <c r="P39" s="97">
        <v>1.1746397221074E-8</v>
      </c>
      <c r="Q39" s="26">
        <v>3.5606593951068397E-2</v>
      </c>
      <c r="R39" s="26">
        <v>0.35314587733108499</v>
      </c>
      <c r="S39" s="26">
        <v>5.4435986794314299</v>
      </c>
      <c r="T39" s="26">
        <v>9.6403096951669195E-2</v>
      </c>
      <c r="U39" s="26">
        <v>3.6731093984027498E-2</v>
      </c>
      <c r="V39" s="26">
        <v>6.0320879680550103E-2</v>
      </c>
      <c r="W39" s="26">
        <v>4.0670761916918796E-3</v>
      </c>
      <c r="X39" s="97">
        <v>1.4092091607555201E-8</v>
      </c>
      <c r="Y39" s="26">
        <v>0.101136266813714</v>
      </c>
      <c r="Z39" s="26">
        <v>0.101136266813714</v>
      </c>
      <c r="AA39" s="26">
        <v>1.2101100437066201E-3</v>
      </c>
      <c r="AB39" s="26">
        <v>2.3378123864371599E-2</v>
      </c>
      <c r="AC39" s="26">
        <v>3.4983729918098201E-3</v>
      </c>
      <c r="AD39" s="97">
        <v>0.29619859525714198</v>
      </c>
      <c r="AE39" s="26">
        <v>2.0005963151948001E-2</v>
      </c>
      <c r="AF39" s="26">
        <v>7.9592379567563598E-4</v>
      </c>
      <c r="AG39" s="26">
        <v>1.9437177087286501E-2</v>
      </c>
      <c r="AH39" s="26">
        <v>0.76572005709970803</v>
      </c>
      <c r="AI39" s="26">
        <v>0</v>
      </c>
      <c r="AJ39" s="26">
        <v>0.28919346131163898</v>
      </c>
      <c r="AK39" s="26">
        <v>3.0922510403060099E-2</v>
      </c>
      <c r="AL39" s="26">
        <v>0.32132608175840599</v>
      </c>
      <c r="AM39" s="26">
        <v>2.52702174826523E-5</v>
      </c>
      <c r="AN39" s="26">
        <v>4.6149399394831099E-2</v>
      </c>
      <c r="AO39" s="26">
        <v>6.5317834840743503E-3</v>
      </c>
      <c r="AP39" s="26">
        <v>0.14428553317680401</v>
      </c>
      <c r="AQ39" s="26">
        <v>1.87840186951944E-3</v>
      </c>
      <c r="AR39" s="26">
        <v>1.48958966473211E-3</v>
      </c>
      <c r="AS39" s="26">
        <v>3.7980042659435498E-2</v>
      </c>
      <c r="AT39" s="26">
        <v>4.2405474076401099E-3</v>
      </c>
      <c r="AU39" s="26">
        <v>6.5417990817749394E-5</v>
      </c>
      <c r="AV39" s="26">
        <v>5.7799136890490802E-3</v>
      </c>
      <c r="AW39" s="26">
        <v>0.82160360766547103</v>
      </c>
      <c r="AX39" s="26">
        <v>0.53473271584075999</v>
      </c>
      <c r="AY39" s="26">
        <v>0.28687089182470998</v>
      </c>
      <c r="AZ39" s="26">
        <v>1.08482172875433E-4</v>
      </c>
      <c r="BA39" s="26">
        <v>9.4685207537602303E-5</v>
      </c>
      <c r="BB39" s="26">
        <v>4.7959959655417599E-2</v>
      </c>
      <c r="BC39" s="26">
        <v>5.3733185623660001E-4</v>
      </c>
      <c r="BD39" s="26">
        <v>0.165243797020453</v>
      </c>
      <c r="BE39" s="26">
        <v>8.2440031526094504E-4</v>
      </c>
      <c r="BF39" s="26">
        <v>1.10485149115119E-3</v>
      </c>
      <c r="BG39" s="26">
        <v>0.24051185149666299</v>
      </c>
      <c r="BH39" s="26">
        <v>1.8386722270760599E-2</v>
      </c>
      <c r="BI39" s="26">
        <v>1.7888060318457601E-2</v>
      </c>
      <c r="BJ39" s="26">
        <v>2.1168454063945101E-3</v>
      </c>
      <c r="BK39" s="26">
        <v>3.7675413504411801E-4</v>
      </c>
      <c r="BL39" s="26">
        <v>1.6810754146067201E-2</v>
      </c>
      <c r="BM39" s="26">
        <v>2.9161956476396699E-2</v>
      </c>
      <c r="BN39" s="26">
        <v>0</v>
      </c>
      <c r="BO39" s="26">
        <v>1.6334939929341899E-3</v>
      </c>
      <c r="BP39" s="26">
        <v>2.4366485892293201E-2</v>
      </c>
      <c r="BQ39" s="97">
        <v>0</v>
      </c>
      <c r="BR39" s="26">
        <v>4.45710177086262E-3</v>
      </c>
      <c r="BS39" s="26">
        <v>1.2589798442434501</v>
      </c>
      <c r="BT39" s="26">
        <v>1.0984081325749301E-2</v>
      </c>
      <c r="BW39" s="30">
        <f t="shared" si="0"/>
        <v>3.7659876132198323E-3</v>
      </c>
      <c r="BX39" s="23">
        <f t="shared" si="8"/>
        <v>-0.99990544922519886</v>
      </c>
      <c r="BY39" s="23">
        <f t="shared" si="9"/>
        <v>-0.99995354977403306</v>
      </c>
      <c r="BZ39" s="23">
        <f t="shared" si="10"/>
        <v>-0.99996378153201959</v>
      </c>
      <c r="CA39" s="23">
        <f t="shared" si="11"/>
        <v>-0.99995558278468943</v>
      </c>
      <c r="CB39" s="23">
        <f t="shared" si="12"/>
        <v>-0.99995392115311632</v>
      </c>
      <c r="CC39" s="23">
        <f t="shared" si="13"/>
        <v>-0.99997650121005133</v>
      </c>
      <c r="CD39" s="23">
        <f t="shared" si="14"/>
        <v>-0.99996643232547111</v>
      </c>
    </row>
    <row r="40" spans="1:82" x14ac:dyDescent="0.25">
      <c r="A40" s="28" t="s">
        <v>204</v>
      </c>
      <c r="B40" s="97">
        <v>25025.570458452887</v>
      </c>
      <c r="C40" s="97">
        <v>20795.678454606903</v>
      </c>
      <c r="D40" s="97">
        <v>9284.7508309964905</v>
      </c>
      <c r="E40" s="97">
        <v>18758.190912275801</v>
      </c>
      <c r="F40" s="97">
        <v>6334.5704238182798</v>
      </c>
      <c r="G40" s="97">
        <v>279.06516598949901</v>
      </c>
      <c r="H40" s="97">
        <v>37815.918486373601</v>
      </c>
      <c r="J40" t="s">
        <v>204</v>
      </c>
      <c r="K40" s="96">
        <v>6.9019805990904199</v>
      </c>
      <c r="L40" s="26">
        <v>972.48589666065504</v>
      </c>
      <c r="M40" s="26">
        <v>472.86674556474401</v>
      </c>
      <c r="N40" s="26">
        <v>472.85611294042201</v>
      </c>
      <c r="O40" s="26">
        <v>536.73057881710997</v>
      </c>
      <c r="P40" s="97">
        <v>6.6093096412057795E-2</v>
      </c>
      <c r="Q40" s="26">
        <v>626.32881742670304</v>
      </c>
      <c r="R40" s="26">
        <v>988.75806096736505</v>
      </c>
      <c r="S40" s="26">
        <v>17327.463823145201</v>
      </c>
      <c r="T40" s="26">
        <v>359.9080526203</v>
      </c>
      <c r="U40" s="26">
        <v>251.78593550914499</v>
      </c>
      <c r="V40" s="26">
        <v>176.116972052596</v>
      </c>
      <c r="W40" s="26">
        <v>1680.6047866977201</v>
      </c>
      <c r="X40" s="97">
        <v>8.2015208611867799E-2</v>
      </c>
      <c r="Y40" s="26">
        <v>348.30487656861101</v>
      </c>
      <c r="Z40" s="26">
        <v>348.30487656861101</v>
      </c>
      <c r="AA40" s="26">
        <v>47.8964164189222</v>
      </c>
      <c r="AB40" s="26">
        <v>100.434412489756</v>
      </c>
      <c r="AC40" s="26">
        <v>9.2705070314977593</v>
      </c>
      <c r="AD40" s="97">
        <v>3180.6903796840302</v>
      </c>
      <c r="AE40" s="26">
        <v>182.475187392979</v>
      </c>
      <c r="AF40" s="26">
        <v>176.20784722364201</v>
      </c>
      <c r="AG40" s="26">
        <v>66.909537833182497</v>
      </c>
      <c r="AH40" s="26">
        <v>18837.221942051499</v>
      </c>
      <c r="AI40" s="26">
        <v>0</v>
      </c>
      <c r="AJ40" s="26">
        <v>6269.7966929347403</v>
      </c>
      <c r="AK40" s="26">
        <v>648.74492967586502</v>
      </c>
      <c r="AL40" s="26">
        <v>6966.43803902953</v>
      </c>
      <c r="AM40" s="26">
        <v>0.27793737312723399</v>
      </c>
      <c r="AN40" s="26">
        <v>427.951989298434</v>
      </c>
      <c r="AO40" s="26">
        <v>257.423795256755</v>
      </c>
      <c r="AP40" s="26">
        <v>7825.0177506175596</v>
      </c>
      <c r="AQ40" s="26">
        <v>83.647924458627401</v>
      </c>
      <c r="AR40" s="26">
        <v>9.7922595655792293</v>
      </c>
      <c r="AS40" s="26">
        <v>443.30251701692498</v>
      </c>
      <c r="AT40" s="26">
        <v>168.59264249298599</v>
      </c>
      <c r="AU40" s="26">
        <v>10.475529973489399</v>
      </c>
      <c r="AV40" s="26">
        <v>72.581988624150497</v>
      </c>
      <c r="AW40" s="26">
        <v>16837.656718106598</v>
      </c>
      <c r="AX40" s="26">
        <v>5417.2557075079503</v>
      </c>
      <c r="AY40" s="26">
        <v>11420.4010105987</v>
      </c>
      <c r="AZ40" s="26">
        <v>3.3092402894668602</v>
      </c>
      <c r="BA40" s="26">
        <v>3.8223684437022198</v>
      </c>
      <c r="BB40" s="26">
        <v>2030.3705357782601</v>
      </c>
      <c r="BC40" s="26">
        <v>5.9546775608062301</v>
      </c>
      <c r="BD40" s="26">
        <v>561.47227753986203</v>
      </c>
      <c r="BE40" s="26">
        <v>6.4977763873961703</v>
      </c>
      <c r="BF40" s="26">
        <v>10.446440668661801</v>
      </c>
      <c r="BG40" s="26">
        <v>976.54086388112603</v>
      </c>
      <c r="BH40" s="26">
        <v>8022.9722973397402</v>
      </c>
      <c r="BI40" s="26">
        <v>708.16538786465799</v>
      </c>
      <c r="BJ40" s="26">
        <v>49.712552224739198</v>
      </c>
      <c r="BK40" s="26">
        <v>15.146929480756301</v>
      </c>
      <c r="BL40" s="26">
        <v>204.25600857156999</v>
      </c>
      <c r="BM40" s="26">
        <v>3637.09044642868</v>
      </c>
      <c r="BN40" s="26">
        <v>0</v>
      </c>
      <c r="BO40" s="26">
        <v>168.84974626658499</v>
      </c>
      <c r="BP40" s="26">
        <v>1343.5287124328499</v>
      </c>
      <c r="BQ40" s="97">
        <v>0</v>
      </c>
      <c r="BR40" s="26">
        <v>2533.8593109879398</v>
      </c>
      <c r="BS40" s="26">
        <v>28734.096309021799</v>
      </c>
      <c r="BT40" s="26">
        <v>970.81576444052405</v>
      </c>
      <c r="BW40" s="30">
        <f t="shared" si="0"/>
        <v>6.8753093260260278E-3</v>
      </c>
      <c r="BX40" s="23">
        <f t="shared" si="8"/>
        <v>-0.30760963663497615</v>
      </c>
      <c r="BY40" s="23">
        <f t="shared" si="9"/>
        <v>-9.4176129758418312E-2</v>
      </c>
      <c r="BZ40" s="23">
        <f t="shared" si="10"/>
        <v>-0.24969036155794677</v>
      </c>
      <c r="CA40" s="23">
        <f t="shared" si="11"/>
        <v>-0.1023837641460595</v>
      </c>
      <c r="CB40" s="23">
        <f t="shared" si="12"/>
        <v>-0.14481087981296781</v>
      </c>
      <c r="CC40" s="23">
        <f t="shared" si="13"/>
        <v>-0.26807056750588509</v>
      </c>
      <c r="CD40" s="23">
        <f t="shared" si="14"/>
        <v>-0.24015870937061334</v>
      </c>
    </row>
    <row r="41" spans="1:82" x14ac:dyDescent="0.25">
      <c r="A41" s="28" t="s">
        <v>205</v>
      </c>
      <c r="B41" s="97">
        <v>16542.649532111598</v>
      </c>
      <c r="C41" s="97">
        <v>20471.578237484002</v>
      </c>
      <c r="D41" s="97">
        <v>9625.2490420284012</v>
      </c>
      <c r="E41" s="97">
        <v>13429.658382380299</v>
      </c>
      <c r="F41" s="97">
        <v>4665.5910720197899</v>
      </c>
      <c r="G41" s="97">
        <v>221.59463322185053</v>
      </c>
      <c r="H41" s="97">
        <v>40370.740380143798</v>
      </c>
      <c r="J41" t="s">
        <v>205</v>
      </c>
      <c r="K41" s="96">
        <v>10.490732903980501</v>
      </c>
      <c r="L41" s="26">
        <v>1899.43005187272</v>
      </c>
      <c r="M41" s="26">
        <v>455.49206617992502</v>
      </c>
      <c r="N41" s="26">
        <v>455.48255047646501</v>
      </c>
      <c r="O41" s="26">
        <v>503.85368025648597</v>
      </c>
      <c r="P41" s="97">
        <v>6.0240798714773301E-2</v>
      </c>
      <c r="Q41" s="26">
        <v>815.87501129008297</v>
      </c>
      <c r="R41" s="26">
        <v>903.64532122603805</v>
      </c>
      <c r="S41" s="26">
        <v>16555.578275610798</v>
      </c>
      <c r="T41" s="26">
        <v>302.08924079040401</v>
      </c>
      <c r="U41" s="26">
        <v>299.25317521559498</v>
      </c>
      <c r="V41" s="26">
        <v>158.27729889805099</v>
      </c>
      <c r="W41" s="26">
        <v>2967.8519295873598</v>
      </c>
      <c r="X41" s="97">
        <v>7.6358118912602496E-2</v>
      </c>
      <c r="Y41" s="26">
        <v>335.92862558027798</v>
      </c>
      <c r="Z41" s="26">
        <v>335.92862558027798</v>
      </c>
      <c r="AA41" s="26">
        <v>64.275858743255199</v>
      </c>
      <c r="AB41" s="26">
        <v>97.686533402661993</v>
      </c>
      <c r="AC41" s="26">
        <v>8.2248422417938691</v>
      </c>
      <c r="AD41" s="97">
        <v>4638.1900193116198</v>
      </c>
      <c r="AE41" s="26">
        <v>240.30359636274599</v>
      </c>
      <c r="AF41" s="26">
        <v>414.036882485935</v>
      </c>
      <c r="AG41" s="26">
        <v>62.021361588098998</v>
      </c>
      <c r="AH41" s="26">
        <v>20471.428533187802</v>
      </c>
      <c r="AI41" s="26">
        <v>0</v>
      </c>
      <c r="AJ41" s="26">
        <v>8662.5898931463707</v>
      </c>
      <c r="AK41" s="26">
        <v>898.23615583965704</v>
      </c>
      <c r="AL41" s="26">
        <v>9625.1019077292895</v>
      </c>
      <c r="AM41" s="26">
        <v>0.45805602539784002</v>
      </c>
      <c r="AN41" s="26">
        <v>484.51611426235502</v>
      </c>
      <c r="AO41" s="26">
        <v>208.09677359083301</v>
      </c>
      <c r="AP41" s="26">
        <v>11153.927606132</v>
      </c>
      <c r="AQ41" s="26">
        <v>63.271886170957401</v>
      </c>
      <c r="AR41" s="26">
        <v>11.1310361925075</v>
      </c>
      <c r="AS41" s="26">
        <v>425.499746865303</v>
      </c>
      <c r="AT41" s="26">
        <v>136.02362155128199</v>
      </c>
      <c r="AU41" s="26">
        <v>9.0658847134818092</v>
      </c>
      <c r="AV41" s="26">
        <v>59.764347221349503</v>
      </c>
      <c r="AW41" s="26">
        <v>13430.106584785201</v>
      </c>
      <c r="AX41" s="26">
        <v>4666.2164543267299</v>
      </c>
      <c r="AY41" s="26">
        <v>8763.8901304584997</v>
      </c>
      <c r="AZ41" s="26">
        <v>3.0047695051174701</v>
      </c>
      <c r="BA41" s="26">
        <v>3.0533341746170799</v>
      </c>
      <c r="BB41" s="26">
        <v>1661.6985954904401</v>
      </c>
      <c r="BC41" s="26">
        <v>5.4269894526474696</v>
      </c>
      <c r="BD41" s="26">
        <v>516.66624670822398</v>
      </c>
      <c r="BE41" s="26">
        <v>7.4852743397432597</v>
      </c>
      <c r="BF41" s="26">
        <v>9.8249536015255998</v>
      </c>
      <c r="BG41" s="26">
        <v>915.61137559593601</v>
      </c>
      <c r="BH41" s="26">
        <v>11049.013497936099</v>
      </c>
      <c r="BI41" s="26">
        <v>572.62698193532697</v>
      </c>
      <c r="BJ41" s="26">
        <v>45.789858207531999</v>
      </c>
      <c r="BK41" s="26">
        <v>12.174779009904199</v>
      </c>
      <c r="BL41" s="26">
        <v>221.61608707375001</v>
      </c>
      <c r="BM41" s="26">
        <v>6093.1182426476598</v>
      </c>
      <c r="BN41" s="26">
        <v>0</v>
      </c>
      <c r="BO41" s="26">
        <v>643.38921560890401</v>
      </c>
      <c r="BP41" s="26">
        <v>2023.9863943988701</v>
      </c>
      <c r="BQ41" s="97">
        <v>0</v>
      </c>
      <c r="BR41" s="26">
        <v>3394.4454899229099</v>
      </c>
      <c r="BS41" s="26">
        <v>40357.959697084902</v>
      </c>
      <c r="BT41" s="26">
        <v>1451.4825645352901</v>
      </c>
      <c r="BW41" s="30">
        <f t="shared" si="0"/>
        <v>6.6779405931940801E-3</v>
      </c>
      <c r="BX41" s="23">
        <f t="shared" si="8"/>
        <v>7.8154007156493936E-4</v>
      </c>
      <c r="BY41" s="23">
        <f t="shared" si="9"/>
        <v>-7.3127872440219581E-6</v>
      </c>
      <c r="BZ41" s="23">
        <f t="shared" si="10"/>
        <v>-1.5286284902266373E-5</v>
      </c>
      <c r="CA41" s="23">
        <f t="shared" si="11"/>
        <v>3.3374073423133997E-5</v>
      </c>
      <c r="CB41" s="23">
        <f t="shared" si="12"/>
        <v>1.3404138881578984E-4</v>
      </c>
      <c r="CC41" s="23">
        <f t="shared" si="13"/>
        <v>9.6815755813009185E-5</v>
      </c>
      <c r="CD41" s="23">
        <f t="shared" si="14"/>
        <v>-3.1658282554516227E-4</v>
      </c>
    </row>
    <row r="42" spans="1:82" x14ac:dyDescent="0.25">
      <c r="A42" s="28" t="s">
        <v>206</v>
      </c>
      <c r="B42" s="97">
        <v>64513.911322641099</v>
      </c>
      <c r="C42" s="97">
        <v>5850.9076831257798</v>
      </c>
      <c r="D42" s="97">
        <v>3888.8071573099996</v>
      </c>
      <c r="E42" s="97">
        <v>8769.0914314976799</v>
      </c>
      <c r="F42" s="97">
        <v>6031.8410610259198</v>
      </c>
      <c r="G42" s="97">
        <v>201.42202245321903</v>
      </c>
      <c r="H42" s="97">
        <v>32269.3475717414</v>
      </c>
      <c r="J42" t="s">
        <v>206</v>
      </c>
      <c r="K42" s="96">
        <v>0</v>
      </c>
      <c r="L42" s="26">
        <v>0</v>
      </c>
      <c r="M42" s="26">
        <v>0</v>
      </c>
      <c r="N42" s="26">
        <v>0</v>
      </c>
      <c r="O42" s="26">
        <v>0</v>
      </c>
      <c r="P42" s="97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97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97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97">
        <v>0</v>
      </c>
      <c r="BR42" s="26">
        <v>0</v>
      </c>
      <c r="BS42" s="26">
        <v>0</v>
      </c>
      <c r="BT42" s="26">
        <v>0</v>
      </c>
      <c r="BW42" s="30" t="str">
        <f t="shared" si="0"/>
        <v/>
      </c>
      <c r="BX42" s="23" t="str">
        <f t="shared" si="8"/>
        <v/>
      </c>
      <c r="BY42" s="23" t="str">
        <f t="shared" si="9"/>
        <v/>
      </c>
      <c r="BZ42" s="23" t="str">
        <f t="shared" si="10"/>
        <v/>
      </c>
      <c r="CA42" s="23" t="str">
        <f t="shared" si="11"/>
        <v/>
      </c>
      <c r="CB42" s="23" t="str">
        <f t="shared" si="12"/>
        <v/>
      </c>
      <c r="CC42" s="23" t="str">
        <f t="shared" si="13"/>
        <v/>
      </c>
      <c r="CD42" s="23" t="str">
        <f t="shared" si="14"/>
        <v/>
      </c>
    </row>
    <row r="43" spans="1:82" x14ac:dyDescent="0.25">
      <c r="A43" s="28" t="s">
        <v>207</v>
      </c>
      <c r="B43" s="97">
        <v>25971.457155891498</v>
      </c>
      <c r="C43" s="97">
        <v>3874.3027726006098</v>
      </c>
      <c r="D43" s="97">
        <v>12030.76775626509</v>
      </c>
      <c r="E43" s="97">
        <v>24263.705474264003</v>
      </c>
      <c r="F43" s="97">
        <v>7446.3841066220302</v>
      </c>
      <c r="G43" s="97">
        <v>279.45557211345852</v>
      </c>
      <c r="H43" s="97">
        <v>51531.297821540102</v>
      </c>
      <c r="J43" t="s">
        <v>207</v>
      </c>
      <c r="K43" s="96">
        <v>6.2472915106230698</v>
      </c>
      <c r="L43" s="26">
        <v>1968.4019004079</v>
      </c>
      <c r="M43" s="26">
        <v>202.82073357337501</v>
      </c>
      <c r="N43" s="26">
        <v>202.81955993482299</v>
      </c>
      <c r="O43" s="26">
        <v>210.25414203085299</v>
      </c>
      <c r="P43" s="97">
        <v>7.7501917634226801E-3</v>
      </c>
      <c r="Q43" s="26">
        <v>546.56617528095001</v>
      </c>
      <c r="R43" s="26">
        <v>345.67730210707202</v>
      </c>
      <c r="S43" s="26">
        <v>7499.3427032413401</v>
      </c>
      <c r="T43" s="26">
        <v>159.59959661111699</v>
      </c>
      <c r="U43" s="26">
        <v>160.681139408224</v>
      </c>
      <c r="V43" s="26">
        <v>65.415612245914701</v>
      </c>
      <c r="W43" s="26">
        <v>2200.4596350731899</v>
      </c>
      <c r="X43" s="97">
        <v>1.20609823843537E-2</v>
      </c>
      <c r="Y43" s="26">
        <v>149.99802318834401</v>
      </c>
      <c r="Z43" s="26">
        <v>149.99802318834401</v>
      </c>
      <c r="AA43" s="26">
        <v>42.220986024901201</v>
      </c>
      <c r="AB43" s="26">
        <v>71.507042214503102</v>
      </c>
      <c r="AC43" s="26">
        <v>2.93336304515014</v>
      </c>
      <c r="AD43" s="97">
        <v>3557.1729827105701</v>
      </c>
      <c r="AE43" s="26">
        <v>156.68427891205999</v>
      </c>
      <c r="AF43" s="26">
        <v>496.72545008686802</v>
      </c>
      <c r="AG43" s="26">
        <v>24.156122383407599</v>
      </c>
      <c r="AH43" s="26">
        <v>1573.0712896487501</v>
      </c>
      <c r="AI43" s="26">
        <v>0</v>
      </c>
      <c r="AJ43" s="26">
        <v>5250.4003846844898</v>
      </c>
      <c r="AK43" s="26">
        <v>541.15341012693102</v>
      </c>
      <c r="AL43" s="26">
        <v>5833.7747808363201</v>
      </c>
      <c r="AM43" s="26">
        <v>0.37659551311362099</v>
      </c>
      <c r="AN43" s="26">
        <v>311.83869914146499</v>
      </c>
      <c r="AO43" s="26">
        <v>247.46875467407401</v>
      </c>
      <c r="AP43" s="26">
        <v>8567.2636828095692</v>
      </c>
      <c r="AQ43" s="26">
        <v>74.017753256502203</v>
      </c>
      <c r="AR43" s="26">
        <v>6.3677109564201198</v>
      </c>
      <c r="AS43" s="26">
        <v>356.27386894624601</v>
      </c>
      <c r="AT43" s="26">
        <v>160.94241234698501</v>
      </c>
      <c r="AU43" s="26">
        <v>1.81114174738338</v>
      </c>
      <c r="AV43" s="26">
        <v>61.337482693166201</v>
      </c>
      <c r="AW43" s="26">
        <v>13931.317969588999</v>
      </c>
      <c r="AX43" s="26">
        <v>3804.4760165143798</v>
      </c>
      <c r="AY43" s="26">
        <v>10126.8419530746</v>
      </c>
      <c r="AZ43" s="26">
        <v>2.9701050457183502</v>
      </c>
      <c r="BA43" s="26">
        <v>3.6246249423215802</v>
      </c>
      <c r="BB43" s="26">
        <v>1471.27696304502</v>
      </c>
      <c r="BC43" s="26">
        <v>4.8274484257345502</v>
      </c>
      <c r="BD43" s="26">
        <v>233.235608271741</v>
      </c>
      <c r="BE43" s="26">
        <v>3.4238697167611898</v>
      </c>
      <c r="BF43" s="26">
        <v>4.0378287063829204</v>
      </c>
      <c r="BG43" s="26">
        <v>467.95261451633303</v>
      </c>
      <c r="BH43" s="26">
        <v>6597.9558071832098</v>
      </c>
      <c r="BI43" s="26">
        <v>679.37662020425796</v>
      </c>
      <c r="BJ43" s="26">
        <v>11.051724973406699</v>
      </c>
      <c r="BK43" s="26">
        <v>14.479484045922201</v>
      </c>
      <c r="BL43" s="26">
        <v>123.585180830811</v>
      </c>
      <c r="BM43" s="26">
        <v>5644.8546125347402</v>
      </c>
      <c r="BN43" s="26">
        <v>0</v>
      </c>
      <c r="BO43" s="26">
        <v>998.16633346987999</v>
      </c>
      <c r="BP43" s="26">
        <v>1757.3946734218</v>
      </c>
      <c r="BQ43" s="97">
        <v>0</v>
      </c>
      <c r="BR43" s="26">
        <v>2573.4783872579901</v>
      </c>
      <c r="BS43" s="26">
        <v>29329.171677331498</v>
      </c>
      <c r="BT43" s="26">
        <v>1313.65681416399</v>
      </c>
      <c r="BW43" s="30">
        <f t="shared" si="0"/>
        <v>7.2373356207708229E-3</v>
      </c>
      <c r="BX43" s="23">
        <f t="shared" si="8"/>
        <v>-0.71124674837352553</v>
      </c>
      <c r="BY43" s="23">
        <f t="shared" si="9"/>
        <v>-0.59397306251497939</v>
      </c>
      <c r="BZ43" s="23">
        <f t="shared" si="10"/>
        <v>-0.51509538717524084</v>
      </c>
      <c r="CA43" s="23">
        <f t="shared" si="11"/>
        <v>-0.425837163067873</v>
      </c>
      <c r="CB43" s="23">
        <f t="shared" si="12"/>
        <v>-0.48908410282903897</v>
      </c>
      <c r="CC43" s="23">
        <f t="shared" si="13"/>
        <v>-0.55776447792339734</v>
      </c>
      <c r="CD43" s="23">
        <f t="shared" si="14"/>
        <v>-0.43084740891055351</v>
      </c>
    </row>
    <row r="44" spans="1:82" x14ac:dyDescent="0.25">
      <c r="A44" s="28" t="s">
        <v>208</v>
      </c>
      <c r="B44" s="97">
        <v>11106.30170948926</v>
      </c>
      <c r="C44" s="97">
        <v>6729.4678810008099</v>
      </c>
      <c r="D44" s="97">
        <v>3533.999271217589</v>
      </c>
      <c r="E44" s="97">
        <v>4278.5718192077793</v>
      </c>
      <c r="F44" s="97">
        <v>1845.5564824195098</v>
      </c>
      <c r="G44" s="97">
        <v>88.326697649482412</v>
      </c>
      <c r="H44" s="97">
        <v>15065.5436923865</v>
      </c>
      <c r="J44" t="s">
        <v>208</v>
      </c>
      <c r="K44" s="96">
        <v>0</v>
      </c>
      <c r="L44" s="26">
        <v>0</v>
      </c>
      <c r="M44" s="26">
        <v>0</v>
      </c>
      <c r="N44" s="26">
        <v>0</v>
      </c>
      <c r="O44" s="26">
        <v>0</v>
      </c>
      <c r="P44" s="97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97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97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97">
        <v>0</v>
      </c>
      <c r="BR44" s="26">
        <v>0</v>
      </c>
      <c r="BS44" s="26">
        <v>0</v>
      </c>
      <c r="BT44" s="26">
        <v>0</v>
      </c>
      <c r="BW44" s="30" t="str">
        <f t="shared" si="0"/>
        <v/>
      </c>
      <c r="BX44" s="23" t="str">
        <f t="shared" si="8"/>
        <v/>
      </c>
      <c r="BY44" s="23" t="str">
        <f t="shared" si="9"/>
        <v/>
      </c>
      <c r="BZ44" s="23" t="str">
        <f t="shared" si="10"/>
        <v/>
      </c>
      <c r="CA44" s="23" t="str">
        <f t="shared" si="11"/>
        <v/>
      </c>
      <c r="CB44" s="23" t="str">
        <f t="shared" si="12"/>
        <v/>
      </c>
      <c r="CC44" s="23" t="str">
        <f t="shared" si="13"/>
        <v/>
      </c>
      <c r="CD44" s="23" t="str">
        <f t="shared" si="14"/>
        <v/>
      </c>
    </row>
    <row r="45" spans="1:82" x14ac:dyDescent="0.25">
      <c r="A45" s="28" t="s">
        <v>209</v>
      </c>
      <c r="B45" s="97">
        <v>252288.77672353719</v>
      </c>
      <c r="C45" s="97">
        <v>56475.530634817696</v>
      </c>
      <c r="D45" s="97">
        <v>18329.88067254725</v>
      </c>
      <c r="E45" s="97">
        <v>34208.010202981997</v>
      </c>
      <c r="F45" s="97">
        <v>24307.094614043697</v>
      </c>
      <c r="G45" s="97">
        <v>834.95283137705201</v>
      </c>
      <c r="H45" s="97">
        <v>116522.598370355</v>
      </c>
      <c r="J45" t="s">
        <v>209</v>
      </c>
      <c r="K45" s="96">
        <v>0</v>
      </c>
      <c r="L45" s="26">
        <v>0</v>
      </c>
      <c r="M45" s="26">
        <v>0</v>
      </c>
      <c r="N45" s="26">
        <v>0</v>
      </c>
      <c r="O45" s="26">
        <v>0</v>
      </c>
      <c r="P45" s="97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97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97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97">
        <v>0</v>
      </c>
      <c r="BR45" s="26">
        <v>0</v>
      </c>
      <c r="BS45" s="26">
        <v>0</v>
      </c>
      <c r="BT45" s="26">
        <v>0</v>
      </c>
      <c r="BW45" s="30" t="str">
        <f t="shared" si="0"/>
        <v/>
      </c>
      <c r="BX45" s="23" t="str">
        <f t="shared" si="8"/>
        <v/>
      </c>
      <c r="BY45" s="23" t="str">
        <f t="shared" si="9"/>
        <v/>
      </c>
      <c r="BZ45" s="23" t="str">
        <f t="shared" si="10"/>
        <v/>
      </c>
      <c r="CA45" s="23" t="str">
        <f t="shared" si="11"/>
        <v/>
      </c>
      <c r="CB45" s="23" t="str">
        <f t="shared" si="12"/>
        <v/>
      </c>
      <c r="CC45" s="23" t="str">
        <f t="shared" si="13"/>
        <v/>
      </c>
      <c r="CD45" s="23" t="str">
        <f t="shared" si="14"/>
        <v/>
      </c>
    </row>
    <row r="46" spans="1:82" x14ac:dyDescent="0.25">
      <c r="A46" s="28" t="s">
        <v>210</v>
      </c>
      <c r="B46" s="97">
        <v>62989.092832689596</v>
      </c>
      <c r="C46" s="97">
        <v>23339.219027604599</v>
      </c>
      <c r="D46" s="97">
        <v>4034.8642661829999</v>
      </c>
      <c r="E46" s="97">
        <v>7179.6374890563693</v>
      </c>
      <c r="F46" s="97">
        <v>5585.8788280589706</v>
      </c>
      <c r="G46" s="97">
        <v>187.649651431552</v>
      </c>
      <c r="H46" s="97">
        <v>31778.250226190201</v>
      </c>
      <c r="J46" t="s">
        <v>210</v>
      </c>
      <c r="K46" s="96">
        <v>0</v>
      </c>
      <c r="L46" s="26">
        <v>0</v>
      </c>
      <c r="M46" s="26">
        <v>0</v>
      </c>
      <c r="N46" s="26">
        <v>0</v>
      </c>
      <c r="O46" s="26">
        <v>0</v>
      </c>
      <c r="P46" s="97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97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97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97">
        <v>0</v>
      </c>
      <c r="BR46" s="26">
        <v>0</v>
      </c>
      <c r="BS46" s="26">
        <v>0</v>
      </c>
      <c r="BT46" s="26">
        <v>0</v>
      </c>
      <c r="BW46" s="30" t="str">
        <f t="shared" si="0"/>
        <v/>
      </c>
      <c r="BX46" s="23" t="str">
        <f t="shared" si="8"/>
        <v/>
      </c>
      <c r="BY46" s="23" t="str">
        <f t="shared" si="9"/>
        <v/>
      </c>
      <c r="BZ46" s="23" t="str">
        <f t="shared" si="10"/>
        <v/>
      </c>
      <c r="CA46" s="23" t="str">
        <f t="shared" si="11"/>
        <v/>
      </c>
      <c r="CB46" s="23" t="str">
        <f t="shared" si="12"/>
        <v/>
      </c>
      <c r="CC46" s="23" t="str">
        <f t="shared" si="13"/>
        <v/>
      </c>
      <c r="CD46" s="23" t="str">
        <f t="shared" si="14"/>
        <v/>
      </c>
    </row>
    <row r="47" spans="1:82" x14ac:dyDescent="0.25">
      <c r="A47" s="28" t="s">
        <v>211</v>
      </c>
      <c r="B47" s="97">
        <v>18750.927167969301</v>
      </c>
      <c r="C47" s="97">
        <v>6036.3443011772197</v>
      </c>
      <c r="D47" s="97">
        <v>7931.8554783595901</v>
      </c>
      <c r="E47" s="97">
        <v>15539.143113848999</v>
      </c>
      <c r="F47" s="97">
        <v>6138.7077238443508</v>
      </c>
      <c r="G47" s="97">
        <v>340.93610635295499</v>
      </c>
      <c r="H47" s="97">
        <v>18812.356183778396</v>
      </c>
      <c r="J47" t="s">
        <v>211</v>
      </c>
      <c r="K47" s="96">
        <v>4.2172058069390402E-2</v>
      </c>
      <c r="L47" s="26">
        <v>28.8782743387819</v>
      </c>
      <c r="M47" s="26">
        <v>46.2403919338444</v>
      </c>
      <c r="N47" s="26">
        <v>46.240071124415302</v>
      </c>
      <c r="O47" s="26">
        <v>55.571453088675298</v>
      </c>
      <c r="P47" s="97">
        <v>1.94994551492689E-3</v>
      </c>
      <c r="Q47" s="26">
        <v>18.189443929075999</v>
      </c>
      <c r="R47" s="26">
        <v>105.81893330429899</v>
      </c>
      <c r="S47" s="26">
        <v>1686.4624031482001</v>
      </c>
      <c r="T47" s="26">
        <v>29.599986135248201</v>
      </c>
      <c r="U47" s="26">
        <v>13.0715871980948</v>
      </c>
      <c r="V47" s="26">
        <v>18.2636765346397</v>
      </c>
      <c r="W47" s="26">
        <v>19.269946737328802</v>
      </c>
      <c r="X47" s="97">
        <v>2.3734124619644698E-3</v>
      </c>
      <c r="Y47" s="26">
        <v>31.288067341496699</v>
      </c>
      <c r="Z47" s="26">
        <v>31.288067341496699</v>
      </c>
      <c r="AA47" s="26">
        <v>2.0353086977849002</v>
      </c>
      <c r="AB47" s="26">
        <v>7.5034076209538298</v>
      </c>
      <c r="AC47" s="26">
        <v>1.0464211943723101</v>
      </c>
      <c r="AD47" s="97">
        <v>121.365536511559</v>
      </c>
      <c r="AE47" s="26">
        <v>6.83144211637096</v>
      </c>
      <c r="AF47" s="26">
        <v>1.93168775206114</v>
      </c>
      <c r="AG47" s="26">
        <v>7.58395033504355</v>
      </c>
      <c r="AH47" s="26">
        <v>426.91855161846701</v>
      </c>
      <c r="AI47" s="26">
        <v>0</v>
      </c>
      <c r="AJ47" s="26">
        <v>277.17230534896299</v>
      </c>
      <c r="AK47" s="26">
        <v>28.761853202378798</v>
      </c>
      <c r="AL47" s="26">
        <v>307.96946724912698</v>
      </c>
      <c r="AM47" s="26">
        <v>7.9925941276035306E-3</v>
      </c>
      <c r="AN47" s="26">
        <v>17.2967129055539</v>
      </c>
      <c r="AO47" s="26">
        <v>5.1184838704343596</v>
      </c>
      <c r="AP47" s="26">
        <v>120.750280561186</v>
      </c>
      <c r="AQ47" s="26">
        <v>1.47272920297403</v>
      </c>
      <c r="AR47" s="26">
        <v>0.52261976454637105</v>
      </c>
      <c r="AS47" s="26">
        <v>19.7206239080231</v>
      </c>
      <c r="AT47" s="26">
        <v>3.32089416160981</v>
      </c>
      <c r="AU47" s="26">
        <v>0.29389238468449103</v>
      </c>
      <c r="AV47" s="26">
        <v>2.4632455739457702</v>
      </c>
      <c r="AW47" s="26">
        <v>440.44657715405299</v>
      </c>
      <c r="AX47" s="26">
        <v>225.88838428269801</v>
      </c>
      <c r="AY47" s="26">
        <v>214.55819287135401</v>
      </c>
      <c r="AZ47" s="26">
        <v>6.6838939576822798E-2</v>
      </c>
      <c r="BA47" s="26">
        <v>7.4533632059612998E-2</v>
      </c>
      <c r="BB47" s="26">
        <v>47.435976564868199</v>
      </c>
      <c r="BC47" s="26">
        <v>0.21625727508722001</v>
      </c>
      <c r="BD47" s="26">
        <v>51.208480839079101</v>
      </c>
      <c r="BE47" s="26">
        <v>0.28747853580030502</v>
      </c>
      <c r="BF47" s="26">
        <v>0.41058033190583998</v>
      </c>
      <c r="BG47" s="26">
        <v>77.145003698253404</v>
      </c>
      <c r="BH47" s="26">
        <v>116.157342266955</v>
      </c>
      <c r="BI47" s="26">
        <v>14.027024344538299</v>
      </c>
      <c r="BJ47" s="26">
        <v>1.8062868874595499</v>
      </c>
      <c r="BK47" s="26">
        <v>0.29743436785220101</v>
      </c>
      <c r="BL47" s="26">
        <v>9.4093427241411494</v>
      </c>
      <c r="BM47" s="26">
        <v>51.261102169722903</v>
      </c>
      <c r="BN47" s="26">
        <v>0</v>
      </c>
      <c r="BO47" s="26">
        <v>1.4306918393428001</v>
      </c>
      <c r="BP47" s="26">
        <v>17.379057240198101</v>
      </c>
      <c r="BQ47" s="97">
        <v>0</v>
      </c>
      <c r="BR47" s="26">
        <v>14.0139242679872</v>
      </c>
      <c r="BS47" s="26">
        <v>670.09773023142895</v>
      </c>
      <c r="BT47" s="26">
        <v>12.272047602099899</v>
      </c>
      <c r="BW47" s="30">
        <f t="shared" si="0"/>
        <v>6.6088002683021485E-3</v>
      </c>
      <c r="BX47" s="23">
        <f t="shared" si="8"/>
        <v>-0.91005978594866233</v>
      </c>
      <c r="BY47" s="23">
        <f t="shared" si="9"/>
        <v>-0.92927531460801394</v>
      </c>
      <c r="BZ47" s="23">
        <f t="shared" si="10"/>
        <v>-0.96117308641220744</v>
      </c>
      <c r="CA47" s="23">
        <f t="shared" si="11"/>
        <v>-0.97165567149185261</v>
      </c>
      <c r="CB47" s="23">
        <f t="shared" si="12"/>
        <v>-0.96320261617843628</v>
      </c>
      <c r="CC47" s="23">
        <f t="shared" si="13"/>
        <v>-0.97240144839807585</v>
      </c>
      <c r="CD47" s="23">
        <f t="shared" si="14"/>
        <v>-0.96437991479189389</v>
      </c>
    </row>
    <row r="48" spans="1:82" s="11" customFormat="1" x14ac:dyDescent="0.25">
      <c r="A48" s="3"/>
      <c r="B48" s="26"/>
      <c r="C48" s="26"/>
      <c r="D48" s="26"/>
      <c r="E48" s="26"/>
      <c r="F48" s="26"/>
      <c r="G48" s="26"/>
      <c r="H48" s="26"/>
      <c r="K48" s="96"/>
      <c r="L48" s="26"/>
      <c r="M48" s="26"/>
      <c r="N48" s="26"/>
      <c r="O48" s="26"/>
      <c r="P48" s="97"/>
      <c r="Q48" s="26"/>
      <c r="R48" s="26"/>
      <c r="S48" s="26"/>
      <c r="T48" s="26"/>
      <c r="U48" s="26"/>
      <c r="V48" s="26"/>
      <c r="W48" s="26"/>
      <c r="X48" s="97"/>
      <c r="Y48" s="26"/>
      <c r="Z48" s="26"/>
      <c r="AA48" s="26"/>
      <c r="AB48" s="26"/>
      <c r="AC48" s="26"/>
      <c r="AD48" s="97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97"/>
      <c r="BR48" s="26"/>
      <c r="BS48" s="26"/>
      <c r="BT48" s="26"/>
      <c r="BU48" s="26"/>
      <c r="BW48" s="28"/>
      <c r="BX48" s="23"/>
      <c r="BY48" s="23" t="str">
        <f>IF(AH48&lt;&gt;0,(AH48-C48)/C48,"")</f>
        <v/>
      </c>
      <c r="BZ48" s="23" t="str">
        <f>IF(AL48&lt;&gt;0,(AL48-D48)/D48,"")</f>
        <v/>
      </c>
      <c r="CA48" s="23" t="str">
        <f t="shared" ref="CA48:CB51" si="15">IF(AW48&lt;&gt;0,(AW48-E48)/E48,"")</f>
        <v/>
      </c>
      <c r="CB48" s="23" t="str">
        <f t="shared" si="15"/>
        <v/>
      </c>
      <c r="CC48" s="23" t="str">
        <f>IF(BL48&lt;&gt;0,(BL48-G48)/G48,"")</f>
        <v/>
      </c>
      <c r="CD48" s="23" t="str">
        <f>IF(BS48&lt;&gt;0,(BS48-H48)/H48,"")</f>
        <v/>
      </c>
    </row>
    <row r="49" spans="1:82" x14ac:dyDescent="0.25">
      <c r="A49" s="4" t="s">
        <v>55</v>
      </c>
      <c r="B49" s="1">
        <f>SUM(B3:B47)</f>
        <v>4657822.1471303087</v>
      </c>
      <c r="C49" s="1">
        <f t="shared" ref="C49:H49" si="16">SUM(C3:C47)</f>
        <v>567400.12184143451</v>
      </c>
      <c r="D49" s="1">
        <f t="shared" si="16"/>
        <v>650820.02761687012</v>
      </c>
      <c r="E49" s="1">
        <f>SUM(E3:E47)</f>
        <v>794775.49092883139</v>
      </c>
      <c r="F49" s="1">
        <f t="shared" si="16"/>
        <v>510686.75589930575</v>
      </c>
      <c r="G49" s="1">
        <f t="shared" si="16"/>
        <v>33093.825839566402</v>
      </c>
      <c r="H49" s="1">
        <f t="shared" si="16"/>
        <v>2489227.7742803018</v>
      </c>
      <c r="L49" s="1">
        <f t="shared" ref="L49:BR49" si="17">SUM(L3:L47)</f>
        <v>76490.463167468653</v>
      </c>
      <c r="M49" s="1">
        <f t="shared" si="17"/>
        <v>27378.125546613021</v>
      </c>
      <c r="N49" s="1">
        <f t="shared" si="17"/>
        <v>27357.793433231654</v>
      </c>
      <c r="O49" s="1">
        <f t="shared" si="17"/>
        <v>31377.058235257457</v>
      </c>
      <c r="P49" s="1"/>
      <c r="Q49" s="1">
        <f t="shared" si="17"/>
        <v>43807.506132445917</v>
      </c>
      <c r="R49" s="1">
        <f t="shared" si="17"/>
        <v>1311934.9115991958</v>
      </c>
      <c r="S49" s="1">
        <f t="shared" si="17"/>
        <v>2823404.6406073002</v>
      </c>
      <c r="T49" s="1">
        <f t="shared" ref="T49:BM49" si="18">SUM(T3:T47)</f>
        <v>49966.777517290997</v>
      </c>
      <c r="U49" s="1">
        <f t="shared" si="18"/>
        <v>27094.27717683732</v>
      </c>
      <c r="V49" s="1">
        <f t="shared" si="18"/>
        <v>15696.958721852929</v>
      </c>
      <c r="W49" s="1">
        <f t="shared" si="18"/>
        <v>90869.083367455125</v>
      </c>
      <c r="X49" s="1"/>
      <c r="Y49" s="1">
        <f t="shared" si="18"/>
        <v>22026.385962486733</v>
      </c>
      <c r="Z49" s="1">
        <f t="shared" si="18"/>
        <v>22026.385962486733</v>
      </c>
      <c r="AA49" s="1">
        <f t="shared" si="18"/>
        <v>2635.3586049414321</v>
      </c>
      <c r="AB49" s="1">
        <f t="shared" si="18"/>
        <v>25255.856083374856</v>
      </c>
      <c r="AC49" s="1">
        <f t="shared" si="18"/>
        <v>774.7111469390793</v>
      </c>
      <c r="AD49" s="1"/>
      <c r="AE49" s="1">
        <f t="shared" si="18"/>
        <v>6504.7393477525575</v>
      </c>
      <c r="AF49" s="1">
        <f t="shared" si="18"/>
        <v>10753.81368262863</v>
      </c>
      <c r="AG49" s="1">
        <f t="shared" si="18"/>
        <v>4387.8594922407719</v>
      </c>
      <c r="AH49" s="1">
        <f t="shared" si="18"/>
        <v>116484.58845613775</v>
      </c>
      <c r="AI49" s="1">
        <f t="shared" si="18"/>
        <v>0</v>
      </c>
      <c r="AJ49" s="1">
        <f t="shared" si="18"/>
        <v>390165.6694014105</v>
      </c>
      <c r="AK49" s="1">
        <f t="shared" si="18"/>
        <v>40717.452799514882</v>
      </c>
      <c r="AL49" s="1">
        <f t="shared" si="18"/>
        <v>433518.48080586636</v>
      </c>
      <c r="AM49" s="1">
        <f t="shared" si="18"/>
        <v>12.820564381761461</v>
      </c>
      <c r="AN49" s="1">
        <f t="shared" si="18"/>
        <v>24486.954307058306</v>
      </c>
      <c r="AO49" s="1">
        <f t="shared" si="18"/>
        <v>1724.8054430379857</v>
      </c>
      <c r="AP49" s="1">
        <f t="shared" si="18"/>
        <v>375652.07730154443</v>
      </c>
      <c r="AQ49" s="1">
        <f t="shared" si="18"/>
        <v>999.9165119480117</v>
      </c>
      <c r="AR49" s="1">
        <f t="shared" si="18"/>
        <v>1137.5617156804672</v>
      </c>
      <c r="AS49" s="1">
        <f t="shared" si="18"/>
        <v>25847.315378782198</v>
      </c>
      <c r="AT49" s="1">
        <f t="shared" si="18"/>
        <v>1818.9486906706961</v>
      </c>
      <c r="AU49" s="1">
        <f t="shared" si="18"/>
        <v>330.8106531061718</v>
      </c>
      <c r="AV49" s="1">
        <f t="shared" si="18"/>
        <v>4907.1460987731034</v>
      </c>
      <c r="AW49" s="1">
        <f t="shared" si="18"/>
        <v>414647.76277128648</v>
      </c>
      <c r="AX49" s="1">
        <f t="shared" si="18"/>
        <v>277142.54915769619</v>
      </c>
      <c r="AY49" s="1">
        <f t="shared" si="18"/>
        <v>137505.21361359122</v>
      </c>
      <c r="AZ49" s="1">
        <f t="shared" si="18"/>
        <v>116.46606938397647</v>
      </c>
      <c r="BA49" s="1">
        <f t="shared" si="18"/>
        <v>73.90198069502857</v>
      </c>
      <c r="BB49" s="1">
        <f t="shared" si="18"/>
        <v>34150.957295108834</v>
      </c>
      <c r="BC49" s="1">
        <f t="shared" si="18"/>
        <v>369.41449093539813</v>
      </c>
      <c r="BD49" s="1">
        <f t="shared" si="18"/>
        <v>70869.337989163425</v>
      </c>
      <c r="BE49" s="1">
        <f t="shared" si="18"/>
        <v>452.36849564309369</v>
      </c>
      <c r="BF49" s="1">
        <f t="shared" si="18"/>
        <v>698.80352751144642</v>
      </c>
      <c r="BG49" s="1">
        <f t="shared" si="18"/>
        <v>117615.91172102404</v>
      </c>
      <c r="BH49" s="1">
        <f t="shared" si="18"/>
        <v>101509.31718603591</v>
      </c>
      <c r="BI49" s="1">
        <f t="shared" si="18"/>
        <v>8932.14863985384</v>
      </c>
      <c r="BJ49" s="1">
        <f t="shared" si="18"/>
        <v>6993.0463178647024</v>
      </c>
      <c r="BK49" s="1">
        <f t="shared" si="18"/>
        <v>103.68813851343201</v>
      </c>
      <c r="BL49" s="1">
        <f t="shared" si="18"/>
        <v>21383.541342118486</v>
      </c>
      <c r="BM49" s="1">
        <f t="shared" si="18"/>
        <v>272531.37425565161</v>
      </c>
      <c r="BN49" s="1">
        <f t="shared" si="17"/>
        <v>0</v>
      </c>
      <c r="BO49" s="1">
        <f t="shared" si="17"/>
        <v>14642.479577737075</v>
      </c>
      <c r="BP49" s="1">
        <f t="shared" si="17"/>
        <v>69222.805659167527</v>
      </c>
      <c r="BQ49" s="1"/>
      <c r="BR49" s="1">
        <f t="shared" si="17"/>
        <v>65711.463709840566</v>
      </c>
      <c r="BS49" s="1">
        <f t="shared" ref="BS49:BT49" si="19">SUM(BS3:BS47)</f>
        <v>1188751.1904022496</v>
      </c>
      <c r="BT49" s="1">
        <f t="shared" si="19"/>
        <v>46773.449936366247</v>
      </c>
      <c r="BU49" s="1"/>
      <c r="BX49" s="23">
        <f>+(R49-B49)/B49</f>
        <v>-0.71833726789944508</v>
      </c>
      <c r="BY49" s="23">
        <f>IF(AH49&lt;&gt;0,(AH49-C49)/C49,"")</f>
        <v>-0.79470468198332445</v>
      </c>
      <c r="BZ49" s="23">
        <f>IF(AL49&lt;&gt;0,(AL49-D49)/D49,"")</f>
        <v>-0.33388884421197706</v>
      </c>
      <c r="CA49" s="23">
        <f t="shared" si="15"/>
        <v>-0.47828315353975059</v>
      </c>
      <c r="CB49" s="23">
        <f t="shared" si="15"/>
        <v>-0.45731400715560838</v>
      </c>
      <c r="CC49" s="23">
        <f>IF(BL49&lt;&gt;0,(BL49-G49)/G49,"")</f>
        <v>-0.35385103415415042</v>
      </c>
      <c r="CD49" s="23">
        <f>IF(BS49&lt;&gt;0,(BS49-H49)/H49,"")</f>
        <v>-0.52244177785379753</v>
      </c>
    </row>
    <row r="50" spans="1:82" x14ac:dyDescent="0.25">
      <c r="A50" s="4" t="s">
        <v>74</v>
      </c>
      <c r="B50" s="1">
        <f>SUM(B3:B15)</f>
        <v>2921083.668628288</v>
      </c>
      <c r="C50" s="1">
        <f t="shared" ref="C50:H50" si="20">SUM(C3:C15)</f>
        <v>5105.6848014925999</v>
      </c>
      <c r="D50" s="1">
        <f t="shared" si="20"/>
        <v>413957.36182546418</v>
      </c>
      <c r="E50" s="1">
        <f>SUM(E3:E15)</f>
        <v>323867.17517685302</v>
      </c>
      <c r="F50" s="1">
        <f t="shared" si="20"/>
        <v>254230.843824112</v>
      </c>
      <c r="G50" s="1">
        <f t="shared" si="20"/>
        <v>20311.411910386203</v>
      </c>
      <c r="H50" s="1">
        <f t="shared" si="20"/>
        <v>883127.15636436979</v>
      </c>
      <c r="L50" s="1">
        <f t="shared" ref="L50:BR50" si="21">SUM(L3:L15)</f>
        <v>51315.615269438516</v>
      </c>
      <c r="M50" s="1">
        <f t="shared" si="21"/>
        <v>24229.77592459615</v>
      </c>
      <c r="N50" s="1">
        <f t="shared" si="21"/>
        <v>24209.545545544999</v>
      </c>
      <c r="O50" s="1">
        <f t="shared" si="21"/>
        <v>27941.367507965744</v>
      </c>
      <c r="P50" s="1"/>
      <c r="Q50" s="1">
        <f t="shared" si="21"/>
        <v>37589.518676540923</v>
      </c>
      <c r="R50" s="1">
        <f t="shared" si="21"/>
        <v>1305737.1312339245</v>
      </c>
      <c r="S50" s="1">
        <f t="shared" si="21"/>
        <v>2707964.1127114994</v>
      </c>
      <c r="T50" s="1">
        <f t="shared" ref="T50:BM50" si="22">SUM(T3:T15)</f>
        <v>47767.097992006406</v>
      </c>
      <c r="U50" s="1">
        <f t="shared" si="22"/>
        <v>25080.212866179867</v>
      </c>
      <c r="V50" s="1">
        <f t="shared" si="22"/>
        <v>14615.735076482459</v>
      </c>
      <c r="W50" s="1">
        <f t="shared" si="22"/>
        <v>63740.809895711536</v>
      </c>
      <c r="X50" s="1"/>
      <c r="Y50" s="1">
        <f t="shared" si="22"/>
        <v>19623.47435677977</v>
      </c>
      <c r="Z50" s="1">
        <f t="shared" si="22"/>
        <v>19623.47435677977</v>
      </c>
      <c r="AA50" s="1">
        <f t="shared" si="22"/>
        <v>2235.6375599205062</v>
      </c>
      <c r="AB50" s="1">
        <f t="shared" si="22"/>
        <v>24315.656295951074</v>
      </c>
      <c r="AC50" s="1">
        <f t="shared" si="22"/>
        <v>719.60833200123659</v>
      </c>
      <c r="AD50" s="1"/>
      <c r="AE50" s="1">
        <f t="shared" si="22"/>
        <v>4547.0651260544773</v>
      </c>
      <c r="AF50" s="1">
        <f t="shared" si="22"/>
        <v>4567.1147526940704</v>
      </c>
      <c r="AG50" s="1">
        <f t="shared" si="22"/>
        <v>3950.5548208554851</v>
      </c>
      <c r="AH50" s="1">
        <f t="shared" si="22"/>
        <v>4785.132467921082</v>
      </c>
      <c r="AI50" s="1">
        <f t="shared" si="22"/>
        <v>0</v>
      </c>
      <c r="AJ50" s="1">
        <f t="shared" si="22"/>
        <v>336124.92242427747</v>
      </c>
      <c r="AK50" s="1">
        <f t="shared" si="22"/>
        <v>35112.65534981004</v>
      </c>
      <c r="AL50" s="1">
        <f t="shared" si="22"/>
        <v>373473.21533400763</v>
      </c>
      <c r="AM50" s="1">
        <f t="shared" si="22"/>
        <v>8.556752176520936</v>
      </c>
      <c r="AN50" s="1">
        <f t="shared" si="22"/>
        <v>20655.209502663613</v>
      </c>
      <c r="AO50" s="1">
        <f t="shared" si="22"/>
        <v>314.72302920464665</v>
      </c>
      <c r="AP50" s="1">
        <f t="shared" si="22"/>
        <v>269317.41299696686</v>
      </c>
      <c r="AQ50" s="1">
        <f t="shared" si="22"/>
        <v>443.21573115680678</v>
      </c>
      <c r="AR50" s="1">
        <f t="shared" si="22"/>
        <v>1068.0666465214999</v>
      </c>
      <c r="AS50" s="1">
        <f t="shared" si="22"/>
        <v>22877.994097277988</v>
      </c>
      <c r="AT50" s="1">
        <f t="shared" si="22"/>
        <v>876.83904153452363</v>
      </c>
      <c r="AU50" s="1">
        <f t="shared" si="22"/>
        <v>240.77536773645349</v>
      </c>
      <c r="AV50" s="1">
        <f t="shared" si="22"/>
        <v>4492.5226485377061</v>
      </c>
      <c r="AW50" s="1">
        <f t="shared" si="22"/>
        <v>309766.54910970113</v>
      </c>
      <c r="AX50" s="1">
        <f t="shared" si="22"/>
        <v>242457.04791103679</v>
      </c>
      <c r="AY50" s="1">
        <f t="shared" si="22"/>
        <v>67309.501198665181</v>
      </c>
      <c r="AZ50" s="1">
        <f t="shared" si="22"/>
        <v>91.804502025592058</v>
      </c>
      <c r="BA50" s="1">
        <f t="shared" si="22"/>
        <v>52.460940904954917</v>
      </c>
      <c r="BB50" s="1">
        <f t="shared" si="22"/>
        <v>20824.18985893311</v>
      </c>
      <c r="BC50" s="1">
        <f t="shared" si="22"/>
        <v>332.25204469703328</v>
      </c>
      <c r="BD50" s="1">
        <f t="shared" si="22"/>
        <v>67219.753407712473</v>
      </c>
      <c r="BE50" s="1">
        <f t="shared" si="22"/>
        <v>402.781873384162</v>
      </c>
      <c r="BF50" s="1">
        <f t="shared" si="22"/>
        <v>627.86680519132665</v>
      </c>
      <c r="BG50" s="1">
        <f t="shared" si="22"/>
        <v>110994.06175315882</v>
      </c>
      <c r="BH50" s="1">
        <f t="shared" si="22"/>
        <v>27532.627786286026</v>
      </c>
      <c r="BI50" s="1">
        <f t="shared" si="22"/>
        <v>5018.8353915830949</v>
      </c>
      <c r="BJ50" s="1">
        <f t="shared" si="22"/>
        <v>6559.7926164368128</v>
      </c>
      <c r="BK50" s="1">
        <f t="shared" si="22"/>
        <v>19.112155039554299</v>
      </c>
      <c r="BL50" s="1">
        <f t="shared" si="22"/>
        <v>19654.688250976258</v>
      </c>
      <c r="BM50" s="1">
        <f t="shared" si="22"/>
        <v>204778.8877313243</v>
      </c>
      <c r="BN50" s="1">
        <f t="shared" si="21"/>
        <v>0</v>
      </c>
      <c r="BO50" s="1">
        <f t="shared" si="21"/>
        <v>2132.6562639203889</v>
      </c>
      <c r="BP50" s="1">
        <f t="shared" si="21"/>
        <v>46446.092345671423</v>
      </c>
      <c r="BQ50" s="1"/>
      <c r="BR50" s="1">
        <f t="shared" si="21"/>
        <v>30480.550080573885</v>
      </c>
      <c r="BS50" s="1">
        <f t="shared" ref="BS50:BT50" si="23">SUM(BS3:BS15)</f>
        <v>827125.06145309727</v>
      </c>
      <c r="BT50" s="1">
        <f t="shared" si="23"/>
        <v>29954.078434021438</v>
      </c>
      <c r="BU50" s="1"/>
      <c r="BX50" s="23">
        <f>+(R50-B50)/B50</f>
        <v>-0.55299564156370573</v>
      </c>
      <c r="BY50" s="23">
        <f>IF(AH50&lt;&gt;0,(AH50-C50)/C50,"")</f>
        <v>-6.2783416139948048E-2</v>
      </c>
      <c r="BZ50" s="23">
        <f>IF(AL50&lt;&gt;0,(AL50-D50)/D50,"")</f>
        <v>-9.7797865734118222E-2</v>
      </c>
      <c r="CA50" s="23">
        <f t="shared" si="15"/>
        <v>-4.3538299487905857E-2</v>
      </c>
      <c r="CB50" s="23">
        <f t="shared" si="15"/>
        <v>-4.6311437809728705E-2</v>
      </c>
      <c r="CC50" s="23">
        <f>IF(BL50&lt;&gt;0,(BL50-G50)/G50,"")</f>
        <v>-3.2332742908637017E-2</v>
      </c>
      <c r="CD50" s="23">
        <f>IF(BS50&lt;&gt;0,(BS50-H50)/H50,"")</f>
        <v>-6.3413399200427933E-2</v>
      </c>
    </row>
    <row r="51" spans="1:82" x14ac:dyDescent="0.25">
      <c r="A51" s="4" t="s">
        <v>127</v>
      </c>
      <c r="B51" s="1">
        <f>SUM(B16:B47)</f>
        <v>1736738.4785020207</v>
      </c>
      <c r="C51" s="1">
        <f t="shared" ref="C51:H51" si="24">SUM(C16:C47)</f>
        <v>562294.4370399419</v>
      </c>
      <c r="D51" s="1">
        <f t="shared" si="24"/>
        <v>236862.6657914058</v>
      </c>
      <c r="E51" s="1">
        <f>SUM(E16:E47)</f>
        <v>470908.31575197831</v>
      </c>
      <c r="F51" s="1">
        <f t="shared" si="24"/>
        <v>256455.91207519377</v>
      </c>
      <c r="G51" s="1">
        <f t="shared" si="24"/>
        <v>12782.413929180195</v>
      </c>
      <c r="H51" s="1">
        <f t="shared" si="24"/>
        <v>1606100.6179159323</v>
      </c>
      <c r="L51" s="1">
        <f t="shared" ref="L51:BR51" si="25">SUM(L16:L47)</f>
        <v>25174.847898030133</v>
      </c>
      <c r="M51" s="1">
        <f t="shared" si="25"/>
        <v>3148.349622016869</v>
      </c>
      <c r="N51" s="1">
        <f t="shared" si="25"/>
        <v>3148.2478876866544</v>
      </c>
      <c r="O51" s="1">
        <f t="shared" si="25"/>
        <v>3435.690727291711</v>
      </c>
      <c r="P51" s="1"/>
      <c r="Q51" s="1">
        <f t="shared" si="25"/>
        <v>6217.9874559050031</v>
      </c>
      <c r="R51" s="1">
        <f t="shared" si="25"/>
        <v>6197.7803652715147</v>
      </c>
      <c r="S51" s="1">
        <f t="shared" si="25"/>
        <v>115440.52789580046</v>
      </c>
      <c r="T51" s="1">
        <f t="shared" ref="T51:BM51" si="26">SUM(T16:T47)</f>
        <v>2199.6795252846018</v>
      </c>
      <c r="U51" s="1">
        <f t="shared" si="26"/>
        <v>2014.0643106574507</v>
      </c>
      <c r="V51" s="1">
        <f t="shared" si="26"/>
        <v>1081.2236453704725</v>
      </c>
      <c r="W51" s="1">
        <f t="shared" si="26"/>
        <v>27128.273471743585</v>
      </c>
      <c r="X51" s="1"/>
      <c r="Y51" s="1">
        <f t="shared" si="26"/>
        <v>2402.9116057069659</v>
      </c>
      <c r="Z51" s="1">
        <f t="shared" si="26"/>
        <v>2402.9116057069659</v>
      </c>
      <c r="AA51" s="1">
        <f t="shared" si="26"/>
        <v>399.72104502092509</v>
      </c>
      <c r="AB51" s="1">
        <f t="shared" si="26"/>
        <v>940.19978742378464</v>
      </c>
      <c r="AC51" s="1">
        <f t="shared" si="26"/>
        <v>55.102814937842552</v>
      </c>
      <c r="AD51" s="1"/>
      <c r="AE51" s="1">
        <f t="shared" si="26"/>
        <v>1957.6742216980797</v>
      </c>
      <c r="AF51" s="1">
        <f t="shared" si="26"/>
        <v>6186.6989299345605</v>
      </c>
      <c r="AG51" s="1">
        <f t="shared" si="26"/>
        <v>437.30467138528655</v>
      </c>
      <c r="AH51" s="1">
        <f t="shared" si="26"/>
        <v>111699.45598821665</v>
      </c>
      <c r="AI51" s="1">
        <f t="shared" si="26"/>
        <v>0</v>
      </c>
      <c r="AJ51" s="1">
        <f t="shared" si="26"/>
        <v>54040.746977133014</v>
      </c>
      <c r="AK51" s="1">
        <f t="shared" si="26"/>
        <v>5604.7974497048435</v>
      </c>
      <c r="AL51" s="1">
        <f t="shared" si="26"/>
        <v>60045.265471858766</v>
      </c>
      <c r="AM51" s="1">
        <f t="shared" si="26"/>
        <v>4.2638122052405238</v>
      </c>
      <c r="AN51" s="1">
        <f t="shared" si="26"/>
        <v>3831.7448043946902</v>
      </c>
      <c r="AO51" s="1">
        <f t="shared" si="26"/>
        <v>1410.0824138333392</v>
      </c>
      <c r="AP51" s="1">
        <f t="shared" si="26"/>
        <v>106334.66430457766</v>
      </c>
      <c r="AQ51" s="1">
        <f t="shared" si="26"/>
        <v>556.70078079120503</v>
      </c>
      <c r="AR51" s="1">
        <f t="shared" si="26"/>
        <v>69.495069158967382</v>
      </c>
      <c r="AS51" s="1">
        <f t="shared" si="26"/>
        <v>2969.3212815042098</v>
      </c>
      <c r="AT51" s="1">
        <f t="shared" si="26"/>
        <v>942.10964913617238</v>
      </c>
      <c r="AU51" s="1">
        <f t="shared" si="26"/>
        <v>90.035285369718238</v>
      </c>
      <c r="AV51" s="1">
        <f t="shared" si="26"/>
        <v>414.62345023539729</v>
      </c>
      <c r="AW51" s="1">
        <f t="shared" si="26"/>
        <v>104881.21366158537</v>
      </c>
      <c r="AX51" s="1">
        <f t="shared" si="26"/>
        <v>34685.501246659318</v>
      </c>
      <c r="AY51" s="1">
        <f t="shared" si="26"/>
        <v>70195.712414926049</v>
      </c>
      <c r="AZ51" s="1">
        <f t="shared" si="26"/>
        <v>24.661567358384413</v>
      </c>
      <c r="BA51" s="1">
        <f t="shared" si="26"/>
        <v>21.441039790073663</v>
      </c>
      <c r="BB51" s="1">
        <f t="shared" si="26"/>
        <v>13326.767436175724</v>
      </c>
      <c r="BC51" s="1">
        <f t="shared" si="26"/>
        <v>37.162446238364801</v>
      </c>
      <c r="BD51" s="1">
        <f t="shared" si="26"/>
        <v>3649.5845814509671</v>
      </c>
      <c r="BE51" s="1">
        <f t="shared" si="26"/>
        <v>49.586622258931683</v>
      </c>
      <c r="BF51" s="1">
        <f t="shared" si="26"/>
        <v>70.936722320119813</v>
      </c>
      <c r="BG51" s="1">
        <f t="shared" si="26"/>
        <v>6621.8499678652006</v>
      </c>
      <c r="BH51" s="1">
        <f t="shared" si="26"/>
        <v>73976.689399749885</v>
      </c>
      <c r="BI51" s="1">
        <f t="shared" si="26"/>
        <v>3913.3132482707474</v>
      </c>
      <c r="BJ51" s="1">
        <f t="shared" si="26"/>
        <v>433.25370142788876</v>
      </c>
      <c r="BK51" s="1">
        <f t="shared" si="26"/>
        <v>84.575983473877713</v>
      </c>
      <c r="BL51" s="1">
        <f t="shared" si="26"/>
        <v>1728.8530911422204</v>
      </c>
      <c r="BM51" s="1">
        <f t="shared" si="26"/>
        <v>67752.486524327338</v>
      </c>
      <c r="BN51" s="1">
        <f t="shared" si="25"/>
        <v>0</v>
      </c>
      <c r="BO51" s="1">
        <f t="shared" si="25"/>
        <v>12509.823313816687</v>
      </c>
      <c r="BP51" s="1">
        <f t="shared" si="25"/>
        <v>22776.7133134961</v>
      </c>
      <c r="BQ51" s="1"/>
      <c r="BR51" s="1">
        <f t="shared" si="25"/>
        <v>35230.913629266695</v>
      </c>
      <c r="BS51" s="1">
        <f t="shared" ref="BS51:BT51" si="27">SUM(BS16:BS47)</f>
        <v>361626.12894915242</v>
      </c>
      <c r="BT51" s="1">
        <f t="shared" si="27"/>
        <v>16819.371502344813</v>
      </c>
      <c r="BU51" s="1"/>
      <c r="BX51" s="23">
        <f>+(R51-B51)/B51</f>
        <v>-0.99643136808334132</v>
      </c>
      <c r="BY51" s="23">
        <f>IF(AH51&lt;&gt;0,(AH51-C51)/C51,"")</f>
        <v>-0.80135059386994745</v>
      </c>
      <c r="BZ51" s="23">
        <f>IF(AL51&lt;&gt;0,(AL51-D51)/D51,"")</f>
        <v>-0.74649755261668005</v>
      </c>
      <c r="CA51" s="23">
        <f t="shared" si="15"/>
        <v>-0.77727890939002864</v>
      </c>
      <c r="CB51" s="23">
        <f t="shared" si="15"/>
        <v>-0.86475062724820551</v>
      </c>
      <c r="CC51" s="23">
        <f>IF(BL51&lt;&gt;0,(BL51-G51)/G51,"")</f>
        <v>-0.86474752728860338</v>
      </c>
      <c r="CD51" s="23">
        <f>IF(BS51&lt;&gt;0,(BS51-H51)/H51,"")</f>
        <v>-0.77484217058679883</v>
      </c>
    </row>
    <row r="52" spans="1:82" x14ac:dyDescent="0.25">
      <c r="A52" s="6"/>
    </row>
    <row r="53" spans="1:82" x14ac:dyDescent="0.25">
      <c r="A53" s="6"/>
    </row>
    <row r="54" spans="1:82" x14ac:dyDescent="0.25">
      <c r="A54" s="6"/>
    </row>
    <row r="55" spans="1:82" x14ac:dyDescent="0.25">
      <c r="A55" s="1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FF0000"/>
  </sheetPr>
  <dimension ref="A1:BY55"/>
  <sheetViews>
    <sheetView zoomScale="85" zoomScaleNormal="85" workbookViewId="0">
      <pane xSplit="1" ySplit="2" topLeftCell="J3" activePane="bottomRight" state="frozen"/>
      <selection activeCell="AA29" sqref="AA29"/>
      <selection pane="topRight" activeCell="AA29" sqref="AA29"/>
      <selection pane="bottomLeft" activeCell="AA29" sqref="AA29"/>
      <selection pane="bottomRight" activeCell="AA29" sqref="AA29"/>
    </sheetView>
  </sheetViews>
  <sheetFormatPr defaultColWidth="9.140625" defaultRowHeight="15" x14ac:dyDescent="0.25"/>
  <cols>
    <col min="1" max="1" width="17.85546875" style="28" customWidth="1"/>
    <col min="2" max="8" width="9.140625" style="97"/>
    <col min="9" max="9" width="9.140625" style="28"/>
    <col min="10" max="10" width="20.7109375" style="28" customWidth="1"/>
    <col min="11" max="11" width="7.7109375" style="26" bestFit="1" customWidth="1"/>
    <col min="12" max="12" width="6.7109375" style="26" bestFit="1" customWidth="1"/>
    <col min="13" max="13" width="14.5703125" style="26" bestFit="1" customWidth="1"/>
    <col min="14" max="15" width="6.7109375" style="26" bestFit="1" customWidth="1"/>
    <col min="16" max="17" width="9.28515625" style="26" bestFit="1" customWidth="1"/>
    <col min="18" max="18" width="6.7109375" style="26" bestFit="1" customWidth="1"/>
    <col min="19" max="19" width="7.7109375" style="26" bestFit="1" customWidth="1"/>
    <col min="20" max="22" width="6.7109375" style="26" bestFit="1" customWidth="1"/>
    <col min="23" max="23" width="15.42578125" style="26" bestFit="1" customWidth="1"/>
    <col min="24" max="24" width="6.5703125" style="26" bestFit="1" customWidth="1"/>
    <col min="25" max="25" width="6.7109375" style="26" bestFit="1" customWidth="1"/>
    <col min="26" max="26" width="5.140625" style="26" bestFit="1" customWidth="1"/>
    <col min="27" max="27" width="5.7109375" style="26" bestFit="1" customWidth="1"/>
    <col min="28" max="28" width="6.7109375" style="26" bestFit="1" customWidth="1"/>
    <col min="29" max="29" width="6.7109375" style="26" customWidth="1"/>
    <col min="30" max="30" width="7.7109375" style="26" bestFit="1" customWidth="1"/>
    <col min="31" max="31" width="10" style="26" bestFit="1" customWidth="1"/>
    <col min="32" max="32" width="7.7109375" style="26" bestFit="1" customWidth="1"/>
    <col min="33" max="33" width="6.7109375" style="26" bestFit="1" customWidth="1"/>
    <col min="34" max="34" width="7.7109375" style="26" bestFit="1" customWidth="1"/>
    <col min="35" max="35" width="6" style="26" bestFit="1" customWidth="1"/>
    <col min="36" max="36" width="6.7109375" style="26" bestFit="1" customWidth="1"/>
    <col min="37" max="37" width="5.7109375" style="26" bestFit="1" customWidth="1"/>
    <col min="38" max="38" width="7.7109375" style="26" bestFit="1" customWidth="1"/>
    <col min="39" max="39" width="4.5703125" style="26" bestFit="1" customWidth="1"/>
    <col min="40" max="40" width="5.7109375" style="26" bestFit="1" customWidth="1"/>
    <col min="41" max="41" width="6.7109375" style="26" bestFit="1" customWidth="1"/>
    <col min="42" max="42" width="5.7109375" style="26" bestFit="1" customWidth="1"/>
    <col min="43" max="43" width="5.85546875" style="26" bestFit="1" customWidth="1"/>
    <col min="44" max="44" width="5.7109375" style="26" bestFit="1" customWidth="1"/>
    <col min="45" max="46" width="7.7109375" style="26" bestFit="1" customWidth="1"/>
    <col min="47" max="47" width="6.7109375" style="26" bestFit="1" customWidth="1"/>
    <col min="48" max="48" width="5.140625" style="26" bestFit="1" customWidth="1"/>
    <col min="49" max="49" width="5.28515625" style="26" bestFit="1" customWidth="1"/>
    <col min="50" max="50" width="8.7109375" style="26" bestFit="1" customWidth="1"/>
    <col min="51" max="51" width="4.85546875" style="26" bestFit="1" customWidth="1"/>
    <col min="52" max="52" width="7.85546875" style="26" bestFit="1" customWidth="1"/>
    <col min="53" max="53" width="5.85546875" style="26" bestFit="1" customWidth="1"/>
    <col min="54" max="54" width="6" style="26" bestFit="1" customWidth="1"/>
    <col min="55" max="56" width="6.7109375" style="26" bestFit="1" customWidth="1"/>
    <col min="57" max="58" width="5.7109375" style="26" bestFit="1" customWidth="1"/>
    <col min="59" max="59" width="3.85546875" style="26" bestFit="1" customWidth="1"/>
    <col min="60" max="60" width="6.7109375" style="26" bestFit="1" customWidth="1"/>
    <col min="61" max="61" width="7.7109375" style="26" bestFit="1" customWidth="1"/>
    <col min="62" max="62" width="5.28515625" style="26" bestFit="1" customWidth="1"/>
    <col min="63" max="63" width="6.7109375" style="26" bestFit="1" customWidth="1"/>
    <col min="64" max="65" width="7.7109375" style="26" bestFit="1" customWidth="1"/>
    <col min="66" max="66" width="9.28515625" style="26" bestFit="1" customWidth="1"/>
    <col min="67" max="67" width="6.7109375" style="26" bestFit="1" customWidth="1"/>
    <col min="68" max="68" width="7.7109375" style="26" customWidth="1"/>
    <col min="69" max="69" width="9.140625" style="28"/>
    <col min="70" max="70" width="8.5703125" style="28" customWidth="1"/>
    <col min="71" max="71" width="10.28515625" style="28" bestFit="1" customWidth="1"/>
    <col min="72" max="75" width="9.140625" style="28"/>
    <col min="76" max="76" width="8.5703125" style="28" customWidth="1"/>
    <col min="77" max="16384" width="9.140625" style="28"/>
  </cols>
  <sheetData>
    <row r="1" spans="1:77" x14ac:dyDescent="0.25">
      <c r="B1" s="97" t="s">
        <v>487</v>
      </c>
      <c r="J1" s="28" t="s">
        <v>497</v>
      </c>
      <c r="BS1" s="28" t="s">
        <v>316</v>
      </c>
    </row>
    <row r="2" spans="1:77" x14ac:dyDescent="0.25">
      <c r="A2" s="6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J2" s="28" t="s">
        <v>227</v>
      </c>
      <c r="K2" s="26" t="s">
        <v>391</v>
      </c>
      <c r="L2" s="26" t="s">
        <v>131</v>
      </c>
      <c r="M2" s="26" t="s">
        <v>132</v>
      </c>
      <c r="N2" s="26" t="s">
        <v>133</v>
      </c>
      <c r="O2" s="26" t="s">
        <v>392</v>
      </c>
      <c r="P2" s="26" t="s">
        <v>134</v>
      </c>
      <c r="Q2" s="26" t="s">
        <v>59</v>
      </c>
      <c r="R2" s="26" t="s">
        <v>136</v>
      </c>
      <c r="S2" s="26" t="s">
        <v>137</v>
      </c>
      <c r="T2" s="26" t="s">
        <v>393</v>
      </c>
      <c r="U2" s="26" t="s">
        <v>138</v>
      </c>
      <c r="V2" s="26" t="s">
        <v>139</v>
      </c>
      <c r="W2" s="26" t="s">
        <v>140</v>
      </c>
      <c r="X2" s="26" t="s">
        <v>141</v>
      </c>
      <c r="Y2" s="26" t="s">
        <v>142</v>
      </c>
      <c r="Z2" s="26" t="s">
        <v>143</v>
      </c>
      <c r="AA2" s="26" t="s">
        <v>394</v>
      </c>
      <c r="AB2" s="26" t="s">
        <v>144</v>
      </c>
      <c r="AC2" s="26" t="s">
        <v>400</v>
      </c>
      <c r="AD2" s="26" t="s">
        <v>57</v>
      </c>
      <c r="AE2" s="26" t="s">
        <v>128</v>
      </c>
      <c r="AF2" s="26" t="s">
        <v>145</v>
      </c>
      <c r="AG2" s="26" t="s">
        <v>146</v>
      </c>
      <c r="AH2" s="26" t="s">
        <v>60</v>
      </c>
      <c r="AI2" s="26" t="s">
        <v>147</v>
      </c>
      <c r="AJ2" s="26" t="s">
        <v>148</v>
      </c>
      <c r="AK2" s="26" t="s">
        <v>149</v>
      </c>
      <c r="AL2" s="26" t="s">
        <v>150</v>
      </c>
      <c r="AM2" s="26" t="s">
        <v>151</v>
      </c>
      <c r="AN2" s="26" t="s">
        <v>152</v>
      </c>
      <c r="AO2" s="26" t="s">
        <v>153</v>
      </c>
      <c r="AP2" s="26" t="s">
        <v>154</v>
      </c>
      <c r="AQ2" s="26" t="s">
        <v>155</v>
      </c>
      <c r="AR2" s="26" t="s">
        <v>156</v>
      </c>
      <c r="AS2" s="26" t="s">
        <v>54</v>
      </c>
      <c r="AT2" s="26" t="s">
        <v>53</v>
      </c>
      <c r="AU2" s="26" t="s">
        <v>157</v>
      </c>
      <c r="AV2" s="26" t="s">
        <v>158</v>
      </c>
      <c r="AW2" s="26" t="s">
        <v>159</v>
      </c>
      <c r="AX2" s="26" t="s">
        <v>160</v>
      </c>
      <c r="AY2" s="26" t="s">
        <v>161</v>
      </c>
      <c r="AZ2" s="26" t="s">
        <v>162</v>
      </c>
      <c r="BA2" s="26" t="s">
        <v>163</v>
      </c>
      <c r="BB2" s="26" t="s">
        <v>164</v>
      </c>
      <c r="BC2" s="26" t="s">
        <v>165</v>
      </c>
      <c r="BD2" s="26" t="s">
        <v>395</v>
      </c>
      <c r="BE2" s="26" t="s">
        <v>166</v>
      </c>
      <c r="BF2" s="26" t="s">
        <v>167</v>
      </c>
      <c r="BG2" s="26" t="s">
        <v>168</v>
      </c>
      <c r="BH2" s="26" t="s">
        <v>61</v>
      </c>
      <c r="BI2" s="26" t="s">
        <v>401</v>
      </c>
      <c r="BJ2" s="26" t="s">
        <v>169</v>
      </c>
      <c r="BK2" s="26" t="s">
        <v>170</v>
      </c>
      <c r="BL2" s="26" t="s">
        <v>171</v>
      </c>
      <c r="BM2" s="26" t="s">
        <v>173</v>
      </c>
      <c r="BN2" s="26" t="s">
        <v>174</v>
      </c>
      <c r="BO2" s="26" t="s">
        <v>402</v>
      </c>
      <c r="BR2" s="26" t="s">
        <v>141</v>
      </c>
      <c r="BS2" s="26" t="s">
        <v>59</v>
      </c>
      <c r="BT2" s="26" t="s">
        <v>57</v>
      </c>
      <c r="BU2" s="26" t="s">
        <v>60</v>
      </c>
      <c r="BV2" s="26" t="s">
        <v>54</v>
      </c>
      <c r="BW2" s="26" t="s">
        <v>53</v>
      </c>
      <c r="BX2" s="26" t="s">
        <v>61</v>
      </c>
      <c r="BY2" s="26" t="s">
        <v>62</v>
      </c>
    </row>
    <row r="3" spans="1:77" x14ac:dyDescent="0.25">
      <c r="A3" s="25" t="s">
        <v>121</v>
      </c>
      <c r="B3" s="97">
        <v>160024.58522000001</v>
      </c>
      <c r="C3" s="97">
        <v>128.46186191000001</v>
      </c>
      <c r="D3" s="97">
        <v>7147.3806629000001</v>
      </c>
      <c r="E3" s="97">
        <v>7901.7183278000002</v>
      </c>
      <c r="F3" s="97">
        <v>7042.2034462000001</v>
      </c>
      <c r="G3" s="97">
        <v>451.09995162000001</v>
      </c>
      <c r="H3" s="97">
        <v>40808.085490999998</v>
      </c>
      <c r="J3" s="28" t="s">
        <v>121</v>
      </c>
      <c r="K3" s="26">
        <v>729.30363397763404</v>
      </c>
      <c r="L3" s="26">
        <v>956.55168388220704</v>
      </c>
      <c r="M3" s="26">
        <v>956.32210349642105</v>
      </c>
      <c r="N3" s="26">
        <v>942.78020159063396</v>
      </c>
      <c r="O3" s="26">
        <v>2653.1557389688301</v>
      </c>
      <c r="P3" s="26">
        <v>51784.095414313902</v>
      </c>
      <c r="Q3" s="26">
        <v>160036.059169849</v>
      </c>
      <c r="R3" s="26">
        <v>3241.3643377162298</v>
      </c>
      <c r="S3" s="26">
        <v>1441.49175134079</v>
      </c>
      <c r="T3" s="26">
        <v>1224.8199982297999</v>
      </c>
      <c r="U3" s="26">
        <v>1246.0718562137099</v>
      </c>
      <c r="V3" s="26">
        <v>852.50795855486899</v>
      </c>
      <c r="W3" s="26">
        <v>852.50795855486899</v>
      </c>
      <c r="X3" s="26">
        <v>44.709402823018401</v>
      </c>
      <c r="Y3" s="26">
        <v>994.93972311270397</v>
      </c>
      <c r="Z3" s="26">
        <v>18.270565444071401</v>
      </c>
      <c r="AA3" s="26">
        <v>123.36421991104299</v>
      </c>
      <c r="AB3" s="26">
        <v>112.46644339511801</v>
      </c>
      <c r="AC3" s="26">
        <v>113.53895690934</v>
      </c>
      <c r="AD3" s="26">
        <v>128.93147913600799</v>
      </c>
      <c r="AE3" s="26">
        <v>0</v>
      </c>
      <c r="AF3" s="26">
        <v>6428.9746794755101</v>
      </c>
      <c r="AG3" s="26">
        <v>669.62857939670505</v>
      </c>
      <c r="AH3" s="26">
        <v>7143.3126616952304</v>
      </c>
      <c r="AI3" s="26">
        <v>97.659856666324998</v>
      </c>
      <c r="AJ3" s="26">
        <v>1587.7985762385799</v>
      </c>
      <c r="AK3" s="26">
        <v>6.6441195566505096</v>
      </c>
      <c r="AL3" s="26">
        <v>15775.363149393999</v>
      </c>
      <c r="AM3" s="26">
        <v>16.7356128022398</v>
      </c>
      <c r="AN3" s="26">
        <v>32.7664409133749</v>
      </c>
      <c r="AO3" s="26">
        <v>490.20196233403198</v>
      </c>
      <c r="AP3" s="26">
        <v>3.2499934412495701</v>
      </c>
      <c r="AQ3" s="26">
        <v>2.6523390267696199</v>
      </c>
      <c r="AR3" s="26">
        <v>227.223737385428</v>
      </c>
      <c r="AS3" s="26">
        <v>7936.8429702331896</v>
      </c>
      <c r="AT3" s="26">
        <v>7076.92786747025</v>
      </c>
      <c r="AU3" s="26">
        <v>859.91510276294298</v>
      </c>
      <c r="AV3" s="26">
        <v>3.9638361524937</v>
      </c>
      <c r="AW3" s="26">
        <v>0.125709579633702</v>
      </c>
      <c r="AX3" s="26">
        <v>700.965464596527</v>
      </c>
      <c r="AY3" s="26">
        <v>8.6666741623814207</v>
      </c>
      <c r="AZ3" s="26">
        <v>1869.3401561974599</v>
      </c>
      <c r="BA3" s="26">
        <v>8.6204470973395697</v>
      </c>
      <c r="BB3" s="26">
        <v>10.3655937873752</v>
      </c>
      <c r="BC3" s="26">
        <v>3231.84605047482</v>
      </c>
      <c r="BD3" s="26">
        <v>476.37813604413702</v>
      </c>
      <c r="BE3" s="26">
        <v>295.81444787997998</v>
      </c>
      <c r="BF3" s="26">
        <v>167.481035510948</v>
      </c>
      <c r="BG3" s="26">
        <v>0.26424657153722703</v>
      </c>
      <c r="BH3" s="26">
        <v>452.26452201039501</v>
      </c>
      <c r="BI3" s="26">
        <v>11099.9107583516</v>
      </c>
      <c r="BJ3" s="26">
        <v>0</v>
      </c>
      <c r="BK3" s="26">
        <v>103.161568445245</v>
      </c>
      <c r="BL3" s="26">
        <v>4487.7375447986897</v>
      </c>
      <c r="BM3" s="26">
        <v>1412.8738101886599</v>
      </c>
      <c r="BN3" s="26">
        <v>40854.279654094797</v>
      </c>
      <c r="BO3" s="26">
        <v>4471.5947038724298</v>
      </c>
      <c r="BR3" s="30">
        <f t="shared" ref="BR3:BR47" si="0">IF(X3&lt;&gt;0,X3/AH3,"")</f>
        <v>6.2589172475628549E-3</v>
      </c>
      <c r="BS3" s="23">
        <f t="shared" ref="BS3:BS5" si="1">IF(Q3&lt;&gt;0,(Q3-B3)/B3,"")</f>
        <v>7.1701169124857426E-5</v>
      </c>
      <c r="BT3" s="23">
        <f t="shared" ref="BT3:BT5" si="2">IF(AD3&lt;&gt;0,(AD3-C3)/C3,"")</f>
        <v>3.6556937524149834E-3</v>
      </c>
      <c r="BU3" s="23">
        <f t="shared" ref="BU3:BU5" si="3">IF(AH3&lt;&gt;0,(AH3-D3)/D3,"")</f>
        <v>-5.6915972390913356E-4</v>
      </c>
      <c r="BV3" s="23">
        <f t="shared" ref="BV3:BW5" si="4">IF(AS3&lt;&gt;0,(AS3-E3)/E3,"")</f>
        <v>4.4451903973358646E-3</v>
      </c>
      <c r="BW3" s="23">
        <f t="shared" si="4"/>
        <v>4.930902882248781E-3</v>
      </c>
      <c r="BX3" s="23">
        <f t="shared" ref="BX3:BX5" si="5">IF(BH3&lt;&gt;0,(BH3-G3)/G3,"")</f>
        <v>2.5816238423718926E-3</v>
      </c>
      <c r="BY3" s="23">
        <f t="shared" ref="BY3:BY5" si="6">IF(BN3&lt;&gt;0,(BN3-H3)/H3,"")</f>
        <v>1.1319855498976162E-3</v>
      </c>
    </row>
    <row r="4" spans="1:77" x14ac:dyDescent="0.25">
      <c r="A4" s="6" t="s">
        <v>77</v>
      </c>
      <c r="B4" s="97">
        <v>23886.009837000001</v>
      </c>
      <c r="C4" s="97">
        <v>45.353733939999998</v>
      </c>
      <c r="D4" s="97">
        <v>1068.5412515999999</v>
      </c>
      <c r="E4" s="97">
        <v>2722.01622</v>
      </c>
      <c r="F4" s="97">
        <v>2624.2303471999999</v>
      </c>
      <c r="G4" s="97">
        <v>66.271912521999994</v>
      </c>
      <c r="H4" s="97">
        <v>6414.4022734999999</v>
      </c>
      <c r="J4" s="28" t="s">
        <v>77</v>
      </c>
      <c r="K4" s="26">
        <v>192.40251272066899</v>
      </c>
      <c r="L4" s="26">
        <v>249.12627750518399</v>
      </c>
      <c r="M4" s="26">
        <v>249.08007298361301</v>
      </c>
      <c r="N4" s="26">
        <v>309.44055822682202</v>
      </c>
      <c r="O4" s="26">
        <v>694.71262516377396</v>
      </c>
      <c r="P4" s="26">
        <v>8371.8606715003298</v>
      </c>
      <c r="Q4" s="26">
        <v>23956.7910986182</v>
      </c>
      <c r="R4" s="26">
        <v>755.364567999472</v>
      </c>
      <c r="S4" s="26">
        <v>293.70762874816</v>
      </c>
      <c r="T4" s="26">
        <v>149.975680117726</v>
      </c>
      <c r="U4" s="26">
        <v>533.08144897770501</v>
      </c>
      <c r="V4" s="26">
        <v>183.10832415328699</v>
      </c>
      <c r="W4" s="26">
        <v>183.10832415328699</v>
      </c>
      <c r="X4" s="26">
        <v>3.9300149958387798</v>
      </c>
      <c r="Y4" s="26">
        <v>121.49902923990101</v>
      </c>
      <c r="Z4" s="26">
        <v>5.9647815241488598</v>
      </c>
      <c r="AA4" s="26">
        <v>34.849344078660799</v>
      </c>
      <c r="AB4" s="26">
        <v>20.580338347261002</v>
      </c>
      <c r="AC4" s="26">
        <v>34.672915902230599</v>
      </c>
      <c r="AD4" s="26">
        <v>45.589729878690598</v>
      </c>
      <c r="AE4" s="26">
        <v>0</v>
      </c>
      <c r="AF4" s="26">
        <v>963.77981933122601</v>
      </c>
      <c r="AG4" s="26">
        <v>103.156680280207</v>
      </c>
      <c r="AH4" s="26">
        <v>1070.8665146072699</v>
      </c>
      <c r="AI4" s="26">
        <v>32.840749202874797</v>
      </c>
      <c r="AJ4" s="26">
        <v>205.887949756664</v>
      </c>
      <c r="AK4" s="26">
        <v>0.80775161626349801</v>
      </c>
      <c r="AL4" s="26">
        <v>1767.9207896559101</v>
      </c>
      <c r="AM4" s="26">
        <v>6.7602426186499898</v>
      </c>
      <c r="AN4" s="26">
        <v>12.551218659920499</v>
      </c>
      <c r="AO4" s="26">
        <v>145.47223939990101</v>
      </c>
      <c r="AP4" s="26">
        <v>0.43630140489536301</v>
      </c>
      <c r="AQ4" s="26">
        <v>0.71400676708719801</v>
      </c>
      <c r="AR4" s="26">
        <v>101.873193780761</v>
      </c>
      <c r="AS4" s="26">
        <v>2736.8970522670602</v>
      </c>
      <c r="AT4" s="26">
        <v>2639.0342257212101</v>
      </c>
      <c r="AU4" s="26">
        <v>97.862826545853395</v>
      </c>
      <c r="AV4" s="26">
        <v>1.6658419726957501</v>
      </c>
      <c r="AW4" s="26">
        <v>1.39819330125608E-2</v>
      </c>
      <c r="AX4" s="26">
        <v>229.30208061200301</v>
      </c>
      <c r="AY4" s="26">
        <v>3.4846068883413999</v>
      </c>
      <c r="AZ4" s="26">
        <v>716.20769876045097</v>
      </c>
      <c r="BA4" s="26">
        <v>2.7753446099748098</v>
      </c>
      <c r="BB4" s="26">
        <v>3.4833964406377902</v>
      </c>
      <c r="BC4" s="26">
        <v>1206.7664885332099</v>
      </c>
      <c r="BD4" s="26">
        <v>129.133664529285</v>
      </c>
      <c r="BE4" s="26">
        <v>132.72287339407001</v>
      </c>
      <c r="BF4" s="26">
        <v>73.963896338674004</v>
      </c>
      <c r="BG4" s="26">
        <v>3.30619906634258E-2</v>
      </c>
      <c r="BH4" s="26">
        <v>66.566243489475596</v>
      </c>
      <c r="BI4" s="26">
        <v>1122.8760460701999</v>
      </c>
      <c r="BJ4" s="26">
        <v>0</v>
      </c>
      <c r="BK4" s="26">
        <v>23.732891314935699</v>
      </c>
      <c r="BL4" s="26">
        <v>473.97553004403699</v>
      </c>
      <c r="BM4" s="26">
        <v>336.87319785710702</v>
      </c>
      <c r="BN4" s="26">
        <v>6438.1938127283802</v>
      </c>
      <c r="BO4" s="26">
        <v>333.39023557212698</v>
      </c>
      <c r="BR4" s="30">
        <f t="shared" si="0"/>
        <v>3.6699391961845735E-3</v>
      </c>
      <c r="BS4" s="23">
        <f t="shared" si="1"/>
        <v>2.9632936644175835E-3</v>
      </c>
      <c r="BT4" s="23">
        <f t="shared" si="2"/>
        <v>5.2034511425852375E-3</v>
      </c>
      <c r="BU4" s="23">
        <f t="shared" si="3"/>
        <v>2.1761097232214669E-3</v>
      </c>
      <c r="BV4" s="23">
        <f t="shared" si="4"/>
        <v>5.4668418790907178E-3</v>
      </c>
      <c r="BW4" s="23">
        <f t="shared" si="4"/>
        <v>5.6412267836951297E-3</v>
      </c>
      <c r="BX4" s="23">
        <f t="shared" si="5"/>
        <v>4.4412626145034599E-3</v>
      </c>
      <c r="BY4" s="23">
        <f t="shared" si="6"/>
        <v>3.7090812540197188E-3</v>
      </c>
    </row>
    <row r="5" spans="1:77" x14ac:dyDescent="0.25">
      <c r="A5" s="6" t="s">
        <v>71</v>
      </c>
      <c r="B5" s="97">
        <v>107158.36537</v>
      </c>
      <c r="C5" s="97">
        <v>246.70063740000001</v>
      </c>
      <c r="D5" s="97">
        <v>6601.7850023000001</v>
      </c>
      <c r="E5" s="97">
        <v>14221.40652</v>
      </c>
      <c r="F5" s="97">
        <v>12798.429453000001</v>
      </c>
      <c r="G5" s="97">
        <v>300.16618038000001</v>
      </c>
      <c r="H5" s="97">
        <v>29663.979671000001</v>
      </c>
      <c r="J5" s="28" t="s">
        <v>71</v>
      </c>
      <c r="K5" s="26">
        <v>1393.2262942671</v>
      </c>
      <c r="L5" s="26">
        <v>1297.4318569454499</v>
      </c>
      <c r="M5" s="26">
        <v>1296.9562053115201</v>
      </c>
      <c r="N5" s="26">
        <v>1677.1501814018</v>
      </c>
      <c r="O5" s="26">
        <v>2745.0212378473302</v>
      </c>
      <c r="P5" s="26">
        <v>37351.915823358599</v>
      </c>
      <c r="Q5" s="26">
        <v>107622.70613028199</v>
      </c>
      <c r="R5" s="26">
        <v>3065.94600972734</v>
      </c>
      <c r="S5" s="26">
        <v>1207.4085016398999</v>
      </c>
      <c r="T5" s="26">
        <v>602.39940640189195</v>
      </c>
      <c r="U5" s="26">
        <v>2510.6313858570802</v>
      </c>
      <c r="V5" s="26">
        <v>922.28177818195695</v>
      </c>
      <c r="W5" s="26">
        <v>922.28177818195695</v>
      </c>
      <c r="X5" s="26">
        <v>27.394025915331401</v>
      </c>
      <c r="Y5" s="26">
        <v>545.70906073953995</v>
      </c>
      <c r="Z5" s="26">
        <v>34.122534192331102</v>
      </c>
      <c r="AA5" s="26">
        <v>220.15717719979901</v>
      </c>
      <c r="AB5" s="26">
        <v>173.725717085269</v>
      </c>
      <c r="AC5" s="26">
        <v>200.125745206749</v>
      </c>
      <c r="AD5" s="26">
        <v>247.94804279171299</v>
      </c>
      <c r="AE5" s="26">
        <v>0</v>
      </c>
      <c r="AF5" s="26">
        <v>5960.0221161064001</v>
      </c>
      <c r="AG5" s="26">
        <v>634.82028252230702</v>
      </c>
      <c r="AH5" s="26">
        <v>6622.2364245440403</v>
      </c>
      <c r="AI5" s="26">
        <v>181.336316863451</v>
      </c>
      <c r="AJ5" s="26">
        <v>809.32384969438499</v>
      </c>
      <c r="AK5" s="26">
        <v>10.439540226083899</v>
      </c>
      <c r="AL5" s="26">
        <v>8396.0718878222197</v>
      </c>
      <c r="AM5" s="26">
        <v>28.247155321130698</v>
      </c>
      <c r="AN5" s="26">
        <v>57.366300148260798</v>
      </c>
      <c r="AO5" s="26">
        <v>749.12800520290796</v>
      </c>
      <c r="AP5" s="26">
        <v>5.8499203580306096</v>
      </c>
      <c r="AQ5" s="26">
        <v>4.7887966511791902</v>
      </c>
      <c r="AR5" s="26">
        <v>411.698742704079</v>
      </c>
      <c r="AS5" s="26">
        <v>14294.494612730499</v>
      </c>
      <c r="AT5" s="26">
        <v>12869.654217331599</v>
      </c>
      <c r="AU5" s="26">
        <v>1424.84039539895</v>
      </c>
      <c r="AV5" s="26">
        <v>7.0752415438967704</v>
      </c>
      <c r="AW5" s="26">
        <v>0.27414444683278399</v>
      </c>
      <c r="AX5" s="26">
        <v>1048.2107794992201</v>
      </c>
      <c r="AY5" s="26">
        <v>16.796939433522301</v>
      </c>
      <c r="AZ5" s="26">
        <v>3671.5229002904498</v>
      </c>
      <c r="BA5" s="26">
        <v>14.8992859229374</v>
      </c>
      <c r="BB5" s="26">
        <v>19.3484539537139</v>
      </c>
      <c r="BC5" s="26">
        <v>5999.8234731614803</v>
      </c>
      <c r="BD5" s="26">
        <v>845.96718139387201</v>
      </c>
      <c r="BE5" s="26">
        <v>520.50108875256899</v>
      </c>
      <c r="BF5" s="26">
        <v>303.30705192435897</v>
      </c>
      <c r="BG5" s="26">
        <v>0.37639779096876602</v>
      </c>
      <c r="BH5" s="26">
        <v>301.58924761762898</v>
      </c>
      <c r="BI5" s="26">
        <v>5108.7602156188404</v>
      </c>
      <c r="BJ5" s="26">
        <v>0</v>
      </c>
      <c r="BK5" s="26">
        <v>168.104483011513</v>
      </c>
      <c r="BL5" s="26">
        <v>1993.5019869989001</v>
      </c>
      <c r="BM5" s="26">
        <v>2019.83644451793</v>
      </c>
      <c r="BN5" s="26">
        <v>29784.182150278</v>
      </c>
      <c r="BO5" s="26">
        <v>1050.4574236440101</v>
      </c>
      <c r="BR5" s="30">
        <f t="shared" si="0"/>
        <v>4.1366728940393513E-3</v>
      </c>
      <c r="BS5" s="23">
        <f t="shared" si="1"/>
        <v>4.3332198907542318E-3</v>
      </c>
      <c r="BT5" s="23">
        <f t="shared" si="2"/>
        <v>5.0563525285524371E-3</v>
      </c>
      <c r="BU5" s="23">
        <f t="shared" si="3"/>
        <v>3.0978625079300789E-3</v>
      </c>
      <c r="BV5" s="23">
        <f t="shared" si="4"/>
        <v>5.139301279920014E-3</v>
      </c>
      <c r="BW5" s="23">
        <f t="shared" si="4"/>
        <v>5.5651175476771706E-3</v>
      </c>
      <c r="BX5" s="23">
        <f t="shared" si="5"/>
        <v>4.7409312928838833E-3</v>
      </c>
      <c r="BY5" s="23">
        <f t="shared" si="6"/>
        <v>4.0521359780835917E-3</v>
      </c>
    </row>
    <row r="6" spans="1:77" x14ac:dyDescent="0.25">
      <c r="A6" s="6" t="s">
        <v>122</v>
      </c>
      <c r="B6" s="97">
        <v>71156.830877</v>
      </c>
      <c r="C6" s="97">
        <v>161.41380644</v>
      </c>
      <c r="D6" s="97">
        <v>7191.2846141999999</v>
      </c>
      <c r="E6" s="97">
        <v>13168.817357</v>
      </c>
      <c r="F6" s="97">
        <v>9329.9707161000006</v>
      </c>
      <c r="G6" s="97">
        <v>913.69992614</v>
      </c>
      <c r="H6" s="97">
        <v>25827.125146999999</v>
      </c>
      <c r="J6" s="28" t="s">
        <v>122</v>
      </c>
      <c r="K6" s="26">
        <v>903.91757752960996</v>
      </c>
      <c r="L6" s="26">
        <v>780.04887214543703</v>
      </c>
      <c r="M6" s="26">
        <v>779.45515739717905</v>
      </c>
      <c r="N6" s="26">
        <v>996.64253140759899</v>
      </c>
      <c r="O6" s="26">
        <v>2370.58026123229</v>
      </c>
      <c r="P6" s="26">
        <v>44950.410524343803</v>
      </c>
      <c r="Q6" s="26">
        <v>71450.403561787301</v>
      </c>
      <c r="R6" s="26">
        <v>2201.1189966008001</v>
      </c>
      <c r="S6" s="26">
        <v>1169.6452237728699</v>
      </c>
      <c r="T6" s="26">
        <v>391.13814717472098</v>
      </c>
      <c r="U6" s="26">
        <v>1699.53165102513</v>
      </c>
      <c r="V6" s="26">
        <v>573.51137825250703</v>
      </c>
      <c r="W6" s="26">
        <v>573.51137825250703</v>
      </c>
      <c r="X6" s="26">
        <v>39.511017708625999</v>
      </c>
      <c r="Y6" s="26">
        <v>400.04369444931399</v>
      </c>
      <c r="Z6" s="26">
        <v>22.489583085291301</v>
      </c>
      <c r="AA6" s="26">
        <v>160.430783736503</v>
      </c>
      <c r="AB6" s="26">
        <v>122.078305201915</v>
      </c>
      <c r="AC6" s="26">
        <v>130.916892237768</v>
      </c>
      <c r="AD6" s="26">
        <v>162.146070647111</v>
      </c>
      <c r="AE6" s="26">
        <v>0</v>
      </c>
      <c r="AF6" s="26">
        <v>6486.7881078280498</v>
      </c>
      <c r="AG6" s="26">
        <v>681.25726946543398</v>
      </c>
      <c r="AH6" s="26">
        <v>7207.5563950021096</v>
      </c>
      <c r="AI6" s="26">
        <v>133.67342542050301</v>
      </c>
      <c r="AJ6" s="26">
        <v>852.023510144017</v>
      </c>
      <c r="AK6" s="26">
        <v>9.2061733824964094</v>
      </c>
      <c r="AL6" s="26">
        <v>9962.2497867325892</v>
      </c>
      <c r="AM6" s="26">
        <v>20.136401064832398</v>
      </c>
      <c r="AN6" s="26">
        <v>45.685666319438702</v>
      </c>
      <c r="AO6" s="26">
        <v>558.83728655125503</v>
      </c>
      <c r="AP6" s="26">
        <v>7.0870411217116702</v>
      </c>
      <c r="AQ6" s="26">
        <v>4.63130111278294</v>
      </c>
      <c r="AR6" s="26">
        <v>277.68417390058198</v>
      </c>
      <c r="AS6" s="26">
        <v>13217.421923435601</v>
      </c>
      <c r="AT6" s="26">
        <v>9377.5575663309992</v>
      </c>
      <c r="AU6" s="26">
        <v>3839.86435710467</v>
      </c>
      <c r="AV6" s="26">
        <v>4.9125016396875898</v>
      </c>
      <c r="AW6" s="26">
        <v>0.36394335223796698</v>
      </c>
      <c r="AX6" s="26">
        <v>843.09725491492804</v>
      </c>
      <c r="AY6" s="26">
        <v>11.5404490814993</v>
      </c>
      <c r="AZ6" s="26">
        <v>2602.17237024421</v>
      </c>
      <c r="BA6" s="26">
        <v>12.185403748959599</v>
      </c>
      <c r="BB6" s="26">
        <v>12.8776449125591</v>
      </c>
      <c r="BC6" s="26">
        <v>4402.7001286396899</v>
      </c>
      <c r="BD6" s="26">
        <v>876.773602568824</v>
      </c>
      <c r="BE6" s="26">
        <v>351.39574860695501</v>
      </c>
      <c r="BF6" s="26">
        <v>212.70609919696599</v>
      </c>
      <c r="BG6" s="26">
        <v>0.33797854020954898</v>
      </c>
      <c r="BH6" s="26">
        <v>914.84941924745397</v>
      </c>
      <c r="BI6" s="26">
        <v>6358.4658798133996</v>
      </c>
      <c r="BJ6" s="26">
        <v>0</v>
      </c>
      <c r="BK6" s="26">
        <v>133.87174567458601</v>
      </c>
      <c r="BL6" s="26">
        <v>1460.6024699597101</v>
      </c>
      <c r="BM6" s="26">
        <v>1520.73392016402</v>
      </c>
      <c r="BN6" s="26">
        <v>25909.138832762801</v>
      </c>
      <c r="BO6" s="26">
        <v>839.88354020954898</v>
      </c>
      <c r="BR6" s="30">
        <f t="shared" si="0"/>
        <v>5.4818881106534073E-3</v>
      </c>
      <c r="BS6" s="23">
        <f>IF(Q6&lt;&gt;0,(Q6-B6)/B6,"")</f>
        <v>4.1257133175979102E-3</v>
      </c>
      <c r="BT6" s="23">
        <f>IF(AD6&lt;&gt;0,(AD6-C6)/C6,"")</f>
        <v>4.5365648903347988E-3</v>
      </c>
      <c r="BU6" s="23">
        <f>IF(AH6&lt;&gt;0,(AH6-D6)/D6,"")</f>
        <v>2.2627084971688269E-3</v>
      </c>
      <c r="BV6" s="23">
        <f>IF(AS6&lt;&gt;0,(AS6-E6)/E6,"")</f>
        <v>3.6908831763669699E-3</v>
      </c>
      <c r="BW6" s="23">
        <f>IF(AT6&lt;&gt;0,(AT6-F6)/F6,"")</f>
        <v>5.1004286807547743E-3</v>
      </c>
      <c r="BX6" s="23">
        <f>IF(BH6&lt;&gt;0,(BH6-G6)/G6,"")</f>
        <v>1.2580641352463397E-3</v>
      </c>
      <c r="BY6" s="23">
        <f>IF(BN6&lt;&gt;0,(BN6-H6)/H6,"")</f>
        <v>3.1754864428776217E-3</v>
      </c>
    </row>
    <row r="7" spans="1:77" x14ac:dyDescent="0.25">
      <c r="A7" s="6" t="s">
        <v>123</v>
      </c>
      <c r="B7" s="97">
        <v>888652.43432</v>
      </c>
      <c r="C7" s="97">
        <v>1628.0904188</v>
      </c>
      <c r="D7" s="97">
        <v>61890.103542999997</v>
      </c>
      <c r="E7" s="97">
        <v>107143.1354</v>
      </c>
      <c r="F7" s="97">
        <v>95375.941307000001</v>
      </c>
      <c r="G7" s="97">
        <v>3647.3336367000002</v>
      </c>
      <c r="H7" s="97">
        <v>243113.93812000001</v>
      </c>
      <c r="J7" s="28" t="s">
        <v>123</v>
      </c>
      <c r="K7" s="26">
        <v>11798.9513305574</v>
      </c>
      <c r="L7" s="26">
        <v>11384.147130016299</v>
      </c>
      <c r="M7" s="26">
        <v>11377.176589151601</v>
      </c>
      <c r="N7" s="26">
        <v>14625.9545942558</v>
      </c>
      <c r="O7" s="26">
        <v>15163.253438567701</v>
      </c>
      <c r="P7" s="26">
        <v>331498.746662552</v>
      </c>
      <c r="Q7" s="26">
        <v>891438.80451550602</v>
      </c>
      <c r="R7" s="26">
        <v>19271.398548881702</v>
      </c>
      <c r="S7" s="26">
        <v>8343.0420979520295</v>
      </c>
      <c r="T7" s="26">
        <v>5533.3253474723397</v>
      </c>
      <c r="U7" s="26">
        <v>13811.971057581401</v>
      </c>
      <c r="V7" s="26">
        <v>8297.3263657811694</v>
      </c>
      <c r="W7" s="26">
        <v>8297.3263657811694</v>
      </c>
      <c r="X7" s="26">
        <v>324.131900990426</v>
      </c>
      <c r="Y7" s="26">
        <v>5204.5706135396804</v>
      </c>
      <c r="Z7" s="26">
        <v>317.57375558397803</v>
      </c>
      <c r="AA7" s="26">
        <v>2054.0943104559601</v>
      </c>
      <c r="AB7" s="26">
        <v>1475.79712459553</v>
      </c>
      <c r="AC7" s="26">
        <v>1711.9367854744</v>
      </c>
      <c r="AD7" s="26">
        <v>1634.3203472279599</v>
      </c>
      <c r="AE7" s="26">
        <v>0</v>
      </c>
      <c r="AF7" s="26">
        <v>55679.384508562202</v>
      </c>
      <c r="AG7" s="26">
        <v>5862.4953620264896</v>
      </c>
      <c r="AH7" s="26">
        <v>61866.011771579098</v>
      </c>
      <c r="AI7" s="26">
        <v>1956.1233218469099</v>
      </c>
      <c r="AJ7" s="26">
        <v>6830.3101010708897</v>
      </c>
      <c r="AK7" s="26">
        <v>61.852777335824598</v>
      </c>
      <c r="AL7" s="26">
        <v>77406.874843042999</v>
      </c>
      <c r="AM7" s="26">
        <v>136.08103006553199</v>
      </c>
      <c r="AN7" s="26">
        <v>378.57326683090997</v>
      </c>
      <c r="AO7" s="26">
        <v>6619.3688521084396</v>
      </c>
      <c r="AP7" s="26">
        <v>175.75538228696399</v>
      </c>
      <c r="AQ7" s="26">
        <v>58.680054123469802</v>
      </c>
      <c r="AR7" s="26">
        <v>1990.62687344808</v>
      </c>
      <c r="AS7" s="26">
        <v>107421.768005921</v>
      </c>
      <c r="AT7" s="26">
        <v>95812.234686587399</v>
      </c>
      <c r="AU7" s="26">
        <v>11609.533319333899</v>
      </c>
      <c r="AV7" s="26">
        <v>34.181796546459601</v>
      </c>
      <c r="AW7" s="26">
        <v>9.6107668310212304</v>
      </c>
      <c r="AX7" s="26">
        <v>6666.0620695888902</v>
      </c>
      <c r="AY7" s="26">
        <v>109.91118815236101</v>
      </c>
      <c r="AZ7" s="26">
        <v>29221.3426014539</v>
      </c>
      <c r="BA7" s="26">
        <v>136.84084766546999</v>
      </c>
      <c r="BB7" s="26">
        <v>179.208892893952</v>
      </c>
      <c r="BC7" s="26">
        <v>45983.720858038803</v>
      </c>
      <c r="BD7" s="26">
        <v>6658.5463039075803</v>
      </c>
      <c r="BE7" s="26">
        <v>2035.2566099527601</v>
      </c>
      <c r="BF7" s="26">
        <v>2012.4285117148099</v>
      </c>
      <c r="BG7" s="26">
        <v>2.73230754961777</v>
      </c>
      <c r="BH7" s="26">
        <v>3656.9618159030301</v>
      </c>
      <c r="BI7" s="26">
        <v>46713.237537057197</v>
      </c>
      <c r="BJ7" s="26">
        <v>0</v>
      </c>
      <c r="BK7" s="26">
        <v>1439.23926029225</v>
      </c>
      <c r="BL7" s="26">
        <v>18462.489049008898</v>
      </c>
      <c r="BM7" s="26">
        <v>18910.0075350187</v>
      </c>
      <c r="BN7" s="26">
        <v>243894.32683521</v>
      </c>
      <c r="BO7" s="26">
        <v>10011.455719473401</v>
      </c>
      <c r="BR7" s="30">
        <f t="shared" si="0"/>
        <v>5.2392564464504628E-3</v>
      </c>
      <c r="BS7" s="23">
        <f t="shared" ref="BS7:BS47" si="7">IF(Q7&lt;&gt;0,(Q7-B7)/B7,"")</f>
        <v>3.13550054880361E-3</v>
      </c>
      <c r="BT7" s="23">
        <f t="shared" ref="BT7:BT47" si="8">IF(AD7&lt;&gt;0,(AD7-C7)/C7,"")</f>
        <v>3.8265248391743537E-3</v>
      </c>
      <c r="BU7" s="23">
        <f t="shared" ref="BU7:BU47" si="9">IF(AH7&lt;&gt;0,(AH7-D7)/D7,"")</f>
        <v>-3.8926694320620328E-4</v>
      </c>
      <c r="BV7" s="23">
        <f t="shared" ref="BV7:BW47" si="10">IF(AS7&lt;&gt;0,(AS7-E7)/E7,"")</f>
        <v>2.6005642347572823E-3</v>
      </c>
      <c r="BW7" s="23">
        <f t="shared" si="10"/>
        <v>4.5744594874617146E-3</v>
      </c>
      <c r="BX7" s="23">
        <f t="shared" ref="BX7:BX47" si="11">IF(BH7&lt;&gt;0,(BH7-G7)/G7,"")</f>
        <v>2.6397857070572933E-3</v>
      </c>
      <c r="BY7" s="23">
        <f t="shared" ref="BY7:BY47" si="12">IF(BN7&lt;&gt;0,(BN7-H7)/H7,"")</f>
        <v>3.2099710993320168E-3</v>
      </c>
    </row>
    <row r="8" spans="1:77" x14ac:dyDescent="0.25">
      <c r="A8" s="6" t="s">
        <v>72</v>
      </c>
      <c r="B8" s="97">
        <v>917540.51499000005</v>
      </c>
      <c r="C8" s="97">
        <v>1313.9133993999999</v>
      </c>
      <c r="D8" s="97">
        <v>111847.06471999999</v>
      </c>
      <c r="E8" s="97">
        <v>90426.861218999999</v>
      </c>
      <c r="F8" s="97">
        <v>71137.17108</v>
      </c>
      <c r="G8" s="97">
        <v>3639.7417482999999</v>
      </c>
      <c r="H8" s="97">
        <v>277017.16409999999</v>
      </c>
      <c r="J8" s="28" t="s">
        <v>72</v>
      </c>
      <c r="K8" s="26">
        <v>16605.979316804802</v>
      </c>
      <c r="L8" s="26">
        <v>6795.1603153857104</v>
      </c>
      <c r="M8" s="26">
        <v>6790.0088875681104</v>
      </c>
      <c r="N8" s="26">
        <v>8288.7989298599296</v>
      </c>
      <c r="O8" s="26">
        <v>10270.336692667899</v>
      </c>
      <c r="P8" s="26">
        <v>479636.35311938502</v>
      </c>
      <c r="Q8" s="26">
        <v>919240.44582218595</v>
      </c>
      <c r="R8" s="26">
        <v>13290.409698542901</v>
      </c>
      <c r="S8" s="26">
        <v>7470.6793988911904</v>
      </c>
      <c r="T8" s="26">
        <v>4403.6735325395503</v>
      </c>
      <c r="U8" s="26">
        <v>14106.864850113399</v>
      </c>
      <c r="V8" s="26">
        <v>5585.5545904594901</v>
      </c>
      <c r="W8" s="26">
        <v>5585.5545904594901</v>
      </c>
      <c r="X8" s="26">
        <v>615.76564890292605</v>
      </c>
      <c r="Y8" s="26">
        <v>7714.2611626184298</v>
      </c>
      <c r="Z8" s="26">
        <v>195.60380663683699</v>
      </c>
      <c r="AA8" s="26">
        <v>2249.44644308029</v>
      </c>
      <c r="AB8" s="26">
        <v>2888.29517108241</v>
      </c>
      <c r="AC8" s="26">
        <v>1158.4972186401901</v>
      </c>
      <c r="AD8" s="26">
        <v>1318.49867843934</v>
      </c>
      <c r="AE8" s="26">
        <v>0</v>
      </c>
      <c r="AF8" s="26">
        <v>100797.662627799</v>
      </c>
      <c r="AG8" s="26">
        <v>10584.017856115301</v>
      </c>
      <c r="AH8" s="26">
        <v>111997.446132817</v>
      </c>
      <c r="AI8" s="26">
        <v>1507.7195675426101</v>
      </c>
      <c r="AJ8" s="26">
        <v>6398.4849653874298</v>
      </c>
      <c r="AK8" s="26">
        <v>121.478000306222</v>
      </c>
      <c r="AL8" s="26">
        <v>116152.583682504</v>
      </c>
      <c r="AM8" s="26">
        <v>138.09523512844601</v>
      </c>
      <c r="AN8" s="26">
        <v>329.93165427117901</v>
      </c>
      <c r="AO8" s="26">
        <v>6709.2421046423797</v>
      </c>
      <c r="AP8" s="26">
        <v>462.980227638244</v>
      </c>
      <c r="AQ8" s="26">
        <v>79.588310432822396</v>
      </c>
      <c r="AR8" s="26">
        <v>1243.4447894178099</v>
      </c>
      <c r="AS8" s="26">
        <v>90742.494837468796</v>
      </c>
      <c r="AT8" s="26">
        <v>71430.357555877999</v>
      </c>
      <c r="AU8" s="26">
        <v>19312.1372815908</v>
      </c>
      <c r="AV8" s="26">
        <v>27.4685688145196</v>
      </c>
      <c r="AW8" s="26">
        <v>25.1225028860596</v>
      </c>
      <c r="AX8" s="26">
        <v>6286.7260441916396</v>
      </c>
      <c r="AY8" s="26">
        <v>112.34558668419299</v>
      </c>
      <c r="AZ8" s="26">
        <v>19077.092992829399</v>
      </c>
      <c r="BA8" s="26">
        <v>124.98498586407401</v>
      </c>
      <c r="BB8" s="26">
        <v>221.07348875918299</v>
      </c>
      <c r="BC8" s="26">
        <v>32288.979098089101</v>
      </c>
      <c r="BD8" s="26">
        <v>9557.3750796814293</v>
      </c>
      <c r="BE8" s="26">
        <v>1337.1166601740499</v>
      </c>
      <c r="BF8" s="26">
        <v>2837.7409624277202</v>
      </c>
      <c r="BG8" s="26">
        <v>6.9463433208221099</v>
      </c>
      <c r="BH8" s="26">
        <v>3643.9381748155001</v>
      </c>
      <c r="BI8" s="26">
        <v>75725.217198849205</v>
      </c>
      <c r="BJ8" s="26">
        <v>0</v>
      </c>
      <c r="BK8" s="26">
        <v>2444.9889968216398</v>
      </c>
      <c r="BL8" s="26">
        <v>23467.3547129295</v>
      </c>
      <c r="BM8" s="26">
        <v>20892.6977363316</v>
      </c>
      <c r="BN8" s="26">
        <v>277724.97460275399</v>
      </c>
      <c r="BO8" s="26">
        <v>15463.775176823299</v>
      </c>
      <c r="BR8" s="30">
        <f t="shared" si="0"/>
        <v>5.4980329477575208E-3</v>
      </c>
      <c r="BS8" s="23">
        <f t="shared" si="7"/>
        <v>1.8527038364125272E-3</v>
      </c>
      <c r="BT8" s="23">
        <f t="shared" si="8"/>
        <v>3.4897878668669995E-3</v>
      </c>
      <c r="BU8" s="23">
        <f t="shared" si="9"/>
        <v>1.3445271290174023E-3</v>
      </c>
      <c r="BV8" s="23">
        <f t="shared" si="10"/>
        <v>3.4904851745808231E-3</v>
      </c>
      <c r="BW8" s="23">
        <f t="shared" si="10"/>
        <v>4.1214244455727005E-3</v>
      </c>
      <c r="BX8" s="23">
        <f t="shared" si="11"/>
        <v>1.1529462268745345E-3</v>
      </c>
      <c r="BY8" s="23">
        <f t="shared" si="12"/>
        <v>2.5551142473557672E-3</v>
      </c>
    </row>
    <row r="9" spans="1:77" x14ac:dyDescent="0.25">
      <c r="A9" s="6" t="s">
        <v>124</v>
      </c>
      <c r="B9" s="97">
        <v>117428.86421</v>
      </c>
      <c r="C9" s="97">
        <v>153.45517881999999</v>
      </c>
      <c r="D9" s="97">
        <v>26859.975003</v>
      </c>
      <c r="E9" s="97">
        <v>13087.172513</v>
      </c>
      <c r="F9" s="97">
        <v>8384.5403010999999</v>
      </c>
      <c r="G9" s="97">
        <v>202.92365720000001</v>
      </c>
      <c r="H9" s="97">
        <v>34194.326872999998</v>
      </c>
      <c r="J9" s="28" t="s">
        <v>124</v>
      </c>
      <c r="K9" s="26">
        <v>1417.4658171763199</v>
      </c>
      <c r="L9" s="26">
        <v>610.69011466955499</v>
      </c>
      <c r="M9" s="26">
        <v>609.850406368623</v>
      </c>
      <c r="N9" s="26">
        <v>676.85987484912005</v>
      </c>
      <c r="O9" s="26">
        <v>1205.4463433849</v>
      </c>
      <c r="P9" s="26">
        <v>66650.821294012494</v>
      </c>
      <c r="Q9" s="26">
        <v>117436.62290051</v>
      </c>
      <c r="R9" s="26">
        <v>1691.3372558454901</v>
      </c>
      <c r="S9" s="26">
        <v>967.91123101671496</v>
      </c>
      <c r="T9" s="26">
        <v>631.92293946526797</v>
      </c>
      <c r="U9" s="26">
        <v>786.95533506620995</v>
      </c>
      <c r="V9" s="26">
        <v>688.70544369626703</v>
      </c>
      <c r="W9" s="26">
        <v>688.70544369626703</v>
      </c>
      <c r="X9" s="26">
        <v>185.39589896217399</v>
      </c>
      <c r="Y9" s="26">
        <v>1968.9002803816099</v>
      </c>
      <c r="Z9" s="26">
        <v>23.007148693541001</v>
      </c>
      <c r="AA9" s="26">
        <v>228.79885666980701</v>
      </c>
      <c r="AB9" s="26">
        <v>338.00118016259103</v>
      </c>
      <c r="AC9" s="26">
        <v>94.163963039551007</v>
      </c>
      <c r="AD9" s="26">
        <v>153.71654723127</v>
      </c>
      <c r="AE9" s="26">
        <v>0</v>
      </c>
      <c r="AF9" s="26">
        <v>24174.148878122902</v>
      </c>
      <c r="AG9" s="26">
        <v>2500.7474916362098</v>
      </c>
      <c r="AH9" s="26">
        <v>26860.292268721299</v>
      </c>
      <c r="AI9" s="26">
        <v>91.349497799004595</v>
      </c>
      <c r="AJ9" s="26">
        <v>1099.87567366082</v>
      </c>
      <c r="AK9" s="26">
        <v>16.215820146938</v>
      </c>
      <c r="AL9" s="26">
        <v>14535.975850394299</v>
      </c>
      <c r="AM9" s="26">
        <v>18.739265971108399</v>
      </c>
      <c r="AN9" s="26">
        <v>40.011855575213403</v>
      </c>
      <c r="AO9" s="26">
        <v>1216.41558744908</v>
      </c>
      <c r="AP9" s="26">
        <v>44.627445780077899</v>
      </c>
      <c r="AQ9" s="26">
        <v>12.3715603542827</v>
      </c>
      <c r="AR9" s="26">
        <v>100.651774886048</v>
      </c>
      <c r="AS9" s="26">
        <v>13110.173129504999</v>
      </c>
      <c r="AT9" s="26">
        <v>8402.5104565110705</v>
      </c>
      <c r="AU9" s="26">
        <v>4707.6626729939298</v>
      </c>
      <c r="AV9" s="26">
        <v>2.6110110947601601</v>
      </c>
      <c r="AW9" s="26">
        <v>3.1413050259869699</v>
      </c>
      <c r="AX9" s="26">
        <v>896.94062677403099</v>
      </c>
      <c r="AY9" s="26">
        <v>11.387454047410399</v>
      </c>
      <c r="AZ9" s="26">
        <v>2080.5974019632099</v>
      </c>
      <c r="BA9" s="26">
        <v>19.834332468019198</v>
      </c>
      <c r="BB9" s="26">
        <v>37.802802074549298</v>
      </c>
      <c r="BC9" s="26">
        <v>3543.2196429614601</v>
      </c>
      <c r="BD9" s="26">
        <v>925.72334393006997</v>
      </c>
      <c r="BE9" s="26">
        <v>129.51617619338899</v>
      </c>
      <c r="BF9" s="26">
        <v>226.46910266373399</v>
      </c>
      <c r="BG9" s="26">
        <v>1.9572910817528899</v>
      </c>
      <c r="BH9" s="26">
        <v>203.375701317812</v>
      </c>
      <c r="BI9" s="26">
        <v>10047.5571310987</v>
      </c>
      <c r="BJ9" s="26">
        <v>0</v>
      </c>
      <c r="BK9" s="26">
        <v>223.47571959368801</v>
      </c>
      <c r="BL9" s="26">
        <v>3604.0129326840702</v>
      </c>
      <c r="BM9" s="26">
        <v>2003.7423574199199</v>
      </c>
      <c r="BN9" s="26">
        <v>34225.426509477104</v>
      </c>
      <c r="BO9" s="26">
        <v>2369.4018297960101</v>
      </c>
      <c r="BR9" s="30">
        <f t="shared" si="0"/>
        <v>6.9022293989729495E-3</v>
      </c>
      <c r="BS9" s="23">
        <f t="shared" si="7"/>
        <v>6.607140895213264E-5</v>
      </c>
      <c r="BT9" s="23">
        <f t="shared" si="8"/>
        <v>1.7032231383770564E-3</v>
      </c>
      <c r="BU9" s="23">
        <f t="shared" si="9"/>
        <v>1.1811839782594095E-5</v>
      </c>
      <c r="BV9" s="23">
        <f t="shared" si="10"/>
        <v>1.7574931851897357E-3</v>
      </c>
      <c r="BW9" s="23">
        <f t="shared" si="10"/>
        <v>2.1432487370491964E-3</v>
      </c>
      <c r="BX9" s="23">
        <f t="shared" si="11"/>
        <v>2.2276560754395562E-3</v>
      </c>
      <c r="BY9" s="23">
        <f t="shared" si="12"/>
        <v>9.094969640025813E-4</v>
      </c>
    </row>
    <row r="10" spans="1:77" x14ac:dyDescent="0.25">
      <c r="A10" s="6" t="s">
        <v>125</v>
      </c>
      <c r="B10" s="97">
        <v>122885.52075</v>
      </c>
      <c r="C10" s="97">
        <v>188.23709826999999</v>
      </c>
      <c r="D10" s="97">
        <v>52583.475663999998</v>
      </c>
      <c r="E10" s="97">
        <v>15969.052185</v>
      </c>
      <c r="F10" s="97">
        <v>8813.5628056999994</v>
      </c>
      <c r="G10" s="97">
        <v>8769.7804959000005</v>
      </c>
      <c r="H10" s="97">
        <v>38107.922393000001</v>
      </c>
      <c r="J10" s="28" t="s">
        <v>125</v>
      </c>
      <c r="K10" s="26">
        <v>1086.4180332063399</v>
      </c>
      <c r="L10" s="26">
        <v>600.20390259402495</v>
      </c>
      <c r="M10" s="26">
        <v>599.47101098893802</v>
      </c>
      <c r="N10" s="26">
        <v>527.87671854693394</v>
      </c>
      <c r="O10" s="26">
        <v>1367.9209280377599</v>
      </c>
      <c r="P10" s="26">
        <v>50673.745351190497</v>
      </c>
      <c r="Q10" s="26">
        <v>122772.81924855401</v>
      </c>
      <c r="R10" s="26">
        <v>1924.2358448545699</v>
      </c>
      <c r="S10" s="26">
        <v>1789.97741266753</v>
      </c>
      <c r="T10" s="26">
        <v>756.59536022983195</v>
      </c>
      <c r="U10" s="26">
        <v>601.17695130527795</v>
      </c>
      <c r="V10" s="26">
        <v>812.60767303714204</v>
      </c>
      <c r="W10" s="26">
        <v>812.60767303714204</v>
      </c>
      <c r="X10" s="26">
        <v>375.90555421441002</v>
      </c>
      <c r="Y10" s="26">
        <v>3493.0391845037102</v>
      </c>
      <c r="Z10" s="26">
        <v>21.1681109576216</v>
      </c>
      <c r="AA10" s="26">
        <v>196.56082503348301</v>
      </c>
      <c r="AB10" s="26">
        <v>289.66831933288</v>
      </c>
      <c r="AC10" s="26">
        <v>74.045389960548107</v>
      </c>
      <c r="AD10" s="26">
        <v>188.079669637395</v>
      </c>
      <c r="AE10" s="26">
        <v>0</v>
      </c>
      <c r="AF10" s="26">
        <v>47247.675100448098</v>
      </c>
      <c r="AG10" s="26">
        <v>4873.8080678141596</v>
      </c>
      <c r="AH10" s="26">
        <v>52497.388722476702</v>
      </c>
      <c r="AI10" s="26">
        <v>70.140787965883504</v>
      </c>
      <c r="AJ10" s="26">
        <v>1508.9690551706601</v>
      </c>
      <c r="AK10" s="26">
        <v>8.2376496524964509</v>
      </c>
      <c r="AL10" s="26">
        <v>15683.852367724299</v>
      </c>
      <c r="AM10" s="26">
        <v>21.5043599706785</v>
      </c>
      <c r="AN10" s="26">
        <v>37.2765407276354</v>
      </c>
      <c r="AO10" s="26">
        <v>2433.0512565794102</v>
      </c>
      <c r="AP10" s="26">
        <v>55.080525251189002</v>
      </c>
      <c r="AQ10" s="26">
        <v>11.4411612846332</v>
      </c>
      <c r="AR10" s="26">
        <v>60.788746066127601</v>
      </c>
      <c r="AS10" s="26">
        <v>15983.7995309336</v>
      </c>
      <c r="AT10" s="26">
        <v>8818.0475575213404</v>
      </c>
      <c r="AU10" s="26">
        <v>7165.7519734122498</v>
      </c>
      <c r="AV10" s="26">
        <v>1.6529433357033001</v>
      </c>
      <c r="AW10" s="26">
        <v>5.6867644416519196</v>
      </c>
      <c r="AX10" s="26">
        <v>1214.10768839872</v>
      </c>
      <c r="AY10" s="26">
        <v>9.6110419594680394</v>
      </c>
      <c r="AZ10" s="26">
        <v>1621.61261021732</v>
      </c>
      <c r="BA10" s="26">
        <v>15.436936787976</v>
      </c>
      <c r="BB10" s="26">
        <v>32.412637775095497</v>
      </c>
      <c r="BC10" s="26">
        <v>3061.6718885343098</v>
      </c>
      <c r="BD10" s="26">
        <v>1082.2962662001701</v>
      </c>
      <c r="BE10" s="26">
        <v>109.40763295248399</v>
      </c>
      <c r="BF10" s="26">
        <v>117.63453716717</v>
      </c>
      <c r="BG10" s="26">
        <v>1.4326364192529599</v>
      </c>
      <c r="BH10" s="26">
        <v>8722.3622365889896</v>
      </c>
      <c r="BI10" s="26">
        <v>10680.2329380175</v>
      </c>
      <c r="BJ10" s="26">
        <v>0</v>
      </c>
      <c r="BK10" s="26">
        <v>209.819026408946</v>
      </c>
      <c r="BL10" s="26">
        <v>4350.6449638036302</v>
      </c>
      <c r="BM10" s="26">
        <v>1805.48147593048</v>
      </c>
      <c r="BN10" s="26">
        <v>38108.019907736503</v>
      </c>
      <c r="BO10" s="26">
        <v>2459.6098447510699</v>
      </c>
      <c r="BR10" s="30">
        <f t="shared" si="0"/>
        <v>7.1604619460523085E-3</v>
      </c>
      <c r="BS10" s="23">
        <f t="shared" si="7"/>
        <v>-9.1712596209989441E-4</v>
      </c>
      <c r="BT10" s="23">
        <f t="shared" si="8"/>
        <v>-8.3633159484418178E-4</v>
      </c>
      <c r="BU10" s="23">
        <f t="shared" si="9"/>
        <v>-1.6371481807968976E-3</v>
      </c>
      <c r="BV10" s="23">
        <f t="shared" si="10"/>
        <v>9.2349538111298479E-4</v>
      </c>
      <c r="BW10" s="23">
        <f t="shared" si="10"/>
        <v>5.088466401397347E-4</v>
      </c>
      <c r="BX10" s="23">
        <f t="shared" si="11"/>
        <v>-5.4070064049128218E-3</v>
      </c>
      <c r="BY10" s="23">
        <f t="shared" si="12"/>
        <v>2.558909811373026E-6</v>
      </c>
    </row>
    <row r="11" spans="1:77" x14ac:dyDescent="0.25">
      <c r="A11" s="6" t="s">
        <v>126</v>
      </c>
      <c r="B11" s="97">
        <v>267791.7231</v>
      </c>
      <c r="C11" s="97">
        <v>568.41563646999998</v>
      </c>
      <c r="D11" s="97">
        <v>124340.61792</v>
      </c>
      <c r="E11" s="97">
        <v>36021.391165000001</v>
      </c>
      <c r="F11" s="97">
        <v>22795.945436999998</v>
      </c>
      <c r="G11" s="97">
        <v>1819.0524296000001</v>
      </c>
      <c r="H11" s="97">
        <v>101972.86168</v>
      </c>
      <c r="J11" s="28" t="s">
        <v>126</v>
      </c>
      <c r="K11" s="26">
        <v>5902.1778794469801</v>
      </c>
      <c r="L11" s="26">
        <v>1688.8136497795899</v>
      </c>
      <c r="M11" s="26">
        <v>1686.2747610930001</v>
      </c>
      <c r="N11" s="26">
        <v>1787.8948291142301</v>
      </c>
      <c r="O11" s="26">
        <v>2302.9294246589502</v>
      </c>
      <c r="P11" s="26">
        <v>111904.85899470501</v>
      </c>
      <c r="Q11" s="26">
        <v>267419.504458296</v>
      </c>
      <c r="R11" s="26">
        <v>4101.5602533656202</v>
      </c>
      <c r="S11" s="26">
        <v>2049.51711684683</v>
      </c>
      <c r="T11" s="26">
        <v>1504.4594504326999</v>
      </c>
      <c r="U11" s="26">
        <v>2490.6609882386501</v>
      </c>
      <c r="V11" s="26">
        <v>1993.4850924847699</v>
      </c>
      <c r="W11" s="26">
        <v>1993.4850924847699</v>
      </c>
      <c r="X11" s="26">
        <v>866.29960856936702</v>
      </c>
      <c r="Y11" s="26">
        <v>4071.5208185011802</v>
      </c>
      <c r="Z11" s="26">
        <v>66.361486560073203</v>
      </c>
      <c r="AA11" s="26">
        <v>866.35633674057601</v>
      </c>
      <c r="AB11" s="26">
        <v>1531.63905974569</v>
      </c>
      <c r="AC11" s="26">
        <v>326.95849011689899</v>
      </c>
      <c r="AD11" s="26">
        <v>569.050665630494</v>
      </c>
      <c r="AE11" s="26">
        <v>0</v>
      </c>
      <c r="AF11" s="26">
        <v>111783.593682655</v>
      </c>
      <c r="AG11" s="26">
        <v>11554.8660279876</v>
      </c>
      <c r="AH11" s="26">
        <v>124204.759319212</v>
      </c>
      <c r="AI11" s="26">
        <v>320.65484429068999</v>
      </c>
      <c r="AJ11" s="26">
        <v>2664.7002128617601</v>
      </c>
      <c r="AK11" s="26">
        <v>50.954341286507102</v>
      </c>
      <c r="AL11" s="26">
        <v>48505.1902118586</v>
      </c>
      <c r="AM11" s="26">
        <v>49.1609740019951</v>
      </c>
      <c r="AN11" s="26">
        <v>108.69673771060999</v>
      </c>
      <c r="AO11" s="26">
        <v>4912.3926321532999</v>
      </c>
      <c r="AP11" s="26">
        <v>72.652698622662399</v>
      </c>
      <c r="AQ11" s="26">
        <v>40.771412887117798</v>
      </c>
      <c r="AR11" s="26">
        <v>162.62480629640001</v>
      </c>
      <c r="AS11" s="26">
        <v>36045.986941252297</v>
      </c>
      <c r="AT11" s="26">
        <v>22814.8170442632</v>
      </c>
      <c r="AU11" s="26">
        <v>13231.169896989</v>
      </c>
      <c r="AV11" s="26">
        <v>6.3863463350915097</v>
      </c>
      <c r="AW11" s="26">
        <v>5.5603991468112799</v>
      </c>
      <c r="AX11" s="26">
        <v>2298.1204541521201</v>
      </c>
      <c r="AY11" s="26">
        <v>36.6111929760742</v>
      </c>
      <c r="AZ11" s="26">
        <v>5102.4932075596398</v>
      </c>
      <c r="BA11" s="26">
        <v>54.266506390647997</v>
      </c>
      <c r="BB11" s="26">
        <v>101.520131175008</v>
      </c>
      <c r="BC11" s="26">
        <v>9132.9814172412407</v>
      </c>
      <c r="BD11" s="26">
        <v>3380.45229357363</v>
      </c>
      <c r="BE11" s="26">
        <v>239.14690862392999</v>
      </c>
      <c r="BF11" s="26">
        <v>435.80760241847003</v>
      </c>
      <c r="BG11" s="26">
        <v>4.6692752856363304</v>
      </c>
      <c r="BH11" s="26">
        <v>1821.83695188963</v>
      </c>
      <c r="BI11" s="26">
        <v>33160.728841582102</v>
      </c>
      <c r="BJ11" s="26">
        <v>0</v>
      </c>
      <c r="BK11" s="26">
        <v>929.29724300952796</v>
      </c>
      <c r="BL11" s="26">
        <v>8555.16677954242</v>
      </c>
      <c r="BM11" s="26">
        <v>7489.5451543907702</v>
      </c>
      <c r="BN11" s="26">
        <v>101892.636425866</v>
      </c>
      <c r="BO11" s="26">
        <v>5741.0597145020001</v>
      </c>
      <c r="BR11" s="30">
        <f t="shared" si="0"/>
        <v>6.9747698342455368E-3</v>
      </c>
      <c r="BS11" s="23">
        <f t="shared" si="7"/>
        <v>-1.389955736477378E-3</v>
      </c>
      <c r="BT11" s="23">
        <f t="shared" si="8"/>
        <v>1.1171915755831424E-3</v>
      </c>
      <c r="BU11" s="23">
        <f t="shared" si="9"/>
        <v>-1.0926325046528094E-3</v>
      </c>
      <c r="BV11" s="23">
        <f t="shared" si="10"/>
        <v>6.828102818026119E-4</v>
      </c>
      <c r="BW11" s="23">
        <f t="shared" si="10"/>
        <v>8.2784929080287307E-4</v>
      </c>
      <c r="BX11" s="23">
        <f t="shared" si="11"/>
        <v>1.5307542786120673E-3</v>
      </c>
      <c r="BY11" s="23">
        <f t="shared" si="12"/>
        <v>-7.8673141865678528E-4</v>
      </c>
    </row>
    <row r="12" spans="1:77" x14ac:dyDescent="0.25">
      <c r="A12" s="6" t="s">
        <v>73</v>
      </c>
      <c r="B12" s="97">
        <v>252403.61768</v>
      </c>
      <c r="C12" s="97">
        <v>700.40385521999997</v>
      </c>
      <c r="D12" s="97">
        <v>38142.699274999999</v>
      </c>
      <c r="E12" s="97">
        <v>25734.191462999999</v>
      </c>
      <c r="F12" s="97">
        <v>20997.543682</v>
      </c>
      <c r="G12" s="97">
        <v>800.65814254999998</v>
      </c>
      <c r="H12" s="97">
        <v>86510.376233999996</v>
      </c>
      <c r="J12" s="28" t="s">
        <v>73</v>
      </c>
      <c r="K12" s="26">
        <v>4886.3837560777602</v>
      </c>
      <c r="L12" s="26">
        <v>2102.85245497101</v>
      </c>
      <c r="M12" s="26">
        <v>2098.8252173977698</v>
      </c>
      <c r="N12" s="26">
        <v>2567.9324273698298</v>
      </c>
      <c r="O12" s="26">
        <v>2594.3121190266302</v>
      </c>
      <c r="P12" s="26">
        <v>159058.13799727499</v>
      </c>
      <c r="Q12" s="26">
        <v>252184.95508281101</v>
      </c>
      <c r="R12" s="26">
        <v>3751.2964452851302</v>
      </c>
      <c r="S12" s="26">
        <v>2581.6137537231002</v>
      </c>
      <c r="T12" s="26">
        <v>1372.5571280536999</v>
      </c>
      <c r="U12" s="26">
        <v>3035.41582552717</v>
      </c>
      <c r="V12" s="26">
        <v>1766.61541362919</v>
      </c>
      <c r="W12" s="26">
        <v>1766.61541362919</v>
      </c>
      <c r="X12" s="26">
        <v>222.30932389755</v>
      </c>
      <c r="Y12" s="26">
        <v>2424.5618723457701</v>
      </c>
      <c r="Z12" s="26">
        <v>74.939243292351605</v>
      </c>
      <c r="AA12" s="26">
        <v>733.92598849319597</v>
      </c>
      <c r="AB12" s="26">
        <v>894.02800158005402</v>
      </c>
      <c r="AC12" s="26">
        <v>376.93213762025198</v>
      </c>
      <c r="AD12" s="26">
        <v>701.96164222291895</v>
      </c>
      <c r="AE12" s="26">
        <v>0</v>
      </c>
      <c r="AF12" s="26">
        <v>34224.923752266601</v>
      </c>
      <c r="AG12" s="26">
        <v>3580.4935044119902</v>
      </c>
      <c r="AH12" s="26">
        <v>38027.726580576098</v>
      </c>
      <c r="AI12" s="26">
        <v>432.60739118201798</v>
      </c>
      <c r="AJ12" s="26">
        <v>2062.7480744941699</v>
      </c>
      <c r="AK12" s="26">
        <v>31.653567123574501</v>
      </c>
      <c r="AL12" s="26">
        <v>38042.314581669598</v>
      </c>
      <c r="AM12" s="26">
        <v>31.049177356327501</v>
      </c>
      <c r="AN12" s="26">
        <v>91.651132205669001</v>
      </c>
      <c r="AO12" s="26">
        <v>2119.5345413559498</v>
      </c>
      <c r="AP12" s="26">
        <v>35.181590976482099</v>
      </c>
      <c r="AQ12" s="26">
        <v>24.142570258547</v>
      </c>
      <c r="AR12" s="26">
        <v>257.562069917381</v>
      </c>
      <c r="AS12" s="26">
        <v>25799.144775840701</v>
      </c>
      <c r="AT12" s="26">
        <v>21058.374765093198</v>
      </c>
      <c r="AU12" s="26">
        <v>4740.7700107475303</v>
      </c>
      <c r="AV12" s="26">
        <v>7.4788678163770399</v>
      </c>
      <c r="AW12" s="26">
        <v>1.80777106113967</v>
      </c>
      <c r="AX12" s="26">
        <v>1651.7713612989601</v>
      </c>
      <c r="AY12" s="26">
        <v>32.008823570715997</v>
      </c>
      <c r="AZ12" s="26">
        <v>5997.0096590000903</v>
      </c>
      <c r="BA12" s="26">
        <v>34.829326252087398</v>
      </c>
      <c r="BB12" s="26">
        <v>51.885717687130999</v>
      </c>
      <c r="BC12" s="26">
        <v>10101.0444735087</v>
      </c>
      <c r="BD12" s="26">
        <v>2954.9325912018298</v>
      </c>
      <c r="BE12" s="26">
        <v>241.711773585321</v>
      </c>
      <c r="BF12" s="26">
        <v>346.473790902627</v>
      </c>
      <c r="BG12" s="26">
        <v>1.5785512161246</v>
      </c>
      <c r="BH12" s="26">
        <v>802.31746195098106</v>
      </c>
      <c r="BI12" s="26">
        <v>25501.325684632098</v>
      </c>
      <c r="BJ12" s="26">
        <v>0</v>
      </c>
      <c r="BK12" s="26">
        <v>766.03114110185402</v>
      </c>
      <c r="BL12" s="26">
        <v>7415.8250897728603</v>
      </c>
      <c r="BM12" s="26">
        <v>6696.5005849766003</v>
      </c>
      <c r="BN12" s="26">
        <v>86562.692651994905</v>
      </c>
      <c r="BO12" s="26">
        <v>4922.2787361690298</v>
      </c>
      <c r="BR12" s="30">
        <f t="shared" si="0"/>
        <v>5.8459798648889455E-3</v>
      </c>
      <c r="BS12" s="23">
        <f t="shared" si="7"/>
        <v>-8.6632116924017621E-4</v>
      </c>
      <c r="BT12" s="23">
        <f t="shared" si="8"/>
        <v>2.2241268252723673E-3</v>
      </c>
      <c r="BU12" s="23">
        <f t="shared" si="9"/>
        <v>-3.0142778725484151E-3</v>
      </c>
      <c r="BV12" s="23">
        <f t="shared" si="10"/>
        <v>2.5240082997785374E-3</v>
      </c>
      <c r="BW12" s="23">
        <f t="shared" si="10"/>
        <v>2.8970571041290758E-3</v>
      </c>
      <c r="BX12" s="23">
        <f t="shared" si="11"/>
        <v>2.0724442965087985E-3</v>
      </c>
      <c r="BY12" s="23">
        <f t="shared" si="12"/>
        <v>6.0474153821039303E-4</v>
      </c>
    </row>
    <row r="13" spans="1:77" x14ac:dyDescent="0.25">
      <c r="A13" s="6" t="s">
        <v>86</v>
      </c>
      <c r="B13" s="97">
        <v>1192.5812708000001</v>
      </c>
      <c r="C13" s="97">
        <v>2.4673677313</v>
      </c>
      <c r="D13" s="97">
        <v>87.671849910000006</v>
      </c>
      <c r="E13" s="97">
        <v>79.145520722000001</v>
      </c>
      <c r="F13" s="97">
        <v>42.794293195999998</v>
      </c>
      <c r="G13" s="97">
        <v>9.2201464388000005</v>
      </c>
      <c r="H13" s="97">
        <v>800.59366769999997</v>
      </c>
      <c r="J13" s="28" t="s">
        <v>86</v>
      </c>
      <c r="K13" s="26">
        <v>6.1723082166261602E-3</v>
      </c>
      <c r="L13" s="26">
        <v>9.4626394001487998E-4</v>
      </c>
      <c r="M13" s="26">
        <v>9.45557639682535E-4</v>
      </c>
      <c r="N13" s="26">
        <v>2.90897032027645E-4</v>
      </c>
      <c r="O13" s="26">
        <v>4.1437277303824401E-3</v>
      </c>
      <c r="P13" s="26">
        <v>1.26775665126958E-2</v>
      </c>
      <c r="Q13" s="26">
        <v>0.41790791602594801</v>
      </c>
      <c r="R13" s="26">
        <v>5.5248161441161297E-3</v>
      </c>
      <c r="S13" s="26">
        <v>2.1212764770118498E-3</v>
      </c>
      <c r="T13" s="26">
        <v>3.0371422815853302E-3</v>
      </c>
      <c r="U13" s="26">
        <v>2.39524601597249E-3</v>
      </c>
      <c r="V13" s="26">
        <v>1.2170899103777001E-3</v>
      </c>
      <c r="W13" s="26">
        <v>1.2170899103777001E-3</v>
      </c>
      <c r="X13" s="26">
        <v>8.3761452404967194E-5</v>
      </c>
      <c r="Y13" s="26">
        <v>2.77494143950792E-3</v>
      </c>
      <c r="Z13" s="26">
        <v>1.14072857861406E-5</v>
      </c>
      <c r="AA13" s="26">
        <v>4.4388044996334698E-4</v>
      </c>
      <c r="AB13" s="26">
        <v>2.3177853734353999E-3</v>
      </c>
      <c r="AC13" s="26">
        <v>6.7286104029497696E-4</v>
      </c>
      <c r="AD13" s="26">
        <v>3.6350562454185201E-4</v>
      </c>
      <c r="AE13" s="26">
        <v>0</v>
      </c>
      <c r="AF13" s="26">
        <v>1.2453179671180601E-2</v>
      </c>
      <c r="AG13" s="26">
        <v>1.2999372785043801E-3</v>
      </c>
      <c r="AH13" s="26">
        <v>1.3836878402090001E-2</v>
      </c>
      <c r="AI13" s="26">
        <v>2.1123382871189401E-5</v>
      </c>
      <c r="AJ13" s="26">
        <v>4.1440699047052103E-3</v>
      </c>
      <c r="AK13" s="26">
        <v>3.2663772350733299E-4</v>
      </c>
      <c r="AL13" s="26">
        <v>8.0978533543874701E-2</v>
      </c>
      <c r="AM13" s="26">
        <v>7.85340476308583E-5</v>
      </c>
      <c r="AN13" s="26">
        <v>1.62324950258216E-5</v>
      </c>
      <c r="AO13" s="26">
        <v>2.1333057755584499E-4</v>
      </c>
      <c r="AP13" s="26">
        <v>1.19972804885442E-4</v>
      </c>
      <c r="AQ13" s="26">
        <v>6.0553778997668698E-6</v>
      </c>
      <c r="AR13" s="26">
        <v>5.7146426362869799E-5</v>
      </c>
      <c r="AS13" s="26">
        <v>4.2329639146350399E-2</v>
      </c>
      <c r="AT13" s="26">
        <v>5.8936622507889799E-3</v>
      </c>
      <c r="AU13" s="26">
        <v>3.6435976895561398E-2</v>
      </c>
      <c r="AV13" s="26">
        <v>1.66842573455249E-5</v>
      </c>
      <c r="AW13" s="26">
        <v>5.2654082706393999E-6</v>
      </c>
      <c r="AX13" s="26">
        <v>3.2077642377243802E-3</v>
      </c>
      <c r="AY13" s="26">
        <v>2.27305115274172E-5</v>
      </c>
      <c r="AZ13" s="26">
        <v>1.9635454730843101E-4</v>
      </c>
      <c r="BA13" s="26">
        <v>1.5905300462419399E-6</v>
      </c>
      <c r="BB13" s="26">
        <v>8.2113945887553299E-6</v>
      </c>
      <c r="BC13" s="26">
        <v>7.9117809487590804E-4</v>
      </c>
      <c r="BD13" s="26">
        <v>2.7698306581347802E-3</v>
      </c>
      <c r="BE13" s="26">
        <v>7.7262391573934997E-4</v>
      </c>
      <c r="BF13" s="26">
        <v>4.3552263320050402E-5</v>
      </c>
      <c r="BG13" s="26">
        <v>9.7976371743359896E-6</v>
      </c>
      <c r="BH13" s="26">
        <v>3.05154957368121E-4</v>
      </c>
      <c r="BI13" s="26">
        <v>5.5252156900874601E-2</v>
      </c>
      <c r="BJ13" s="26">
        <v>0</v>
      </c>
      <c r="BK13" s="26">
        <v>1.50676364289533E-3</v>
      </c>
      <c r="BL13" s="26">
        <v>1.4941898450701801E-2</v>
      </c>
      <c r="BM13" s="26">
        <v>9.2394915325981208E-3</v>
      </c>
      <c r="BN13" s="26">
        <v>0.155859686833446</v>
      </c>
      <c r="BO13" s="26">
        <v>1.8505033985350201E-2</v>
      </c>
      <c r="BR13" s="30">
        <f t="shared" si="0"/>
        <v>6.0534934232214822E-3</v>
      </c>
      <c r="BS13" s="23">
        <f t="shared" si="7"/>
        <v>-0.99964957699214441</v>
      </c>
      <c r="BT13" s="23">
        <f t="shared" si="8"/>
        <v>-0.99985267472702566</v>
      </c>
      <c r="BU13" s="23">
        <f t="shared" si="9"/>
        <v>-0.99984217421650967</v>
      </c>
      <c r="BV13" s="23">
        <f t="shared" si="10"/>
        <v>-0.99946516696383836</v>
      </c>
      <c r="BW13" s="23">
        <f t="shared" si="10"/>
        <v>-0.99986227924775395</v>
      </c>
      <c r="BX13" s="23">
        <f t="shared" si="11"/>
        <v>-0.99996690345870376</v>
      </c>
      <c r="BY13" s="23">
        <f t="shared" si="12"/>
        <v>-0.99980531986059651</v>
      </c>
    </row>
    <row r="14" spans="1:77" x14ac:dyDescent="0.25">
      <c r="A14" s="6" t="s">
        <v>180</v>
      </c>
      <c r="B14" s="97">
        <v>1845.8849628</v>
      </c>
      <c r="C14" s="97">
        <v>6.8598282358000002</v>
      </c>
      <c r="D14" s="97">
        <v>814.50064010000006</v>
      </c>
      <c r="E14" s="97">
        <v>120.17040679</v>
      </c>
      <c r="F14" s="97">
        <v>76.666916428999997</v>
      </c>
      <c r="G14" s="97">
        <v>16.698660014000001</v>
      </c>
      <c r="H14" s="97">
        <v>980.61662127</v>
      </c>
      <c r="J14" s="28" t="s">
        <v>180</v>
      </c>
      <c r="K14" s="26">
        <v>14.370687705021499</v>
      </c>
      <c r="L14" s="26">
        <v>2.7523773704723999</v>
      </c>
      <c r="M14" s="26">
        <v>2.74808032568659</v>
      </c>
      <c r="N14" s="26">
        <v>1.4036566084095199</v>
      </c>
      <c r="O14" s="26">
        <v>4.2278078803097401</v>
      </c>
      <c r="P14" s="26">
        <v>136.51075959523101</v>
      </c>
      <c r="Q14" s="26">
        <v>412.71941048407899</v>
      </c>
      <c r="R14" s="26">
        <v>11.394540534830201</v>
      </c>
      <c r="S14" s="26">
        <v>3.0639249850361301</v>
      </c>
      <c r="T14" s="26">
        <v>4.3659157079978099</v>
      </c>
      <c r="U14" s="26">
        <v>7.4188382561616404</v>
      </c>
      <c r="V14" s="26">
        <v>4.2181134200190797</v>
      </c>
      <c r="W14" s="26">
        <v>4.2181134200190797</v>
      </c>
      <c r="X14" s="26">
        <v>3.6146968699879198</v>
      </c>
      <c r="Y14" s="26">
        <v>4.0935204090676001</v>
      </c>
      <c r="Z14" s="26">
        <v>8.6479813245258497E-2</v>
      </c>
      <c r="AA14" s="26">
        <v>1.4847996904710701</v>
      </c>
      <c r="AB14" s="26">
        <v>5.2327948311094197</v>
      </c>
      <c r="AC14" s="26">
        <v>0.46329274673804</v>
      </c>
      <c r="AD14" s="26">
        <v>1.60087554357711</v>
      </c>
      <c r="AE14" s="26">
        <v>0</v>
      </c>
      <c r="AF14" s="26">
        <v>432.866477730562</v>
      </c>
      <c r="AG14" s="26">
        <v>44.481239658945</v>
      </c>
      <c r="AH14" s="26">
        <v>480.96241425949501</v>
      </c>
      <c r="AI14" s="26">
        <v>0.10415080436735499</v>
      </c>
      <c r="AJ14" s="26">
        <v>6.3414552726290596</v>
      </c>
      <c r="AK14" s="26">
        <v>7.5991074587873506E-2</v>
      </c>
      <c r="AL14" s="26">
        <v>116.42169842093899</v>
      </c>
      <c r="AM14" s="26">
        <v>6.0116510965238602E-2</v>
      </c>
      <c r="AN14" s="26">
        <v>0.241526359011668</v>
      </c>
      <c r="AO14" s="26">
        <v>14.2192782067604</v>
      </c>
      <c r="AP14" s="26">
        <v>5.0416550097278898E-2</v>
      </c>
      <c r="AQ14" s="26">
        <v>0.109932943335703</v>
      </c>
      <c r="AR14" s="26">
        <v>0.15084177979133201</v>
      </c>
      <c r="AS14" s="26">
        <v>52.262857962267802</v>
      </c>
      <c r="AT14" s="26">
        <v>40.505567552924603</v>
      </c>
      <c r="AU14" s="26">
        <v>11.757290409343099</v>
      </c>
      <c r="AV14" s="26">
        <v>1.8418956442181E-2</v>
      </c>
      <c r="AW14" s="26">
        <v>1.2953478066766899E-3</v>
      </c>
      <c r="AX14" s="26">
        <v>3.7566237316533999</v>
      </c>
      <c r="AY14" s="26">
        <v>7.1521817490368705E-2</v>
      </c>
      <c r="AZ14" s="26">
        <v>5.5965721434988502</v>
      </c>
      <c r="BA14" s="26">
        <v>7.2580862778815702E-2</v>
      </c>
      <c r="BB14" s="26">
        <v>0.103468619961749</v>
      </c>
      <c r="BC14" s="26">
        <v>15.0535415598802</v>
      </c>
      <c r="BD14" s="26">
        <v>4.8851063264052996</v>
      </c>
      <c r="BE14" s="26">
        <v>0.185400640442688</v>
      </c>
      <c r="BF14" s="26">
        <v>0.73481458577908498</v>
      </c>
      <c r="BG14" s="26">
        <v>3.2258626410269099E-3</v>
      </c>
      <c r="BH14" s="26">
        <v>4.1818730247964604</v>
      </c>
      <c r="BI14" s="26">
        <v>83.163353960019194</v>
      </c>
      <c r="BJ14" s="26">
        <v>0</v>
      </c>
      <c r="BK14" s="26">
        <v>1.81961641114216</v>
      </c>
      <c r="BL14" s="26">
        <v>18.0110698369792</v>
      </c>
      <c r="BM14" s="26">
        <v>15.5290204599943</v>
      </c>
      <c r="BN14" s="26">
        <v>225.182307026681</v>
      </c>
      <c r="BO14" s="26">
        <v>17.122946924827801</v>
      </c>
      <c r="BR14" s="30">
        <f t="shared" si="0"/>
        <v>7.5155495789691216E-3</v>
      </c>
      <c r="BS14" s="23">
        <f t="shared" si="7"/>
        <v>-0.77641108801383274</v>
      </c>
      <c r="BT14" s="23">
        <f t="shared" si="8"/>
        <v>-0.76663037490902797</v>
      </c>
      <c r="BU14" s="23">
        <f t="shared" si="9"/>
        <v>-0.4095002623933543</v>
      </c>
      <c r="BV14" s="23">
        <f t="shared" si="10"/>
        <v>-0.56509377509557646</v>
      </c>
      <c r="BW14" s="23">
        <f t="shared" si="10"/>
        <v>-0.47166823136240049</v>
      </c>
      <c r="BX14" s="23">
        <f t="shared" si="11"/>
        <v>-0.74956834732305366</v>
      </c>
      <c r="BY14" s="23">
        <f t="shared" si="12"/>
        <v>-0.77036662224320995</v>
      </c>
    </row>
    <row r="15" spans="1:77" x14ac:dyDescent="0.25">
      <c r="A15" s="13" t="s">
        <v>88</v>
      </c>
      <c r="B15" s="97">
        <v>50.638673062999999</v>
      </c>
      <c r="C15" s="97">
        <v>1.1223419240000001</v>
      </c>
      <c r="D15" s="97">
        <v>6.2644060248000004</v>
      </c>
      <c r="E15" s="97">
        <v>52.381286692000003</v>
      </c>
      <c r="F15" s="97">
        <v>18.721544868999999</v>
      </c>
      <c r="G15" s="97">
        <v>0.61237180849999995</v>
      </c>
      <c r="H15" s="97">
        <v>329.02157484999998</v>
      </c>
      <c r="J15" s="28" t="s">
        <v>88</v>
      </c>
      <c r="K15" s="26">
        <v>1.16774267303802</v>
      </c>
      <c r="L15" s="26">
        <v>1.9551718878222098E-2</v>
      </c>
      <c r="M15" s="26">
        <v>1.8338096298219201E-2</v>
      </c>
      <c r="N15" s="26">
        <v>3.5615385059276701E-2</v>
      </c>
      <c r="O15" s="26">
        <v>9.5003084440946503E-2</v>
      </c>
      <c r="P15" s="26">
        <v>67.715179680440102</v>
      </c>
      <c r="Q15" s="26">
        <v>6.7149634969713698</v>
      </c>
      <c r="R15" s="26">
        <v>0.45108027893318298</v>
      </c>
      <c r="S15" s="26">
        <v>0.47072912854709897</v>
      </c>
      <c r="T15" s="26">
        <v>5.5128188877130703E-2</v>
      </c>
      <c r="U15" s="26">
        <v>1.4109534926710601</v>
      </c>
      <c r="V15" s="26">
        <v>3.3082774789927001E-2</v>
      </c>
      <c r="W15" s="26">
        <v>3.3082774789927001E-2</v>
      </c>
      <c r="X15" s="26">
        <v>1.8490115246614499E-3</v>
      </c>
      <c r="Y15" s="26">
        <v>0.19883377935371399</v>
      </c>
      <c r="Z15" s="26">
        <v>8.4677393507388392E-3</v>
      </c>
      <c r="AA15" s="26">
        <v>8.3075728857950698E-2</v>
      </c>
      <c r="AB15" s="26">
        <v>0.48450056947590497</v>
      </c>
      <c r="AC15" s="26">
        <v>3.4422627498139798E-2</v>
      </c>
      <c r="AD15" s="26">
        <v>0.13761678819645301</v>
      </c>
      <c r="AE15" s="26">
        <v>0</v>
      </c>
      <c r="AF15" s="26">
        <v>0.59775605196294002</v>
      </c>
      <c r="AG15" s="26">
        <v>6.4568152251194694E-2</v>
      </c>
      <c r="AH15" s="26">
        <v>0.66417321573879695</v>
      </c>
      <c r="AI15" s="26">
        <v>1.1488324982666101E-2</v>
      </c>
      <c r="AJ15" s="26">
        <v>0.32007699250979699</v>
      </c>
      <c r="AK15" s="26">
        <v>1.8321156103771499E-3</v>
      </c>
      <c r="AL15" s="26">
        <v>10.844219322409399</v>
      </c>
      <c r="AM15" s="26">
        <v>7.77041099665449E-3</v>
      </c>
      <c r="AN15" s="26">
        <v>9.1374008609048596E-2</v>
      </c>
      <c r="AO15" s="26">
        <v>0.113563683261958</v>
      </c>
      <c r="AP15" s="26">
        <v>1.4991104350270299E-3</v>
      </c>
      <c r="AQ15" s="26">
        <v>1.2314288706272701E-3</v>
      </c>
      <c r="AR15" s="26">
        <v>7.1169893682104302E-2</v>
      </c>
      <c r="AS15" s="26">
        <v>1.3151033540016599</v>
      </c>
      <c r="AT15" s="26">
        <v>1.1690101822671199</v>
      </c>
      <c r="AU15" s="26">
        <v>0.14609317173454101</v>
      </c>
      <c r="AV15" s="26">
        <v>1.13120344802879E-3</v>
      </c>
      <c r="AW15" s="26">
        <v>1.3599298930207099E-4</v>
      </c>
      <c r="AX15" s="26">
        <v>0.123515842964775</v>
      </c>
      <c r="AY15" s="26">
        <v>6.8241064391496697E-3</v>
      </c>
      <c r="AZ15" s="26">
        <v>0.27638852053329799</v>
      </c>
      <c r="BA15" s="26">
        <v>1.8231861196999499E-2</v>
      </c>
      <c r="BB15" s="26">
        <v>3.8049172991176002E-3</v>
      </c>
      <c r="BC15" s="26">
        <v>0.42193268186753402</v>
      </c>
      <c r="BD15" s="26">
        <v>0.78862503823586005</v>
      </c>
      <c r="BE15" s="26">
        <v>6.2666802250919097E-3</v>
      </c>
      <c r="BF15" s="26">
        <v>2.2165772141294199E-2</v>
      </c>
      <c r="BG15" s="26">
        <v>1.71951696732199E-4</v>
      </c>
      <c r="BH15" s="26">
        <v>0.102310827449747</v>
      </c>
      <c r="BI15" s="26">
        <v>7.6089693664643896</v>
      </c>
      <c r="BJ15" s="26">
        <v>0</v>
      </c>
      <c r="BK15" s="26">
        <v>0.47146813796965298</v>
      </c>
      <c r="BL15" s="26">
        <v>1.1197216995210399</v>
      </c>
      <c r="BM15" s="26">
        <v>2.12002823790076</v>
      </c>
      <c r="BN15" s="26">
        <v>19.9449037406923</v>
      </c>
      <c r="BO15" s="26">
        <v>0.83174584436471</v>
      </c>
      <c r="BR15" s="30">
        <f t="shared" si="0"/>
        <v>2.7839296750392008E-3</v>
      </c>
      <c r="BS15" s="23">
        <f t="shared" si="7"/>
        <v>-0.86739456050482944</v>
      </c>
      <c r="BT15" s="23">
        <f t="shared" si="8"/>
        <v>-0.87738425763693295</v>
      </c>
      <c r="BU15" s="23">
        <f t="shared" si="9"/>
        <v>-0.89397666544770282</v>
      </c>
      <c r="BV15" s="23">
        <f t="shared" si="10"/>
        <v>-0.97489364165996117</v>
      </c>
      <c r="BW15" s="23">
        <f t="shared" si="10"/>
        <v>-0.93755802790597587</v>
      </c>
      <c r="BX15" s="23">
        <f t="shared" si="11"/>
        <v>-0.83292694727349292</v>
      </c>
      <c r="BY15" s="23">
        <f t="shared" si="12"/>
        <v>-0.93938116748184319</v>
      </c>
    </row>
    <row r="16" spans="1:77" x14ac:dyDescent="0.25">
      <c r="A16" s="28" t="s">
        <v>181</v>
      </c>
      <c r="B16" s="97">
        <v>4303.9089063000001</v>
      </c>
      <c r="C16" s="97">
        <v>11322.927137999999</v>
      </c>
      <c r="D16" s="97">
        <v>6745.7116855000004</v>
      </c>
      <c r="E16" s="97">
        <v>3324.3017688999998</v>
      </c>
      <c r="F16" s="97">
        <v>1351.3083517</v>
      </c>
      <c r="G16" s="97">
        <v>299.21765839</v>
      </c>
      <c r="H16" s="97">
        <v>20908.490236000001</v>
      </c>
      <c r="J16" s="28" t="s">
        <v>181</v>
      </c>
      <c r="K16" s="26">
        <v>1986.82516369531</v>
      </c>
      <c r="L16" s="26">
        <v>224.12557082544399</v>
      </c>
      <c r="M16" s="26">
        <v>224.125444084717</v>
      </c>
      <c r="N16" s="26">
        <v>276.99019538815099</v>
      </c>
      <c r="O16" s="26">
        <v>288.68865288304102</v>
      </c>
      <c r="P16" s="26">
        <v>467.65758690464298</v>
      </c>
      <c r="Q16" s="26">
        <v>4320.8565260668902</v>
      </c>
      <c r="R16" s="26">
        <v>133.39557855061699</v>
      </c>
      <c r="S16" s="26">
        <v>289.54015752548702</v>
      </c>
      <c r="T16" s="26">
        <v>80.465262621121298</v>
      </c>
      <c r="U16" s="26">
        <v>693.79690163887301</v>
      </c>
      <c r="V16" s="26">
        <v>167.56622756349299</v>
      </c>
      <c r="W16" s="26">
        <v>167.56622756349299</v>
      </c>
      <c r="X16" s="26">
        <v>16.1196780524369</v>
      </c>
      <c r="Y16" s="26">
        <v>99.305912504218895</v>
      </c>
      <c r="Z16" s="26">
        <v>4.3686006121205798</v>
      </c>
      <c r="AA16" s="26">
        <v>136.55686655476001</v>
      </c>
      <c r="AB16" s="26">
        <v>637.85163815581097</v>
      </c>
      <c r="AC16" s="26">
        <v>31.3773271614841</v>
      </c>
      <c r="AD16" s="26">
        <v>11347.007312290199</v>
      </c>
      <c r="AE16" s="26">
        <v>1077.9518894161499</v>
      </c>
      <c r="AF16" s="26">
        <v>6088.0440126324802</v>
      </c>
      <c r="AG16" s="26">
        <v>660.33036838131102</v>
      </c>
      <c r="AH16" s="26">
        <v>6764.49405906623</v>
      </c>
      <c r="AI16" s="26">
        <v>137.396727104912</v>
      </c>
      <c r="AJ16" s="26">
        <v>223.589565189018</v>
      </c>
      <c r="AK16" s="26">
        <v>31.158622552180599</v>
      </c>
      <c r="AL16" s="26">
        <v>8208.4251101142509</v>
      </c>
      <c r="AM16" s="26">
        <v>31.6316979006487</v>
      </c>
      <c r="AN16" s="26">
        <v>3.15079529643898</v>
      </c>
      <c r="AO16" s="26">
        <v>398.40898614946201</v>
      </c>
      <c r="AP16" s="26">
        <v>23.402361480844601</v>
      </c>
      <c r="AQ16" s="26">
        <v>1.0110839696423499</v>
      </c>
      <c r="AR16" s="26">
        <v>11.443338128386101</v>
      </c>
      <c r="AS16" s="26">
        <v>3330.6208929049699</v>
      </c>
      <c r="AT16" s="26">
        <v>1354.88087637031</v>
      </c>
      <c r="AU16" s="26">
        <v>1975.7400165346601</v>
      </c>
      <c r="AV16" s="26">
        <v>0.28822241549408301</v>
      </c>
      <c r="AW16" s="26">
        <v>0.60052231904187103</v>
      </c>
      <c r="AX16" s="26">
        <v>299.43116905592501</v>
      </c>
      <c r="AY16" s="26">
        <v>1.6611264692427601</v>
      </c>
      <c r="AZ16" s="26">
        <v>141.95814657429301</v>
      </c>
      <c r="BA16" s="26">
        <v>1.3503873112981299</v>
      </c>
      <c r="BB16" s="26">
        <v>3.64009120521172</v>
      </c>
      <c r="BC16" s="26">
        <v>303.11622590761499</v>
      </c>
      <c r="BD16" s="26">
        <v>3266.10004512861</v>
      </c>
      <c r="BE16" s="26">
        <v>89.030108302055197</v>
      </c>
      <c r="BF16" s="26">
        <v>11.370252583541401</v>
      </c>
      <c r="BG16" s="26">
        <v>2.22773874898725</v>
      </c>
      <c r="BH16" s="26">
        <v>300.03634151799201</v>
      </c>
      <c r="BI16" s="26">
        <v>4587.1079939049096</v>
      </c>
      <c r="BJ16" s="26">
        <v>1.34569862391904E-4</v>
      </c>
      <c r="BK16" s="26">
        <v>522.15119541818399</v>
      </c>
      <c r="BL16" s="26">
        <v>1782.9175072867099</v>
      </c>
      <c r="BM16" s="26">
        <v>2817.7162795747299</v>
      </c>
      <c r="BN16" s="26">
        <v>20969.8104768046</v>
      </c>
      <c r="BO16" s="26">
        <v>1341.9083151347199</v>
      </c>
      <c r="BR16" s="30">
        <f t="shared" si="0"/>
        <v>2.3829835478726192E-3</v>
      </c>
      <c r="BS16" s="23">
        <f t="shared" si="7"/>
        <v>3.937727339461663E-3</v>
      </c>
      <c r="BT16" s="23">
        <f t="shared" si="8"/>
        <v>2.1266739595441507E-3</v>
      </c>
      <c r="BU16" s="23">
        <f t="shared" si="9"/>
        <v>2.7843427709195682E-3</v>
      </c>
      <c r="BV16" s="23">
        <f t="shared" si="10"/>
        <v>1.9008875981379428E-3</v>
      </c>
      <c r="BW16" s="23">
        <f t="shared" si="10"/>
        <v>2.6437523795480519E-3</v>
      </c>
      <c r="BX16" s="23">
        <f t="shared" si="11"/>
        <v>2.736078921267896E-3</v>
      </c>
      <c r="BY16" s="23">
        <f t="shared" si="12"/>
        <v>2.9327914216884798E-3</v>
      </c>
    </row>
    <row r="17" spans="1:77" x14ac:dyDescent="0.25">
      <c r="A17" s="28" t="s">
        <v>336</v>
      </c>
      <c r="B17" s="97">
        <v>15176.309117000001</v>
      </c>
      <c r="C17" s="97">
        <v>13340.614745000001</v>
      </c>
      <c r="D17" s="97">
        <v>18159.911993999998</v>
      </c>
      <c r="E17" s="97">
        <v>7405.7256293999999</v>
      </c>
      <c r="F17" s="97">
        <v>3046.6456858000001</v>
      </c>
      <c r="G17" s="97">
        <v>480.96495001</v>
      </c>
      <c r="H17" s="97">
        <v>66739.202552000002</v>
      </c>
      <c r="J17" s="28" t="s">
        <v>336</v>
      </c>
      <c r="K17" s="26">
        <v>7120.0031096945904</v>
      </c>
      <c r="L17" s="26">
        <v>256.70232612422501</v>
      </c>
      <c r="M17" s="26">
        <v>256.69991134918803</v>
      </c>
      <c r="N17" s="26">
        <v>304.93501252599998</v>
      </c>
      <c r="O17" s="26">
        <v>947.48114854756</v>
      </c>
      <c r="P17" s="26">
        <v>474.31395237161001</v>
      </c>
      <c r="Q17" s="26">
        <v>15241.7330683377</v>
      </c>
      <c r="R17" s="26">
        <v>154.09087403911099</v>
      </c>
      <c r="S17" s="26">
        <v>973.45919577175505</v>
      </c>
      <c r="T17" s="26">
        <v>87.592843846783495</v>
      </c>
      <c r="U17" s="26">
        <v>2199.1171834583602</v>
      </c>
      <c r="V17" s="26">
        <v>223.36078552312901</v>
      </c>
      <c r="W17" s="26">
        <v>223.36078552312901</v>
      </c>
      <c r="X17" s="26">
        <v>34.212415612030597</v>
      </c>
      <c r="Y17" s="26">
        <v>245.66639410462</v>
      </c>
      <c r="Z17" s="26">
        <v>4.1032268099740596</v>
      </c>
      <c r="AA17" s="26">
        <v>388.85332605631697</v>
      </c>
      <c r="AB17" s="26">
        <v>1949.18123204571</v>
      </c>
      <c r="AC17" s="26">
        <v>52.562935049383498</v>
      </c>
      <c r="AD17" s="26">
        <v>13374.7702037622</v>
      </c>
      <c r="AE17" s="26">
        <v>6985.1469656133704</v>
      </c>
      <c r="AF17" s="26">
        <v>16410.379833661202</v>
      </c>
      <c r="AG17" s="26">
        <v>1789.1630190093499</v>
      </c>
      <c r="AH17" s="26">
        <v>18233.755268282599</v>
      </c>
      <c r="AI17" s="26">
        <v>438.54852426599899</v>
      </c>
      <c r="AJ17" s="26">
        <v>595.37693462744596</v>
      </c>
      <c r="AK17" s="26">
        <v>79.453901839205898</v>
      </c>
      <c r="AL17" s="26">
        <v>25819.0468604507</v>
      </c>
      <c r="AM17" s="26">
        <v>61.597434801060402</v>
      </c>
      <c r="AN17" s="26">
        <v>27.105579611655799</v>
      </c>
      <c r="AO17" s="26">
        <v>715.13478364390699</v>
      </c>
      <c r="AP17" s="26">
        <v>56.174912614295799</v>
      </c>
      <c r="AQ17" s="26">
        <v>2.1202742890369599</v>
      </c>
      <c r="AR17" s="26">
        <v>24.746381906667299</v>
      </c>
      <c r="AS17" s="26">
        <v>7422.7671130639201</v>
      </c>
      <c r="AT17" s="26">
        <v>3055.9725187970398</v>
      </c>
      <c r="AU17" s="26">
        <v>4366.7945942668803</v>
      </c>
      <c r="AV17" s="26">
        <v>0.79465416866460603</v>
      </c>
      <c r="AW17" s="26">
        <v>1.46403113587636</v>
      </c>
      <c r="AX17" s="26">
        <v>632.18159228823197</v>
      </c>
      <c r="AY17" s="26">
        <v>14.890975633415399</v>
      </c>
      <c r="AZ17" s="26">
        <v>316.00980814277</v>
      </c>
      <c r="BA17" s="26">
        <v>6.4930732871465002</v>
      </c>
      <c r="BB17" s="26">
        <v>27.0014184427652</v>
      </c>
      <c r="BC17" s="26">
        <v>773.92389821260099</v>
      </c>
      <c r="BD17" s="26">
        <v>12976.020453466899</v>
      </c>
      <c r="BE17" s="26">
        <v>221.21274051047999</v>
      </c>
      <c r="BF17" s="26">
        <v>89.978995618313803</v>
      </c>
      <c r="BG17" s="26">
        <v>5.6880626509477104</v>
      </c>
      <c r="BH17" s="26">
        <v>482.40269510629003</v>
      </c>
      <c r="BI17" s="26">
        <v>14616.358103202299</v>
      </c>
      <c r="BJ17" s="26">
        <v>5.4860639494700597E-4</v>
      </c>
      <c r="BK17" s="26">
        <v>1923.5743714881301</v>
      </c>
      <c r="BL17" s="26">
        <v>5704.7833019604604</v>
      </c>
      <c r="BM17" s="26">
        <v>8160.5827499991701</v>
      </c>
      <c r="BN17" s="26">
        <v>66925.181374361302</v>
      </c>
      <c r="BO17" s="26">
        <v>4345.8367532112998</v>
      </c>
      <c r="BR17" s="30">
        <f t="shared" si="0"/>
        <v>1.8763230672259098E-3</v>
      </c>
      <c r="BS17" s="23">
        <f t="shared" si="7"/>
        <v>4.3109263809350019E-3</v>
      </c>
      <c r="BT17" s="23">
        <f t="shared" si="8"/>
        <v>2.5602612334638319E-3</v>
      </c>
      <c r="BU17" s="23">
        <f t="shared" si="9"/>
        <v>4.0662793028401487E-3</v>
      </c>
      <c r="BV17" s="23">
        <f t="shared" si="10"/>
        <v>2.3011227416078152E-3</v>
      </c>
      <c r="BW17" s="23">
        <f t="shared" si="10"/>
        <v>3.0613448227704222E-3</v>
      </c>
      <c r="BX17" s="23">
        <f t="shared" si="11"/>
        <v>2.9892928710504515E-3</v>
      </c>
      <c r="BY17" s="23">
        <f t="shared" si="12"/>
        <v>2.7866503531622767E-3</v>
      </c>
    </row>
    <row r="18" spans="1:77" x14ac:dyDescent="0.25">
      <c r="A18" s="28" t="s">
        <v>182</v>
      </c>
      <c r="B18" s="97">
        <v>3429.4275956000001</v>
      </c>
      <c r="C18" s="97">
        <v>4408.8686948000004</v>
      </c>
      <c r="D18" s="97">
        <v>3267.3563104999998</v>
      </c>
      <c r="E18" s="97">
        <v>1989.5783718</v>
      </c>
      <c r="F18" s="97">
        <v>794.45518721999997</v>
      </c>
      <c r="G18" s="97">
        <v>172.07752144</v>
      </c>
      <c r="H18" s="97">
        <v>12321.361677999999</v>
      </c>
      <c r="J18" s="28" t="s">
        <v>182</v>
      </c>
      <c r="K18" s="26">
        <v>807.99882268525198</v>
      </c>
      <c r="L18" s="26">
        <v>159.043964369615</v>
      </c>
      <c r="M18" s="26">
        <v>159.042927377962</v>
      </c>
      <c r="N18" s="26">
        <v>195.02426315911299</v>
      </c>
      <c r="O18" s="26">
        <v>252.01554352408999</v>
      </c>
      <c r="P18" s="26">
        <v>313.88859041421</v>
      </c>
      <c r="Q18" s="26">
        <v>3440.7001645750302</v>
      </c>
      <c r="R18" s="26">
        <v>104.42792897533</v>
      </c>
      <c r="S18" s="26">
        <v>200.146762481423</v>
      </c>
      <c r="T18" s="26">
        <v>58.191351770518601</v>
      </c>
      <c r="U18" s="26">
        <v>282.353529559766</v>
      </c>
      <c r="V18" s="26">
        <v>130.44194446879499</v>
      </c>
      <c r="W18" s="26">
        <v>130.44194446879499</v>
      </c>
      <c r="X18" s="26">
        <v>10.262557604457699</v>
      </c>
      <c r="Y18" s="26">
        <v>60.772579538826101</v>
      </c>
      <c r="Z18" s="26">
        <v>2.9537283169375201</v>
      </c>
      <c r="AA18" s="26">
        <v>76.281328837227207</v>
      </c>
      <c r="AB18" s="26">
        <v>290.31419388115802</v>
      </c>
      <c r="AC18" s="26">
        <v>36.858997268150802</v>
      </c>
      <c r="AD18" s="26">
        <v>4419.06850939995</v>
      </c>
      <c r="AE18" s="26">
        <v>1188.5684234196899</v>
      </c>
      <c r="AF18" s="26">
        <v>2947.9438756152299</v>
      </c>
      <c r="AG18" s="26">
        <v>317.28708364887001</v>
      </c>
      <c r="AH18" s="26">
        <v>3275.4935168685602</v>
      </c>
      <c r="AI18" s="26">
        <v>72.710402640156005</v>
      </c>
      <c r="AJ18" s="26">
        <v>175.561904252164</v>
      </c>
      <c r="AK18" s="26">
        <v>16.427222407777801</v>
      </c>
      <c r="AL18" s="26">
        <v>4660.6086739727798</v>
      </c>
      <c r="AM18" s="26">
        <v>21.905023923455499</v>
      </c>
      <c r="AN18" s="26">
        <v>1.20273997916632</v>
      </c>
      <c r="AO18" s="26">
        <v>225.082723369544</v>
      </c>
      <c r="AP18" s="26">
        <v>13.1251190110065</v>
      </c>
      <c r="AQ18" s="26">
        <v>0.69858598643055203</v>
      </c>
      <c r="AR18" s="26">
        <v>6.7992377927324501</v>
      </c>
      <c r="AS18" s="26">
        <v>1992.6742506675</v>
      </c>
      <c r="AT18" s="26">
        <v>796.35936307566806</v>
      </c>
      <c r="AU18" s="26">
        <v>1196.31488759183</v>
      </c>
      <c r="AV18" s="26">
        <v>0.138370615034419</v>
      </c>
      <c r="AW18" s="26">
        <v>0.34747774257731201</v>
      </c>
      <c r="AX18" s="26">
        <v>188.74539585641199</v>
      </c>
      <c r="AY18" s="26">
        <v>0.54023729118095998</v>
      </c>
      <c r="AZ18" s="26">
        <v>86.495991335835498</v>
      </c>
      <c r="BA18" s="26">
        <v>0.88951698385665501</v>
      </c>
      <c r="BB18" s="26">
        <v>1.4464635735820099</v>
      </c>
      <c r="BC18" s="26">
        <v>177.89463185568499</v>
      </c>
      <c r="BD18" s="26">
        <v>2179.1440058184398</v>
      </c>
      <c r="BE18" s="26">
        <v>47.944256970739197</v>
      </c>
      <c r="BF18" s="26">
        <v>5.42306249111261</v>
      </c>
      <c r="BG18" s="26">
        <v>1.2533058895374101</v>
      </c>
      <c r="BH18" s="26">
        <v>172.535499612537</v>
      </c>
      <c r="BI18" s="26">
        <v>2237.4177941908401</v>
      </c>
      <c r="BJ18" s="26">
        <v>2.7166602269658299E-5</v>
      </c>
      <c r="BK18" s="26">
        <v>105.150633951567</v>
      </c>
      <c r="BL18" s="26">
        <v>953.63220922647599</v>
      </c>
      <c r="BM18" s="26">
        <v>1768.9305055176101</v>
      </c>
      <c r="BN18" s="26">
        <v>12357.465279959401</v>
      </c>
      <c r="BO18" s="26">
        <v>763.73982457398404</v>
      </c>
      <c r="BR18" s="30">
        <f t="shared" si="0"/>
        <v>3.1331332367492875E-3</v>
      </c>
      <c r="BS18" s="23">
        <f t="shared" si="7"/>
        <v>3.2870118003053565E-3</v>
      </c>
      <c r="BT18" s="23">
        <f t="shared" si="8"/>
        <v>2.3134766095392412E-3</v>
      </c>
      <c r="BU18" s="23">
        <f t="shared" si="9"/>
        <v>2.4904557676830477E-3</v>
      </c>
      <c r="BV18" s="23">
        <f t="shared" si="10"/>
        <v>1.556047709092816E-3</v>
      </c>
      <c r="BW18" s="23">
        <f t="shared" si="10"/>
        <v>2.3968323025635721E-3</v>
      </c>
      <c r="BX18" s="23">
        <f t="shared" si="11"/>
        <v>2.6614642557870917E-3</v>
      </c>
      <c r="BY18" s="23">
        <f t="shared" si="12"/>
        <v>2.9301633133507312E-3</v>
      </c>
    </row>
    <row r="19" spans="1:77" x14ac:dyDescent="0.25">
      <c r="A19" s="28" t="s">
        <v>183</v>
      </c>
      <c r="B19" s="97">
        <v>53057.845754000002</v>
      </c>
      <c r="C19" s="97">
        <v>9869.0930255000003</v>
      </c>
      <c r="D19" s="97">
        <v>34488.939946999999</v>
      </c>
      <c r="E19" s="97">
        <v>8242.4005116999997</v>
      </c>
      <c r="F19" s="97">
        <v>6695.5956747999999</v>
      </c>
      <c r="G19" s="97">
        <v>411.73030132000002</v>
      </c>
      <c r="H19" s="97">
        <v>37835.120608999998</v>
      </c>
      <c r="J19" s="28" t="s">
        <v>183</v>
      </c>
      <c r="K19" s="26">
        <v>2302.2308312416699</v>
      </c>
      <c r="L19" s="26">
        <v>3110.3148713766</v>
      </c>
      <c r="M19" s="26">
        <v>3110.3147854260001</v>
      </c>
      <c r="N19" s="26">
        <v>4047.1005703979799</v>
      </c>
      <c r="O19" s="26">
        <v>819.40043875337994</v>
      </c>
      <c r="P19" s="26">
        <v>7379.4838931716504</v>
      </c>
      <c r="Q19" s="26">
        <v>53367.528584797998</v>
      </c>
      <c r="R19" s="26">
        <v>2014.8094434294801</v>
      </c>
      <c r="S19" s="26">
        <v>913.22598862405005</v>
      </c>
      <c r="T19" s="26">
        <v>1262.57492711192</v>
      </c>
      <c r="U19" s="26">
        <v>348.83885780952198</v>
      </c>
      <c r="V19" s="26">
        <v>2131.9142616254198</v>
      </c>
      <c r="W19" s="26">
        <v>2131.9142616254198</v>
      </c>
      <c r="X19" s="26">
        <v>24.6651415914063</v>
      </c>
      <c r="Y19" s="26">
        <v>530.21516905976205</v>
      </c>
      <c r="Z19" s="26">
        <v>73.240591664082899</v>
      </c>
      <c r="AA19" s="26">
        <v>382.22046270981099</v>
      </c>
      <c r="AB19" s="26">
        <v>366.82137443132302</v>
      </c>
      <c r="AC19" s="26">
        <v>426.46579064673102</v>
      </c>
      <c r="AD19" s="26">
        <v>9892.4868831605399</v>
      </c>
      <c r="AE19" s="26">
        <v>3104.6072496789502</v>
      </c>
      <c r="AF19" s="26">
        <v>31214.3287523492</v>
      </c>
      <c r="AG19" s="26">
        <v>3443.59452592359</v>
      </c>
      <c r="AH19" s="26">
        <v>34682.588419864202</v>
      </c>
      <c r="AI19" s="26">
        <v>438.78358163788999</v>
      </c>
      <c r="AJ19" s="26">
        <v>1113.6488653235001</v>
      </c>
      <c r="AK19" s="26">
        <v>32.561976553845099</v>
      </c>
      <c r="AL19" s="26">
        <v>7942.2017798376301</v>
      </c>
      <c r="AM19" s="26">
        <v>37.953304981894497</v>
      </c>
      <c r="AN19" s="26">
        <v>95.860188726665498</v>
      </c>
      <c r="AO19" s="26">
        <v>772.61374251117502</v>
      </c>
      <c r="AP19" s="26">
        <v>21.1244683278493</v>
      </c>
      <c r="AQ19" s="26">
        <v>0.61511771468884602</v>
      </c>
      <c r="AR19" s="26">
        <v>45.509580647828102</v>
      </c>
      <c r="AS19" s="26">
        <v>8282.4405008350004</v>
      </c>
      <c r="AT19" s="26">
        <v>6731.8941026912898</v>
      </c>
      <c r="AU19" s="26">
        <v>1550.5463981436999</v>
      </c>
      <c r="AV19" s="26">
        <v>0.67020487552153096</v>
      </c>
      <c r="AW19" s="26">
        <v>0.87885400552257797</v>
      </c>
      <c r="AX19" s="26">
        <v>290.14637918395903</v>
      </c>
      <c r="AY19" s="26">
        <v>50.318678262978302</v>
      </c>
      <c r="AZ19" s="26">
        <v>1795.2265283266299</v>
      </c>
      <c r="BA19" s="26">
        <v>15.7667659937058</v>
      </c>
      <c r="BB19" s="26">
        <v>83.305119154306993</v>
      </c>
      <c r="BC19" s="26">
        <v>3109.5232456444901</v>
      </c>
      <c r="BD19" s="26">
        <v>2246.0763174840799</v>
      </c>
      <c r="BE19" s="26">
        <v>83.435697129030999</v>
      </c>
      <c r="BF19" s="26">
        <v>292.50055640249701</v>
      </c>
      <c r="BG19" s="26">
        <v>3.8836942486923798</v>
      </c>
      <c r="BH19" s="26">
        <v>413.56470273207702</v>
      </c>
      <c r="BI19" s="26">
        <v>2765.9214930268099</v>
      </c>
      <c r="BJ19" s="26">
        <v>3.1602482821034198E-5</v>
      </c>
      <c r="BK19" s="26">
        <v>155.86967762354899</v>
      </c>
      <c r="BL19" s="26">
        <v>3219.75776087445</v>
      </c>
      <c r="BM19" s="26">
        <v>4309.4138428810002</v>
      </c>
      <c r="BN19" s="26">
        <v>38017.521455381197</v>
      </c>
      <c r="BO19" s="26">
        <v>1441.3171610053</v>
      </c>
      <c r="BR19" s="30">
        <f t="shared" si="0"/>
        <v>7.1116784286144911E-4</v>
      </c>
      <c r="BS19" s="23">
        <f t="shared" si="7"/>
        <v>5.8367019315828331E-3</v>
      </c>
      <c r="BT19" s="23">
        <f t="shared" si="8"/>
        <v>2.3704161669257794E-3</v>
      </c>
      <c r="BU19" s="23">
        <f t="shared" si="9"/>
        <v>5.6147992127849392E-3</v>
      </c>
      <c r="BV19" s="23">
        <f t="shared" si="10"/>
        <v>4.8578067855552989E-3</v>
      </c>
      <c r="BW19" s="23">
        <f t="shared" si="10"/>
        <v>5.4212395213625595E-3</v>
      </c>
      <c r="BX19" s="23">
        <f t="shared" si="11"/>
        <v>4.4553471196944732E-3</v>
      </c>
      <c r="BY19" s="23">
        <f t="shared" si="12"/>
        <v>4.8209400008575719E-3</v>
      </c>
    </row>
    <row r="20" spans="1:77" x14ac:dyDescent="0.25">
      <c r="A20" s="28" t="s">
        <v>184</v>
      </c>
      <c r="B20" s="97">
        <v>13228.307482</v>
      </c>
      <c r="C20" s="97">
        <v>22480.369782000002</v>
      </c>
      <c r="D20" s="97">
        <v>16085.367007000001</v>
      </c>
      <c r="E20" s="97">
        <v>5677.3692338999999</v>
      </c>
      <c r="F20" s="97">
        <v>2869.2344478999999</v>
      </c>
      <c r="G20" s="97">
        <v>376.87414009999998</v>
      </c>
      <c r="H20" s="97">
        <v>52352.284638999998</v>
      </c>
      <c r="J20" s="28" t="s">
        <v>184</v>
      </c>
      <c r="K20" s="26">
        <v>5305.7707608380197</v>
      </c>
      <c r="L20" s="26">
        <v>830.06691091153095</v>
      </c>
      <c r="M20" s="26">
        <v>830.06631772122705</v>
      </c>
      <c r="N20" s="26">
        <v>1031.57639151736</v>
      </c>
      <c r="O20" s="26">
        <v>648.20265513400602</v>
      </c>
      <c r="P20" s="26">
        <v>1753.44675015646</v>
      </c>
      <c r="Q20" s="26">
        <v>13289.300159812999</v>
      </c>
      <c r="R20" s="26">
        <v>495.53307349134002</v>
      </c>
      <c r="S20" s="26">
        <v>616.47908965780198</v>
      </c>
      <c r="T20" s="26">
        <v>304.18847095883899</v>
      </c>
      <c r="U20" s="26">
        <v>1721.3108515981201</v>
      </c>
      <c r="V20" s="26">
        <v>607.34919615849606</v>
      </c>
      <c r="W20" s="26">
        <v>607.34919615849606</v>
      </c>
      <c r="X20" s="26">
        <v>69.413498258112696</v>
      </c>
      <c r="Y20" s="26">
        <v>282.07619911901202</v>
      </c>
      <c r="Z20" s="26">
        <v>16.831134759440101</v>
      </c>
      <c r="AA20" s="26">
        <v>356.19080136353602</v>
      </c>
      <c r="AB20" s="26">
        <v>1535.0712562614201</v>
      </c>
      <c r="AC20" s="26">
        <v>123.740974369692</v>
      </c>
      <c r="AD20" s="26">
        <v>22527.826952606101</v>
      </c>
      <c r="AE20" s="26">
        <v>1204.4465276476101</v>
      </c>
      <c r="AF20" s="26">
        <v>14522.8558150763</v>
      </c>
      <c r="AG20" s="26">
        <v>1544.2366084955099</v>
      </c>
      <c r="AH20" s="26">
        <v>16136.505921829899</v>
      </c>
      <c r="AI20" s="26">
        <v>354.84195789988399</v>
      </c>
      <c r="AJ20" s="26">
        <v>607.85837541367005</v>
      </c>
      <c r="AK20" s="26">
        <v>62.095150129245901</v>
      </c>
      <c r="AL20" s="26">
        <v>20519.803085603198</v>
      </c>
      <c r="AM20" s="26">
        <v>20.6739241940728</v>
      </c>
      <c r="AN20" s="26">
        <v>13.5770056206837</v>
      </c>
      <c r="AO20" s="26">
        <v>761.544821320898</v>
      </c>
      <c r="AP20" s="26">
        <v>40.4000411162001</v>
      </c>
      <c r="AQ20" s="26">
        <v>1.0352125597314701</v>
      </c>
      <c r="AR20" s="26">
        <v>23.6877098496998</v>
      </c>
      <c r="AS20" s="26">
        <v>5695.3935910970704</v>
      </c>
      <c r="AT20" s="26">
        <v>2879.7348690062099</v>
      </c>
      <c r="AU20" s="26">
        <v>2815.65872209086</v>
      </c>
      <c r="AV20" s="26">
        <v>0.81019320414248497</v>
      </c>
      <c r="AW20" s="26">
        <v>0.94630182200984303</v>
      </c>
      <c r="AX20" s="26">
        <v>381.14952782508499</v>
      </c>
      <c r="AY20" s="26">
        <v>7.4236985731686502</v>
      </c>
      <c r="AZ20" s="26">
        <v>457.30864716678502</v>
      </c>
      <c r="BA20" s="26">
        <v>4.4071180927815101</v>
      </c>
      <c r="BB20" s="26">
        <v>15.0146944305737</v>
      </c>
      <c r="BC20" s="26">
        <v>877.88858269261505</v>
      </c>
      <c r="BD20" s="26">
        <v>6295.1462777494698</v>
      </c>
      <c r="BE20" s="26">
        <v>169.168158743806</v>
      </c>
      <c r="BF20" s="26">
        <v>38.8073778832321</v>
      </c>
      <c r="BG20" s="26">
        <v>3.7967037814778699</v>
      </c>
      <c r="BH20" s="26">
        <v>377.95323351598603</v>
      </c>
      <c r="BI20" s="26">
        <v>11111.346231834101</v>
      </c>
      <c r="BJ20" s="26">
        <v>4.9562940667310397E-4</v>
      </c>
      <c r="BK20" s="26">
        <v>1401.9557728828299</v>
      </c>
      <c r="BL20" s="26">
        <v>4823.6149416710396</v>
      </c>
      <c r="BM20" s="26">
        <v>7486.8892991993798</v>
      </c>
      <c r="BN20" s="26">
        <v>52511.930378478399</v>
      </c>
      <c r="BO20" s="26">
        <v>3556.77500522744</v>
      </c>
      <c r="BR20" s="30">
        <f t="shared" si="0"/>
        <v>4.3016436516289591E-3</v>
      </c>
      <c r="BS20" s="23">
        <f t="shared" si="7"/>
        <v>4.6107695860557497E-3</v>
      </c>
      <c r="BT20" s="23">
        <f t="shared" si="8"/>
        <v>2.1110493762472966E-3</v>
      </c>
      <c r="BU20" s="23">
        <f t="shared" si="9"/>
        <v>3.1792196477484179E-3</v>
      </c>
      <c r="BV20" s="23">
        <f t="shared" si="10"/>
        <v>3.1747727608494548E-3</v>
      </c>
      <c r="BW20" s="23">
        <f t="shared" si="10"/>
        <v>3.6596595004271455E-3</v>
      </c>
      <c r="BX20" s="23">
        <f t="shared" si="11"/>
        <v>2.8632726450791347E-3</v>
      </c>
      <c r="BY20" s="23">
        <f t="shared" si="12"/>
        <v>3.0494512432313698E-3</v>
      </c>
    </row>
    <row r="21" spans="1:77" x14ac:dyDescent="0.25">
      <c r="A21" s="28" t="s">
        <v>185</v>
      </c>
      <c r="B21" s="97">
        <v>9237.6050429000006</v>
      </c>
      <c r="C21" s="97">
        <v>4102.0058525000004</v>
      </c>
      <c r="D21" s="97">
        <v>3243.2526289000002</v>
      </c>
      <c r="E21" s="97">
        <v>3252.4591350000001</v>
      </c>
      <c r="F21" s="97">
        <v>1743.9587922999999</v>
      </c>
      <c r="G21" s="97">
        <v>135.53557395000001</v>
      </c>
      <c r="H21" s="97">
        <v>18013.304807</v>
      </c>
      <c r="J21" s="28" t="s">
        <v>185</v>
      </c>
      <c r="K21" s="26">
        <v>1162.7139702516599</v>
      </c>
      <c r="L21" s="26">
        <v>937.97883510824704</v>
      </c>
      <c r="M21" s="26">
        <v>937.977925100118</v>
      </c>
      <c r="N21" s="26">
        <v>1215.1331463879999</v>
      </c>
      <c r="O21" s="26">
        <v>354.353989851601</v>
      </c>
      <c r="P21" s="26">
        <v>2212.9428582935302</v>
      </c>
      <c r="Q21" s="26">
        <v>9286.77985989628</v>
      </c>
      <c r="R21" s="26">
        <v>605.45490525524497</v>
      </c>
      <c r="S21" s="26">
        <v>400.56292538388499</v>
      </c>
      <c r="T21" s="26">
        <v>378.22971329439901</v>
      </c>
      <c r="U21" s="26">
        <v>267.29716372189603</v>
      </c>
      <c r="V21" s="26">
        <v>656.94329492279996</v>
      </c>
      <c r="W21" s="26">
        <v>656.94329492279996</v>
      </c>
      <c r="X21" s="26">
        <v>11.21922502268</v>
      </c>
      <c r="Y21" s="26">
        <v>178.87285515130799</v>
      </c>
      <c r="Z21" s="26">
        <v>21.870142689435699</v>
      </c>
      <c r="AA21" s="26">
        <v>154.89768804462099</v>
      </c>
      <c r="AB21" s="26">
        <v>282.06403504308298</v>
      </c>
      <c r="AC21" s="26">
        <v>127.07021294407301</v>
      </c>
      <c r="AD21" s="26">
        <v>4111.7825539443402</v>
      </c>
      <c r="AE21" s="26">
        <v>1419.73820069776</v>
      </c>
      <c r="AF21" s="26">
        <v>2926.5753459327402</v>
      </c>
      <c r="AG21" s="26">
        <v>313.955666683201</v>
      </c>
      <c r="AH21" s="26">
        <v>3251.7502376386201</v>
      </c>
      <c r="AI21" s="26">
        <v>158.18059058633</v>
      </c>
      <c r="AJ21" s="26">
        <v>406.11795153358997</v>
      </c>
      <c r="AK21" s="26">
        <v>20.8461564840688</v>
      </c>
      <c r="AL21" s="26">
        <v>5061.7782399245898</v>
      </c>
      <c r="AM21" s="26">
        <v>26.468382314522302</v>
      </c>
      <c r="AN21" s="26">
        <v>3.93663682380109</v>
      </c>
      <c r="AO21" s="26">
        <v>250.11850306166801</v>
      </c>
      <c r="AP21" s="26">
        <v>16.431568401153001</v>
      </c>
      <c r="AQ21" s="26">
        <v>0.84178548124142305</v>
      </c>
      <c r="AR21" s="26">
        <v>16.939706917552598</v>
      </c>
      <c r="AS21" s="26">
        <v>3261.55961811835</v>
      </c>
      <c r="AT21" s="26">
        <v>1751.2443001843001</v>
      </c>
      <c r="AU21" s="26">
        <v>1510.31531793404</v>
      </c>
      <c r="AV21" s="26">
        <v>0.26487079272695202</v>
      </c>
      <c r="AW21" s="26">
        <v>0.43159683724929199</v>
      </c>
      <c r="AX21" s="26">
        <v>250.51832107012299</v>
      </c>
      <c r="AY21" s="26">
        <v>1.4468211081532401</v>
      </c>
      <c r="AZ21" s="26">
        <v>426.46459994378199</v>
      </c>
      <c r="BA21" s="26">
        <v>2.1750233998578001</v>
      </c>
      <c r="BB21" s="26">
        <v>3.2887040350093901</v>
      </c>
      <c r="BC21" s="26">
        <v>659.83308476220304</v>
      </c>
      <c r="BD21" s="26">
        <v>2319.4555962218901</v>
      </c>
      <c r="BE21" s="26">
        <v>60.652072069092803</v>
      </c>
      <c r="BF21" s="26">
        <v>9.0248353863875508</v>
      </c>
      <c r="BG21" s="26">
        <v>1.56163129571145</v>
      </c>
      <c r="BH21" s="26">
        <v>135.93603280477501</v>
      </c>
      <c r="BI21" s="26">
        <v>2089.6545219252598</v>
      </c>
      <c r="BJ21" s="26">
        <v>2.3289786502201799E-5</v>
      </c>
      <c r="BK21" s="26">
        <v>112.444995762825</v>
      </c>
      <c r="BL21" s="26">
        <v>1549.5080017841501</v>
      </c>
      <c r="BM21" s="26">
        <v>2451.8405003984799</v>
      </c>
      <c r="BN21" s="26">
        <v>18084.480291340798</v>
      </c>
      <c r="BO21" s="26">
        <v>888.577623565811</v>
      </c>
      <c r="BR21" s="30">
        <f t="shared" si="0"/>
        <v>3.450211179450012E-3</v>
      </c>
      <c r="BS21" s="23">
        <f t="shared" si="7"/>
        <v>5.3233296690980494E-3</v>
      </c>
      <c r="BT21" s="23">
        <f t="shared" si="8"/>
        <v>2.3833952938856215E-3</v>
      </c>
      <c r="BU21" s="23">
        <f t="shared" si="9"/>
        <v>2.6200884454387913E-3</v>
      </c>
      <c r="BV21" s="23">
        <f t="shared" si="10"/>
        <v>2.7980315018931003E-3</v>
      </c>
      <c r="BW21" s="23">
        <f t="shared" si="10"/>
        <v>4.177568825861849E-3</v>
      </c>
      <c r="BX21" s="23">
        <f t="shared" si="11"/>
        <v>2.9546401959586496E-3</v>
      </c>
      <c r="BY21" s="23">
        <f t="shared" si="12"/>
        <v>3.9512729675866632E-3</v>
      </c>
    </row>
    <row r="22" spans="1:77" x14ac:dyDescent="0.25">
      <c r="A22" s="28" t="s">
        <v>186</v>
      </c>
      <c r="B22" s="97">
        <v>328431.68550000002</v>
      </c>
      <c r="C22" s="97">
        <v>39610.291948999999</v>
      </c>
      <c r="D22" s="97">
        <v>22594.071602</v>
      </c>
      <c r="E22" s="97">
        <v>48164.635605000003</v>
      </c>
      <c r="F22" s="97">
        <v>43967.745816000002</v>
      </c>
      <c r="G22" s="97">
        <v>850.62526580999997</v>
      </c>
      <c r="H22" s="97">
        <v>336599.71010000003</v>
      </c>
      <c r="J22" s="28" t="s">
        <v>186</v>
      </c>
      <c r="K22" s="26">
        <v>17309.914877758401</v>
      </c>
      <c r="L22" s="26">
        <v>30655.213967883399</v>
      </c>
      <c r="M22" s="26">
        <v>30655.213647389599</v>
      </c>
      <c r="N22" s="26">
        <v>40174.6964142582</v>
      </c>
      <c r="O22" s="26">
        <v>7249.0383120124598</v>
      </c>
      <c r="P22" s="26">
        <v>74052.475050781199</v>
      </c>
      <c r="Q22" s="26">
        <v>283305.19033730403</v>
      </c>
      <c r="R22" s="26">
        <v>20126.588678431999</v>
      </c>
      <c r="S22" s="26">
        <v>8270.6218375109802</v>
      </c>
      <c r="T22" s="26">
        <v>12625.2542561838</v>
      </c>
      <c r="U22" s="26">
        <v>1363.7375604767501</v>
      </c>
      <c r="V22" s="26">
        <v>20981.667481153101</v>
      </c>
      <c r="W22" s="26">
        <v>20981.667481153101</v>
      </c>
      <c r="X22" s="26">
        <v>18.106177190639102</v>
      </c>
      <c r="Y22" s="26">
        <v>5054.24236662156</v>
      </c>
      <c r="Z22" s="26">
        <v>736.04863368704105</v>
      </c>
      <c r="AA22" s="26">
        <v>3374.5829261097301</v>
      </c>
      <c r="AB22" s="26">
        <v>1611.6919193584999</v>
      </c>
      <c r="AC22" s="26">
        <v>4104.7546902821896</v>
      </c>
      <c r="AD22" s="26">
        <v>34923.7533950285</v>
      </c>
      <c r="AE22" s="26">
        <v>6752.75978379977</v>
      </c>
      <c r="AF22" s="26">
        <v>16219.513707263401</v>
      </c>
      <c r="AG22" s="26">
        <v>1784.0624039429599</v>
      </c>
      <c r="AH22" s="26">
        <v>18021.682288397002</v>
      </c>
      <c r="AI22" s="26">
        <v>4081.4204993339099</v>
      </c>
      <c r="AJ22" s="26">
        <v>10381.214175388999</v>
      </c>
      <c r="AK22" s="26">
        <v>46.834397612063597</v>
      </c>
      <c r="AL22" s="26">
        <v>48084.215344459299</v>
      </c>
      <c r="AM22" s="26">
        <v>24.450490322811699</v>
      </c>
      <c r="AN22" s="26">
        <v>137.06224964125201</v>
      </c>
      <c r="AO22" s="26">
        <v>2384.3905403149301</v>
      </c>
      <c r="AP22" s="26">
        <v>30.9881455042797</v>
      </c>
      <c r="AQ22" s="26">
        <v>1.44779566222876</v>
      </c>
      <c r="AR22" s="26">
        <v>359.86853312907499</v>
      </c>
      <c r="AS22" s="26">
        <v>41460.813958473103</v>
      </c>
      <c r="AT22" s="26">
        <v>37871.685262993102</v>
      </c>
      <c r="AU22" s="26">
        <v>3589.1286954799698</v>
      </c>
      <c r="AV22" s="26">
        <v>4.68560392105248</v>
      </c>
      <c r="AW22" s="26">
        <v>0.76044208046870199</v>
      </c>
      <c r="AX22" s="26">
        <v>1130.37380706559</v>
      </c>
      <c r="AY22" s="26">
        <v>51.188955755992403</v>
      </c>
      <c r="AZ22" s="26">
        <v>13530.2731118437</v>
      </c>
      <c r="BA22" s="26">
        <v>59.865456047112701</v>
      </c>
      <c r="BB22" s="26">
        <v>100.664637324911</v>
      </c>
      <c r="BC22" s="26">
        <v>19633.111954735799</v>
      </c>
      <c r="BD22" s="26">
        <v>10524.413312410201</v>
      </c>
      <c r="BE22" s="26">
        <v>127.355124193191</v>
      </c>
      <c r="BF22" s="26">
        <v>245.24173755430201</v>
      </c>
      <c r="BG22" s="26">
        <v>3.122280284286</v>
      </c>
      <c r="BH22" s="26">
        <v>688.44055305358904</v>
      </c>
      <c r="BI22" s="26">
        <v>12074.845137430601</v>
      </c>
      <c r="BJ22" s="26">
        <v>7.0164998404922906E-5</v>
      </c>
      <c r="BK22" s="26">
        <v>435.584738466207</v>
      </c>
      <c r="BL22" s="26">
        <v>25929.1117503797</v>
      </c>
      <c r="BM22" s="26">
        <v>31263.4613988071</v>
      </c>
      <c r="BN22" s="26">
        <v>289452.752987538</v>
      </c>
      <c r="BO22" s="26">
        <v>8831.1013135308294</v>
      </c>
      <c r="BR22" s="30">
        <f t="shared" si="0"/>
        <v>1.0046885135854659E-3</v>
      </c>
      <c r="BS22" s="23">
        <f t="shared" si="7"/>
        <v>-0.13739994390004126</v>
      </c>
      <c r="BT22" s="23">
        <f t="shared" si="8"/>
        <v>-0.11831618307700495</v>
      </c>
      <c r="BU22" s="23">
        <f t="shared" si="9"/>
        <v>-0.20237119692929786</v>
      </c>
      <c r="BV22" s="23">
        <f t="shared" si="10"/>
        <v>-0.13918555725211323</v>
      </c>
      <c r="BW22" s="23">
        <f t="shared" si="10"/>
        <v>-0.13864846695844307</v>
      </c>
      <c r="BX22" s="23">
        <f t="shared" si="11"/>
        <v>-0.19066528972892904</v>
      </c>
      <c r="BY22" s="23">
        <f t="shared" si="12"/>
        <v>-0.14006832358368695</v>
      </c>
    </row>
    <row r="23" spans="1:77" x14ac:dyDescent="0.25">
      <c r="A23" s="28" t="s">
        <v>187</v>
      </c>
      <c r="B23" s="97">
        <v>63838.626128999997</v>
      </c>
      <c r="C23" s="97">
        <v>39602.181346999998</v>
      </c>
      <c r="D23" s="97">
        <v>56599.869902999999</v>
      </c>
      <c r="E23" s="97">
        <v>28745.882517999999</v>
      </c>
      <c r="F23" s="97">
        <v>14374.600662000001</v>
      </c>
      <c r="G23" s="97">
        <v>2381.4935999999998</v>
      </c>
      <c r="H23" s="97">
        <v>105239.71007</v>
      </c>
      <c r="J23" s="28" t="s">
        <v>187</v>
      </c>
      <c r="K23" s="26">
        <v>9741.7145604709003</v>
      </c>
      <c r="L23" s="26">
        <v>5016.9992995722696</v>
      </c>
      <c r="M23" s="26">
        <v>5016.9970523766397</v>
      </c>
      <c r="N23" s="26">
        <v>6404.9472860163496</v>
      </c>
      <c r="O23" s="26">
        <v>1546.28748867951</v>
      </c>
      <c r="P23" s="26">
        <v>11220.090170139199</v>
      </c>
      <c r="Q23" s="26">
        <v>64134.140108797998</v>
      </c>
      <c r="R23" s="26">
        <v>3142.96731066231</v>
      </c>
      <c r="S23" s="26">
        <v>1751.1974696219199</v>
      </c>
      <c r="T23" s="26">
        <v>1952.21639717619</v>
      </c>
      <c r="U23" s="26">
        <v>2464.4236749870302</v>
      </c>
      <c r="V23" s="26">
        <v>3452.38112341949</v>
      </c>
      <c r="W23" s="26">
        <v>3452.38112341949</v>
      </c>
      <c r="X23" s="26">
        <v>155.65193306141501</v>
      </c>
      <c r="Y23" s="26">
        <v>986.51156141629303</v>
      </c>
      <c r="Z23" s="26">
        <v>110.911073202975</v>
      </c>
      <c r="AA23" s="26">
        <v>871.01707234760102</v>
      </c>
      <c r="AB23" s="26">
        <v>2150.97944392928</v>
      </c>
      <c r="AC23" s="26">
        <v>666.78786957202101</v>
      </c>
      <c r="AD23" s="26">
        <v>39695.045583315397</v>
      </c>
      <c r="AE23" s="26">
        <v>15647.4509672227</v>
      </c>
      <c r="AF23" s="26">
        <v>51087.723563154097</v>
      </c>
      <c r="AG23" s="26">
        <v>5520.7629867579299</v>
      </c>
      <c r="AH23" s="26">
        <v>56764.138482973503</v>
      </c>
      <c r="AI23" s="26">
        <v>1164.80368340204</v>
      </c>
      <c r="AJ23" s="26">
        <v>2040.3758878167</v>
      </c>
      <c r="AK23" s="26">
        <v>327.67130532052403</v>
      </c>
      <c r="AL23" s="26">
        <v>33019.078404496096</v>
      </c>
      <c r="AM23" s="26">
        <v>126.33572541962199</v>
      </c>
      <c r="AN23" s="26">
        <v>39.551707753104303</v>
      </c>
      <c r="AO23" s="26">
        <v>3754.7274210001201</v>
      </c>
      <c r="AP23" s="26">
        <v>216.52307054757199</v>
      </c>
      <c r="AQ23" s="26">
        <v>3.43831964196939</v>
      </c>
      <c r="AR23" s="26">
        <v>131.97966397570499</v>
      </c>
      <c r="AS23" s="26">
        <v>28834.540433874499</v>
      </c>
      <c r="AT23" s="26">
        <v>14427.151525625401</v>
      </c>
      <c r="AU23" s="26">
        <v>14407.3889082491</v>
      </c>
      <c r="AV23" s="26">
        <v>3.5344321925516802</v>
      </c>
      <c r="AW23" s="26">
        <v>5.0143889806268804</v>
      </c>
      <c r="AX23" s="26">
        <v>2162.57811982671</v>
      </c>
      <c r="AY23" s="26">
        <v>19.934114704277501</v>
      </c>
      <c r="AZ23" s="26">
        <v>2403.48178438796</v>
      </c>
      <c r="BA23" s="26">
        <v>14.8661190969868</v>
      </c>
      <c r="BB23" s="26">
        <v>37.701490547132003</v>
      </c>
      <c r="BC23" s="26">
        <v>4159.5577967007803</v>
      </c>
      <c r="BD23" s="26">
        <v>9237.5653512422705</v>
      </c>
      <c r="BE23" s="26">
        <v>899.87451065405503</v>
      </c>
      <c r="BF23" s="26">
        <v>100.50297031256</v>
      </c>
      <c r="BG23" s="26">
        <v>19.878584563126601</v>
      </c>
      <c r="BH23" s="26">
        <v>2388.1600826962499</v>
      </c>
      <c r="BI23" s="26">
        <v>16016.0446624343</v>
      </c>
      <c r="BJ23" s="26">
        <v>7.9217404282473701E-4</v>
      </c>
      <c r="BK23" s="26">
        <v>2322.9875197992001</v>
      </c>
      <c r="BL23" s="26">
        <v>9633.9846110180897</v>
      </c>
      <c r="BM23" s="26">
        <v>13565.5439864852</v>
      </c>
      <c r="BN23" s="26">
        <v>105628.669426081</v>
      </c>
      <c r="BO23" s="26">
        <v>5852.04030020133</v>
      </c>
      <c r="BR23" s="30">
        <f t="shared" si="0"/>
        <v>2.7420821881777181E-3</v>
      </c>
      <c r="BS23" s="23">
        <f t="shared" si="7"/>
        <v>4.6290780005329357E-3</v>
      </c>
      <c r="BT23" s="23">
        <f t="shared" si="8"/>
        <v>2.3449273034156803E-3</v>
      </c>
      <c r="BU23" s="23">
        <f t="shared" si="9"/>
        <v>2.9022784019649786E-3</v>
      </c>
      <c r="BV23" s="23">
        <f t="shared" si="10"/>
        <v>3.0841953041095623E-3</v>
      </c>
      <c r="BW23" s="23">
        <f t="shared" si="10"/>
        <v>3.6558138108365537E-3</v>
      </c>
      <c r="BX23" s="23">
        <f t="shared" si="11"/>
        <v>2.7992864210301107E-3</v>
      </c>
      <c r="BY23" s="23">
        <f t="shared" si="12"/>
        <v>3.6959371687957619E-3</v>
      </c>
    </row>
    <row r="24" spans="1:77" x14ac:dyDescent="0.25">
      <c r="A24" s="28" t="s">
        <v>188</v>
      </c>
      <c r="B24" s="97">
        <v>11740.271073</v>
      </c>
      <c r="C24" s="97">
        <v>15189.11598</v>
      </c>
      <c r="D24" s="97">
        <v>8737.0789112000002</v>
      </c>
      <c r="E24" s="97">
        <v>1136.1980679999999</v>
      </c>
      <c r="F24" s="97">
        <v>648.63949573000002</v>
      </c>
      <c r="G24" s="97">
        <v>370.25295573</v>
      </c>
      <c r="H24" s="97">
        <v>109491.27537</v>
      </c>
      <c r="J24" s="28" t="s">
        <v>188</v>
      </c>
      <c r="K24" s="26">
        <v>11062.671387766901</v>
      </c>
      <c r="L24" s="26">
        <v>87.022384824263597</v>
      </c>
      <c r="M24" s="26">
        <v>86.999299170884399</v>
      </c>
      <c r="N24" s="26">
        <v>109.766507837596</v>
      </c>
      <c r="O24" s="26">
        <v>214.06442194792999</v>
      </c>
      <c r="P24" s="26">
        <v>112.825677840594</v>
      </c>
      <c r="Q24" s="26">
        <v>11768.2283490137</v>
      </c>
      <c r="R24" s="26">
        <v>108.268699426412</v>
      </c>
      <c r="S24" s="26">
        <v>2085.2633386765601</v>
      </c>
      <c r="T24" s="26">
        <v>30.7967571385858</v>
      </c>
      <c r="U24" s="26">
        <v>5915.10275655241</v>
      </c>
      <c r="V24" s="26">
        <v>121.39228127057601</v>
      </c>
      <c r="W24" s="26">
        <v>121.39228127057601</v>
      </c>
      <c r="X24" s="26">
        <v>46.023462015575703</v>
      </c>
      <c r="Y24" s="26">
        <v>432.64913420845801</v>
      </c>
      <c r="Z24" s="26">
        <v>0.168177553818152</v>
      </c>
      <c r="AA24" s="26">
        <v>844.73521969609203</v>
      </c>
      <c r="AB24" s="26">
        <v>4115.5406454222702</v>
      </c>
      <c r="AC24" s="26">
        <v>17.269714023481701</v>
      </c>
      <c r="AD24" s="26">
        <v>15230.3696445598</v>
      </c>
      <c r="AE24" s="26">
        <v>75.247863972618603</v>
      </c>
      <c r="AF24" s="26">
        <v>7883.9139851298096</v>
      </c>
      <c r="AG24" s="26">
        <v>829.96647014666303</v>
      </c>
      <c r="AH24" s="26">
        <v>8759.9039172920493</v>
      </c>
      <c r="AI24" s="26">
        <v>317.37368076564201</v>
      </c>
      <c r="AJ24" s="26">
        <v>432.77140613656502</v>
      </c>
      <c r="AK24" s="26">
        <v>7.6333634209119303</v>
      </c>
      <c r="AL24" s="26">
        <v>39229.638314691001</v>
      </c>
      <c r="AM24" s="26">
        <v>9.6383761900825</v>
      </c>
      <c r="AN24" s="26">
        <v>5.8767003091982302</v>
      </c>
      <c r="AO24" s="26">
        <v>202.35334689175801</v>
      </c>
      <c r="AP24" s="26">
        <v>6.1505419677353501</v>
      </c>
      <c r="AQ24" s="26">
        <v>0.465144643595297</v>
      </c>
      <c r="AR24" s="26">
        <v>3.0490500548399702</v>
      </c>
      <c r="AS24" s="26">
        <v>1138.2646913818</v>
      </c>
      <c r="AT24" s="26">
        <v>650.08252456907803</v>
      </c>
      <c r="AU24" s="26">
        <v>488.18216681272298</v>
      </c>
      <c r="AV24" s="26">
        <v>0.13086572198614399</v>
      </c>
      <c r="AW24" s="26">
        <v>0.16356920253311</v>
      </c>
      <c r="AX24" s="26">
        <v>99.033541714203693</v>
      </c>
      <c r="AY24" s="26">
        <v>2.7986157398986902</v>
      </c>
      <c r="AZ24" s="26">
        <v>69.146894734811497</v>
      </c>
      <c r="BA24" s="26">
        <v>2.92760634600439</v>
      </c>
      <c r="BB24" s="26">
        <v>5.3245955896537103</v>
      </c>
      <c r="BC24" s="26">
        <v>190.40238451914399</v>
      </c>
      <c r="BD24" s="26">
        <v>27507.158936167601</v>
      </c>
      <c r="BE24" s="26">
        <v>21.624438906066501</v>
      </c>
      <c r="BF24" s="26">
        <v>22.731306932984999</v>
      </c>
      <c r="BG24" s="26">
        <v>0.63218168366981298</v>
      </c>
      <c r="BH24" s="26">
        <v>371.197152122224</v>
      </c>
      <c r="BI24" s="26">
        <v>24722.899466276402</v>
      </c>
      <c r="BJ24" s="26">
        <v>5.0645019097538002E-4</v>
      </c>
      <c r="BK24" s="26">
        <v>1656.19756469815</v>
      </c>
      <c r="BL24" s="26">
        <v>8022.3423188390498</v>
      </c>
      <c r="BM24" s="26">
        <v>10654.7416747763</v>
      </c>
      <c r="BN24" s="26">
        <v>109789.21265938001</v>
      </c>
      <c r="BO24" s="26">
        <v>6385.6640545853397</v>
      </c>
      <c r="BR24" s="30">
        <f t="shared" si="0"/>
        <v>5.2538774911361063E-3</v>
      </c>
      <c r="BS24" s="23">
        <f t="shared" si="7"/>
        <v>2.3813143529535104E-3</v>
      </c>
      <c r="BT24" s="23">
        <f t="shared" si="8"/>
        <v>2.7160016826600917E-3</v>
      </c>
      <c r="BU24" s="23">
        <f t="shared" si="9"/>
        <v>2.612429889215017E-3</v>
      </c>
      <c r="BV24" s="23">
        <f t="shared" si="10"/>
        <v>1.8188935890710628E-3</v>
      </c>
      <c r="BW24" s="23">
        <f t="shared" si="10"/>
        <v>2.2247008524418927E-3</v>
      </c>
      <c r="BX24" s="23">
        <f t="shared" si="11"/>
        <v>2.5501387027752403E-3</v>
      </c>
      <c r="BY24" s="23">
        <f t="shared" si="12"/>
        <v>2.7211052969580798E-3</v>
      </c>
    </row>
    <row r="25" spans="1:77" x14ac:dyDescent="0.25">
      <c r="A25" s="28" t="s">
        <v>189</v>
      </c>
      <c r="B25" s="97">
        <v>41039.078828999998</v>
      </c>
      <c r="C25" s="97">
        <v>33179.785986000003</v>
      </c>
      <c r="D25" s="97">
        <v>27667.942499000001</v>
      </c>
      <c r="E25" s="97">
        <v>14336.348742</v>
      </c>
      <c r="F25" s="97">
        <v>8167.9719590000004</v>
      </c>
      <c r="G25" s="97">
        <v>1165.8331935000001</v>
      </c>
      <c r="H25" s="97">
        <v>54675.368729000002</v>
      </c>
      <c r="J25" s="28" t="s">
        <v>189</v>
      </c>
      <c r="K25" s="26">
        <v>4238.1638442461499</v>
      </c>
      <c r="L25" s="26">
        <v>3616.3498149787702</v>
      </c>
      <c r="M25" s="26">
        <v>3616.3487631764101</v>
      </c>
      <c r="N25" s="26">
        <v>4638.4431497686801</v>
      </c>
      <c r="O25" s="26">
        <v>1027.6515650971401</v>
      </c>
      <c r="P25" s="26">
        <v>8244.1094268872203</v>
      </c>
      <c r="Q25" s="26">
        <v>41244.296927748997</v>
      </c>
      <c r="R25" s="26">
        <v>2283.2983241427601</v>
      </c>
      <c r="S25" s="26">
        <v>1171.2766357246201</v>
      </c>
      <c r="T25" s="26">
        <v>1425.4000068329501</v>
      </c>
      <c r="U25" s="26">
        <v>764.15886265565302</v>
      </c>
      <c r="V25" s="26">
        <v>2480.4043748347799</v>
      </c>
      <c r="W25" s="26">
        <v>2480.4043748347799</v>
      </c>
      <c r="X25" s="26">
        <v>79.501771102476397</v>
      </c>
      <c r="Y25" s="26">
        <v>639.89449974910895</v>
      </c>
      <c r="Z25" s="26">
        <v>81.685372800502094</v>
      </c>
      <c r="AA25" s="26">
        <v>519.44113485703497</v>
      </c>
      <c r="AB25" s="26">
        <v>756.06549067784601</v>
      </c>
      <c r="AC25" s="26">
        <v>492.52872644487297</v>
      </c>
      <c r="AD25" s="26">
        <v>33251.6373292106</v>
      </c>
      <c r="AE25" s="26">
        <v>6547.1048754112999</v>
      </c>
      <c r="AF25" s="26">
        <v>24971.579232901699</v>
      </c>
      <c r="AG25" s="26">
        <v>2695.1175193086301</v>
      </c>
      <c r="AH25" s="26">
        <v>27746.1985233128</v>
      </c>
      <c r="AI25" s="26">
        <v>556.11563638272901</v>
      </c>
      <c r="AJ25" s="26">
        <v>1373.80699669201</v>
      </c>
      <c r="AK25" s="26">
        <v>133.966573179671</v>
      </c>
      <c r="AL25" s="26">
        <v>14414.715156292201</v>
      </c>
      <c r="AM25" s="26">
        <v>50.5719779758263</v>
      </c>
      <c r="AN25" s="26">
        <v>21.720167367185301</v>
      </c>
      <c r="AO25" s="26">
        <v>2023.49558458307</v>
      </c>
      <c r="AP25" s="26">
        <v>88.516258524997596</v>
      </c>
      <c r="AQ25" s="26">
        <v>2.0608069345282298</v>
      </c>
      <c r="AR25" s="26">
        <v>71.599007633503604</v>
      </c>
      <c r="AS25" s="26">
        <v>14385.618175309301</v>
      </c>
      <c r="AT25" s="26">
        <v>8201.4059813246495</v>
      </c>
      <c r="AU25" s="26">
        <v>6184.2121939846802</v>
      </c>
      <c r="AV25" s="26">
        <v>1.66206720250004</v>
      </c>
      <c r="AW25" s="26">
        <v>2.0416521216730801</v>
      </c>
      <c r="AX25" s="26">
        <v>921.07549353218997</v>
      </c>
      <c r="AY25" s="26">
        <v>10.062911134994501</v>
      </c>
      <c r="AZ25" s="26">
        <v>1668.6898956662601</v>
      </c>
      <c r="BA25" s="26">
        <v>9.9333616197357699</v>
      </c>
      <c r="BB25" s="26">
        <v>22.971828359154902</v>
      </c>
      <c r="BC25" s="26">
        <v>2746.15050381124</v>
      </c>
      <c r="BD25" s="26">
        <v>4967.12015057603</v>
      </c>
      <c r="BE25" s="26">
        <v>367.76000584224801</v>
      </c>
      <c r="BF25" s="26">
        <v>51.057441194464197</v>
      </c>
      <c r="BG25" s="26">
        <v>8.0704446413906794</v>
      </c>
      <c r="BH25" s="26">
        <v>1169.1324674018999</v>
      </c>
      <c r="BI25" s="26">
        <v>5784.43798897337</v>
      </c>
      <c r="BJ25" s="26">
        <v>1.45481594999035E-4</v>
      </c>
      <c r="BK25" s="26">
        <v>445.802703665411</v>
      </c>
      <c r="BL25" s="26">
        <v>4990.1958652032599</v>
      </c>
      <c r="BM25" s="26">
        <v>6826.7908529506103</v>
      </c>
      <c r="BN25" s="26">
        <v>54906.4181055683</v>
      </c>
      <c r="BO25" s="26">
        <v>2673.5832377810202</v>
      </c>
      <c r="BR25" s="30">
        <f t="shared" si="0"/>
        <v>2.8653212091623195E-3</v>
      </c>
      <c r="BS25" s="23">
        <f t="shared" si="7"/>
        <v>5.000553243509529E-3</v>
      </c>
      <c r="BT25" s="23">
        <f t="shared" si="8"/>
        <v>2.1655155714661515E-3</v>
      </c>
      <c r="BU25" s="23">
        <f t="shared" si="9"/>
        <v>2.8284005692012525E-3</v>
      </c>
      <c r="BV25" s="23">
        <f t="shared" si="10"/>
        <v>3.4366793244196068E-3</v>
      </c>
      <c r="BW25" s="23">
        <f t="shared" si="10"/>
        <v>4.093307676920864E-3</v>
      </c>
      <c r="BX25" s="23">
        <f t="shared" si="11"/>
        <v>2.8299708056818366E-3</v>
      </c>
      <c r="BY25" s="23">
        <f t="shared" si="12"/>
        <v>4.225840299559777E-3</v>
      </c>
    </row>
    <row r="26" spans="1:77" x14ac:dyDescent="0.25">
      <c r="A26" s="28" t="s">
        <v>190</v>
      </c>
      <c r="B26" s="97">
        <v>76548.125125000006</v>
      </c>
      <c r="C26" s="97">
        <v>45553.338364000003</v>
      </c>
      <c r="D26" s="97">
        <v>43686.843305000002</v>
      </c>
      <c r="E26" s="97">
        <v>26322.044279999998</v>
      </c>
      <c r="F26" s="97">
        <v>14807.512656000001</v>
      </c>
      <c r="G26" s="97">
        <v>1772.7996598</v>
      </c>
      <c r="H26" s="97">
        <v>130530.83426</v>
      </c>
      <c r="J26" s="28" t="s">
        <v>190</v>
      </c>
      <c r="K26" s="26">
        <v>10276.3596600364</v>
      </c>
      <c r="L26" s="26">
        <v>6753.5699205911696</v>
      </c>
      <c r="M26" s="26">
        <v>6753.5686862044804</v>
      </c>
      <c r="N26" s="26">
        <v>8727.5403342763493</v>
      </c>
      <c r="O26" s="26">
        <v>2297.17235462905</v>
      </c>
      <c r="P26" s="26">
        <v>15730.572007454701</v>
      </c>
      <c r="Q26" s="26">
        <v>76945.015547655596</v>
      </c>
      <c r="R26" s="26">
        <v>4320.4542856135304</v>
      </c>
      <c r="S26" s="26">
        <v>2612.7024971471401</v>
      </c>
      <c r="T26" s="26">
        <v>2697.7278647286098</v>
      </c>
      <c r="U26" s="26">
        <v>2779.5156438294398</v>
      </c>
      <c r="V26" s="26">
        <v>4650.53819615269</v>
      </c>
      <c r="W26" s="26">
        <v>4650.53819615269</v>
      </c>
      <c r="X26" s="26">
        <v>100.581504637973</v>
      </c>
      <c r="Y26" s="26">
        <v>1323.4374516323501</v>
      </c>
      <c r="Z26" s="26">
        <v>155.34957689020399</v>
      </c>
      <c r="AA26" s="26">
        <v>1129.37891391323</v>
      </c>
      <c r="AB26" s="26">
        <v>2640.8220327506001</v>
      </c>
      <c r="AC26" s="26">
        <v>883.82046116764695</v>
      </c>
      <c r="AD26" s="26">
        <v>45658.879144165701</v>
      </c>
      <c r="AE26" s="26">
        <v>12536.5625503067</v>
      </c>
      <c r="AF26" s="26">
        <v>39441.631027358198</v>
      </c>
      <c r="AG26" s="26">
        <v>4281.8234055457197</v>
      </c>
      <c r="AH26" s="26">
        <v>43824.035937541899</v>
      </c>
      <c r="AI26" s="26">
        <v>1350.1047056851901</v>
      </c>
      <c r="AJ26" s="26">
        <v>2766.8838092197798</v>
      </c>
      <c r="AK26" s="26">
        <v>252.37578315338101</v>
      </c>
      <c r="AL26" s="26">
        <v>39064.935277544202</v>
      </c>
      <c r="AM26" s="26">
        <v>114.34404767495</v>
      </c>
      <c r="AN26" s="26">
        <v>50.215714304138601</v>
      </c>
      <c r="AO26" s="26">
        <v>2981.3009264703401</v>
      </c>
      <c r="AP26" s="26">
        <v>168.782790312891</v>
      </c>
      <c r="AQ26" s="26">
        <v>2.7748556109283098</v>
      </c>
      <c r="AR26" s="26">
        <v>136.14398543847099</v>
      </c>
      <c r="AS26" s="26">
        <v>26412.411215245502</v>
      </c>
      <c r="AT26" s="26">
        <v>14869.9942566317</v>
      </c>
      <c r="AU26" s="26">
        <v>11542.4169586137</v>
      </c>
      <c r="AV26" s="26">
        <v>3.2268583560133801</v>
      </c>
      <c r="AW26" s="26">
        <v>3.9837011595209302</v>
      </c>
      <c r="AX26" s="26">
        <v>1816.81308101434</v>
      </c>
      <c r="AY26" s="26">
        <v>23.820828135385799</v>
      </c>
      <c r="AZ26" s="26">
        <v>3203.2832460854102</v>
      </c>
      <c r="BA26" s="26">
        <v>17.2313254815721</v>
      </c>
      <c r="BB26" s="26">
        <v>42.0128786653218</v>
      </c>
      <c r="BC26" s="26">
        <v>5221.6524472957499</v>
      </c>
      <c r="BD26" s="26">
        <v>13653.707790746599</v>
      </c>
      <c r="BE26" s="26">
        <v>694.98284930857506</v>
      </c>
      <c r="BF26" s="26">
        <v>121.29995833484899</v>
      </c>
      <c r="BG26" s="26">
        <v>15.748979829913401</v>
      </c>
      <c r="BH26" s="26">
        <v>1777.9595610562301</v>
      </c>
      <c r="BI26" s="26">
        <v>18892.3894208161</v>
      </c>
      <c r="BJ26" s="26">
        <v>4.5702447434104202E-4</v>
      </c>
      <c r="BK26" s="26">
        <v>1941.8562179456601</v>
      </c>
      <c r="BL26" s="26">
        <v>11249.9184961008</v>
      </c>
      <c r="BM26" s="26">
        <v>16381.496260376</v>
      </c>
      <c r="BN26" s="26">
        <v>131044.024105006</v>
      </c>
      <c r="BO26" s="26">
        <v>6432.6324942307501</v>
      </c>
      <c r="BR26" s="30">
        <f t="shared" si="0"/>
        <v>2.2951219002586148E-3</v>
      </c>
      <c r="BS26" s="23">
        <f t="shared" si="7"/>
        <v>5.1848483814265021E-3</v>
      </c>
      <c r="BT26" s="23">
        <f t="shared" si="8"/>
        <v>2.3168615946950089E-3</v>
      </c>
      <c r="BU26" s="23">
        <f t="shared" si="9"/>
        <v>3.140364974051475E-3</v>
      </c>
      <c r="BV26" s="23">
        <f t="shared" si="10"/>
        <v>3.4331275445108993E-3</v>
      </c>
      <c r="BW26" s="23">
        <f t="shared" si="10"/>
        <v>4.2195878594358041E-3</v>
      </c>
      <c r="BX26" s="23">
        <f t="shared" si="11"/>
        <v>2.9105946787084972E-3</v>
      </c>
      <c r="BY26" s="23">
        <f t="shared" si="12"/>
        <v>3.9315602931318935E-3</v>
      </c>
    </row>
    <row r="27" spans="1:77" x14ac:dyDescent="0.25">
      <c r="A27" s="28" t="s">
        <v>191</v>
      </c>
      <c r="B27" s="97">
        <v>162655.35414000001</v>
      </c>
      <c r="C27" s="97">
        <v>33485.140794999999</v>
      </c>
      <c r="D27" s="97">
        <v>5207.9337403</v>
      </c>
      <c r="E27" s="97">
        <v>26172.995490000001</v>
      </c>
      <c r="F27" s="97">
        <v>22400.867905999999</v>
      </c>
      <c r="G27" s="97">
        <v>390.34544292999999</v>
      </c>
      <c r="H27" s="97">
        <v>184462.27684999999</v>
      </c>
      <c r="J27" s="28" t="s">
        <v>191</v>
      </c>
      <c r="K27" s="26">
        <v>11458.895177967201</v>
      </c>
      <c r="L27" s="26">
        <v>17897.824214999899</v>
      </c>
      <c r="M27" s="26">
        <v>17897.823936762801</v>
      </c>
      <c r="N27" s="26">
        <v>23456.336970185101</v>
      </c>
      <c r="O27" s="26">
        <v>4417.2057413471903</v>
      </c>
      <c r="P27" s="26">
        <v>43256.6332628198</v>
      </c>
      <c r="Q27" s="26">
        <v>161138.54198978099</v>
      </c>
      <c r="R27" s="26">
        <v>11760.9420939718</v>
      </c>
      <c r="S27" s="26">
        <v>5044.7485559901697</v>
      </c>
      <c r="T27" s="26">
        <v>7373.1441710439203</v>
      </c>
      <c r="U27" s="26">
        <v>1227.8135137711199</v>
      </c>
      <c r="V27" s="26">
        <v>12279.4414064746</v>
      </c>
      <c r="W27" s="26">
        <v>12279.4414064746</v>
      </c>
      <c r="X27" s="26">
        <v>7.9847846258701303</v>
      </c>
      <c r="Y27" s="26">
        <v>2997.40553295683</v>
      </c>
      <c r="Z27" s="26">
        <v>429.756152223301</v>
      </c>
      <c r="AA27" s="26">
        <v>2050.48556754428</v>
      </c>
      <c r="AB27" s="26">
        <v>1328.2636081959199</v>
      </c>
      <c r="AC27" s="26">
        <v>2412.82603754109</v>
      </c>
      <c r="AD27" s="26">
        <v>32641.037605559999</v>
      </c>
      <c r="AE27" s="26">
        <v>5323.1882273847104</v>
      </c>
      <c r="AF27" s="26">
        <v>4658.9209260735097</v>
      </c>
      <c r="AG27" s="26">
        <v>509.67293595242398</v>
      </c>
      <c r="AH27" s="26">
        <v>5176.5786466518002</v>
      </c>
      <c r="AI27" s="26">
        <v>2394.6855967451502</v>
      </c>
      <c r="AJ27" s="26">
        <v>6177.2748735191799</v>
      </c>
      <c r="AK27" s="26">
        <v>67.201977865595097</v>
      </c>
      <c r="AL27" s="26">
        <v>33445.538099935497</v>
      </c>
      <c r="AM27" s="26">
        <v>23.878944317862299</v>
      </c>
      <c r="AN27" s="26">
        <v>65.313517326675395</v>
      </c>
      <c r="AO27" s="26">
        <v>1319.04610355109</v>
      </c>
      <c r="AP27" s="26">
        <v>44.398156572253697</v>
      </c>
      <c r="AQ27" s="26">
        <v>0.87507546112424694</v>
      </c>
      <c r="AR27" s="26">
        <v>218.96755635289301</v>
      </c>
      <c r="AS27" s="26">
        <v>25874.704527606598</v>
      </c>
      <c r="AT27" s="26">
        <v>22179.2591002681</v>
      </c>
      <c r="AU27" s="26">
        <v>3695.4454273384099</v>
      </c>
      <c r="AV27" s="26">
        <v>3.1320520709667798</v>
      </c>
      <c r="AW27" s="26">
        <v>0.96972263683813198</v>
      </c>
      <c r="AX27" s="26">
        <v>904.42075387048897</v>
      </c>
      <c r="AY27" s="26">
        <v>22.019976102999902</v>
      </c>
      <c r="AZ27" s="26">
        <v>7839.8411341677802</v>
      </c>
      <c r="BA27" s="26">
        <v>33.414803928967103</v>
      </c>
      <c r="BB27" s="26">
        <v>44.243449617222502</v>
      </c>
      <c r="BC27" s="26">
        <v>11309.200323528201</v>
      </c>
      <c r="BD27" s="26">
        <v>9125.8827008901608</v>
      </c>
      <c r="BE27" s="26">
        <v>185.05380803253999</v>
      </c>
      <c r="BF27" s="26">
        <v>93.443277039413104</v>
      </c>
      <c r="BG27" s="26">
        <v>3.8384678251955102</v>
      </c>
      <c r="BH27" s="26">
        <v>387.902860474985</v>
      </c>
      <c r="BI27" s="26">
        <v>9883.2103883616692</v>
      </c>
      <c r="BJ27" s="26">
        <v>9.85802421887047E-5</v>
      </c>
      <c r="BK27" s="26">
        <v>500.41371046704899</v>
      </c>
      <c r="BL27" s="26">
        <v>16386.587006098802</v>
      </c>
      <c r="BM27" s="26">
        <v>20188.942112725399</v>
      </c>
      <c r="BN27" s="26">
        <v>182570.460684424</v>
      </c>
      <c r="BO27" s="26">
        <v>6135.3888379549298</v>
      </c>
      <c r="BR27" s="30">
        <f t="shared" si="0"/>
        <v>1.5424830126042172E-3</v>
      </c>
      <c r="BS27" s="23">
        <f t="shared" si="7"/>
        <v>-9.3253133795612713E-3</v>
      </c>
      <c r="BT27" s="23">
        <f t="shared" si="8"/>
        <v>-2.5208291480919853E-2</v>
      </c>
      <c r="BU27" s="23">
        <f t="shared" si="9"/>
        <v>-6.0206398951599439E-3</v>
      </c>
      <c r="BV27" s="23">
        <f t="shared" si="10"/>
        <v>-1.1396898093203427E-2</v>
      </c>
      <c r="BW27" s="23">
        <f t="shared" si="10"/>
        <v>-9.892866948808806E-3</v>
      </c>
      <c r="BX27" s="23">
        <f t="shared" si="11"/>
        <v>-6.2574893578378728E-3</v>
      </c>
      <c r="BY27" s="23">
        <f t="shared" si="12"/>
        <v>-1.0255843080124002E-2</v>
      </c>
    </row>
    <row r="28" spans="1:77" x14ac:dyDescent="0.25">
      <c r="A28" s="28" t="s">
        <v>192</v>
      </c>
      <c r="B28" s="97">
        <v>103191.71139</v>
      </c>
      <c r="C28" s="97">
        <v>28219.199710000001</v>
      </c>
      <c r="D28" s="97">
        <v>19042.737561000002</v>
      </c>
      <c r="E28" s="97">
        <v>19135.139233999998</v>
      </c>
      <c r="F28" s="97">
        <v>15186.187598</v>
      </c>
      <c r="G28" s="97">
        <v>646.88825167000005</v>
      </c>
      <c r="H28" s="97">
        <v>119711.10941999999</v>
      </c>
      <c r="J28" s="28" t="s">
        <v>192</v>
      </c>
      <c r="K28" s="26">
        <v>7855.78032887878</v>
      </c>
      <c r="L28" s="26">
        <v>10788.7233490033</v>
      </c>
      <c r="M28" s="26">
        <v>10788.7223205096</v>
      </c>
      <c r="N28" s="26">
        <v>14074.8968808096</v>
      </c>
      <c r="O28" s="26">
        <v>2790.98332412533</v>
      </c>
      <c r="P28" s="26">
        <v>25756.671106183701</v>
      </c>
      <c r="Q28" s="26">
        <v>103768.611889746</v>
      </c>
      <c r="R28" s="26">
        <v>7021.17065484246</v>
      </c>
      <c r="S28" s="26">
        <v>3191.5945886140698</v>
      </c>
      <c r="T28" s="26">
        <v>4401.4539498192999</v>
      </c>
      <c r="U28" s="26">
        <v>1189.2125249809101</v>
      </c>
      <c r="V28" s="26">
        <v>7377.0230390451698</v>
      </c>
      <c r="W28" s="26">
        <v>7377.0230390451698</v>
      </c>
      <c r="X28" s="26">
        <v>57.980210329022597</v>
      </c>
      <c r="Y28" s="26">
        <v>1825.0346990661801</v>
      </c>
      <c r="Z28" s="26">
        <v>255.75607187146699</v>
      </c>
      <c r="AA28" s="26">
        <v>1305.4683728788</v>
      </c>
      <c r="AB28" s="26">
        <v>1172.3007090439601</v>
      </c>
      <c r="AC28" s="26">
        <v>1430.95025295492</v>
      </c>
      <c r="AD28" s="26">
        <v>28280.1470300986</v>
      </c>
      <c r="AE28" s="26">
        <v>3056.5554308547798</v>
      </c>
      <c r="AF28" s="26">
        <v>17197.262945271301</v>
      </c>
      <c r="AG28" s="26">
        <v>1852.8272657766599</v>
      </c>
      <c r="AH28" s="26">
        <v>19108.070421377</v>
      </c>
      <c r="AI28" s="26">
        <v>1479.23786381175</v>
      </c>
      <c r="AJ28" s="26">
        <v>3780.8567328322201</v>
      </c>
      <c r="AK28" s="26">
        <v>84.926477454984294</v>
      </c>
      <c r="AL28" s="26">
        <v>24283.561345749698</v>
      </c>
      <c r="AM28" s="26">
        <v>28.611604347514501</v>
      </c>
      <c r="AN28" s="26">
        <v>52.319113535827803</v>
      </c>
      <c r="AO28" s="26">
        <v>1745.1380875124601</v>
      </c>
      <c r="AP28" s="26">
        <v>55.282835132856</v>
      </c>
      <c r="AQ28" s="26">
        <v>0.74660625826044302</v>
      </c>
      <c r="AR28" s="26">
        <v>141.06300475867599</v>
      </c>
      <c r="AS28" s="26">
        <v>19227.018940982402</v>
      </c>
      <c r="AT28" s="26">
        <v>15265.9416705249</v>
      </c>
      <c r="AU28" s="26">
        <v>3961.0772704575102</v>
      </c>
      <c r="AV28" s="26">
        <v>2.2991303728566899</v>
      </c>
      <c r="AW28" s="26">
        <v>1.2731209248389199</v>
      </c>
      <c r="AX28" s="26">
        <v>785.63358260994096</v>
      </c>
      <c r="AY28" s="26">
        <v>20.764818171596701</v>
      </c>
      <c r="AZ28" s="26">
        <v>4801.26661761382</v>
      </c>
      <c r="BA28" s="26">
        <v>21.594375547435199</v>
      </c>
      <c r="BB28" s="26">
        <v>39.335593690371802</v>
      </c>
      <c r="BC28" s="26">
        <v>7149.3620835882402</v>
      </c>
      <c r="BD28" s="26">
        <v>7835.9809763838703</v>
      </c>
      <c r="BE28" s="26">
        <v>231.61508897303199</v>
      </c>
      <c r="BF28" s="26">
        <v>99.561688939962593</v>
      </c>
      <c r="BG28" s="26">
        <v>5.1478410922799602</v>
      </c>
      <c r="BH28" s="26">
        <v>649.13905212453903</v>
      </c>
      <c r="BI28" s="26">
        <v>8640.2131810680694</v>
      </c>
      <c r="BJ28" s="26">
        <v>1.08358036918467E-4</v>
      </c>
      <c r="BK28" s="26">
        <v>636.60263098432301</v>
      </c>
      <c r="BL28" s="26">
        <v>10629.402549250201</v>
      </c>
      <c r="BM28" s="26">
        <v>13150.335551896</v>
      </c>
      <c r="BN28" s="26">
        <v>120296.98890512899</v>
      </c>
      <c r="BO28" s="26">
        <v>4339.2333841838599</v>
      </c>
      <c r="BR28" s="30">
        <f t="shared" si="0"/>
        <v>3.0343309947276362E-3</v>
      </c>
      <c r="BS28" s="23">
        <f t="shared" si="7"/>
        <v>5.5905701337356194E-3</v>
      </c>
      <c r="BT28" s="23">
        <f t="shared" si="8"/>
        <v>2.1597820180918039E-3</v>
      </c>
      <c r="BU28" s="23">
        <f t="shared" si="9"/>
        <v>3.4308544224650787E-3</v>
      </c>
      <c r="BV28" s="23">
        <f t="shared" si="10"/>
        <v>4.8016220764753054E-3</v>
      </c>
      <c r="BW28" s="23">
        <f t="shared" si="10"/>
        <v>5.2517507774896407E-3</v>
      </c>
      <c r="BX28" s="23">
        <f t="shared" si="11"/>
        <v>3.4794270088046061E-3</v>
      </c>
      <c r="BY28" s="23">
        <f t="shared" si="12"/>
        <v>4.894111231343398E-3</v>
      </c>
    </row>
    <row r="29" spans="1:77" x14ac:dyDescent="0.25">
      <c r="A29" s="28" t="s">
        <v>193</v>
      </c>
      <c r="B29" s="97">
        <v>65355.915528999998</v>
      </c>
      <c r="C29" s="97">
        <v>82978.775783000005</v>
      </c>
      <c r="D29" s="97">
        <v>47713.682580000001</v>
      </c>
      <c r="E29" s="97">
        <v>24249.977675999999</v>
      </c>
      <c r="F29" s="97">
        <v>13435.019593999999</v>
      </c>
      <c r="G29" s="97">
        <v>1908.8721009000001</v>
      </c>
      <c r="H29" s="97">
        <v>157318.99872999999</v>
      </c>
      <c r="J29" s="28" t="s">
        <v>193</v>
      </c>
      <c r="K29" s="26">
        <v>12983.725239659299</v>
      </c>
      <c r="L29" s="26">
        <v>5132.9366038286798</v>
      </c>
      <c r="M29" s="26">
        <v>5132.9334828989904</v>
      </c>
      <c r="N29" s="26">
        <v>6506.8922622642503</v>
      </c>
      <c r="O29" s="26">
        <v>2495.0868365547899</v>
      </c>
      <c r="P29" s="26">
        <v>11290.176696072</v>
      </c>
      <c r="Q29" s="26">
        <v>65210.859073728097</v>
      </c>
      <c r="R29" s="26">
        <v>3193.6780741634698</v>
      </c>
      <c r="S29" s="26">
        <v>2728.6599924284401</v>
      </c>
      <c r="T29" s="26">
        <v>1967.86910290473</v>
      </c>
      <c r="U29" s="26">
        <v>3842.85094135799</v>
      </c>
      <c r="V29" s="26">
        <v>3572.0589502257899</v>
      </c>
      <c r="W29" s="26">
        <v>3572.0589502257899</v>
      </c>
      <c r="X29" s="26">
        <v>179.02804410191899</v>
      </c>
      <c r="Y29" s="26">
        <v>1168.8819258113499</v>
      </c>
      <c r="Z29" s="26">
        <v>110.64192478052701</v>
      </c>
      <c r="AA29" s="26">
        <v>1195.06027445268</v>
      </c>
      <c r="AB29" s="26">
        <v>3663.3726569055998</v>
      </c>
      <c r="AC29" s="26">
        <v>664.93261876109295</v>
      </c>
      <c r="AD29" s="26">
        <v>83127.628142220099</v>
      </c>
      <c r="AE29" s="26">
        <v>10488.3667282858</v>
      </c>
      <c r="AF29" s="26">
        <v>42977.943615469798</v>
      </c>
      <c r="AG29" s="26">
        <v>4596.2979016848803</v>
      </c>
      <c r="AH29" s="26">
        <v>47753.269561256602</v>
      </c>
      <c r="AI29" s="26">
        <v>1556.45935963432</v>
      </c>
      <c r="AJ29" s="26">
        <v>2570.2421874932802</v>
      </c>
      <c r="AK29" s="26">
        <v>208.97542769115401</v>
      </c>
      <c r="AL29" s="26">
        <v>53371.726884574702</v>
      </c>
      <c r="AM29" s="26">
        <v>113.949752928013</v>
      </c>
      <c r="AN29" s="26">
        <v>29.5280900036927</v>
      </c>
      <c r="AO29" s="26">
        <v>3812.3476918158899</v>
      </c>
      <c r="AP29" s="26">
        <v>143.593426445543</v>
      </c>
      <c r="AQ29" s="26">
        <v>4.5047204194293204</v>
      </c>
      <c r="AR29" s="26">
        <v>107.78412029519799</v>
      </c>
      <c r="AS29" s="26">
        <v>24258.5865030807</v>
      </c>
      <c r="AT29" s="26">
        <v>13422.625604697199</v>
      </c>
      <c r="AU29" s="26">
        <v>10835.9608983834</v>
      </c>
      <c r="AV29" s="26">
        <v>2.70109389143339</v>
      </c>
      <c r="AW29" s="26">
        <v>3.3889276428732802</v>
      </c>
      <c r="AX29" s="26">
        <v>1613.3543113036401</v>
      </c>
      <c r="AY29" s="26">
        <v>13.6172111046809</v>
      </c>
      <c r="AZ29" s="26">
        <v>2425.7045743701601</v>
      </c>
      <c r="BA29" s="26">
        <v>15.730073841608901</v>
      </c>
      <c r="BB29" s="26">
        <v>33.741397829549598</v>
      </c>
      <c r="BC29" s="26">
        <v>4225.45707634054</v>
      </c>
      <c r="BD29" s="26">
        <v>21387.445756104298</v>
      </c>
      <c r="BE29" s="26">
        <v>580.16651487844194</v>
      </c>
      <c r="BF29" s="26">
        <v>74.970963965453507</v>
      </c>
      <c r="BG29" s="26">
        <v>13.110229929948099</v>
      </c>
      <c r="BH29" s="26">
        <v>1910.87564454879</v>
      </c>
      <c r="BI29" s="26">
        <v>26917.740853149098</v>
      </c>
      <c r="BJ29" s="26">
        <v>6.4655570885894197E-4</v>
      </c>
      <c r="BK29" s="26">
        <v>2679.06406564491</v>
      </c>
      <c r="BL29" s="26">
        <v>13083.323245072501</v>
      </c>
      <c r="BM29" s="26">
        <v>20347.274202077399</v>
      </c>
      <c r="BN29" s="26">
        <v>157208.33542397601</v>
      </c>
      <c r="BO29" s="26">
        <v>8612.7162454969093</v>
      </c>
      <c r="BR29" s="30">
        <f t="shared" si="0"/>
        <v>3.7490217056712037E-3</v>
      </c>
      <c r="BS29" s="23">
        <f t="shared" si="7"/>
        <v>-2.2194847107227132E-3</v>
      </c>
      <c r="BT29" s="23">
        <f t="shared" si="8"/>
        <v>1.7938606326196264E-3</v>
      </c>
      <c r="BU29" s="23">
        <f t="shared" si="9"/>
        <v>8.2967775941895396E-4</v>
      </c>
      <c r="BV29" s="23">
        <f t="shared" si="10"/>
        <v>3.5500350539379621E-4</v>
      </c>
      <c r="BW29" s="23">
        <f t="shared" si="10"/>
        <v>-9.2251367525620276E-4</v>
      </c>
      <c r="BX29" s="23">
        <f t="shared" si="11"/>
        <v>1.0495955427528457E-3</v>
      </c>
      <c r="BY29" s="23">
        <f t="shared" si="12"/>
        <v>-7.0343256006803441E-4</v>
      </c>
    </row>
    <row r="30" spans="1:77" x14ac:dyDescent="0.25">
      <c r="A30" s="28" t="s">
        <v>194</v>
      </c>
      <c r="B30" s="97">
        <v>196458.37224</v>
      </c>
      <c r="C30" s="97">
        <v>47692.041567</v>
      </c>
      <c r="D30" s="97">
        <v>33083.695291999997</v>
      </c>
      <c r="E30" s="97">
        <v>35248.451973000003</v>
      </c>
      <c r="F30" s="97">
        <v>28574.952427</v>
      </c>
      <c r="G30" s="97">
        <v>1084.3550049</v>
      </c>
      <c r="H30" s="97">
        <v>374663.19406000001</v>
      </c>
      <c r="J30" s="28" t="s">
        <v>194</v>
      </c>
      <c r="K30" s="26">
        <v>28282.6113829809</v>
      </c>
      <c r="L30" s="26">
        <v>19851.633370622301</v>
      </c>
      <c r="M30" s="26">
        <v>19851.6308232794</v>
      </c>
      <c r="N30" s="26">
        <v>25936.2672632867</v>
      </c>
      <c r="O30" s="26">
        <v>6478.9336788236897</v>
      </c>
      <c r="P30" s="26">
        <v>47772.882378169597</v>
      </c>
      <c r="Q30" s="26">
        <v>192295.80102647201</v>
      </c>
      <c r="R30" s="26">
        <v>12982.9841418461</v>
      </c>
      <c r="S30" s="26">
        <v>7999.4179942091696</v>
      </c>
      <c r="T30" s="26">
        <v>8121.6167335710297</v>
      </c>
      <c r="U30" s="26">
        <v>7148.4999745499699</v>
      </c>
      <c r="V30" s="26">
        <v>13750.1639717535</v>
      </c>
      <c r="W30" s="26">
        <v>13750.1639717535</v>
      </c>
      <c r="X30" s="26">
        <v>76.7331862215336</v>
      </c>
      <c r="Y30" s="26">
        <v>3914.7908508472501</v>
      </c>
      <c r="Z30" s="26">
        <v>471.952030457403</v>
      </c>
      <c r="AA30" s="26">
        <v>3258.5446475225599</v>
      </c>
      <c r="AB30" s="26">
        <v>7188.3371078846303</v>
      </c>
      <c r="AC30" s="26">
        <v>2638.2878878929901</v>
      </c>
      <c r="AD30" s="26">
        <v>46259.963020442301</v>
      </c>
      <c r="AE30" s="26">
        <v>6721.9509426324303</v>
      </c>
      <c r="AF30" s="26">
        <v>29469.200846751199</v>
      </c>
      <c r="AG30" s="26">
        <v>3197.6231717257201</v>
      </c>
      <c r="AH30" s="26">
        <v>32743.557204698402</v>
      </c>
      <c r="AI30" s="26">
        <v>3725.6120359911902</v>
      </c>
      <c r="AJ30" s="26">
        <v>7984.8796605564403</v>
      </c>
      <c r="AK30" s="26">
        <v>127.87824988949301</v>
      </c>
      <c r="AL30" s="26">
        <v>106045.765395033</v>
      </c>
      <c r="AM30" s="26">
        <v>52.559124802548503</v>
      </c>
      <c r="AN30" s="26">
        <v>102.96766559522</v>
      </c>
      <c r="AO30" s="26">
        <v>2599.7797498525601</v>
      </c>
      <c r="AP30" s="26">
        <v>84.403719176353206</v>
      </c>
      <c r="AQ30" s="26">
        <v>1.1955939245357801</v>
      </c>
      <c r="AR30" s="26">
        <v>256.099309252247</v>
      </c>
      <c r="AS30" s="26">
        <v>34382.727641308797</v>
      </c>
      <c r="AT30" s="26">
        <v>27950.5120567257</v>
      </c>
      <c r="AU30" s="26">
        <v>6432.2155845830703</v>
      </c>
      <c r="AV30" s="26">
        <v>4.7393709772538104</v>
      </c>
      <c r="AW30" s="26">
        <v>1.9805235699443799</v>
      </c>
      <c r="AX30" s="26">
        <v>1322.39615926189</v>
      </c>
      <c r="AY30" s="26">
        <v>42.167194916802998</v>
      </c>
      <c r="AZ30" s="26">
        <v>9056.4248930703106</v>
      </c>
      <c r="BA30" s="26">
        <v>40.575205745244901</v>
      </c>
      <c r="BB30" s="26">
        <v>74.833588268103995</v>
      </c>
      <c r="BC30" s="26">
        <v>13629.1117075899</v>
      </c>
      <c r="BD30" s="26">
        <v>42211.379144023696</v>
      </c>
      <c r="BE30" s="26">
        <v>349.15391870456398</v>
      </c>
      <c r="BF30" s="26">
        <v>196.22181033416501</v>
      </c>
      <c r="BG30" s="26">
        <v>8.0242717945071806</v>
      </c>
      <c r="BH30" s="26">
        <v>1059.76099392472</v>
      </c>
      <c r="BI30" s="26">
        <v>50336.664560565303</v>
      </c>
      <c r="BJ30" s="26">
        <v>6.6174148232300996E-4</v>
      </c>
      <c r="BK30" s="26">
        <v>4032.3267130342801</v>
      </c>
      <c r="BL30" s="26">
        <v>31461.618411854299</v>
      </c>
      <c r="BM30" s="26">
        <v>45519.9448560233</v>
      </c>
      <c r="BN30" s="26">
        <v>370262.20338596799</v>
      </c>
      <c r="BO30" s="26">
        <v>17142.386294019299</v>
      </c>
      <c r="BR30" s="30">
        <f t="shared" si="0"/>
        <v>2.3434590732409211E-3</v>
      </c>
      <c r="BS30" s="23">
        <f t="shared" si="7"/>
        <v>-2.1188057124095768E-2</v>
      </c>
      <c r="BT30" s="23">
        <f t="shared" si="8"/>
        <v>-3.0027620951094083E-2</v>
      </c>
      <c r="BU30" s="23">
        <f t="shared" si="9"/>
        <v>-1.0281139525059168E-2</v>
      </c>
      <c r="BV30" s="23">
        <f t="shared" si="10"/>
        <v>-2.4560634105416698E-2</v>
      </c>
      <c r="BW30" s="23">
        <f t="shared" si="10"/>
        <v>-2.1852717755857988E-2</v>
      </c>
      <c r="BX30" s="23">
        <f t="shared" si="11"/>
        <v>-2.2680774159887007E-2</v>
      </c>
      <c r="BY30" s="23">
        <f t="shared" si="12"/>
        <v>-1.1746525262706278E-2</v>
      </c>
    </row>
    <row r="31" spans="1:77" x14ac:dyDescent="0.25">
      <c r="A31" s="28" t="s">
        <v>195</v>
      </c>
      <c r="B31" s="97">
        <v>123059.70299000001</v>
      </c>
      <c r="C31" s="97">
        <v>36731.415639999999</v>
      </c>
      <c r="D31" s="97">
        <v>30154.860526</v>
      </c>
      <c r="E31" s="97">
        <v>27165.79998</v>
      </c>
      <c r="F31" s="97">
        <v>19248.056341</v>
      </c>
      <c r="G31" s="97">
        <v>1326.7605553999999</v>
      </c>
      <c r="H31" s="97">
        <v>161027.69956000001</v>
      </c>
      <c r="J31" s="28" t="s">
        <v>195</v>
      </c>
      <c r="K31" s="26">
        <v>11302.920845938999</v>
      </c>
      <c r="L31" s="26">
        <v>12724.8690186514</v>
      </c>
      <c r="M31" s="26">
        <v>12724.868324102499</v>
      </c>
      <c r="N31" s="26">
        <v>16603.915192657099</v>
      </c>
      <c r="O31" s="26">
        <v>3537.9967773163498</v>
      </c>
      <c r="P31" s="26">
        <v>30437.3418504367</v>
      </c>
      <c r="Q31" s="26">
        <v>123742.243249612</v>
      </c>
      <c r="R31" s="26">
        <v>8294.0500801371199</v>
      </c>
      <c r="S31" s="26">
        <v>3996.86555612758</v>
      </c>
      <c r="T31" s="26">
        <v>5196.3857990339002</v>
      </c>
      <c r="U31" s="26">
        <v>1824.3995327498201</v>
      </c>
      <c r="V31" s="26">
        <v>8751.0060814440403</v>
      </c>
      <c r="W31" s="26">
        <v>8751.0060814440403</v>
      </c>
      <c r="X31" s="26">
        <v>66.184491520075795</v>
      </c>
      <c r="Y31" s="26">
        <v>2213.4149535325801</v>
      </c>
      <c r="Z31" s="26">
        <v>301.973493569129</v>
      </c>
      <c r="AA31" s="26">
        <v>1661.6592713907301</v>
      </c>
      <c r="AB31" s="26">
        <v>1802.4637432683</v>
      </c>
      <c r="AC31" s="26">
        <v>1718.3140063748899</v>
      </c>
      <c r="AD31" s="26">
        <v>36815.7514428699</v>
      </c>
      <c r="AE31" s="26">
        <v>9921.5240341275494</v>
      </c>
      <c r="AF31" s="26">
        <v>27226.029506418199</v>
      </c>
      <c r="AG31" s="26">
        <v>2958.9309998908702</v>
      </c>
      <c r="AH31" s="26">
        <v>30251.144997829098</v>
      </c>
      <c r="AI31" s="26">
        <v>1853.89997955066</v>
      </c>
      <c r="AJ31" s="26">
        <v>4654.8436160288602</v>
      </c>
      <c r="AK31" s="26">
        <v>169.16794059646</v>
      </c>
      <c r="AL31" s="26">
        <v>36671.738597139403</v>
      </c>
      <c r="AM31" s="26">
        <v>64.980878817440797</v>
      </c>
      <c r="AN31" s="26">
        <v>61.2358754454714</v>
      </c>
      <c r="AO31" s="26">
        <v>2378.4587229727099</v>
      </c>
      <c r="AP31" s="26">
        <v>111.65086846673999</v>
      </c>
      <c r="AQ31" s="26">
        <v>2.0404382841427</v>
      </c>
      <c r="AR31" s="26">
        <v>183.93484647563599</v>
      </c>
      <c r="AS31" s="26">
        <v>27284.659419307602</v>
      </c>
      <c r="AT31" s="26">
        <v>19345.265093012498</v>
      </c>
      <c r="AU31" s="26">
        <v>7939.3943262950697</v>
      </c>
      <c r="AV31" s="26">
        <v>3.3304406012004102</v>
      </c>
      <c r="AW31" s="26">
        <v>2.5766842815963602</v>
      </c>
      <c r="AX31" s="26">
        <v>1387.44522848151</v>
      </c>
      <c r="AY31" s="26">
        <v>24.685102447681501</v>
      </c>
      <c r="AZ31" s="26">
        <v>5712.5741203833804</v>
      </c>
      <c r="BA31" s="26">
        <v>26.8454321268539</v>
      </c>
      <c r="BB31" s="26">
        <v>48.043930704321603</v>
      </c>
      <c r="BC31" s="26">
        <v>8577.8338024768891</v>
      </c>
      <c r="BD31" s="26">
        <v>12862.1633560717</v>
      </c>
      <c r="BE31" s="26">
        <v>464.241386817462</v>
      </c>
      <c r="BF31" s="26">
        <v>115.97842038173</v>
      </c>
      <c r="BG31" s="26">
        <v>10.2409732513213</v>
      </c>
      <c r="BH31" s="26">
        <v>1330.9527517143599</v>
      </c>
      <c r="BI31" s="26">
        <v>13566.599729404699</v>
      </c>
      <c r="BJ31" s="26">
        <v>2.0374177175085499E-4</v>
      </c>
      <c r="BK31" s="26">
        <v>846.92378808885303</v>
      </c>
      <c r="BL31" s="26">
        <v>14507.6135049646</v>
      </c>
      <c r="BM31" s="26">
        <v>18963.509190389301</v>
      </c>
      <c r="BN31" s="26">
        <v>161772.877067191</v>
      </c>
      <c r="BO31" s="26">
        <v>6636.1756791383796</v>
      </c>
      <c r="BR31" s="30">
        <f t="shared" si="0"/>
        <v>2.1878342629617943E-3</v>
      </c>
      <c r="BS31" s="23">
        <f t="shared" si="7"/>
        <v>5.5464156261409202E-3</v>
      </c>
      <c r="BT31" s="23">
        <f t="shared" si="8"/>
        <v>2.2960128652939758E-3</v>
      </c>
      <c r="BU31" s="23">
        <f t="shared" si="9"/>
        <v>3.1930000719479382E-3</v>
      </c>
      <c r="BV31" s="23">
        <f t="shared" si="10"/>
        <v>4.3753336693603184E-3</v>
      </c>
      <c r="BW31" s="23">
        <f t="shared" si="10"/>
        <v>5.0503152261371876E-3</v>
      </c>
      <c r="BX31" s="23">
        <f t="shared" si="11"/>
        <v>3.1597233557309821E-3</v>
      </c>
      <c r="BY31" s="23">
        <f t="shared" si="12"/>
        <v>4.62763555107074E-3</v>
      </c>
    </row>
    <row r="32" spans="1:77" x14ac:dyDescent="0.25">
      <c r="A32" s="28" t="s">
        <v>196</v>
      </c>
      <c r="B32" s="97">
        <v>27357.231264999999</v>
      </c>
      <c r="C32" s="97">
        <v>7093.8835007999996</v>
      </c>
      <c r="D32" s="97">
        <v>8187.8396166000002</v>
      </c>
      <c r="E32" s="97">
        <v>5759.992534</v>
      </c>
      <c r="F32" s="97">
        <v>4421.7007176999996</v>
      </c>
      <c r="G32" s="97">
        <v>252.91667831000001</v>
      </c>
      <c r="H32" s="97">
        <v>48825.871806000003</v>
      </c>
      <c r="J32" s="28" t="s">
        <v>196</v>
      </c>
      <c r="K32" s="26">
        <v>3309.8336809546599</v>
      </c>
      <c r="L32" s="26">
        <v>2735.61049207211</v>
      </c>
      <c r="M32" s="26">
        <v>2735.6097998540899</v>
      </c>
      <c r="N32" s="26">
        <v>3519.7669901023401</v>
      </c>
      <c r="O32" s="26">
        <v>897.19684853588706</v>
      </c>
      <c r="P32" s="26">
        <v>6320.3816080050401</v>
      </c>
      <c r="Q32" s="26">
        <v>27499.147172406902</v>
      </c>
      <c r="R32" s="26">
        <v>1741.35516922325</v>
      </c>
      <c r="S32" s="26">
        <v>1051.2415024069501</v>
      </c>
      <c r="T32" s="26">
        <v>1087.0474002384601</v>
      </c>
      <c r="U32" s="26">
        <v>795.32142780372101</v>
      </c>
      <c r="V32" s="26">
        <v>1901.5000591202399</v>
      </c>
      <c r="W32" s="26">
        <v>1901.5000591202399</v>
      </c>
      <c r="X32" s="26">
        <v>41.659705006365797</v>
      </c>
      <c r="Y32" s="26">
        <v>508.21892374867298</v>
      </c>
      <c r="Z32" s="26">
        <v>62.493557888604897</v>
      </c>
      <c r="AA32" s="26">
        <v>421.314271053467</v>
      </c>
      <c r="AB32" s="26">
        <v>790.70748339187696</v>
      </c>
      <c r="AC32" s="26">
        <v>355.11082202364503</v>
      </c>
      <c r="AD32" s="26">
        <v>7110.8555441282597</v>
      </c>
      <c r="AE32" s="26">
        <v>1566.19766861224</v>
      </c>
      <c r="AF32" s="26">
        <v>7386.5853769628002</v>
      </c>
      <c r="AG32" s="26">
        <v>779.07154604628602</v>
      </c>
      <c r="AH32" s="26">
        <v>8207.3166280154492</v>
      </c>
      <c r="AI32" s="26">
        <v>453.33974120944902</v>
      </c>
      <c r="AJ32" s="26">
        <v>1120.04862453545</v>
      </c>
      <c r="AK32" s="26">
        <v>28.1473195610597</v>
      </c>
      <c r="AL32" s="26">
        <v>13662.575776805101</v>
      </c>
      <c r="AM32" s="26">
        <v>10.5335773133374</v>
      </c>
      <c r="AN32" s="26">
        <v>10.7994718497329</v>
      </c>
      <c r="AO32" s="26">
        <v>884.32426572308805</v>
      </c>
      <c r="AP32" s="26">
        <v>18.760799748673001</v>
      </c>
      <c r="AQ32" s="26">
        <v>0.247532021583249</v>
      </c>
      <c r="AR32" s="26">
        <v>36.445190730666802</v>
      </c>
      <c r="AS32" s="26">
        <v>5784.4109488387603</v>
      </c>
      <c r="AT32" s="26">
        <v>4442.3515050648903</v>
      </c>
      <c r="AU32" s="26">
        <v>1342.05944377387</v>
      </c>
      <c r="AV32" s="26">
        <v>0.69982679684959503</v>
      </c>
      <c r="AW32" s="26">
        <v>0.41743604490815001</v>
      </c>
      <c r="AX32" s="26">
        <v>247.33142178276699</v>
      </c>
      <c r="AY32" s="26">
        <v>3.9867906358680898</v>
      </c>
      <c r="AZ32" s="26">
        <v>1210.4435697239201</v>
      </c>
      <c r="BA32" s="26">
        <v>5.1806545214041204</v>
      </c>
      <c r="BB32" s="26">
        <v>8.0964998881154298</v>
      </c>
      <c r="BC32" s="26">
        <v>1879.5290177857801</v>
      </c>
      <c r="BD32" s="26">
        <v>5454.5753635859401</v>
      </c>
      <c r="BE32" s="26">
        <v>77.316092803562697</v>
      </c>
      <c r="BF32" s="26">
        <v>18.429866068111799</v>
      </c>
      <c r="BG32" s="26">
        <v>1.6621720654552199</v>
      </c>
      <c r="BH32" s="26">
        <v>253.668613585983</v>
      </c>
      <c r="BI32" s="26">
        <v>5690.63393117548</v>
      </c>
      <c r="BJ32" s="26">
        <v>6.5111929286749596E-5</v>
      </c>
      <c r="BK32" s="26">
        <v>401.57947910716001</v>
      </c>
      <c r="BL32" s="26">
        <v>4268.6136366150804</v>
      </c>
      <c r="BM32" s="26">
        <v>6680.8665349030198</v>
      </c>
      <c r="BN32" s="26">
        <v>49021.780840291598</v>
      </c>
      <c r="BO32" s="26">
        <v>2371.6545263805001</v>
      </c>
      <c r="BR32" s="30">
        <f t="shared" si="0"/>
        <v>5.0759227277965054E-3</v>
      </c>
      <c r="BS32" s="23">
        <f t="shared" si="7"/>
        <v>5.1875098774511524E-3</v>
      </c>
      <c r="BT32" s="23">
        <f t="shared" si="8"/>
        <v>2.392489716859045E-3</v>
      </c>
      <c r="BU32" s="23">
        <f t="shared" si="9"/>
        <v>2.378772952020373E-3</v>
      </c>
      <c r="BV32" s="23">
        <f t="shared" si="10"/>
        <v>4.2393136266451149E-3</v>
      </c>
      <c r="BW32" s="23">
        <f t="shared" si="10"/>
        <v>4.6703268003250179E-3</v>
      </c>
      <c r="BX32" s="23">
        <f t="shared" si="11"/>
        <v>2.9730553200660809E-3</v>
      </c>
      <c r="BY32" s="23">
        <f t="shared" si="12"/>
        <v>4.0124021762478956E-3</v>
      </c>
    </row>
    <row r="33" spans="1:77" x14ac:dyDescent="0.25">
      <c r="A33" s="28" t="s">
        <v>197</v>
      </c>
      <c r="B33" s="97">
        <v>24576.130754000002</v>
      </c>
      <c r="C33" s="97">
        <v>13665.436744000001</v>
      </c>
      <c r="D33" s="97">
        <v>13224.168045</v>
      </c>
      <c r="E33" s="97">
        <v>7071.1292464999997</v>
      </c>
      <c r="F33" s="97">
        <v>4664.5905355000004</v>
      </c>
      <c r="G33" s="97">
        <v>460.68666387000002</v>
      </c>
      <c r="H33" s="97">
        <v>32755.547371000001</v>
      </c>
      <c r="J33" s="28" t="s">
        <v>197</v>
      </c>
      <c r="K33" s="26">
        <v>2067.08381666274</v>
      </c>
      <c r="L33" s="26">
        <v>2288.8323938840799</v>
      </c>
      <c r="M33" s="26">
        <v>2288.8318791516299</v>
      </c>
      <c r="N33" s="26">
        <v>2906.3771411795801</v>
      </c>
      <c r="O33" s="26">
        <v>683.74138994692305</v>
      </c>
      <c r="P33" s="26">
        <v>5073.1122930157298</v>
      </c>
      <c r="Q33" s="26">
        <v>24691.2322637609</v>
      </c>
      <c r="R33" s="26">
        <v>1414.3862510205199</v>
      </c>
      <c r="S33" s="26">
        <v>759.89098282898101</v>
      </c>
      <c r="T33" s="26">
        <v>883.07908127703104</v>
      </c>
      <c r="U33" s="26">
        <v>415.968059977721</v>
      </c>
      <c r="V33" s="26">
        <v>1551.8166415399901</v>
      </c>
      <c r="W33" s="26">
        <v>1551.8166415399901</v>
      </c>
      <c r="X33" s="26">
        <v>60.712077479455701</v>
      </c>
      <c r="Y33" s="26">
        <v>392.61449789079398</v>
      </c>
      <c r="Z33" s="26">
        <v>50.236280486956503</v>
      </c>
      <c r="AA33" s="26">
        <v>320.80490947228998</v>
      </c>
      <c r="AB33" s="26">
        <v>445.83521256030298</v>
      </c>
      <c r="AC33" s="26">
        <v>296.99373499709401</v>
      </c>
      <c r="AD33" s="26">
        <v>13697.183236826</v>
      </c>
      <c r="AE33" s="26">
        <v>4825.2764470312004</v>
      </c>
      <c r="AF33" s="26">
        <v>11930.2786357799</v>
      </c>
      <c r="AG33" s="26">
        <v>1264.8738112733299</v>
      </c>
      <c r="AH33" s="26">
        <v>13255.864524532701</v>
      </c>
      <c r="AI33" s="26">
        <v>343.83160388286802</v>
      </c>
      <c r="AJ33" s="26">
        <v>864.98563361607603</v>
      </c>
      <c r="AK33" s="26">
        <v>52.2285542309451</v>
      </c>
      <c r="AL33" s="26">
        <v>8402.3069772747494</v>
      </c>
      <c r="AM33" s="26">
        <v>18.493819827267799</v>
      </c>
      <c r="AN33" s="26">
        <v>9.0988583728787304</v>
      </c>
      <c r="AO33" s="26">
        <v>1317.54220550383</v>
      </c>
      <c r="AP33" s="26">
        <v>34.588176017019599</v>
      </c>
      <c r="AQ33" s="26">
        <v>0.68905980092263397</v>
      </c>
      <c r="AR33" s="26">
        <v>36.432615750921698</v>
      </c>
      <c r="AS33" s="26">
        <v>7096.0258340412302</v>
      </c>
      <c r="AT33" s="26">
        <v>4683.1044634277396</v>
      </c>
      <c r="AU33" s="26">
        <v>2412.9213706134901</v>
      </c>
      <c r="AV33" s="26">
        <v>0.78622687764899002</v>
      </c>
      <c r="AW33" s="26">
        <v>0.77668682705291603</v>
      </c>
      <c r="AX33" s="26">
        <v>377.823294587102</v>
      </c>
      <c r="AY33" s="26">
        <v>3.5791277710720499</v>
      </c>
      <c r="AZ33" s="26">
        <v>1006.55076737379</v>
      </c>
      <c r="BA33" s="26">
        <v>4.8696606061608101</v>
      </c>
      <c r="BB33" s="26">
        <v>9.00842067494502</v>
      </c>
      <c r="BC33" s="26">
        <v>1646.42812998451</v>
      </c>
      <c r="BD33" s="26">
        <v>3253.2687135629399</v>
      </c>
      <c r="BE33" s="26">
        <v>143.393902897424</v>
      </c>
      <c r="BF33" s="26">
        <v>17.741136846398401</v>
      </c>
      <c r="BG33" s="26">
        <v>3.0738194778352801</v>
      </c>
      <c r="BH33" s="26">
        <v>461.96269837794898</v>
      </c>
      <c r="BI33" s="26">
        <v>3372.1248574370902</v>
      </c>
      <c r="BJ33" s="26">
        <v>2.9603170635537398E-5</v>
      </c>
      <c r="BK33" s="26">
        <v>141.45199938203001</v>
      </c>
      <c r="BL33" s="26">
        <v>2771.1594889202302</v>
      </c>
      <c r="BM33" s="26">
        <v>3937.3011720630202</v>
      </c>
      <c r="BN33" s="26">
        <v>32890.6402280681</v>
      </c>
      <c r="BO33" s="26">
        <v>1446.32426816101</v>
      </c>
      <c r="BR33" s="30">
        <f t="shared" si="0"/>
        <v>4.580016442314685E-3</v>
      </c>
      <c r="BS33" s="23">
        <f t="shared" si="7"/>
        <v>4.683467504019689E-3</v>
      </c>
      <c r="BT33" s="23">
        <f t="shared" si="8"/>
        <v>2.3231231771599545E-3</v>
      </c>
      <c r="BU33" s="23">
        <f t="shared" si="9"/>
        <v>2.3968600084966875E-3</v>
      </c>
      <c r="BV33" s="23">
        <f t="shared" si="10"/>
        <v>3.5208785857723576E-3</v>
      </c>
      <c r="BW33" s="23">
        <f t="shared" si="10"/>
        <v>3.9690360358188683E-3</v>
      </c>
      <c r="BX33" s="23">
        <f t="shared" si="11"/>
        <v>2.7698533689463276E-3</v>
      </c>
      <c r="BY33" s="23">
        <f t="shared" si="12"/>
        <v>4.124274143185374E-3</v>
      </c>
    </row>
    <row r="34" spans="1:77" x14ac:dyDescent="0.25">
      <c r="A34" s="28" t="s">
        <v>198</v>
      </c>
      <c r="B34" s="97">
        <v>33971.321247</v>
      </c>
      <c r="C34" s="97">
        <v>18577.222400999999</v>
      </c>
      <c r="D34" s="97">
        <v>26128.363716</v>
      </c>
      <c r="E34" s="97">
        <v>11297.608285</v>
      </c>
      <c r="F34" s="97">
        <v>5883.5633117999996</v>
      </c>
      <c r="G34" s="97">
        <v>601.35300544999996</v>
      </c>
      <c r="H34" s="97">
        <v>95367.234095000007</v>
      </c>
      <c r="J34" s="28" t="s">
        <v>198</v>
      </c>
      <c r="K34" s="26">
        <v>9968.6564299374895</v>
      </c>
      <c r="L34" s="26">
        <v>2043.5074622265099</v>
      </c>
      <c r="M34" s="26">
        <v>2043.50691520188</v>
      </c>
      <c r="N34" s="26">
        <v>2635.9621803013902</v>
      </c>
      <c r="O34" s="26">
        <v>1323.7897406776799</v>
      </c>
      <c r="P34" s="26">
        <v>4733.6308050674097</v>
      </c>
      <c r="Q34" s="26">
        <v>34147.655103292003</v>
      </c>
      <c r="R34" s="26">
        <v>1310.6237405781701</v>
      </c>
      <c r="S34" s="26">
        <v>1247.51608520985</v>
      </c>
      <c r="T34" s="26">
        <v>808.28368481995903</v>
      </c>
      <c r="U34" s="26">
        <v>2919.8336380476599</v>
      </c>
      <c r="V34" s="26">
        <v>1452.5699206817701</v>
      </c>
      <c r="W34" s="26">
        <v>1452.5699206817701</v>
      </c>
      <c r="X34" s="26">
        <v>59.204999582224097</v>
      </c>
      <c r="Y34" s="26">
        <v>597.26401835042202</v>
      </c>
      <c r="Z34" s="26">
        <v>46.013222025999902</v>
      </c>
      <c r="AA34" s="26">
        <v>685.93709621077301</v>
      </c>
      <c r="AB34" s="26">
        <v>2629.6774916921399</v>
      </c>
      <c r="AC34" s="26">
        <v>284.13154815869501</v>
      </c>
      <c r="AD34" s="26">
        <v>18618.263170036898</v>
      </c>
      <c r="AE34" s="26">
        <v>724.52495775701595</v>
      </c>
      <c r="AF34" s="26">
        <v>23614.817791365502</v>
      </c>
      <c r="AG34" s="26">
        <v>2564.6628351879699</v>
      </c>
      <c r="AH34" s="26">
        <v>26238.685626135699</v>
      </c>
      <c r="AI34" s="26">
        <v>951.51358475395</v>
      </c>
      <c r="AJ34" s="26">
        <v>1224.81776656438</v>
      </c>
      <c r="AK34" s="26">
        <v>77.272313776572602</v>
      </c>
      <c r="AL34" s="26">
        <v>35817.125530492798</v>
      </c>
      <c r="AM34" s="26">
        <v>103.871899999779</v>
      </c>
      <c r="AN34" s="26">
        <v>46.298672523465399</v>
      </c>
      <c r="AO34" s="26">
        <v>952.13980902462004</v>
      </c>
      <c r="AP34" s="26">
        <v>60.040182507977903</v>
      </c>
      <c r="AQ34" s="26">
        <v>3.0396235527703799</v>
      </c>
      <c r="AR34" s="26">
        <v>47.689176229875898</v>
      </c>
      <c r="AS34" s="26">
        <v>11327.454638720401</v>
      </c>
      <c r="AT34" s="26">
        <v>5906.9863937649097</v>
      </c>
      <c r="AU34" s="26">
        <v>5420.4682449555503</v>
      </c>
      <c r="AV34" s="26">
        <v>0.94204027083781205</v>
      </c>
      <c r="AW34" s="26">
        <v>1.73565725326146</v>
      </c>
      <c r="AX34" s="26">
        <v>865.77213845797803</v>
      </c>
      <c r="AY34" s="26">
        <v>24.013044147996201</v>
      </c>
      <c r="AZ34" s="26">
        <v>1178.41948171541</v>
      </c>
      <c r="BA34" s="26">
        <v>10.1564115342515</v>
      </c>
      <c r="BB34" s="26">
        <v>41.265305721545197</v>
      </c>
      <c r="BC34" s="26">
        <v>2121.9451642939398</v>
      </c>
      <c r="BD34" s="26">
        <v>11343.9580848653</v>
      </c>
      <c r="BE34" s="26">
        <v>221.13130262757801</v>
      </c>
      <c r="BF34" s="26">
        <v>144.707421239328</v>
      </c>
      <c r="BG34" s="26">
        <v>6.5467488877130799</v>
      </c>
      <c r="BH34" s="26">
        <v>603.27297594382605</v>
      </c>
      <c r="BI34" s="26">
        <v>19350.731152726101</v>
      </c>
      <c r="BJ34" s="26">
        <v>8.5353739661070199E-4</v>
      </c>
      <c r="BK34" s="26">
        <v>2455.9194103567002</v>
      </c>
      <c r="BL34" s="26">
        <v>8559.4571347783094</v>
      </c>
      <c r="BM34" s="26">
        <v>12452.151954323301</v>
      </c>
      <c r="BN34" s="26">
        <v>95675.522087887206</v>
      </c>
      <c r="BO34" s="26">
        <v>5888.3109380195401</v>
      </c>
      <c r="BR34" s="30">
        <f t="shared" si="0"/>
        <v>2.2564011180213799E-3</v>
      </c>
      <c r="BS34" s="23">
        <f t="shared" si="7"/>
        <v>5.1906681818439868E-3</v>
      </c>
      <c r="BT34" s="23">
        <f t="shared" si="8"/>
        <v>2.2091983479021115E-3</v>
      </c>
      <c r="BU34" s="23">
        <f t="shared" si="9"/>
        <v>4.222304593384932E-3</v>
      </c>
      <c r="BV34" s="23">
        <f t="shared" si="10"/>
        <v>2.6418294003013095E-3</v>
      </c>
      <c r="BW34" s="23">
        <f t="shared" si="10"/>
        <v>3.981104769950056E-3</v>
      </c>
      <c r="BX34" s="23">
        <f t="shared" si="11"/>
        <v>3.192751140221477E-3</v>
      </c>
      <c r="BY34" s="23">
        <f t="shared" si="12"/>
        <v>3.2326406004403781E-3</v>
      </c>
    </row>
    <row r="35" spans="1:77" x14ac:dyDescent="0.25">
      <c r="A35" s="28" t="s">
        <v>199</v>
      </c>
      <c r="B35" s="97">
        <v>247093.40654</v>
      </c>
      <c r="C35" s="97">
        <v>39527.651659000003</v>
      </c>
      <c r="D35" s="97">
        <v>13048.204414</v>
      </c>
      <c r="E35" s="97">
        <v>39773.331478</v>
      </c>
      <c r="F35" s="97">
        <v>34297.824094000003</v>
      </c>
      <c r="G35" s="97">
        <v>682.42610714</v>
      </c>
      <c r="H35" s="97">
        <v>260160.00138999999</v>
      </c>
      <c r="J35" s="28" t="s">
        <v>199</v>
      </c>
      <c r="K35" s="26">
        <v>15874.705183085</v>
      </c>
      <c r="L35" s="26">
        <v>27454.751923023599</v>
      </c>
      <c r="M35" s="26">
        <v>27454.751261718699</v>
      </c>
      <c r="N35" s="26">
        <v>35935.866166158601</v>
      </c>
      <c r="O35" s="26">
        <v>6504.2979296727099</v>
      </c>
      <c r="P35" s="26">
        <v>66102.526494696707</v>
      </c>
      <c r="Q35" s="26">
        <v>248499.95468112</v>
      </c>
      <c r="R35" s="26">
        <v>17989.003977618599</v>
      </c>
      <c r="S35" s="26">
        <v>7491.2408304207402</v>
      </c>
      <c r="T35" s="26">
        <v>11280.742110052601</v>
      </c>
      <c r="U35" s="26">
        <v>1372.7257798578801</v>
      </c>
      <c r="V35" s="26">
        <v>18784.7619250354</v>
      </c>
      <c r="W35" s="26">
        <v>18784.7619250354</v>
      </c>
      <c r="X35" s="26">
        <v>47.917111284884903</v>
      </c>
      <c r="Y35" s="26">
        <v>4522.8534120867498</v>
      </c>
      <c r="Z35" s="26">
        <v>657.044703139391</v>
      </c>
      <c r="AA35" s="26">
        <v>3032.66454376516</v>
      </c>
      <c r="AB35" s="26">
        <v>1479.7948762762201</v>
      </c>
      <c r="AC35" s="26">
        <v>3684.44563941563</v>
      </c>
      <c r="AD35" s="26">
        <v>39615.327116690598</v>
      </c>
      <c r="AE35" s="26">
        <v>7663.8949293539799</v>
      </c>
      <c r="AF35" s="26">
        <v>11779.3158575988</v>
      </c>
      <c r="AG35" s="26">
        <v>1260.89574415273</v>
      </c>
      <c r="AH35" s="26">
        <v>13088.1287130364</v>
      </c>
      <c r="AI35" s="26">
        <v>3619.7291349586599</v>
      </c>
      <c r="AJ35" s="26">
        <v>9283.4281612227896</v>
      </c>
      <c r="AK35" s="26">
        <v>101.222502437871</v>
      </c>
      <c r="AL35" s="26">
        <v>43800.391763183798</v>
      </c>
      <c r="AM35" s="26">
        <v>34.940571981569299</v>
      </c>
      <c r="AN35" s="26">
        <v>99.329569360935096</v>
      </c>
      <c r="AO35" s="26">
        <v>2564.6890247070801</v>
      </c>
      <c r="AP35" s="26">
        <v>66.815095234599298</v>
      </c>
      <c r="AQ35" s="26">
        <v>1.11314554823988</v>
      </c>
      <c r="AR35" s="26">
        <v>333.89243003687199</v>
      </c>
      <c r="AS35" s="26">
        <v>39982.002594833299</v>
      </c>
      <c r="AT35" s="26">
        <v>34488.361304082202</v>
      </c>
      <c r="AU35" s="26">
        <v>5493.6412907510503</v>
      </c>
      <c r="AV35" s="26">
        <v>4.6950462282555296</v>
      </c>
      <c r="AW35" s="26">
        <v>1.45063416690641</v>
      </c>
      <c r="AX35" s="26">
        <v>1366.8867249656901</v>
      </c>
      <c r="AY35" s="26">
        <v>33.243476144667198</v>
      </c>
      <c r="AZ35" s="26">
        <v>11989.319106647399</v>
      </c>
      <c r="BA35" s="26">
        <v>50.443057909588397</v>
      </c>
      <c r="BB35" s="26">
        <v>67.217295291588798</v>
      </c>
      <c r="BC35" s="26">
        <v>17345.8580233502</v>
      </c>
      <c r="BD35" s="26">
        <v>10964.275641342099</v>
      </c>
      <c r="BE35" s="26">
        <v>278.53378666357997</v>
      </c>
      <c r="BF35" s="26">
        <v>142.95135099764599</v>
      </c>
      <c r="BG35" s="26">
        <v>5.7604624094203398</v>
      </c>
      <c r="BH35" s="26">
        <v>685.39874393676098</v>
      </c>
      <c r="BI35" s="26">
        <v>11231.2513301372</v>
      </c>
      <c r="BJ35" s="26">
        <v>1.18464689686006E-4</v>
      </c>
      <c r="BK35" s="26">
        <v>452.38087476007797</v>
      </c>
      <c r="BL35" s="26">
        <v>23441.845706412001</v>
      </c>
      <c r="BM35" s="26">
        <v>27970.073267842501</v>
      </c>
      <c r="BN35" s="26">
        <v>261535.14076764899</v>
      </c>
      <c r="BO35" s="26">
        <v>8114.2198892997703</v>
      </c>
      <c r="BR35" s="30">
        <f t="shared" si="0"/>
        <v>3.661112473409371E-3</v>
      </c>
      <c r="BS35" s="23">
        <f t="shared" si="7"/>
        <v>5.6923742353776922E-3</v>
      </c>
      <c r="BT35" s="23">
        <f t="shared" si="8"/>
        <v>2.218079091744686E-3</v>
      </c>
      <c r="BU35" s="23">
        <f t="shared" si="9"/>
        <v>3.0597542596407738E-3</v>
      </c>
      <c r="BV35" s="23">
        <f t="shared" si="10"/>
        <v>5.2465083783268642E-3</v>
      </c>
      <c r="BW35" s="23">
        <f t="shared" si="10"/>
        <v>5.5553731210467939E-3</v>
      </c>
      <c r="BX35" s="23">
        <f t="shared" si="11"/>
        <v>4.3559834034179803E-3</v>
      </c>
      <c r="BY35" s="23">
        <f t="shared" si="12"/>
        <v>5.2857448120457225E-3</v>
      </c>
    </row>
    <row r="36" spans="1:77" x14ac:dyDescent="0.25">
      <c r="A36" s="28" t="s">
        <v>200</v>
      </c>
      <c r="B36" s="97">
        <v>213539.32999</v>
      </c>
      <c r="C36" s="97">
        <v>61776.414635000001</v>
      </c>
      <c r="D36" s="97">
        <v>18801.813145</v>
      </c>
      <c r="E36" s="97">
        <v>35272.640141000003</v>
      </c>
      <c r="F36" s="97">
        <v>29959.603064999999</v>
      </c>
      <c r="G36" s="97">
        <v>846.64028918999998</v>
      </c>
      <c r="H36" s="97">
        <v>264556.342</v>
      </c>
      <c r="J36" s="28" t="s">
        <v>200</v>
      </c>
      <c r="K36" s="26">
        <v>17855.046294011801</v>
      </c>
      <c r="L36" s="26">
        <v>23399.218432646099</v>
      </c>
      <c r="M36" s="26">
        <v>23399.217323577301</v>
      </c>
      <c r="N36" s="26">
        <v>30638.8799673086</v>
      </c>
      <c r="O36" s="26">
        <v>5890.4074432663401</v>
      </c>
      <c r="P36" s="26">
        <v>56425.860607935298</v>
      </c>
      <c r="Q36" s="26">
        <v>214754.155712318</v>
      </c>
      <c r="R36" s="26">
        <v>15339.297532417901</v>
      </c>
      <c r="S36" s="26">
        <v>7037.6451050703499</v>
      </c>
      <c r="T36" s="26">
        <v>9617.5202432231399</v>
      </c>
      <c r="U36" s="26">
        <v>2801.30978234842</v>
      </c>
      <c r="V36" s="26">
        <v>16040.220851477399</v>
      </c>
      <c r="W36" s="26">
        <v>16040.220851477399</v>
      </c>
      <c r="X36" s="26">
        <v>45.573614862309199</v>
      </c>
      <c r="Y36" s="26">
        <v>4006.1786546148301</v>
      </c>
      <c r="Z36" s="26">
        <v>560.23739799913199</v>
      </c>
      <c r="AA36" s="26">
        <v>2834.5799757249301</v>
      </c>
      <c r="AB36" s="26">
        <v>2735.56864101271</v>
      </c>
      <c r="AC36" s="26">
        <v>3126.4453420044902</v>
      </c>
      <c r="AD36" s="26">
        <v>61915.103142468201</v>
      </c>
      <c r="AE36" s="26">
        <v>14741.8518517964</v>
      </c>
      <c r="AF36" s="26">
        <v>16979.290754408401</v>
      </c>
      <c r="AG36" s="26">
        <v>1841.01472831363</v>
      </c>
      <c r="AH36" s="26">
        <v>18865.8790975843</v>
      </c>
      <c r="AI36" s="26">
        <v>3366.71148634371</v>
      </c>
      <c r="AJ36" s="26">
        <v>8171.97106925765</v>
      </c>
      <c r="AK36" s="26">
        <v>105.16474524711001</v>
      </c>
      <c r="AL36" s="26">
        <v>54322.7212085067</v>
      </c>
      <c r="AM36" s="26">
        <v>34.141516068387297</v>
      </c>
      <c r="AN36" s="26">
        <v>93.812537311904407</v>
      </c>
      <c r="AO36" s="26">
        <v>2304.6828231110499</v>
      </c>
      <c r="AP36" s="26">
        <v>68.670433731818804</v>
      </c>
      <c r="AQ36" s="26">
        <v>0.85125147307329796</v>
      </c>
      <c r="AR36" s="26">
        <v>289.44217829329102</v>
      </c>
      <c r="AS36" s="26">
        <v>35455.498519201101</v>
      </c>
      <c r="AT36" s="26">
        <v>30124.863445869902</v>
      </c>
      <c r="AU36" s="26">
        <v>5330.6350733312302</v>
      </c>
      <c r="AV36" s="26">
        <v>4.3679135050733802</v>
      </c>
      <c r="AW36" s="26">
        <v>1.5247676121188001</v>
      </c>
      <c r="AX36" s="26">
        <v>1256.61745525995</v>
      </c>
      <c r="AY36" s="26">
        <v>33.6412253766321</v>
      </c>
      <c r="AZ36" s="26">
        <v>10325.7574847247</v>
      </c>
      <c r="BA36" s="26">
        <v>43.9437776737931</v>
      </c>
      <c r="BB36" s="26">
        <v>64.494443317625397</v>
      </c>
      <c r="BC36" s="26">
        <v>15055.4487109685</v>
      </c>
      <c r="BD36" s="26">
        <v>17893.9103803615</v>
      </c>
      <c r="BE36" s="26">
        <v>287.75640859582097</v>
      </c>
      <c r="BF36" s="26">
        <v>148.405947737231</v>
      </c>
      <c r="BG36" s="26">
        <v>6.1398258617591699</v>
      </c>
      <c r="BH36" s="26">
        <v>849.95806941957699</v>
      </c>
      <c r="BI36" s="26">
        <v>19766.272158902299</v>
      </c>
      <c r="BJ36" s="26">
        <v>2.9438283569044798E-4</v>
      </c>
      <c r="BK36" s="26">
        <v>1658.30764160532</v>
      </c>
      <c r="BL36" s="26">
        <v>23437.570670468798</v>
      </c>
      <c r="BM36" s="26">
        <v>29332.3789272541</v>
      </c>
      <c r="BN36" s="26">
        <v>265845.77694274002</v>
      </c>
      <c r="BO36" s="26">
        <v>9568.3042275422195</v>
      </c>
      <c r="BR36" s="30">
        <f t="shared" si="0"/>
        <v>2.4156634645318338E-3</v>
      </c>
      <c r="BS36" s="23">
        <f t="shared" si="7"/>
        <v>5.6890022197544927E-3</v>
      </c>
      <c r="BT36" s="23">
        <f t="shared" si="8"/>
        <v>2.2450073913746408E-3</v>
      </c>
      <c r="BU36" s="23">
        <f t="shared" si="9"/>
        <v>3.4074348090911339E-3</v>
      </c>
      <c r="BV36" s="23">
        <f t="shared" si="10"/>
        <v>5.1841420849171854E-3</v>
      </c>
      <c r="BW36" s="23">
        <f t="shared" si="10"/>
        <v>5.5161071564050878E-3</v>
      </c>
      <c r="BX36" s="23">
        <f t="shared" si="11"/>
        <v>3.9187601534427406E-3</v>
      </c>
      <c r="BY36" s="23">
        <f t="shared" si="12"/>
        <v>4.8739521154250601E-3</v>
      </c>
    </row>
    <row r="37" spans="1:77" x14ac:dyDescent="0.25">
      <c r="A37" s="28" t="s">
        <v>201</v>
      </c>
      <c r="B37" s="97">
        <v>29810.493509</v>
      </c>
      <c r="C37" s="97">
        <v>17427.957750000001</v>
      </c>
      <c r="D37" s="97">
        <v>9912.1783133999998</v>
      </c>
      <c r="E37" s="97">
        <v>5614.098489</v>
      </c>
      <c r="F37" s="97">
        <v>4348.2678567000003</v>
      </c>
      <c r="G37" s="97">
        <v>275.20383859999998</v>
      </c>
      <c r="H37" s="97">
        <v>54429.167205999998</v>
      </c>
      <c r="J37" s="28" t="s">
        <v>201</v>
      </c>
      <c r="K37" s="26">
        <v>4437.3182858376804</v>
      </c>
      <c r="L37" s="26">
        <v>2792.2871453565499</v>
      </c>
      <c r="M37" s="26">
        <v>2792.2864436693899</v>
      </c>
      <c r="N37" s="26">
        <v>3641.9077846359801</v>
      </c>
      <c r="O37" s="26">
        <v>1001.82922290804</v>
      </c>
      <c r="P37" s="26">
        <v>6670.7183289013701</v>
      </c>
      <c r="Q37" s="26">
        <v>29975.384288320402</v>
      </c>
      <c r="R37" s="26">
        <v>1819.96981779354</v>
      </c>
      <c r="S37" s="26">
        <v>1065.4285444076399</v>
      </c>
      <c r="T37" s="26">
        <v>1137.52996963961</v>
      </c>
      <c r="U37" s="26">
        <v>1070.58212495056</v>
      </c>
      <c r="V37" s="26">
        <v>1932.3336547084</v>
      </c>
      <c r="W37" s="26">
        <v>1932.3336547084</v>
      </c>
      <c r="X37" s="26">
        <v>22.807013874127101</v>
      </c>
      <c r="Y37" s="26">
        <v>549.00927010673695</v>
      </c>
      <c r="Z37" s="26">
        <v>65.937385989087502</v>
      </c>
      <c r="AA37" s="26">
        <v>456.90611104561901</v>
      </c>
      <c r="AB37" s="26">
        <v>987.98236115369798</v>
      </c>
      <c r="AC37" s="26">
        <v>376.087451096184</v>
      </c>
      <c r="AD37" s="26">
        <v>17465.864659909501</v>
      </c>
      <c r="AE37" s="26">
        <v>1794.5307376113999</v>
      </c>
      <c r="AF37" s="26">
        <v>8956.3976917166801</v>
      </c>
      <c r="AG37" s="26">
        <v>972.34825657390695</v>
      </c>
      <c r="AH37" s="26">
        <v>9951.5529621647202</v>
      </c>
      <c r="AI37" s="26">
        <v>731.19151359946397</v>
      </c>
      <c r="AJ37" s="26">
        <v>1150.2822861197001</v>
      </c>
      <c r="AK37" s="26">
        <v>26.295944730126699</v>
      </c>
      <c r="AL37" s="26">
        <v>16226.359782036699</v>
      </c>
      <c r="AM37" s="26">
        <v>10.8568401593941</v>
      </c>
      <c r="AN37" s="26">
        <v>21.934929250373401</v>
      </c>
      <c r="AO37" s="26">
        <v>533.56142980759103</v>
      </c>
      <c r="AP37" s="26">
        <v>17.104326485777399</v>
      </c>
      <c r="AQ37" s="26">
        <v>0.40277632136774699</v>
      </c>
      <c r="AR37" s="26">
        <v>38.0360392973869</v>
      </c>
      <c r="AS37" s="26">
        <v>5640.2675367013298</v>
      </c>
      <c r="AT37" s="26">
        <v>4370.6935778065099</v>
      </c>
      <c r="AU37" s="26">
        <v>1269.57395889482</v>
      </c>
      <c r="AV37" s="26">
        <v>0.70950603360946296</v>
      </c>
      <c r="AW37" s="26">
        <v>0.42725473646499901</v>
      </c>
      <c r="AX37" s="26">
        <v>228.808444143146</v>
      </c>
      <c r="AY37" s="26">
        <v>10.0495491459845</v>
      </c>
      <c r="AZ37" s="26">
        <v>1307.70472637885</v>
      </c>
      <c r="BA37" s="26">
        <v>7.0847275991115399</v>
      </c>
      <c r="BB37" s="26">
        <v>18.349475450982901</v>
      </c>
      <c r="BC37" s="26">
        <v>2023.7414562630499</v>
      </c>
      <c r="BD37" s="26">
        <v>5464.7653647535999</v>
      </c>
      <c r="BE37" s="26">
        <v>71.112151215022195</v>
      </c>
      <c r="BF37" s="26">
        <v>52.757992846001599</v>
      </c>
      <c r="BG37" s="26">
        <v>1.75600794226094</v>
      </c>
      <c r="BH37" s="26">
        <v>276.13191699598201</v>
      </c>
      <c r="BI37" s="26">
        <v>7423.8154871615998</v>
      </c>
      <c r="BJ37" s="26">
        <v>2.17347557192634E-4</v>
      </c>
      <c r="BK37" s="26">
        <v>832.49447834689101</v>
      </c>
      <c r="BL37" s="26">
        <v>4681.6696195895802</v>
      </c>
      <c r="BM37" s="26">
        <v>6879.6213053059701</v>
      </c>
      <c r="BN37" s="26">
        <v>54644.916937008398</v>
      </c>
      <c r="BO37" s="26">
        <v>2598.4201647577902</v>
      </c>
      <c r="BR37" s="30">
        <f t="shared" si="0"/>
        <v>2.2918045013515143E-3</v>
      </c>
      <c r="BS37" s="23">
        <f t="shared" si="7"/>
        <v>5.5312998850763724E-3</v>
      </c>
      <c r="BT37" s="23">
        <f t="shared" si="8"/>
        <v>2.1750632204452936E-3</v>
      </c>
      <c r="BU37" s="23">
        <f t="shared" si="9"/>
        <v>3.9723507305645328E-3</v>
      </c>
      <c r="BV37" s="23">
        <f t="shared" si="10"/>
        <v>4.6613089799910478E-3</v>
      </c>
      <c r="BW37" s="23">
        <f t="shared" si="10"/>
        <v>5.1573918271743775E-3</v>
      </c>
      <c r="BX37" s="23">
        <f t="shared" si="11"/>
        <v>3.3723308537529496E-3</v>
      </c>
      <c r="BY37" s="23">
        <f t="shared" si="12"/>
        <v>3.963862430447343E-3</v>
      </c>
    </row>
    <row r="38" spans="1:77" x14ac:dyDescent="0.25">
      <c r="A38" s="28" t="s">
        <v>202</v>
      </c>
      <c r="B38" s="97">
        <v>30079.935551999999</v>
      </c>
      <c r="C38" s="97">
        <v>4495.7497947000002</v>
      </c>
      <c r="D38" s="97">
        <v>4014.4751686999998</v>
      </c>
      <c r="E38" s="97">
        <v>5457.6267731999997</v>
      </c>
      <c r="F38" s="97">
        <v>4157.8578920999998</v>
      </c>
      <c r="G38" s="97">
        <v>226.67077037000001</v>
      </c>
      <c r="H38" s="97">
        <v>44867.558656000001</v>
      </c>
      <c r="J38" s="28" t="s">
        <v>202</v>
      </c>
      <c r="K38" s="26">
        <v>2665.3123561182001</v>
      </c>
      <c r="L38" s="26">
        <v>2764.2698983876398</v>
      </c>
      <c r="M38" s="26">
        <v>2764.2696678991902</v>
      </c>
      <c r="N38" s="26">
        <v>3609.8762786009402</v>
      </c>
      <c r="O38" s="26">
        <v>922.52783474491196</v>
      </c>
      <c r="P38" s="26">
        <v>6614.1122487654302</v>
      </c>
      <c r="Q38" s="26">
        <v>27645.232656977299</v>
      </c>
      <c r="R38" s="26">
        <v>1822.0305655351799</v>
      </c>
      <c r="S38" s="26">
        <v>984.76532969483503</v>
      </c>
      <c r="T38" s="26">
        <v>1132.1088073175599</v>
      </c>
      <c r="U38" s="26">
        <v>498.68287799891402</v>
      </c>
      <c r="V38" s="26">
        <v>1922.46660828373</v>
      </c>
      <c r="W38" s="26">
        <v>1922.46660828373</v>
      </c>
      <c r="X38" s="26">
        <v>18.9911001140891</v>
      </c>
      <c r="Y38" s="26">
        <v>509.46059734784001</v>
      </c>
      <c r="Z38" s="26">
        <v>65.431859650110795</v>
      </c>
      <c r="AA38" s="26">
        <v>394.508459184179</v>
      </c>
      <c r="AB38" s="26">
        <v>588.731084208026</v>
      </c>
      <c r="AC38" s="26">
        <v>376.12135271159201</v>
      </c>
      <c r="AD38" s="26">
        <v>4297.8023861725997</v>
      </c>
      <c r="AE38" s="26">
        <v>557.98123861174702</v>
      </c>
      <c r="AF38" s="26">
        <v>3426.4898839156199</v>
      </c>
      <c r="AG38" s="26">
        <v>361.729917895467</v>
      </c>
      <c r="AH38" s="26">
        <v>3807.2109019251802</v>
      </c>
      <c r="AI38" s="26">
        <v>460.74661215973498</v>
      </c>
      <c r="AJ38" s="26">
        <v>1090.7561408070001</v>
      </c>
      <c r="AK38" s="26">
        <v>14.918473096115999</v>
      </c>
      <c r="AL38" s="26">
        <v>10661.0424956199</v>
      </c>
      <c r="AM38" s="26">
        <v>20.438362712787299</v>
      </c>
      <c r="AN38" s="26">
        <v>10.817529014478801</v>
      </c>
      <c r="AO38" s="26">
        <v>336.64085908607302</v>
      </c>
      <c r="AP38" s="26">
        <v>12.096240590728399</v>
      </c>
      <c r="AQ38" s="26">
        <v>0.61476405110313703</v>
      </c>
      <c r="AR38" s="26">
        <v>35.934183326443801</v>
      </c>
      <c r="AS38" s="26">
        <v>5008.4061237073001</v>
      </c>
      <c r="AT38" s="26">
        <v>3805.1680006342799</v>
      </c>
      <c r="AU38" s="26">
        <v>1203.23812307302</v>
      </c>
      <c r="AV38" s="26">
        <v>0.52612811058383901</v>
      </c>
      <c r="AW38" s="26">
        <v>0.31139252116161498</v>
      </c>
      <c r="AX38" s="26">
        <v>247.53768491542499</v>
      </c>
      <c r="AY38" s="26">
        <v>3.6485344940668099</v>
      </c>
      <c r="AZ38" s="26">
        <v>1227.0206117826001</v>
      </c>
      <c r="BA38" s="26">
        <v>5.9337444137634403</v>
      </c>
      <c r="BB38" s="26">
        <v>7.4398547143085301</v>
      </c>
      <c r="BC38" s="26">
        <v>1817.1740198526199</v>
      </c>
      <c r="BD38" s="26">
        <v>4139.49457542441</v>
      </c>
      <c r="BE38" s="26">
        <v>43.681312588942603</v>
      </c>
      <c r="BF38" s="26">
        <v>19.3108403004899</v>
      </c>
      <c r="BG38" s="26">
        <v>1.1234650625836999</v>
      </c>
      <c r="BH38" s="26">
        <v>216.260637268914</v>
      </c>
      <c r="BI38" s="26">
        <v>4335.3276846174704</v>
      </c>
      <c r="BJ38" s="26">
        <v>2.4994665339484101E-5</v>
      </c>
      <c r="BK38" s="26">
        <v>159.57198638912701</v>
      </c>
      <c r="BL38" s="26">
        <v>3491.5374343346498</v>
      </c>
      <c r="BM38" s="26">
        <v>5032.61535761504</v>
      </c>
      <c r="BN38" s="26">
        <v>41946.358621780499</v>
      </c>
      <c r="BO38" s="26">
        <v>1736.3423777314399</v>
      </c>
      <c r="BR38" s="30">
        <f t="shared" si="0"/>
        <v>4.9881923022667149E-3</v>
      </c>
      <c r="BS38" s="23">
        <f t="shared" si="7"/>
        <v>-8.0941094132790367E-2</v>
      </c>
      <c r="BT38" s="23">
        <f t="shared" si="8"/>
        <v>-4.4029898808149635E-2</v>
      </c>
      <c r="BU38" s="23">
        <f t="shared" si="9"/>
        <v>-5.1629231235707854E-2</v>
      </c>
      <c r="BV38" s="23">
        <f t="shared" si="10"/>
        <v>-8.2310621110740695E-2</v>
      </c>
      <c r="BW38" s="23">
        <f t="shared" si="10"/>
        <v>-8.4824902778865216E-2</v>
      </c>
      <c r="BX38" s="23">
        <f t="shared" si="11"/>
        <v>-4.5926226324167485E-2</v>
      </c>
      <c r="BY38" s="23">
        <f t="shared" si="12"/>
        <v>-6.5107175913366955E-2</v>
      </c>
    </row>
    <row r="39" spans="1:77" x14ac:dyDescent="0.25">
      <c r="A39" s="28" t="s">
        <v>203</v>
      </c>
      <c r="B39" s="97">
        <v>92630.734356999994</v>
      </c>
      <c r="C39" s="97">
        <v>22961.831523000001</v>
      </c>
      <c r="D39" s="97">
        <v>24264.544324999999</v>
      </c>
      <c r="E39" s="97">
        <v>19216.566211000001</v>
      </c>
      <c r="F39" s="97">
        <v>14206.310546999999</v>
      </c>
      <c r="G39" s="97">
        <v>822.05420100000003</v>
      </c>
      <c r="H39" s="97">
        <v>111119.03813</v>
      </c>
      <c r="J39" s="28" t="s">
        <v>203</v>
      </c>
      <c r="K39" s="26">
        <v>7662.3176302475704</v>
      </c>
      <c r="L39" s="26">
        <v>9378.7888105805996</v>
      </c>
      <c r="M39" s="26">
        <v>9378.7873848688196</v>
      </c>
      <c r="N39" s="26">
        <v>12215.169201292199</v>
      </c>
      <c r="O39" s="26">
        <v>2481.8563341608801</v>
      </c>
      <c r="P39" s="26">
        <v>22291.8811252634</v>
      </c>
      <c r="Q39" s="26">
        <v>93143.340343149393</v>
      </c>
      <c r="R39" s="26">
        <v>6084.8991477521904</v>
      </c>
      <c r="S39" s="26">
        <v>2813.9969283123901</v>
      </c>
      <c r="T39" s="26">
        <v>3813.00538892228</v>
      </c>
      <c r="U39" s="26">
        <v>1256.9131627951599</v>
      </c>
      <c r="V39" s="26">
        <v>6414.80699095829</v>
      </c>
      <c r="W39" s="26">
        <v>6414.80699095829</v>
      </c>
      <c r="X39" s="26">
        <v>70.834641139569101</v>
      </c>
      <c r="Y39" s="26">
        <v>1605.6688596203601</v>
      </c>
      <c r="Z39" s="26">
        <v>221.26008708595799</v>
      </c>
      <c r="AA39" s="26">
        <v>1163.77330278459</v>
      </c>
      <c r="AB39" s="26">
        <v>1220.2793347618599</v>
      </c>
      <c r="AC39" s="26">
        <v>1256.0865041828199</v>
      </c>
      <c r="AD39" s="26">
        <v>23012.148134834599</v>
      </c>
      <c r="AE39" s="26">
        <v>3141.9224521569399</v>
      </c>
      <c r="AF39" s="26">
        <v>21912.716545577801</v>
      </c>
      <c r="AG39" s="26">
        <v>2363.9126719886199</v>
      </c>
      <c r="AH39" s="26">
        <v>24347.463858705902</v>
      </c>
      <c r="AI39" s="26">
        <v>1373.0789723591399</v>
      </c>
      <c r="AJ39" s="26">
        <v>3329.1776746401201</v>
      </c>
      <c r="AK39" s="26">
        <v>109.898763096832</v>
      </c>
      <c r="AL39" s="26">
        <v>24215.772875821302</v>
      </c>
      <c r="AM39" s="26">
        <v>39.5694840490087</v>
      </c>
      <c r="AN39" s="26">
        <v>51.279755157988703</v>
      </c>
      <c r="AO39" s="26">
        <v>1886.7483122516301</v>
      </c>
      <c r="AP39" s="26">
        <v>71.853560001543201</v>
      </c>
      <c r="AQ39" s="26">
        <v>1.1054320339291299</v>
      </c>
      <c r="AR39" s="26">
        <v>131.05837823707299</v>
      </c>
      <c r="AS39" s="26">
        <v>19303.0293393346</v>
      </c>
      <c r="AT39" s="26">
        <v>14278.346465058699</v>
      </c>
      <c r="AU39" s="26">
        <v>5024.6828742759099</v>
      </c>
      <c r="AV39" s="26">
        <v>2.30909062043574</v>
      </c>
      <c r="AW39" s="26">
        <v>1.67433693480381</v>
      </c>
      <c r="AX39" s="26">
        <v>904.88340988883203</v>
      </c>
      <c r="AY39" s="26">
        <v>21.464772802680798</v>
      </c>
      <c r="AZ39" s="26">
        <v>4214.5659364076801</v>
      </c>
      <c r="BA39" s="26">
        <v>20.0024280680346</v>
      </c>
      <c r="BB39" s="26">
        <v>40.419214678373102</v>
      </c>
      <c r="BC39" s="26">
        <v>6368.6752720779104</v>
      </c>
      <c r="BD39" s="26">
        <v>7662.5371904454396</v>
      </c>
      <c r="BE39" s="26">
        <v>300.117972949288</v>
      </c>
      <c r="BF39" s="26">
        <v>105.981421205156</v>
      </c>
      <c r="BG39" s="26">
        <v>6.7389245975187002</v>
      </c>
      <c r="BH39" s="26">
        <v>824.74221558777901</v>
      </c>
      <c r="BI39" s="26">
        <v>9089.3775244599601</v>
      </c>
      <c r="BJ39" s="26">
        <v>1.9655116936093399E-4</v>
      </c>
      <c r="BK39" s="26">
        <v>773.71290065375604</v>
      </c>
      <c r="BL39" s="26">
        <v>9856.6573280978191</v>
      </c>
      <c r="BM39" s="26">
        <v>12477.7992869339</v>
      </c>
      <c r="BN39" s="26">
        <v>111646.48922612199</v>
      </c>
      <c r="BO39" s="26">
        <v>4288.3394724084401</v>
      </c>
      <c r="BR39" s="30">
        <f t="shared" si="0"/>
        <v>2.9093231866217893E-3</v>
      </c>
      <c r="BS39" s="23">
        <f t="shared" si="7"/>
        <v>5.5338650795297567E-3</v>
      </c>
      <c r="BT39" s="23">
        <f t="shared" si="8"/>
        <v>2.1913152609014551E-3</v>
      </c>
      <c r="BU39" s="23">
        <f t="shared" si="9"/>
        <v>3.4173126268219225E-3</v>
      </c>
      <c r="BV39" s="23">
        <f t="shared" si="10"/>
        <v>4.4994057411310772E-3</v>
      </c>
      <c r="BW39" s="23">
        <f t="shared" si="10"/>
        <v>5.0706985336113385E-3</v>
      </c>
      <c r="BX39" s="23">
        <f t="shared" si="11"/>
        <v>3.2698751305073374E-3</v>
      </c>
      <c r="BY39" s="23">
        <f t="shared" si="12"/>
        <v>4.7467212189590702E-3</v>
      </c>
    </row>
    <row r="40" spans="1:77" x14ac:dyDescent="0.25">
      <c r="A40" s="28" t="s">
        <v>204</v>
      </c>
      <c r="B40" s="97">
        <v>56162.672939999997</v>
      </c>
      <c r="C40" s="97">
        <v>29453.880136</v>
      </c>
      <c r="D40" s="97">
        <v>34074.375251999998</v>
      </c>
      <c r="E40" s="97">
        <v>23533.585497</v>
      </c>
      <c r="F40" s="97">
        <v>11953.544361</v>
      </c>
      <c r="G40" s="97">
        <v>1530.7332746</v>
      </c>
      <c r="H40" s="97">
        <v>79484.208786999996</v>
      </c>
      <c r="J40" s="28" t="s">
        <v>204</v>
      </c>
      <c r="K40" s="26">
        <v>5124.4696818222301</v>
      </c>
      <c r="L40" s="26">
        <v>4936.2880443815202</v>
      </c>
      <c r="M40" s="26">
        <v>4936.2864108343801</v>
      </c>
      <c r="N40" s="26">
        <v>6324.1270272540796</v>
      </c>
      <c r="O40" s="26">
        <v>1648.4634867356001</v>
      </c>
      <c r="P40" s="26">
        <v>11143.4547221823</v>
      </c>
      <c r="Q40" s="26">
        <v>56421.5711926453</v>
      </c>
      <c r="R40" s="26">
        <v>3142.2841375490998</v>
      </c>
      <c r="S40" s="26">
        <v>1819.8935557442001</v>
      </c>
      <c r="T40" s="26">
        <v>1941.8610867667001</v>
      </c>
      <c r="U40" s="26">
        <v>1115.34611919137</v>
      </c>
      <c r="V40" s="26">
        <v>3409.73939494352</v>
      </c>
      <c r="W40" s="26">
        <v>3409.73939494352</v>
      </c>
      <c r="X40" s="26">
        <v>121.391995436234</v>
      </c>
      <c r="Y40" s="26">
        <v>893.01684901602198</v>
      </c>
      <c r="Z40" s="26">
        <v>110.27642586116301</v>
      </c>
      <c r="AA40" s="26">
        <v>726.65675491966795</v>
      </c>
      <c r="AB40" s="26">
        <v>1181.32978688516</v>
      </c>
      <c r="AC40" s="26">
        <v>637.10040989528898</v>
      </c>
      <c r="AD40" s="26">
        <v>29522.365139965899</v>
      </c>
      <c r="AE40" s="26">
        <v>10470.463093635801</v>
      </c>
      <c r="AF40" s="26">
        <v>30743.976034744799</v>
      </c>
      <c r="AG40" s="26">
        <v>3294.6064956783898</v>
      </c>
      <c r="AH40" s="26">
        <v>34159.974525859398</v>
      </c>
      <c r="AI40" s="26">
        <v>824.26388708652598</v>
      </c>
      <c r="AJ40" s="26">
        <v>1991.03812523741</v>
      </c>
      <c r="AK40" s="26">
        <v>270.15574265447498</v>
      </c>
      <c r="AL40" s="26">
        <v>21309.4613510739</v>
      </c>
      <c r="AM40" s="26">
        <v>90.053013111989202</v>
      </c>
      <c r="AN40" s="26">
        <v>22.6031285349735</v>
      </c>
      <c r="AO40" s="26">
        <v>2803.3986860452901</v>
      </c>
      <c r="AP40" s="26">
        <v>177.04175024939701</v>
      </c>
      <c r="AQ40" s="26">
        <v>2.4689002904589401</v>
      </c>
      <c r="AR40" s="26">
        <v>116.53784189553301</v>
      </c>
      <c r="AS40" s="26">
        <v>23609.263982865599</v>
      </c>
      <c r="AT40" s="26">
        <v>11998.798552771401</v>
      </c>
      <c r="AU40" s="26">
        <v>11610.4654300941</v>
      </c>
      <c r="AV40" s="26">
        <v>3.0562785672161601</v>
      </c>
      <c r="AW40" s="26">
        <v>4.0110248383736504</v>
      </c>
      <c r="AX40" s="26">
        <v>1755.25541328394</v>
      </c>
      <c r="AY40" s="26">
        <v>10.479605626195299</v>
      </c>
      <c r="AZ40" s="26">
        <v>2235.9183530371402</v>
      </c>
      <c r="BA40" s="26">
        <v>12.267725883915601</v>
      </c>
      <c r="BB40" s="26">
        <v>21.099518631811499</v>
      </c>
      <c r="BC40" s="26">
        <v>3673.52555123817</v>
      </c>
      <c r="BD40" s="26">
        <v>9049.8376951611808</v>
      </c>
      <c r="BE40" s="26">
        <v>741.07341512480798</v>
      </c>
      <c r="BF40" s="26">
        <v>43.936125420944997</v>
      </c>
      <c r="BG40" s="26">
        <v>15.9164783368331</v>
      </c>
      <c r="BH40" s="26">
        <v>1534.9755179461699</v>
      </c>
      <c r="BI40" s="26">
        <v>8814.7317596138801</v>
      </c>
      <c r="BJ40" s="26">
        <v>1.4011753837860999E-4</v>
      </c>
      <c r="BK40" s="26">
        <v>494.59944231024701</v>
      </c>
      <c r="BL40" s="26">
        <v>6671.4065807018396</v>
      </c>
      <c r="BM40" s="26">
        <v>9915.7017547578398</v>
      </c>
      <c r="BN40" s="26">
        <v>79801.823383874202</v>
      </c>
      <c r="BO40" s="26">
        <v>3578.78688512999</v>
      </c>
      <c r="BR40" s="30">
        <f t="shared" si="0"/>
        <v>3.5536324930318434E-3</v>
      </c>
      <c r="BS40" s="23">
        <f t="shared" si="7"/>
        <v>4.6097922177224587E-3</v>
      </c>
      <c r="BT40" s="23">
        <f t="shared" si="8"/>
        <v>2.3251606800081238E-3</v>
      </c>
      <c r="BU40" s="23">
        <f t="shared" si="9"/>
        <v>2.5121303978823586E-3</v>
      </c>
      <c r="BV40" s="23">
        <f t="shared" si="10"/>
        <v>3.2157652252032104E-3</v>
      </c>
      <c r="BW40" s="23">
        <f t="shared" si="10"/>
        <v>3.785838777580344E-3</v>
      </c>
      <c r="BX40" s="23">
        <f t="shared" si="11"/>
        <v>2.7713798455701066E-3</v>
      </c>
      <c r="BY40" s="23">
        <f t="shared" si="12"/>
        <v>3.9959458831041799E-3</v>
      </c>
    </row>
    <row r="41" spans="1:77" x14ac:dyDescent="0.25">
      <c r="A41" s="28" t="s">
        <v>205</v>
      </c>
      <c r="B41" s="97">
        <v>28061.854351000002</v>
      </c>
      <c r="C41" s="97">
        <v>42711.473270000002</v>
      </c>
      <c r="D41" s="97">
        <v>24986.969023000001</v>
      </c>
      <c r="E41" s="97">
        <v>14598.767125</v>
      </c>
      <c r="F41" s="97">
        <v>6565.0049519000004</v>
      </c>
      <c r="G41" s="97">
        <v>855.72086838999996</v>
      </c>
      <c r="H41" s="97">
        <v>64619.744794999999</v>
      </c>
      <c r="J41" s="28" t="s">
        <v>205</v>
      </c>
      <c r="K41" s="26">
        <v>5145.8857485499902</v>
      </c>
      <c r="L41" s="26">
        <v>2087.0804560634001</v>
      </c>
      <c r="M41" s="26">
        <v>2087.07935516723</v>
      </c>
      <c r="N41" s="26">
        <v>2649.6506712191599</v>
      </c>
      <c r="O41" s="26">
        <v>1116.1011639219601</v>
      </c>
      <c r="P41" s="26">
        <v>4626.2221870441299</v>
      </c>
      <c r="Q41" s="26">
        <v>28190.1294575637</v>
      </c>
      <c r="R41" s="26">
        <v>1305.4578950545799</v>
      </c>
      <c r="S41" s="26">
        <v>1107.9745983427399</v>
      </c>
      <c r="T41" s="26">
        <v>803.88550362680098</v>
      </c>
      <c r="U41" s="26">
        <v>1647.31818241374</v>
      </c>
      <c r="V41" s="26">
        <v>1479.90793122881</v>
      </c>
      <c r="W41" s="26">
        <v>1479.90793122881</v>
      </c>
      <c r="X41" s="26">
        <v>89.229619507763005</v>
      </c>
      <c r="Y41" s="26">
        <v>468.50158583955101</v>
      </c>
      <c r="Z41" s="26">
        <v>45.283660553699598</v>
      </c>
      <c r="AA41" s="26">
        <v>466.69987496279401</v>
      </c>
      <c r="AB41" s="26">
        <v>1396.0767681105101</v>
      </c>
      <c r="AC41" s="26">
        <v>290.81293773139902</v>
      </c>
      <c r="AD41" s="26">
        <v>42813.470088791197</v>
      </c>
      <c r="AE41" s="26">
        <v>20502.917194847701</v>
      </c>
      <c r="AF41" s="26">
        <v>22556.104268456798</v>
      </c>
      <c r="AG41" s="26">
        <v>2417.0044136752599</v>
      </c>
      <c r="AH41" s="26">
        <v>25062.3383016398</v>
      </c>
      <c r="AI41" s="26">
        <v>509.282198979589</v>
      </c>
      <c r="AJ41" s="26">
        <v>1116.5816011285399</v>
      </c>
      <c r="AK41" s="26">
        <v>190.52371035676299</v>
      </c>
      <c r="AL41" s="26">
        <v>21574.1951384229</v>
      </c>
      <c r="AM41" s="26">
        <v>57.202339020155698</v>
      </c>
      <c r="AN41" s="26">
        <v>21.3425406042868</v>
      </c>
      <c r="AO41" s="26">
        <v>1481.65537241025</v>
      </c>
      <c r="AP41" s="26">
        <v>123.609310590452</v>
      </c>
      <c r="AQ41" s="26">
        <v>1.97102279788576</v>
      </c>
      <c r="AR41" s="26">
        <v>67.0486074240645</v>
      </c>
      <c r="AS41" s="26">
        <v>14644.362758720899</v>
      </c>
      <c r="AT41" s="26">
        <v>6588.7601476769296</v>
      </c>
      <c r="AU41" s="26">
        <v>8055.6026110440498</v>
      </c>
      <c r="AV41" s="26">
        <v>2.0575628955505199</v>
      </c>
      <c r="AW41" s="26">
        <v>2.8187830611176299</v>
      </c>
      <c r="AX41" s="26">
        <v>1151.96965927567</v>
      </c>
      <c r="AY41" s="26">
        <v>11.4035661281877</v>
      </c>
      <c r="AZ41" s="26">
        <v>1034.1399652882201</v>
      </c>
      <c r="BA41" s="26">
        <v>8.9299797924348301</v>
      </c>
      <c r="BB41" s="26">
        <v>22.533573762132299</v>
      </c>
      <c r="BC41" s="26">
        <v>1824.9919870258</v>
      </c>
      <c r="BD41" s="26">
        <v>8663.3819070388199</v>
      </c>
      <c r="BE41" s="26">
        <v>520.36833634925597</v>
      </c>
      <c r="BF41" s="26">
        <v>54.920312458649498</v>
      </c>
      <c r="BG41" s="26">
        <v>11.273518436041099</v>
      </c>
      <c r="BH41" s="26">
        <v>858.13062090047595</v>
      </c>
      <c r="BI41" s="26">
        <v>10412.6642199863</v>
      </c>
      <c r="BJ41" s="26">
        <v>3.8270629611605102E-4</v>
      </c>
      <c r="BK41" s="26">
        <v>1098.8877767978599</v>
      </c>
      <c r="BL41" s="26">
        <v>5557.6908588753904</v>
      </c>
      <c r="BM41" s="26">
        <v>8872.4599208961699</v>
      </c>
      <c r="BN41" s="26">
        <v>64837.301636931799</v>
      </c>
      <c r="BO41" s="26">
        <v>3737.7969517947099</v>
      </c>
      <c r="BR41" s="30">
        <f t="shared" si="0"/>
        <v>3.5603070405415766E-3</v>
      </c>
      <c r="BS41" s="23">
        <f t="shared" si="7"/>
        <v>4.5711557390050858E-3</v>
      </c>
      <c r="BT41" s="23">
        <f t="shared" si="8"/>
        <v>2.3880426260743338E-3</v>
      </c>
      <c r="BU41" s="23">
        <f t="shared" si="9"/>
        <v>3.0163433816411595E-3</v>
      </c>
      <c r="BV41" s="23">
        <f t="shared" si="10"/>
        <v>3.1232523493588543E-3</v>
      </c>
      <c r="BW41" s="23">
        <f t="shared" si="10"/>
        <v>3.6184581658318692E-3</v>
      </c>
      <c r="BX41" s="23">
        <f t="shared" si="11"/>
        <v>2.8160497184202397E-3</v>
      </c>
      <c r="BY41" s="23">
        <f t="shared" si="12"/>
        <v>3.3667239420703222E-3</v>
      </c>
    </row>
    <row r="42" spans="1:77" x14ac:dyDescent="0.25">
      <c r="A42" s="28" t="s">
        <v>206</v>
      </c>
      <c r="B42" s="97">
        <v>96206.864528999999</v>
      </c>
      <c r="C42" s="97">
        <v>15167.407535</v>
      </c>
      <c r="D42" s="97">
        <v>10408.534183</v>
      </c>
      <c r="E42" s="97">
        <v>15087.893163999999</v>
      </c>
      <c r="F42" s="97">
        <v>13171.966732999999</v>
      </c>
      <c r="G42" s="97">
        <v>285.44391832999997</v>
      </c>
      <c r="H42" s="97">
        <v>110025.67320999999</v>
      </c>
      <c r="J42" s="28" t="s">
        <v>206</v>
      </c>
      <c r="K42" s="26">
        <v>6581.7321669396997</v>
      </c>
      <c r="L42" s="26">
        <v>10236.6852026379</v>
      </c>
      <c r="M42" s="26">
        <v>10236.6845135763</v>
      </c>
      <c r="N42" s="26">
        <v>13382.3531809173</v>
      </c>
      <c r="O42" s="26">
        <v>2637.9621502698301</v>
      </c>
      <c r="P42" s="26">
        <v>24613.142374723499</v>
      </c>
      <c r="Q42" s="26">
        <v>96754.823195709803</v>
      </c>
      <c r="R42" s="26">
        <v>6695.8334429246497</v>
      </c>
      <c r="S42" s="26">
        <v>2922.9461723555901</v>
      </c>
      <c r="T42" s="26">
        <v>4198.4698470802095</v>
      </c>
      <c r="U42" s="26">
        <v>751.43549695714501</v>
      </c>
      <c r="V42" s="26">
        <v>7040.4568156998403</v>
      </c>
      <c r="W42" s="26">
        <v>7040.4568156998403</v>
      </c>
      <c r="X42" s="26">
        <v>25.174098975842799</v>
      </c>
      <c r="Y42" s="26">
        <v>1719.8972164346801</v>
      </c>
      <c r="Z42" s="26">
        <v>244.463511088649</v>
      </c>
      <c r="AA42" s="26">
        <v>1192.37302653549</v>
      </c>
      <c r="AB42" s="26">
        <v>873.949046881242</v>
      </c>
      <c r="AC42" s="26">
        <v>1363.66048799499</v>
      </c>
      <c r="AD42" s="26">
        <v>15200.474659633899</v>
      </c>
      <c r="AE42" s="26">
        <v>1336.0057875295499</v>
      </c>
      <c r="AF42" s="26">
        <v>9408.4075107061799</v>
      </c>
      <c r="AG42" s="26">
        <v>1020.2046975864901</v>
      </c>
      <c r="AH42" s="26">
        <v>10453.7863072685</v>
      </c>
      <c r="AI42" s="26">
        <v>1411.15171984415</v>
      </c>
      <c r="AJ42" s="26">
        <v>3612.3511820951599</v>
      </c>
      <c r="AK42" s="26">
        <v>23.867180508937</v>
      </c>
      <c r="AL42" s="26">
        <v>21797.341411111302</v>
      </c>
      <c r="AM42" s="26">
        <v>20.855695718072901</v>
      </c>
      <c r="AN42" s="26">
        <v>50.760675639478102</v>
      </c>
      <c r="AO42" s="26">
        <v>1044.8457595749401</v>
      </c>
      <c r="AP42" s="26">
        <v>16.9966380639009</v>
      </c>
      <c r="AQ42" s="26">
        <v>1.1359075775062399</v>
      </c>
      <c r="AR42" s="26">
        <v>122.755797924348</v>
      </c>
      <c r="AS42" s="26">
        <v>15166.1524451148</v>
      </c>
      <c r="AT42" s="26">
        <v>13244.892859363301</v>
      </c>
      <c r="AU42" s="26">
        <v>1921.25958575152</v>
      </c>
      <c r="AV42" s="26">
        <v>1.6476292167529201</v>
      </c>
      <c r="AW42" s="26">
        <v>0.45216527081025298</v>
      </c>
      <c r="AX42" s="26">
        <v>470.09821050833</v>
      </c>
      <c r="AY42" s="26">
        <v>19.9150133104052</v>
      </c>
      <c r="AZ42" s="26">
        <v>4552.99832459752</v>
      </c>
      <c r="BA42" s="26">
        <v>21.248194282312799</v>
      </c>
      <c r="BB42" s="26">
        <v>39.853077916852598</v>
      </c>
      <c r="BC42" s="26">
        <v>6689.4753061393203</v>
      </c>
      <c r="BD42" s="26">
        <v>5740.3054875977896</v>
      </c>
      <c r="BE42" s="26">
        <v>66.250623687561003</v>
      </c>
      <c r="BF42" s="26">
        <v>99.963563639169493</v>
      </c>
      <c r="BG42" s="26">
        <v>1.7730957870776001</v>
      </c>
      <c r="BH42" s="26">
        <v>286.72458991716098</v>
      </c>
      <c r="BI42" s="26">
        <v>6447.7641062270804</v>
      </c>
      <c r="BJ42" s="26">
        <v>4.3658351355015701E-5</v>
      </c>
      <c r="BK42" s="26">
        <v>251.51351820872699</v>
      </c>
      <c r="BL42" s="26">
        <v>9904.8698874849106</v>
      </c>
      <c r="BM42" s="26">
        <v>13279.5224989699</v>
      </c>
      <c r="BN42" s="26">
        <v>110573.886632715</v>
      </c>
      <c r="BO42" s="26">
        <v>3927.1601790714099</v>
      </c>
      <c r="BR42" s="30">
        <f t="shared" si="0"/>
        <v>2.4081321576603582E-3</v>
      </c>
      <c r="BS42" s="23">
        <f t="shared" si="7"/>
        <v>5.6956296142946375E-3</v>
      </c>
      <c r="BT42" s="23">
        <f t="shared" si="8"/>
        <v>2.1801434792065705E-3</v>
      </c>
      <c r="BU42" s="23">
        <f t="shared" si="9"/>
        <v>4.3475981798098843E-3</v>
      </c>
      <c r="BV42" s="23">
        <f t="shared" si="10"/>
        <v>5.186892580968743E-3</v>
      </c>
      <c r="BW42" s="23">
        <f t="shared" si="10"/>
        <v>5.5364645114535753E-3</v>
      </c>
      <c r="BX42" s="23">
        <f t="shared" si="11"/>
        <v>4.4865961574996069E-3</v>
      </c>
      <c r="BY42" s="23">
        <f t="shared" si="12"/>
        <v>4.9825954863158533E-3</v>
      </c>
    </row>
    <row r="43" spans="1:77" x14ac:dyDescent="0.25">
      <c r="A43" s="28" t="s">
        <v>207</v>
      </c>
      <c r="B43" s="97">
        <v>47162.618047000004</v>
      </c>
      <c r="C43" s="97">
        <v>20845.989057999999</v>
      </c>
      <c r="D43" s="97">
        <v>48346.530121000003</v>
      </c>
      <c r="E43" s="97">
        <v>29354.651209</v>
      </c>
      <c r="F43" s="97">
        <v>12259.692333000001</v>
      </c>
      <c r="G43" s="97">
        <v>1286.7173031</v>
      </c>
      <c r="H43" s="97">
        <v>75614.265868000002</v>
      </c>
      <c r="J43" s="28" t="s">
        <v>207</v>
      </c>
      <c r="K43" s="26">
        <v>6532.46545922716</v>
      </c>
      <c r="L43" s="26">
        <v>2516.8205526134002</v>
      </c>
      <c r="M43" s="26">
        <v>2516.81672484923</v>
      </c>
      <c r="N43" s="26">
        <v>3099.8340276341801</v>
      </c>
      <c r="O43" s="26">
        <v>1218.67571178716</v>
      </c>
      <c r="P43" s="26">
        <v>5083.6514573122004</v>
      </c>
      <c r="Q43" s="26">
        <v>47381.516249541099</v>
      </c>
      <c r="R43" s="26">
        <v>1473.56849482537</v>
      </c>
      <c r="S43" s="26">
        <v>1110.4871804990901</v>
      </c>
      <c r="T43" s="26">
        <v>909.49549290827997</v>
      </c>
      <c r="U43" s="26">
        <v>1947.6501342589499</v>
      </c>
      <c r="V43" s="26">
        <v>1722.4463776794601</v>
      </c>
      <c r="W43" s="26">
        <v>1722.4463776794601</v>
      </c>
      <c r="X43" s="26">
        <v>147.715865200813</v>
      </c>
      <c r="Y43" s="26">
        <v>547.27023539186098</v>
      </c>
      <c r="Z43" s="26">
        <v>49.976432586247199</v>
      </c>
      <c r="AA43" s="26">
        <v>569.37000135178596</v>
      </c>
      <c r="AB43" s="26">
        <v>1802.67653731314</v>
      </c>
      <c r="AC43" s="26">
        <v>318.80519068325901</v>
      </c>
      <c r="AD43" s="26">
        <v>20893.826096727698</v>
      </c>
      <c r="AE43" s="26">
        <v>4899.09279225296</v>
      </c>
      <c r="AF43" s="26">
        <v>43666.1965152025</v>
      </c>
      <c r="AG43" s="26">
        <v>4704.0855259749596</v>
      </c>
      <c r="AH43" s="26">
        <v>48517.997906378201</v>
      </c>
      <c r="AI43" s="26">
        <v>669.74090738308598</v>
      </c>
      <c r="AJ43" s="26">
        <v>1246.99233985295</v>
      </c>
      <c r="AK43" s="26">
        <v>426.56501985482498</v>
      </c>
      <c r="AL43" s="26">
        <v>26375.607833548798</v>
      </c>
      <c r="AM43" s="26">
        <v>131.212629622403</v>
      </c>
      <c r="AN43" s="26">
        <v>60.078717699256501</v>
      </c>
      <c r="AO43" s="26">
        <v>3075.4991571730102</v>
      </c>
      <c r="AP43" s="26">
        <v>275.527553672073</v>
      </c>
      <c r="AQ43" s="26">
        <v>2.5960603705969501</v>
      </c>
      <c r="AR43" s="26">
        <v>124.049744387307</v>
      </c>
      <c r="AS43" s="26">
        <v>29443.2795138972</v>
      </c>
      <c r="AT43" s="26">
        <v>12301.513940061701</v>
      </c>
      <c r="AU43" s="26">
        <v>17141.765573835499</v>
      </c>
      <c r="AV43" s="26">
        <v>4.1365152224739097</v>
      </c>
      <c r="AW43" s="26">
        <v>6.3959339595562001</v>
      </c>
      <c r="AX43" s="26">
        <v>2494.5667870390198</v>
      </c>
      <c r="AY43" s="26">
        <v>34.2013152750541</v>
      </c>
      <c r="AZ43" s="26">
        <v>1415.70213729283</v>
      </c>
      <c r="BA43" s="26">
        <v>13.0859699752531</v>
      </c>
      <c r="BB43" s="26">
        <v>54.471253961430101</v>
      </c>
      <c r="BC43" s="26">
        <v>2821.17815362908</v>
      </c>
      <c r="BD43" s="26">
        <v>8245.3206254434899</v>
      </c>
      <c r="BE43" s="26">
        <v>1162.6372256816401</v>
      </c>
      <c r="BF43" s="26">
        <v>173.81437432166501</v>
      </c>
      <c r="BG43" s="26">
        <v>25.795390924232599</v>
      </c>
      <c r="BH43" s="26">
        <v>1290.4679865703199</v>
      </c>
      <c r="BI43" s="26">
        <v>13407.2903637482</v>
      </c>
      <c r="BJ43" s="26">
        <v>5.2149320867011595E-4</v>
      </c>
      <c r="BK43" s="26">
        <v>1568.8584165713801</v>
      </c>
      <c r="BL43" s="26">
        <v>6573.4479040695896</v>
      </c>
      <c r="BM43" s="26">
        <v>10002.617636058099</v>
      </c>
      <c r="BN43" s="26">
        <v>75871.553599982304</v>
      </c>
      <c r="BO43" s="26">
        <v>4456.5060822551704</v>
      </c>
      <c r="BR43" s="30">
        <f t="shared" si="0"/>
        <v>3.0445581346091404E-3</v>
      </c>
      <c r="BS43" s="23">
        <f t="shared" si="7"/>
        <v>4.6413496876477811E-3</v>
      </c>
      <c r="BT43" s="23">
        <f t="shared" si="8"/>
        <v>2.2947838356146906E-3</v>
      </c>
      <c r="BU43" s="23">
        <f t="shared" si="9"/>
        <v>3.5466409884857128E-3</v>
      </c>
      <c r="BV43" s="23">
        <f t="shared" si="10"/>
        <v>3.0192252759599124E-3</v>
      </c>
      <c r="BW43" s="23">
        <f t="shared" si="10"/>
        <v>3.4113096744790858E-3</v>
      </c>
      <c r="BX43" s="23">
        <f t="shared" si="11"/>
        <v>2.9149242504811759E-3</v>
      </c>
      <c r="BY43" s="23">
        <f t="shared" si="12"/>
        <v>3.4026347942258633E-3</v>
      </c>
    </row>
    <row r="44" spans="1:77" x14ac:dyDescent="0.25">
      <c r="A44" s="28" t="s">
        <v>208</v>
      </c>
      <c r="B44" s="97">
        <v>23054.298875</v>
      </c>
      <c r="C44" s="97">
        <v>10147.642736</v>
      </c>
      <c r="D44" s="97">
        <v>6928.7467838000002</v>
      </c>
      <c r="E44" s="97">
        <v>6250.7964148000001</v>
      </c>
      <c r="F44" s="97">
        <v>3974.9753393999999</v>
      </c>
      <c r="G44" s="97">
        <v>269.27961908999998</v>
      </c>
      <c r="H44" s="97">
        <v>35044.387131000003</v>
      </c>
      <c r="J44" s="28" t="s">
        <v>208</v>
      </c>
      <c r="K44" s="26">
        <v>2664.7468035289598</v>
      </c>
      <c r="L44" s="26">
        <v>2350.5985944333702</v>
      </c>
      <c r="M44" s="26">
        <v>2350.5983027840198</v>
      </c>
      <c r="N44" s="26">
        <v>3053.9383377388799</v>
      </c>
      <c r="O44" s="26">
        <v>661.33777217838804</v>
      </c>
      <c r="P44" s="26">
        <v>5554.2847664236097</v>
      </c>
      <c r="Q44" s="26">
        <v>23178.840104807699</v>
      </c>
      <c r="R44" s="26">
        <v>1517.20987716438</v>
      </c>
      <c r="S44" s="26">
        <v>796.99334547805995</v>
      </c>
      <c r="T44" s="26">
        <v>950.11960144672105</v>
      </c>
      <c r="U44" s="26">
        <v>681.65355572563601</v>
      </c>
      <c r="V44" s="26">
        <v>1610.04739820178</v>
      </c>
      <c r="W44" s="26">
        <v>1610.04739820178</v>
      </c>
      <c r="X44" s="26">
        <v>23.168610255901498</v>
      </c>
      <c r="Y44" s="26">
        <v>429.204045188772</v>
      </c>
      <c r="Z44" s="26">
        <v>55.019030352671201</v>
      </c>
      <c r="AA44" s="26">
        <v>337.78857430940701</v>
      </c>
      <c r="AB44" s="26">
        <v>586.42731843034801</v>
      </c>
      <c r="AC44" s="26">
        <v>315.61291824294898</v>
      </c>
      <c r="AD44" s="26">
        <v>10172.355768338301</v>
      </c>
      <c r="AE44" s="26">
        <v>4417.3958616379196</v>
      </c>
      <c r="AF44" s="26">
        <v>6253.3430869337499</v>
      </c>
      <c r="AG44" s="26">
        <v>671.64760891108199</v>
      </c>
      <c r="AH44" s="26">
        <v>6948.1593061007297</v>
      </c>
      <c r="AI44" s="26">
        <v>359.43915534489798</v>
      </c>
      <c r="AJ44" s="26">
        <v>874.59303918897399</v>
      </c>
      <c r="AK44" s="26">
        <v>53.368172467578198</v>
      </c>
      <c r="AL44" s="26">
        <v>9104.9610729443193</v>
      </c>
      <c r="AM44" s="26">
        <v>15.7229350011298</v>
      </c>
      <c r="AN44" s="26">
        <v>10.8231763265486</v>
      </c>
      <c r="AO44" s="26">
        <v>604.25503689985999</v>
      </c>
      <c r="AP44" s="26">
        <v>34.620276405584299</v>
      </c>
      <c r="AQ44" s="26">
        <v>0.39497712142506702</v>
      </c>
      <c r="AR44" s="26">
        <v>38.550304489161498</v>
      </c>
      <c r="AS44" s="26">
        <v>6276.0474249477202</v>
      </c>
      <c r="AT44" s="26">
        <v>3993.7409727907698</v>
      </c>
      <c r="AU44" s="26">
        <v>2282.3064521569399</v>
      </c>
      <c r="AV44" s="26">
        <v>0.84123895291478601</v>
      </c>
      <c r="AW44" s="26">
        <v>0.77955243241455596</v>
      </c>
      <c r="AX44" s="26">
        <v>370.47346503745098</v>
      </c>
      <c r="AY44" s="26">
        <v>4.5150486007815402</v>
      </c>
      <c r="AZ44" s="26">
        <v>1057.8783562117901</v>
      </c>
      <c r="BA44" s="26">
        <v>4.8581273995932399</v>
      </c>
      <c r="BB44" s="26">
        <v>8.4075236242883093</v>
      </c>
      <c r="BC44" s="26">
        <v>1620.2233737440499</v>
      </c>
      <c r="BD44" s="26">
        <v>3173.5509660245202</v>
      </c>
      <c r="BE44" s="26">
        <v>145.874823592762</v>
      </c>
      <c r="BF44" s="26">
        <v>19.0325831412556</v>
      </c>
      <c r="BG44" s="26">
        <v>3.1220013421738599</v>
      </c>
      <c r="BH44" s="26">
        <v>270.099902586572</v>
      </c>
      <c r="BI44" s="26">
        <v>4167.9197990956</v>
      </c>
      <c r="BJ44" s="26">
        <v>7.2401453904110004E-5</v>
      </c>
      <c r="BK44" s="26">
        <v>398.05866467673098</v>
      </c>
      <c r="BL44" s="26">
        <v>3072.3463630262499</v>
      </c>
      <c r="BM44" s="26">
        <v>4067.0133343296002</v>
      </c>
      <c r="BN44" s="26">
        <v>35195.515816509302</v>
      </c>
      <c r="BO44" s="26">
        <v>1571.3798620725299</v>
      </c>
      <c r="BR44" s="30">
        <f t="shared" si="0"/>
        <v>3.3344961212329483E-3</v>
      </c>
      <c r="BS44" s="23">
        <f t="shared" si="7"/>
        <v>5.4020827301215846E-3</v>
      </c>
      <c r="BT44" s="23">
        <f t="shared" si="8"/>
        <v>2.4353471028920113E-3</v>
      </c>
      <c r="BU44" s="23">
        <f t="shared" si="9"/>
        <v>2.8017364332201655E-3</v>
      </c>
      <c r="BV44" s="23">
        <f t="shared" si="10"/>
        <v>4.039646866107062E-3</v>
      </c>
      <c r="BW44" s="23">
        <f t="shared" si="10"/>
        <v>4.7209433489472669E-3</v>
      </c>
      <c r="BX44" s="23">
        <f t="shared" si="11"/>
        <v>3.0462145607011494E-3</v>
      </c>
      <c r="BY44" s="23">
        <f t="shared" si="12"/>
        <v>4.3124933229496034E-3</v>
      </c>
    </row>
    <row r="45" spans="1:77" x14ac:dyDescent="0.25">
      <c r="A45" s="28" t="s">
        <v>209</v>
      </c>
      <c r="B45" s="97">
        <v>372098.84003999998</v>
      </c>
      <c r="C45" s="97">
        <v>69120.641329000005</v>
      </c>
      <c r="D45" s="97">
        <v>46716.523578</v>
      </c>
      <c r="E45" s="97">
        <v>59858.288662999999</v>
      </c>
      <c r="F45" s="97">
        <v>51589.642062999999</v>
      </c>
      <c r="G45" s="97">
        <v>1494.9939015</v>
      </c>
      <c r="H45" s="97">
        <v>409503.63001999998</v>
      </c>
      <c r="J45" s="28" t="s">
        <v>209</v>
      </c>
      <c r="K45" s="26">
        <v>25002.167611448702</v>
      </c>
      <c r="L45" s="26">
        <v>39399.974979856997</v>
      </c>
      <c r="M45" s="26">
        <v>39399.973123178199</v>
      </c>
      <c r="N45" s="26">
        <v>51519.223402625801</v>
      </c>
      <c r="O45" s="26">
        <v>9701.8245811067009</v>
      </c>
      <c r="P45" s="26">
        <v>94684.067364603296</v>
      </c>
      <c r="Q45" s="26">
        <v>373074.01286754099</v>
      </c>
      <c r="R45" s="26">
        <v>25763.214505674001</v>
      </c>
      <c r="S45" s="26">
        <v>11239.586662722901</v>
      </c>
      <c r="T45" s="26">
        <v>16156.4453377558</v>
      </c>
      <c r="U45" s="26">
        <v>2902.0359016551502</v>
      </c>
      <c r="V45" s="26">
        <v>27004.434048710202</v>
      </c>
      <c r="W45" s="26">
        <v>27004.434048710202</v>
      </c>
      <c r="X45" s="26">
        <v>105.407245181523</v>
      </c>
      <c r="Y45" s="26">
        <v>6580.6129923335602</v>
      </c>
      <c r="Z45" s="26">
        <v>940.61732603075404</v>
      </c>
      <c r="AA45" s="26">
        <v>4539.8228229515398</v>
      </c>
      <c r="AB45" s="26">
        <v>3084.56684463586</v>
      </c>
      <c r="AC45" s="26">
        <v>5255.39062440002</v>
      </c>
      <c r="AD45" s="26">
        <v>69206.409466977493</v>
      </c>
      <c r="AE45" s="26">
        <v>20702.9360028351</v>
      </c>
      <c r="AF45" s="26">
        <v>41838.714179401097</v>
      </c>
      <c r="AG45" s="26">
        <v>4543.3380190589496</v>
      </c>
      <c r="AH45" s="26">
        <v>46487.459443641499</v>
      </c>
      <c r="AI45" s="26">
        <v>5373.33689947726</v>
      </c>
      <c r="AJ45" s="26">
        <v>13628.703522606</v>
      </c>
      <c r="AK45" s="26">
        <v>143.11000742880401</v>
      </c>
      <c r="AL45" s="26">
        <v>76493.109442556801</v>
      </c>
      <c r="AM45" s="26">
        <v>59.7551835755661</v>
      </c>
      <c r="AN45" s="26">
        <v>193.95730006007599</v>
      </c>
      <c r="AO45" s="26">
        <v>4441.7603031685903</v>
      </c>
      <c r="AP45" s="26">
        <v>93.774003471838597</v>
      </c>
      <c r="AQ45" s="26">
        <v>3.22841967995502</v>
      </c>
      <c r="AR45" s="26">
        <v>480.86495257196702</v>
      </c>
      <c r="AS45" s="26">
        <v>60001.239514253</v>
      </c>
      <c r="AT45" s="26">
        <v>51711.289809088099</v>
      </c>
      <c r="AU45" s="26">
        <v>8289.9497051648796</v>
      </c>
      <c r="AV45" s="26">
        <v>6.8489743941974304</v>
      </c>
      <c r="AW45" s="26">
        <v>2.2577553245479098</v>
      </c>
      <c r="AX45" s="26">
        <v>1925.09056140698</v>
      </c>
      <c r="AY45" s="26">
        <v>76.271514257841503</v>
      </c>
      <c r="AZ45" s="26">
        <v>17514.116277980698</v>
      </c>
      <c r="BA45" s="26">
        <v>81.199517506351995</v>
      </c>
      <c r="BB45" s="26">
        <v>150.912527542893</v>
      </c>
      <c r="BC45" s="26">
        <v>25764.442877031601</v>
      </c>
      <c r="BD45" s="26">
        <v>22153.492761572201</v>
      </c>
      <c r="BE45" s="26">
        <v>389.16207114425299</v>
      </c>
      <c r="BF45" s="26">
        <v>375.36553159388598</v>
      </c>
      <c r="BG45" s="26">
        <v>9.1720309479323401</v>
      </c>
      <c r="BH45" s="26">
        <v>1478.30964570181</v>
      </c>
      <c r="BI45" s="26">
        <v>22777.124316390698</v>
      </c>
      <c r="BJ45" s="26">
        <v>2.4277596452260499E-4</v>
      </c>
      <c r="BK45" s="26">
        <v>1098.42628755992</v>
      </c>
      <c r="BL45" s="26">
        <v>36412.847766097402</v>
      </c>
      <c r="BM45" s="26">
        <v>46204.780259570398</v>
      </c>
      <c r="BN45" s="26">
        <v>410274.40498575201</v>
      </c>
      <c r="BO45" s="26">
        <v>13854.6231342501</v>
      </c>
      <c r="BR45" s="30">
        <f t="shared" si="0"/>
        <v>2.2674339798954206E-3</v>
      </c>
      <c r="BS45" s="23">
        <f t="shared" si="7"/>
        <v>2.6207360050791448E-3</v>
      </c>
      <c r="BT45" s="23">
        <f t="shared" si="8"/>
        <v>1.2408469645015152E-3</v>
      </c>
      <c r="BU45" s="23">
        <f t="shared" si="9"/>
        <v>-4.9032786863098974E-3</v>
      </c>
      <c r="BV45" s="23">
        <f t="shared" si="10"/>
        <v>2.3881546640567883E-3</v>
      </c>
      <c r="BW45" s="23">
        <f t="shared" si="10"/>
        <v>2.3579877902534475E-3</v>
      </c>
      <c r="BX45" s="23">
        <f t="shared" si="11"/>
        <v>-1.1160082848130569E-2</v>
      </c>
      <c r="BY45" s="23">
        <f t="shared" si="12"/>
        <v>1.8822176636490091E-3</v>
      </c>
    </row>
    <row r="46" spans="1:77" x14ac:dyDescent="0.25">
      <c r="A46" s="28" t="s">
        <v>210</v>
      </c>
      <c r="B46" s="97">
        <v>104046.59685</v>
      </c>
      <c r="C46" s="97">
        <v>16245.031306000001</v>
      </c>
      <c r="D46" s="97">
        <v>7160.7542788999999</v>
      </c>
      <c r="E46" s="97">
        <v>15292.286163000001</v>
      </c>
      <c r="F46" s="97">
        <v>13904.420208</v>
      </c>
      <c r="G46" s="97">
        <v>233.53721414</v>
      </c>
      <c r="H46" s="97">
        <v>119355.5163</v>
      </c>
      <c r="J46" s="28" t="s">
        <v>210</v>
      </c>
      <c r="K46" s="26">
        <v>7608.1479490982101</v>
      </c>
      <c r="L46" s="26">
        <v>11322.46557819</v>
      </c>
      <c r="M46" s="26">
        <v>11322.4640427334</v>
      </c>
      <c r="N46" s="26">
        <v>14831.068557525199</v>
      </c>
      <c r="O46" s="26">
        <v>2848.7221676326699</v>
      </c>
      <c r="P46" s="26">
        <v>27327.4727514734</v>
      </c>
      <c r="Q46" s="26">
        <v>104642.654936269</v>
      </c>
      <c r="R46" s="26">
        <v>7433.11969208753</v>
      </c>
      <c r="S46" s="26">
        <v>3180.6896470134998</v>
      </c>
      <c r="T46" s="26">
        <v>4659.5203329567203</v>
      </c>
      <c r="U46" s="26">
        <v>1014.3173534728199</v>
      </c>
      <c r="V46" s="26">
        <v>7775.45712562067</v>
      </c>
      <c r="W46" s="26">
        <v>7775.45712562067</v>
      </c>
      <c r="X46" s="26">
        <v>17.3654772605278</v>
      </c>
      <c r="Y46" s="26">
        <v>1904.3687415683501</v>
      </c>
      <c r="Z46" s="26">
        <v>271.50014070425902</v>
      </c>
      <c r="AA46" s="26">
        <v>1312.48361199296</v>
      </c>
      <c r="AB46" s="26">
        <v>942.57010373204696</v>
      </c>
      <c r="AC46" s="26">
        <v>1524.68196679175</v>
      </c>
      <c r="AD46" s="26">
        <v>16280.2076804179</v>
      </c>
      <c r="AE46" s="26">
        <v>134.47397629678599</v>
      </c>
      <c r="AF46" s="26">
        <v>6474.3208535061704</v>
      </c>
      <c r="AG46" s="26">
        <v>702.00337466580697</v>
      </c>
      <c r="AH46" s="26">
        <v>7193.68970543251</v>
      </c>
      <c r="AI46" s="26">
        <v>1609.91597274945</v>
      </c>
      <c r="AJ46" s="26">
        <v>3937.3679259157698</v>
      </c>
      <c r="AK46" s="26">
        <v>11.650829451655399</v>
      </c>
      <c r="AL46" s="26">
        <v>23064.905752463801</v>
      </c>
      <c r="AM46" s="26">
        <v>18.3711932399675</v>
      </c>
      <c r="AN46" s="26">
        <v>49.855944154720298</v>
      </c>
      <c r="AO46" s="26">
        <v>861.88984605124597</v>
      </c>
      <c r="AP46" s="26">
        <v>9.4180915715096702</v>
      </c>
      <c r="AQ46" s="26">
        <v>0.73796772115941001</v>
      </c>
      <c r="AR46" s="26">
        <v>132.31866414678299</v>
      </c>
      <c r="AS46" s="26">
        <v>15374.949484946899</v>
      </c>
      <c r="AT46" s="26">
        <v>13983.1838250539</v>
      </c>
      <c r="AU46" s="26">
        <v>1391.76565989296</v>
      </c>
      <c r="AV46" s="26">
        <v>1.6742489336794499</v>
      </c>
      <c r="AW46" s="26">
        <v>0.26355530706526098</v>
      </c>
      <c r="AX46" s="26">
        <v>444.03084637753</v>
      </c>
      <c r="AY46" s="26">
        <v>18.330262240446999</v>
      </c>
      <c r="AZ46" s="26">
        <v>4996.8052765202201</v>
      </c>
      <c r="BA46" s="26">
        <v>22.054684858435699</v>
      </c>
      <c r="BB46" s="26">
        <v>35.825076051742499</v>
      </c>
      <c r="BC46" s="26">
        <v>7255.8588181021396</v>
      </c>
      <c r="BD46" s="26">
        <v>5690.7333922609296</v>
      </c>
      <c r="BE46" s="26">
        <v>33.625587503210497</v>
      </c>
      <c r="BF46" s="26">
        <v>89.472970668606806</v>
      </c>
      <c r="BG46" s="26">
        <v>0.99996215380545495</v>
      </c>
      <c r="BH46" s="26">
        <v>234.70795156798201</v>
      </c>
      <c r="BI46" s="26">
        <v>7139.6100437942296</v>
      </c>
      <c r="BJ46" s="26">
        <v>1.5518423746490399E-4</v>
      </c>
      <c r="BK46" s="26">
        <v>570.74910618762306</v>
      </c>
      <c r="BL46" s="26">
        <v>10770.861478954699</v>
      </c>
      <c r="BM46" s="26">
        <v>13638.3407198115</v>
      </c>
      <c r="BN46" s="26">
        <v>119956.68708135599</v>
      </c>
      <c r="BO46" s="26">
        <v>4211.9559452414196</v>
      </c>
      <c r="BR46" s="30">
        <f t="shared" si="0"/>
        <v>2.4139875323526657E-3</v>
      </c>
      <c r="BS46" s="23">
        <f t="shared" si="7"/>
        <v>5.7287610004997172E-3</v>
      </c>
      <c r="BT46" s="23">
        <f t="shared" si="8"/>
        <v>2.165362057806972E-3</v>
      </c>
      <c r="BU46" s="23">
        <f t="shared" si="9"/>
        <v>4.5994353736670103E-3</v>
      </c>
      <c r="BV46" s="23">
        <f t="shared" si="10"/>
        <v>5.4055568321042914E-3</v>
      </c>
      <c r="BW46" s="23">
        <f t="shared" si="10"/>
        <v>5.6646459094053881E-3</v>
      </c>
      <c r="BX46" s="23">
        <f t="shared" si="11"/>
        <v>5.0130658289011497E-3</v>
      </c>
      <c r="BY46" s="23">
        <f t="shared" si="12"/>
        <v>5.0368076817241458E-3</v>
      </c>
    </row>
    <row r="47" spans="1:77" x14ac:dyDescent="0.25">
      <c r="A47" s="28" t="s">
        <v>211</v>
      </c>
      <c r="B47" s="97">
        <v>31581.695698</v>
      </c>
      <c r="C47" s="97">
        <v>26982.231421</v>
      </c>
      <c r="D47" s="97">
        <v>38833.042693000003</v>
      </c>
      <c r="E47" s="97">
        <v>18546.245000999999</v>
      </c>
      <c r="F47" s="97">
        <v>8785.7086509000001</v>
      </c>
      <c r="G47" s="97">
        <v>1927.6014419999999</v>
      </c>
      <c r="H47" s="97">
        <v>38411.522572000002</v>
      </c>
      <c r="J47" s="28" t="s">
        <v>211</v>
      </c>
      <c r="K47" s="26">
        <v>2449.8909040173198</v>
      </c>
      <c r="L47" s="26">
        <v>2316.57816732523</v>
      </c>
      <c r="M47" s="26">
        <v>2316.57756110637</v>
      </c>
      <c r="N47" s="26">
        <v>2900.83369251161</v>
      </c>
      <c r="O47" s="26">
        <v>745.59477009330305</v>
      </c>
      <c r="P47" s="26">
        <v>4926.0282580197199</v>
      </c>
      <c r="Q47" s="26">
        <v>31615.156730898299</v>
      </c>
      <c r="R47" s="26">
        <v>1395.72210216898</v>
      </c>
      <c r="S47" s="26">
        <v>808.312747666208</v>
      </c>
      <c r="T47" s="26">
        <v>867.74450011392298</v>
      </c>
      <c r="U47" s="26">
        <v>562.24328740910505</v>
      </c>
      <c r="V47" s="26">
        <v>1573.7303106696199</v>
      </c>
      <c r="W47" s="26">
        <v>1573.7303106696199</v>
      </c>
      <c r="X47" s="26">
        <v>94.256393971461193</v>
      </c>
      <c r="Y47" s="26">
        <v>404.78784664719501</v>
      </c>
      <c r="Z47" s="26">
        <v>48.708621402334401</v>
      </c>
      <c r="AA47" s="26">
        <v>345.64074986424998</v>
      </c>
      <c r="AB47" s="26">
        <v>594.71768626361802</v>
      </c>
      <c r="AC47" s="26">
        <v>299.26452124185403</v>
      </c>
      <c r="AD47" s="26">
        <v>26991.388765577001</v>
      </c>
      <c r="AE47" s="26">
        <v>9486.8119302016403</v>
      </c>
      <c r="AF47" s="26">
        <v>35006.278110903499</v>
      </c>
      <c r="AG47" s="26">
        <v>3795.3320320397602</v>
      </c>
      <c r="AH47" s="26">
        <v>38895.866536914698</v>
      </c>
      <c r="AI47" s="26">
        <v>348.108988990824</v>
      </c>
      <c r="AJ47" s="26">
        <v>934.32784734183099</v>
      </c>
      <c r="AK47" s="26">
        <v>238.72472329238201</v>
      </c>
      <c r="AL47" s="26">
        <v>10827.215982350799</v>
      </c>
      <c r="AM47" s="26">
        <v>68.423317756576694</v>
      </c>
      <c r="AN47" s="26">
        <v>12.3538360374124</v>
      </c>
      <c r="AO47" s="26">
        <v>2922.7670697266799</v>
      </c>
      <c r="AP47" s="26">
        <v>154.96127397388599</v>
      </c>
      <c r="AQ47" s="26">
        <v>1.67590209494204</v>
      </c>
      <c r="AR47" s="26">
        <v>78.651523392692795</v>
      </c>
      <c r="AS47" s="26">
        <v>18575.6289175528</v>
      </c>
      <c r="AT47" s="26">
        <v>8797.7473007933295</v>
      </c>
      <c r="AU47" s="26">
        <v>9777.8816167595305</v>
      </c>
      <c r="AV47" s="26">
        <v>2.4083815285746502</v>
      </c>
      <c r="AW47" s="26">
        <v>3.4750905083307102</v>
      </c>
      <c r="AX47" s="26">
        <v>1431.7634318248199</v>
      </c>
      <c r="AY47" s="26">
        <v>6.6445027605174198</v>
      </c>
      <c r="AZ47" s="26">
        <v>1104.4261568588499</v>
      </c>
      <c r="BA47" s="26">
        <v>6.3486288827526796</v>
      </c>
      <c r="BB47" s="26">
        <v>13.7511508876359</v>
      </c>
      <c r="BC47" s="26">
        <v>2058.1289883540799</v>
      </c>
      <c r="BD47" s="26">
        <v>4098.956366802</v>
      </c>
      <c r="BE47" s="26">
        <v>652.79753679789599</v>
      </c>
      <c r="BF47" s="26">
        <v>26.562105874766399</v>
      </c>
      <c r="BG47" s="26">
        <v>13.8836802405242</v>
      </c>
      <c r="BH47" s="26">
        <v>1930.47086896013</v>
      </c>
      <c r="BI47" s="26">
        <v>4456.4962008873199</v>
      </c>
      <c r="BJ47" s="26">
        <v>5.35318666353609E-5</v>
      </c>
      <c r="BK47" s="26">
        <v>211.78889559355099</v>
      </c>
      <c r="BL47" s="26">
        <v>3259.0692667078802</v>
      </c>
      <c r="BM47" s="26">
        <v>5033.86820899948</v>
      </c>
      <c r="BN47" s="26">
        <v>38449.245623659997</v>
      </c>
      <c r="BO47" s="26">
        <v>1890.19117885183</v>
      </c>
      <c r="BR47" s="30">
        <f t="shared" si="0"/>
        <v>2.4233010436213258E-3</v>
      </c>
      <c r="BS47" s="23">
        <f t="shared" si="7"/>
        <v>1.0595071657415439E-3</v>
      </c>
      <c r="BT47" s="23">
        <f t="shared" si="8"/>
        <v>3.3938425751822157E-4</v>
      </c>
      <c r="BU47" s="23">
        <f t="shared" si="9"/>
        <v>1.6177934964138121E-3</v>
      </c>
      <c r="BV47" s="23">
        <f t="shared" si="10"/>
        <v>1.5843593434259225E-3</v>
      </c>
      <c r="BW47" s="23">
        <f t="shared" si="10"/>
        <v>1.3702537122143462E-3</v>
      </c>
      <c r="BX47" s="23">
        <f t="shared" si="11"/>
        <v>1.4885997165227857E-3</v>
      </c>
      <c r="BY47" s="23">
        <f t="shared" si="12"/>
        <v>9.8207644826591258E-4</v>
      </c>
    </row>
    <row r="48" spans="1:77" x14ac:dyDescent="0.25">
      <c r="A48" s="3"/>
      <c r="BS48" s="23"/>
      <c r="BT48" s="23" t="str">
        <f>IF(AD48&lt;&gt;0,(AD48-C48)/C48,"")</f>
        <v/>
      </c>
      <c r="BU48" s="23" t="str">
        <f>IF(AH48&lt;&gt;0,(AH48-D48)/D48,"")</f>
        <v/>
      </c>
      <c r="BV48" s="23" t="str">
        <f t="shared" ref="BV48:BW51" si="13">IF(AS48&lt;&gt;0,(AS48-E48)/E48,"")</f>
        <v/>
      </c>
      <c r="BW48" s="23" t="str">
        <f t="shared" si="13"/>
        <v/>
      </c>
      <c r="BX48" s="23" t="str">
        <f>IF(BH48&lt;&gt;0,(BH48-G48)/G48,"")</f>
        <v/>
      </c>
      <c r="BY48" s="23" t="str">
        <f>IF(BN48&lt;&gt;0,(BN48-H48)/H48,"")</f>
        <v/>
      </c>
    </row>
    <row r="49" spans="1:77" x14ac:dyDescent="0.25">
      <c r="A49" s="4" t="s">
        <v>55</v>
      </c>
      <c r="B49" s="1">
        <f>SUM(B3:B47)</f>
        <v>5660203.8426474622</v>
      </c>
      <c r="C49" s="1">
        <f t="shared" ref="C49:H49" si="14">SUM(C3:C47)</f>
        <v>889110.50632186106</v>
      </c>
      <c r="D49" s="1">
        <f t="shared" si="14"/>
        <v>1150097.6827008352</v>
      </c>
      <c r="E49" s="1">
        <f>SUM(E3:E47)</f>
        <v>919202.27419520402</v>
      </c>
      <c r="F49" s="1">
        <f t="shared" si="14"/>
        <v>680895.14658424398</v>
      </c>
      <c r="G49" s="1">
        <f t="shared" si="14"/>
        <v>46463.864530103296</v>
      </c>
      <c r="H49" s="1">
        <f t="shared" si="14"/>
        <v>4671770.0648533208</v>
      </c>
      <c r="K49" s="1">
        <f t="shared" ref="K49:BO49" si="15">SUM(K3:K47)</f>
        <v>313079.85072004877</v>
      </c>
      <c r="L49" s="1">
        <f t="shared" si="15"/>
        <v>292534.93169059785</v>
      </c>
      <c r="M49" s="1">
        <f t="shared" si="15"/>
        <v>292513.26213283697</v>
      </c>
      <c r="N49" s="1">
        <f t="shared" si="15"/>
        <v>378972.06685725559</v>
      </c>
      <c r="O49" s="1">
        <f t="shared" si="15"/>
        <v>117020.88724111466</v>
      </c>
      <c r="P49" s="1">
        <f t="shared" si="15"/>
        <v>1974751.2431210086</v>
      </c>
      <c r="Q49" s="1">
        <f t="shared" si="15"/>
        <v>5618093.5980899651</v>
      </c>
      <c r="R49" s="1">
        <f t="shared" si="15"/>
        <v>226295.97360081613</v>
      </c>
      <c r="S49" s="1">
        <f t="shared" si="15"/>
        <v>115002.90269565822</v>
      </c>
      <c r="T49" s="1">
        <f t="shared" si="15"/>
        <v>124785.25706733909</v>
      </c>
      <c r="U49" s="1">
        <f t="shared" si="15"/>
        <v>96616.959895462176</v>
      </c>
      <c r="V49" s="1">
        <f t="shared" si="15"/>
        <v>204630.30510211037</v>
      </c>
      <c r="W49" s="1">
        <f t="shared" si="15"/>
        <v>204630.30510211037</v>
      </c>
      <c r="X49" s="1">
        <f t="shared" si="15"/>
        <v>4654.0466767033486</v>
      </c>
      <c r="Y49" s="1">
        <f t="shared" si="15"/>
        <v>74535.440400067775</v>
      </c>
      <c r="Z49" s="1">
        <f t="shared" si="15"/>
        <v>7051.7055496635039</v>
      </c>
      <c r="AA49" s="1">
        <f t="shared" si="15"/>
        <v>43376.250565107017</v>
      </c>
      <c r="AB49" s="1">
        <f t="shared" si="15"/>
        <v>60684.030938278855</v>
      </c>
      <c r="AC49" s="1">
        <f t="shared" si="15"/>
        <v>39811.586837369585</v>
      </c>
      <c r="AD49" s="1">
        <f t="shared" si="15"/>
        <v>883522.1815388106</v>
      </c>
      <c r="AE49" s="1">
        <f t="shared" si="15"/>
        <v>199017.44758264025</v>
      </c>
      <c r="AF49" s="1">
        <f t="shared" si="15"/>
        <v>1031357.5100477958</v>
      </c>
      <c r="AG49" s="1">
        <f t="shared" si="15"/>
        <v>109942.22224130185</v>
      </c>
      <c r="AH49" s="1">
        <f t="shared" si="15"/>
        <v>1145953.7789658008</v>
      </c>
      <c r="AI49" s="1">
        <f t="shared" si="15"/>
        <v>47309.778623593505</v>
      </c>
      <c r="AJ49" s="1">
        <f t="shared" si="15"/>
        <v>122889.51352696761</v>
      </c>
      <c r="AK49" s="1">
        <f t="shared" si="15"/>
        <v>3859.8564188035934</v>
      </c>
      <c r="AL49" s="1">
        <f t="shared" si="15"/>
        <v>1263853.6150111072</v>
      </c>
      <c r="AM49" s="1">
        <f t="shared" si="15"/>
        <v>2010.5704898266672</v>
      </c>
      <c r="AN49" s="1">
        <f t="shared" si="15"/>
        <v>2610.6141192010141</v>
      </c>
      <c r="AO49" s="1">
        <f t="shared" si="15"/>
        <v>80308.31921828365</v>
      </c>
      <c r="AP49" s="1">
        <f t="shared" si="15"/>
        <v>3219.7791584341921</v>
      </c>
      <c r="AQ49" s="1">
        <f t="shared" si="15"/>
        <v>288.03684262470904</v>
      </c>
      <c r="AR49" s="1">
        <f t="shared" si="15"/>
        <v>8683.7236373660944</v>
      </c>
      <c r="AS49" s="1">
        <f t="shared" si="15"/>
        <v>913275.46512147691</v>
      </c>
      <c r="AT49" s="1">
        <f t="shared" si="15"/>
        <v>675815.00808391138</v>
      </c>
      <c r="AU49" s="1">
        <f t="shared" si="15"/>
        <v>237460.45703756576</v>
      </c>
      <c r="AV49" s="1">
        <f t="shared" si="15"/>
        <v>167.53156162988566</v>
      </c>
      <c r="AW49" s="1">
        <f t="shared" si="15"/>
        <v>107.30226857267729</v>
      </c>
      <c r="AX49" s="1">
        <f t="shared" si="15"/>
        <v>51563.392584080764</v>
      </c>
      <c r="AY49" s="1">
        <f t="shared" si="15"/>
        <v>975.17093988125589</v>
      </c>
      <c r="AZ49" s="1">
        <f t="shared" si="15"/>
        <v>192271.18128189005</v>
      </c>
      <c r="BA49" s="1">
        <f t="shared" si="15"/>
        <v>1016.4371668793175</v>
      </c>
      <c r="BB49" s="1">
        <f t="shared" si="15"/>
        <v>1855.8001347613229</v>
      </c>
      <c r="BC49" s="1">
        <f t="shared" si="15"/>
        <v>301678.87438410515</v>
      </c>
      <c r="BD49" s="1">
        <f t="shared" si="15"/>
        <v>348480.37965095398</v>
      </c>
      <c r="BE49" s="1">
        <f t="shared" si="15"/>
        <v>15120.885590318077</v>
      </c>
      <c r="BF49" s="1">
        <f t="shared" si="15"/>
        <v>9836.2378138899367</v>
      </c>
      <c r="BG49" s="1">
        <f t="shared" si="15"/>
        <v>241.29447336271986</v>
      </c>
      <c r="BH49" s="1">
        <f t="shared" si="15"/>
        <v>46261.57884351274</v>
      </c>
      <c r="BI49" s="1">
        <f t="shared" si="15"/>
        <v>607735.12626949872</v>
      </c>
      <c r="BJ49" s="1">
        <f t="shared" si="15"/>
        <v>8.3629994100392745E-3</v>
      </c>
      <c r="BK49" s="1">
        <f t="shared" si="15"/>
        <v>38731.221845415173</v>
      </c>
      <c r="BL49" s="1">
        <f t="shared" si="15"/>
        <v>400949.81939969666</v>
      </c>
      <c r="BM49" s="1">
        <f t="shared" si="15"/>
        <v>502740.47590869607</v>
      </c>
      <c r="BN49" s="1">
        <f t="shared" si="15"/>
        <v>4625604.5308722705</v>
      </c>
      <c r="BO49" s="1">
        <f t="shared" si="15"/>
        <v>206300.27272942511</v>
      </c>
      <c r="BP49" s="1"/>
      <c r="BS49" s="23">
        <f>+(P49-B49)/B49</f>
        <v>-0.65111658554732321</v>
      </c>
      <c r="BT49" s="23">
        <f>IF(AD49&lt;&gt;0,(AD49-C49)/C49,"")</f>
        <v>-6.285298332789538E-3</v>
      </c>
      <c r="BU49" s="23">
        <f>IF(AH49&lt;&gt;0,(AH49-D49)/D49,"")</f>
        <v>-3.6030885005376694E-3</v>
      </c>
      <c r="BV49" s="23">
        <f t="shared" si="13"/>
        <v>-6.447774597725245E-3</v>
      </c>
      <c r="BW49" s="23">
        <f t="shared" si="13"/>
        <v>-7.4609703503064366E-3</v>
      </c>
      <c r="BX49" s="23">
        <f>IF(BH49&lt;&gt;0,(BH49-G49)/G49,"")</f>
        <v>-4.3536130417971995E-3</v>
      </c>
      <c r="BY49" s="23">
        <f>IF(BN49&lt;&gt;0,(BN49-H49)/H49,"")</f>
        <v>-9.8818078244824366E-3</v>
      </c>
    </row>
    <row r="50" spans="1:77" x14ac:dyDescent="0.25">
      <c r="A50" s="4" t="s">
        <v>74</v>
      </c>
      <c r="B50" s="1">
        <f>SUM(B3:B15)</f>
        <v>2932017.5712606627</v>
      </c>
      <c r="C50" s="1">
        <f t="shared" ref="C50:H50" si="16">SUM(C3:C15)</f>
        <v>5144.8951645610996</v>
      </c>
      <c r="D50" s="1">
        <f t="shared" si="16"/>
        <v>438581.36455203482</v>
      </c>
      <c r="E50" s="1">
        <f>SUM(E3:E15)</f>
        <v>326647.45958400401</v>
      </c>
      <c r="F50" s="1">
        <f t="shared" si="16"/>
        <v>259437.721329794</v>
      </c>
      <c r="G50" s="1">
        <f t="shared" si="16"/>
        <v>20637.259259173305</v>
      </c>
      <c r="H50" s="1">
        <f t="shared" si="16"/>
        <v>885740.41384631989</v>
      </c>
      <c r="K50" s="1">
        <f t="shared" ref="K50:BO50" si="17">SUM(K3:K15)</f>
        <v>44931.770754450896</v>
      </c>
      <c r="L50" s="1">
        <f t="shared" si="17"/>
        <v>26467.799133247754</v>
      </c>
      <c r="M50" s="1">
        <f t="shared" si="17"/>
        <v>26446.187775736402</v>
      </c>
      <c r="N50" s="1">
        <f t="shared" si="17"/>
        <v>32402.770409513196</v>
      </c>
      <c r="O50" s="1">
        <f t="shared" si="17"/>
        <v>41371.995764248546</v>
      </c>
      <c r="P50" s="1">
        <f t="shared" si="17"/>
        <v>1342085.1844694789</v>
      </c>
      <c r="Q50" s="1">
        <f t="shared" si="17"/>
        <v>2933978.964270297</v>
      </c>
      <c r="R50" s="1">
        <f t="shared" si="17"/>
        <v>53305.883104449153</v>
      </c>
      <c r="S50" s="1">
        <f t="shared" si="17"/>
        <v>27318.530891989176</v>
      </c>
      <c r="T50" s="1">
        <f t="shared" si="17"/>
        <v>16575.291071156684</v>
      </c>
      <c r="U50" s="1">
        <f t="shared" si="17"/>
        <v>40831.193536900581</v>
      </c>
      <c r="V50" s="1">
        <f t="shared" si="17"/>
        <v>21679.956431515369</v>
      </c>
      <c r="W50" s="1">
        <f t="shared" si="17"/>
        <v>21679.956431515369</v>
      </c>
      <c r="X50" s="1">
        <f t="shared" si="17"/>
        <v>2708.9690266226326</v>
      </c>
      <c r="Y50" s="1">
        <f t="shared" si="17"/>
        <v>26943.340568561704</v>
      </c>
      <c r="Z50" s="1">
        <f t="shared" si="17"/>
        <v>779.59597493012689</v>
      </c>
      <c r="AA50" s="1">
        <f t="shared" si="17"/>
        <v>6869.5526046990963</v>
      </c>
      <c r="AB50" s="1">
        <f t="shared" si="17"/>
        <v>7851.9992737146777</v>
      </c>
      <c r="AC50" s="1">
        <f t="shared" si="17"/>
        <v>4222.2868833432058</v>
      </c>
      <c r="AD50" s="1">
        <f t="shared" si="17"/>
        <v>5151.9817286802981</v>
      </c>
      <c r="AE50" s="1">
        <f t="shared" si="17"/>
        <v>0</v>
      </c>
      <c r="AF50" s="1">
        <f t="shared" si="17"/>
        <v>394180.42995955725</v>
      </c>
      <c r="AG50" s="1">
        <f t="shared" si="17"/>
        <v>41089.838229404886</v>
      </c>
      <c r="AH50" s="1">
        <f t="shared" si="17"/>
        <v>437979.23721558449</v>
      </c>
      <c r="AI50" s="1">
        <f t="shared" si="17"/>
        <v>4824.2214190330023</v>
      </c>
      <c r="AJ50" s="1">
        <f t="shared" si="17"/>
        <v>24026.78764481442</v>
      </c>
      <c r="AK50" s="1">
        <f t="shared" si="17"/>
        <v>317.56789046097873</v>
      </c>
      <c r="AL50" s="1">
        <f t="shared" si="17"/>
        <v>346355.74404707539</v>
      </c>
      <c r="AM50" s="1">
        <f t="shared" si="17"/>
        <v>466.57741975694995</v>
      </c>
      <c r="AN50" s="1">
        <f t="shared" si="17"/>
        <v>1134.8437299623274</v>
      </c>
      <c r="AO50" s="1">
        <f t="shared" si="17"/>
        <v>25967.977522997258</v>
      </c>
      <c r="AP50" s="1">
        <f t="shared" si="17"/>
        <v>862.95316251484371</v>
      </c>
      <c r="AQ50" s="1">
        <f t="shared" si="17"/>
        <v>239.89268332627611</v>
      </c>
      <c r="AR50" s="1">
        <f t="shared" si="17"/>
        <v>4834.4009766225954</v>
      </c>
      <c r="AS50" s="1">
        <f t="shared" si="17"/>
        <v>327342.64407054317</v>
      </c>
      <c r="AT50" s="1">
        <f t="shared" si="17"/>
        <v>260341.19641410574</v>
      </c>
      <c r="AU50" s="1">
        <f t="shared" si="17"/>
        <v>67001.447656437784</v>
      </c>
      <c r="AV50" s="1">
        <f t="shared" si="17"/>
        <v>97.416522095832548</v>
      </c>
      <c r="AW50" s="1">
        <f t="shared" si="17"/>
        <v>51.708725310591916</v>
      </c>
      <c r="AX50" s="1">
        <f t="shared" si="17"/>
        <v>21839.187171365898</v>
      </c>
      <c r="AY50" s="1">
        <f t="shared" si="17"/>
        <v>352.44232561040809</v>
      </c>
      <c r="AZ50" s="1">
        <f t="shared" si="17"/>
        <v>71965.264755534721</v>
      </c>
      <c r="BA50" s="1">
        <f t="shared" si="17"/>
        <v>424.76423112199183</v>
      </c>
      <c r="BB50" s="1">
        <f t="shared" si="17"/>
        <v>670.08604120786026</v>
      </c>
      <c r="BC50" s="1">
        <f t="shared" si="17"/>
        <v>118968.22978460268</v>
      </c>
      <c r="BD50" s="1">
        <f t="shared" si="17"/>
        <v>26893.254964226126</v>
      </c>
      <c r="BE50" s="1">
        <f t="shared" si="17"/>
        <v>5392.7823600600914</v>
      </c>
      <c r="BF50" s="1">
        <f t="shared" si="17"/>
        <v>6734.7696141756624</v>
      </c>
      <c r="BG50" s="1">
        <f t="shared" si="17"/>
        <v>20.331497378560559</v>
      </c>
      <c r="BH50" s="1">
        <f t="shared" si="17"/>
        <v>20590.346263838099</v>
      </c>
      <c r="BI50" s="1">
        <f t="shared" si="17"/>
        <v>225609.13980657421</v>
      </c>
      <c r="BJ50" s="1">
        <f t="shared" si="17"/>
        <v>0</v>
      </c>
      <c r="BK50" s="1">
        <f t="shared" si="17"/>
        <v>6444.0146669869409</v>
      </c>
      <c r="BL50" s="1">
        <f t="shared" si="17"/>
        <v>74290.456792977653</v>
      </c>
      <c r="BM50" s="1">
        <f t="shared" si="17"/>
        <v>63105.950504985216</v>
      </c>
      <c r="BN50" s="1">
        <f t="shared" si="17"/>
        <v>885639.15445335652</v>
      </c>
      <c r="BO50" s="1">
        <f t="shared" si="17"/>
        <v>47680.880122616094</v>
      </c>
      <c r="BP50" s="1"/>
      <c r="BS50" s="23">
        <f>+(P50-B50)/B50</f>
        <v>-0.54226564068903915</v>
      </c>
      <c r="BT50" s="23">
        <f>IF(AD50&lt;&gt;0,(AD50-C50)/C50,"")</f>
        <v>1.3773971854688114E-3</v>
      </c>
      <c r="BU50" s="23">
        <f>IF(AH50&lt;&gt;0,(AH50-D50)/D50,"")</f>
        <v>-1.3728976767294683E-3</v>
      </c>
      <c r="BV50" s="23">
        <f t="shared" si="13"/>
        <v>2.1282409097088985E-3</v>
      </c>
      <c r="BW50" s="23">
        <f t="shared" si="13"/>
        <v>3.4824353208192495E-3</v>
      </c>
      <c r="BX50" s="23">
        <f>IF(BH50&lt;&gt;0,(BH50-G50)/G50,"")</f>
        <v>-2.2732182963855945E-3</v>
      </c>
      <c r="BY50" s="23">
        <f>IF(BN50&lt;&gt;0,(BN50-H50)/H50,"")</f>
        <v>-1.1432174865280798E-4</v>
      </c>
    </row>
    <row r="51" spans="1:77" x14ac:dyDescent="0.25">
      <c r="A51" s="4" t="s">
        <v>127</v>
      </c>
      <c r="B51" s="1">
        <f>SUM(B16:B47)</f>
        <v>2728186.2713867999</v>
      </c>
      <c r="C51" s="1">
        <f t="shared" ref="C51:H51" si="18">SUM(C16:C47)</f>
        <v>883965.61115730007</v>
      </c>
      <c r="D51" s="1">
        <f t="shared" si="18"/>
        <v>711516.31814880006</v>
      </c>
      <c r="E51" s="1">
        <f>SUM(E16:E47)</f>
        <v>592554.81461120013</v>
      </c>
      <c r="F51" s="1">
        <f t="shared" si="18"/>
        <v>421457.42525445001</v>
      </c>
      <c r="G51" s="1">
        <f t="shared" si="18"/>
        <v>25826.605270929998</v>
      </c>
      <c r="H51" s="1">
        <f t="shared" si="18"/>
        <v>3786029.6510070013</v>
      </c>
      <c r="K51" s="1">
        <f t="shared" ref="K51:BO51" si="19">SUM(K16:K47)</f>
        <v>268148.07996559783</v>
      </c>
      <c r="L51" s="1">
        <f t="shared" si="19"/>
        <v>266067.13255735009</v>
      </c>
      <c r="M51" s="1">
        <f t="shared" si="19"/>
        <v>266067.07435710065</v>
      </c>
      <c r="N51" s="1">
        <f t="shared" si="19"/>
        <v>346569.29644774232</v>
      </c>
      <c r="O51" s="1">
        <f t="shared" si="19"/>
        <v>75648.89147686612</v>
      </c>
      <c r="P51" s="1">
        <f t="shared" si="19"/>
        <v>632666.05865152949</v>
      </c>
      <c r="Q51" s="1">
        <f t="shared" si="19"/>
        <v>2684114.6338196667</v>
      </c>
      <c r="R51" s="1">
        <f t="shared" si="19"/>
        <v>172990.09049636702</v>
      </c>
      <c r="S51" s="1">
        <f t="shared" si="19"/>
        <v>87684.371803669055</v>
      </c>
      <c r="T51" s="1">
        <f t="shared" si="19"/>
        <v>108209.96599618241</v>
      </c>
      <c r="U51" s="1">
        <f t="shared" si="19"/>
        <v>55785.766358561581</v>
      </c>
      <c r="V51" s="1">
        <f t="shared" si="19"/>
        <v>182950.34867059503</v>
      </c>
      <c r="W51" s="1">
        <f t="shared" si="19"/>
        <v>182950.34867059503</v>
      </c>
      <c r="X51" s="1">
        <f t="shared" si="19"/>
        <v>1945.0776500807156</v>
      </c>
      <c r="Y51" s="1">
        <f t="shared" si="19"/>
        <v>47592.099831506108</v>
      </c>
      <c r="Z51" s="1">
        <f t="shared" si="19"/>
        <v>6272.1095747333766</v>
      </c>
      <c r="AA51" s="1">
        <f t="shared" si="19"/>
        <v>36506.69796040791</v>
      </c>
      <c r="AB51" s="1">
        <f t="shared" si="19"/>
        <v>52832.031664564172</v>
      </c>
      <c r="AC51" s="1">
        <f t="shared" si="19"/>
        <v>35589.299954026377</v>
      </c>
      <c r="AD51" s="1">
        <f t="shared" si="19"/>
        <v>878370.19981013041</v>
      </c>
      <c r="AE51" s="1">
        <f t="shared" si="19"/>
        <v>199017.44758264025</v>
      </c>
      <c r="AF51" s="1">
        <f t="shared" si="19"/>
        <v>637177.08008823858</v>
      </c>
      <c r="AG51" s="1">
        <f t="shared" si="19"/>
        <v>68852.384011896938</v>
      </c>
      <c r="AH51" s="1">
        <f t="shared" si="19"/>
        <v>707974.54175021581</v>
      </c>
      <c r="AI51" s="1">
        <f t="shared" si="19"/>
        <v>42485.557204560508</v>
      </c>
      <c r="AJ51" s="1">
        <f t="shared" si="19"/>
        <v>98862.725882153201</v>
      </c>
      <c r="AK51" s="1">
        <f t="shared" si="19"/>
        <v>3542.2885283426149</v>
      </c>
      <c r="AL51" s="1">
        <f t="shared" si="19"/>
        <v>917497.87096403202</v>
      </c>
      <c r="AM51" s="1">
        <f t="shared" si="19"/>
        <v>1543.9930700697178</v>
      </c>
      <c r="AN51" s="1">
        <f t="shared" si="19"/>
        <v>1475.7703892386862</v>
      </c>
      <c r="AO51" s="1">
        <f t="shared" si="19"/>
        <v>54340.341695286414</v>
      </c>
      <c r="AP51" s="1">
        <f t="shared" si="19"/>
        <v>2356.8259959193497</v>
      </c>
      <c r="AQ51" s="1">
        <f t="shared" si="19"/>
        <v>48.144159298432946</v>
      </c>
      <c r="AR51" s="1">
        <f t="shared" si="19"/>
        <v>3849.322660743499</v>
      </c>
      <c r="AS51" s="1">
        <f t="shared" si="19"/>
        <v>585932.82105093403</v>
      </c>
      <c r="AT51" s="1">
        <f t="shared" si="19"/>
        <v>415473.81166980567</v>
      </c>
      <c r="AU51" s="1">
        <f t="shared" si="19"/>
        <v>170459.00938112804</v>
      </c>
      <c r="AV51" s="1">
        <f t="shared" si="19"/>
        <v>70.115039534053068</v>
      </c>
      <c r="AW51" s="1">
        <f t="shared" si="19"/>
        <v>55.593543262085369</v>
      </c>
      <c r="AX51" s="1">
        <f t="shared" si="19"/>
        <v>29724.205412714873</v>
      </c>
      <c r="AY51" s="1">
        <f t="shared" si="19"/>
        <v>622.72861427084763</v>
      </c>
      <c r="AZ51" s="1">
        <f t="shared" si="19"/>
        <v>120305.91652635533</v>
      </c>
      <c r="BA51" s="1">
        <f t="shared" si="19"/>
        <v>591.6729357573256</v>
      </c>
      <c r="BB51" s="1">
        <f t="shared" si="19"/>
        <v>1185.7140935534628</v>
      </c>
      <c r="BC51" s="1">
        <f t="shared" si="19"/>
        <v>182710.64459950247</v>
      </c>
      <c r="BD51" s="1">
        <f t="shared" si="19"/>
        <v>321587.12468672788</v>
      </c>
      <c r="BE51" s="1">
        <f t="shared" si="19"/>
        <v>9728.1032302579861</v>
      </c>
      <c r="BF51" s="1">
        <f t="shared" si="19"/>
        <v>3101.4681997142748</v>
      </c>
      <c r="BG51" s="1">
        <f t="shared" si="19"/>
        <v>220.9629759841593</v>
      </c>
      <c r="BH51" s="1">
        <f t="shared" si="19"/>
        <v>25671.232579674637</v>
      </c>
      <c r="BI51" s="1">
        <f t="shared" si="19"/>
        <v>382125.9864629244</v>
      </c>
      <c r="BJ51" s="1">
        <f t="shared" si="19"/>
        <v>8.3629994100392745E-3</v>
      </c>
      <c r="BK51" s="1">
        <f t="shared" si="19"/>
        <v>32287.207178428231</v>
      </c>
      <c r="BL51" s="1">
        <f t="shared" si="19"/>
        <v>326659.36260671902</v>
      </c>
      <c r="BM51" s="1">
        <f t="shared" si="19"/>
        <v>439634.52540371084</v>
      </c>
      <c r="BN51" s="1">
        <f t="shared" si="19"/>
        <v>3739965.3764189142</v>
      </c>
      <c r="BO51" s="1">
        <f t="shared" si="19"/>
        <v>158619.39260680904</v>
      </c>
      <c r="BP51" s="1"/>
      <c r="BS51" s="23">
        <f>+(P51-B51)/B51</f>
        <v>-0.76810012377566483</v>
      </c>
      <c r="BT51" s="23">
        <f>IF(AD51&lt;&gt;0,(AD51-C51)/C51,"")</f>
        <v>-6.3298970871096122E-3</v>
      </c>
      <c r="BU51" s="23">
        <f>IF(AH51&lt;&gt;0,(AH51-D51)/D51,"")</f>
        <v>-4.9777866062146328E-3</v>
      </c>
      <c r="BV51" s="23">
        <f t="shared" si="13"/>
        <v>-1.1175326563857328E-2</v>
      </c>
      <c r="BW51" s="23">
        <f t="shared" si="13"/>
        <v>-1.4197433064637072E-2</v>
      </c>
      <c r="BX51" s="23">
        <f>IF(BH51&lt;&gt;0,(BH51-G51)/G51,"")</f>
        <v>-6.0159935704072603E-3</v>
      </c>
      <c r="BY51" s="23">
        <f>IF(BN51&lt;&gt;0,(BN51-H51)/H51,"")</f>
        <v>-1.2166908036717309E-2</v>
      </c>
    </row>
    <row r="52" spans="1:77" x14ac:dyDescent="0.25">
      <c r="A52" s="6"/>
    </row>
    <row r="53" spans="1:77" x14ac:dyDescent="0.25">
      <c r="A53" s="6"/>
    </row>
    <row r="54" spans="1:77" x14ac:dyDescent="0.25">
      <c r="A54" s="6"/>
    </row>
    <row r="55" spans="1:77" x14ac:dyDescent="0.25">
      <c r="A55" s="1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8"/>
  <dimension ref="A1:CK51"/>
  <sheetViews>
    <sheetView zoomScale="85" zoomScaleNormal="85" workbookViewId="0">
      <pane xSplit="1" ySplit="2" topLeftCell="J3" activePane="bottomRight" state="frozen"/>
      <selection activeCell="BS20" sqref="BS20"/>
      <selection pane="topRight" activeCell="BS20" sqref="BS20"/>
      <selection pane="bottomLeft" activeCell="BS20" sqref="BS20"/>
      <selection pane="bottomRight" activeCell="J2" sqref="J2"/>
    </sheetView>
  </sheetViews>
  <sheetFormatPr defaultRowHeight="15" x14ac:dyDescent="0.25"/>
  <cols>
    <col min="1" max="1" width="18.85546875" customWidth="1"/>
    <col min="2" max="2" width="10.85546875" style="26" customWidth="1"/>
    <col min="3" max="8" width="9.140625" style="26"/>
    <col min="10" max="10" width="14.85546875" bestFit="1" customWidth="1"/>
    <col min="11" max="11" width="6" style="96" bestFit="1" customWidth="1"/>
    <col min="12" max="12" width="5.42578125" style="26" bestFit="1" customWidth="1"/>
    <col min="13" max="13" width="5.7109375" style="26" bestFit="1" customWidth="1"/>
    <col min="14" max="14" width="14.5703125" style="26" bestFit="1" customWidth="1"/>
    <col min="15" max="15" width="5.7109375" style="26" bestFit="1" customWidth="1"/>
    <col min="16" max="16" width="5.7109375" style="97" customWidth="1"/>
    <col min="17" max="18" width="6.7109375" style="26" bestFit="1" customWidth="1"/>
    <col min="19" max="19" width="9.28515625" style="26" bestFit="1" customWidth="1"/>
    <col min="20" max="20" width="6.7109375" style="26" bestFit="1" customWidth="1"/>
    <col min="21" max="21" width="5.7109375" style="26" customWidth="1"/>
    <col min="22" max="22" width="5.7109375" style="26" bestFit="1" customWidth="1"/>
    <col min="23" max="23" width="5.85546875" style="26" bestFit="1" customWidth="1"/>
    <col min="24" max="24" width="5.85546875" style="97" customWidth="1"/>
    <col min="25" max="25" width="6.42578125" style="26" bestFit="1" customWidth="1"/>
    <col min="26" max="26" width="15.42578125" style="26" bestFit="1" customWidth="1"/>
    <col min="27" max="27" width="6.5703125" style="26" bestFit="1" customWidth="1"/>
    <col min="28" max="28" width="6.7109375" style="26" bestFit="1" customWidth="1"/>
    <col min="29" max="29" width="5.140625" style="26" bestFit="1" customWidth="1"/>
    <col min="30" max="30" width="5.140625" style="97" customWidth="1"/>
    <col min="31" max="31" width="4.140625" style="26" bestFit="1" customWidth="1"/>
    <col min="32" max="32" width="6.5703125" style="26" bestFit="1" customWidth="1"/>
    <col min="33" max="33" width="6.140625" style="26" bestFit="1" customWidth="1"/>
    <col min="34" max="34" width="6.7109375" style="26" bestFit="1" customWidth="1"/>
    <col min="35" max="35" width="10" style="26" bestFit="1" customWidth="1"/>
    <col min="36" max="36" width="7.7109375" style="26" bestFit="1" customWidth="1"/>
    <col min="37" max="37" width="6.7109375" style="26" bestFit="1" customWidth="1"/>
    <col min="38" max="38" width="7.7109375" style="26" bestFit="1" customWidth="1"/>
    <col min="39" max="39" width="6" style="26" bestFit="1" customWidth="1"/>
    <col min="40" max="40" width="6.7109375" style="26" bestFit="1" customWidth="1"/>
    <col min="41" max="41" width="4.28515625" style="26" bestFit="1" customWidth="1"/>
    <col min="42" max="42" width="7.7109375" style="26" bestFit="1" customWidth="1"/>
    <col min="43" max="43" width="4.5703125" style="26" bestFit="1" customWidth="1"/>
    <col min="44" max="44" width="4.140625" style="26" bestFit="1" customWidth="1"/>
    <col min="45" max="45" width="6.7109375" style="26" bestFit="1" customWidth="1"/>
    <col min="46" max="46" width="4.140625" style="26" bestFit="1" customWidth="1"/>
    <col min="47" max="47" width="5.85546875" style="26" bestFit="1" customWidth="1"/>
    <col min="48" max="48" width="3.28515625" style="26" bestFit="1" customWidth="1"/>
    <col min="49" max="49" width="6.7109375" style="26" bestFit="1" customWidth="1"/>
    <col min="50" max="50" width="6.85546875" style="26" bestFit="1" customWidth="1"/>
    <col min="51" max="51" width="5.7109375" style="26" bestFit="1" customWidth="1"/>
    <col min="52" max="52" width="5.140625" style="26" bestFit="1" customWidth="1"/>
    <col min="53" max="53" width="5.28515625" style="26" bestFit="1" customWidth="1"/>
    <col min="54" max="54" width="8.7109375" style="26" bestFit="1" customWidth="1"/>
    <col min="55" max="55" width="4.85546875" style="26" bestFit="1" customWidth="1"/>
    <col min="56" max="56" width="7.85546875" style="26" bestFit="1" customWidth="1"/>
    <col min="57" max="57" width="5.85546875" style="26" bestFit="1" customWidth="1"/>
    <col min="58" max="58" width="6" style="26" bestFit="1" customWidth="1"/>
    <col min="59" max="60" width="5.7109375" style="26" bestFit="1" customWidth="1"/>
    <col min="61" max="61" width="4.140625" style="26" bestFit="1" customWidth="1"/>
    <col min="62" max="62" width="5.5703125" style="26" bestFit="1" customWidth="1"/>
    <col min="63" max="63" width="3.85546875" style="26" bestFit="1" customWidth="1"/>
    <col min="64" max="64" width="5.7109375" style="26" bestFit="1" customWidth="1"/>
    <col min="65" max="65" width="8" style="26" bestFit="1" customWidth="1"/>
    <col min="66" max="67" width="5.28515625" style="26" bestFit="1" customWidth="1"/>
    <col min="68" max="68" width="6.7109375" style="26" bestFit="1" customWidth="1"/>
    <col min="69" max="69" width="6.7109375" style="97" customWidth="1"/>
    <col min="70" max="70" width="5.7109375" style="26" bestFit="1" customWidth="1"/>
    <col min="71" max="71" width="9.140625" style="26" bestFit="1" customWidth="1"/>
    <col min="72" max="72" width="6.7109375" style="26" bestFit="1" customWidth="1"/>
    <col min="73" max="73" width="6.7109375" style="26" customWidth="1"/>
    <col min="74" max="74" width="9" style="26" bestFit="1" customWidth="1"/>
    <col min="75" max="75" width="7.140625" style="26" customWidth="1"/>
    <col min="76" max="83" width="9.140625" style="28"/>
  </cols>
  <sheetData>
    <row r="1" spans="1:89" x14ac:dyDescent="0.25">
      <c r="B1" s="97" t="s">
        <v>507</v>
      </c>
      <c r="C1" s="97"/>
      <c r="D1" s="97"/>
      <c r="E1" s="97"/>
      <c r="F1" s="97"/>
      <c r="G1" s="97"/>
      <c r="H1" s="97"/>
      <c r="J1" s="28" t="s">
        <v>510</v>
      </c>
      <c r="BY1" s="28" t="s">
        <v>316</v>
      </c>
    </row>
    <row r="2" spans="1:89" x14ac:dyDescent="0.25">
      <c r="A2" s="8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J2" s="28" t="s">
        <v>227</v>
      </c>
      <c r="K2" s="97" t="s">
        <v>506</v>
      </c>
      <c r="L2" s="28" t="s">
        <v>391</v>
      </c>
      <c r="M2" s="28" t="s">
        <v>131</v>
      </c>
      <c r="N2" s="28" t="s">
        <v>132</v>
      </c>
      <c r="O2" s="28" t="s">
        <v>133</v>
      </c>
      <c r="P2" s="96" t="s">
        <v>342</v>
      </c>
      <c r="Q2" s="28" t="s">
        <v>392</v>
      </c>
      <c r="R2" s="28" t="s">
        <v>134</v>
      </c>
      <c r="S2" s="28" t="s">
        <v>59</v>
      </c>
      <c r="T2" s="28" t="s">
        <v>136</v>
      </c>
      <c r="U2" s="28" t="s">
        <v>137</v>
      </c>
      <c r="V2" s="28" t="s">
        <v>393</v>
      </c>
      <c r="W2" s="28" t="s">
        <v>138</v>
      </c>
      <c r="X2" s="96" t="s">
        <v>508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96" t="s">
        <v>509</v>
      </c>
      <c r="AE2" s="28" t="s">
        <v>394</v>
      </c>
      <c r="AF2" s="28" t="s">
        <v>144</v>
      </c>
      <c r="AG2" s="28" t="s">
        <v>400</v>
      </c>
      <c r="AH2" s="28" t="s">
        <v>57</v>
      </c>
      <c r="AI2" s="28" t="s">
        <v>128</v>
      </c>
      <c r="AJ2" s="28" t="s">
        <v>145</v>
      </c>
      <c r="AK2" s="28" t="s">
        <v>146</v>
      </c>
      <c r="AL2" s="28" t="s">
        <v>60</v>
      </c>
      <c r="AM2" s="28" t="s">
        <v>147</v>
      </c>
      <c r="AN2" s="28" t="s">
        <v>148</v>
      </c>
      <c r="AO2" s="28" t="s">
        <v>149</v>
      </c>
      <c r="AP2" s="28" t="s">
        <v>150</v>
      </c>
      <c r="AQ2" s="28" t="s">
        <v>151</v>
      </c>
      <c r="AR2" s="28" t="s">
        <v>152</v>
      </c>
      <c r="AS2" s="28" t="s">
        <v>153</v>
      </c>
      <c r="AT2" s="28" t="s">
        <v>154</v>
      </c>
      <c r="AU2" s="28" t="s">
        <v>155</v>
      </c>
      <c r="AV2" s="28" t="s">
        <v>156</v>
      </c>
      <c r="AW2" s="28" t="s">
        <v>54</v>
      </c>
      <c r="AX2" s="28" t="s">
        <v>53</v>
      </c>
      <c r="AY2" s="28" t="s">
        <v>157</v>
      </c>
      <c r="AZ2" s="28" t="s">
        <v>158</v>
      </c>
      <c r="BA2" s="28" t="s">
        <v>159</v>
      </c>
      <c r="BB2" s="28" t="s">
        <v>160</v>
      </c>
      <c r="BC2" s="28" t="s">
        <v>161</v>
      </c>
      <c r="BD2" s="28" t="s">
        <v>162</v>
      </c>
      <c r="BE2" s="28" t="s">
        <v>163</v>
      </c>
      <c r="BF2" s="28" t="s">
        <v>164</v>
      </c>
      <c r="BG2" s="28" t="s">
        <v>165</v>
      </c>
      <c r="BH2" s="28" t="s">
        <v>395</v>
      </c>
      <c r="BI2" s="28" t="s">
        <v>166</v>
      </c>
      <c r="BJ2" s="28" t="s">
        <v>167</v>
      </c>
      <c r="BK2" s="28" t="s">
        <v>168</v>
      </c>
      <c r="BL2" s="28" t="s">
        <v>61</v>
      </c>
      <c r="BM2" s="28" t="s">
        <v>401</v>
      </c>
      <c r="BN2" s="28" t="s">
        <v>169</v>
      </c>
      <c r="BO2" s="28" t="s">
        <v>170</v>
      </c>
      <c r="BP2" s="28" t="s">
        <v>171</v>
      </c>
      <c r="BQ2" s="96" t="s">
        <v>172</v>
      </c>
      <c r="BR2" s="28" t="s">
        <v>173</v>
      </c>
      <c r="BS2" s="28" t="s">
        <v>174</v>
      </c>
      <c r="BT2" s="28" t="s">
        <v>402</v>
      </c>
      <c r="BU2" s="28"/>
      <c r="BV2" s="28" t="s">
        <v>399</v>
      </c>
      <c r="BX2" s="26" t="s">
        <v>141</v>
      </c>
      <c r="BY2" s="26" t="s">
        <v>59</v>
      </c>
      <c r="BZ2" s="26" t="s">
        <v>57</v>
      </c>
      <c r="CA2" s="26" t="s">
        <v>60</v>
      </c>
      <c r="CB2" s="26" t="s">
        <v>54</v>
      </c>
      <c r="CC2" s="26" t="s">
        <v>53</v>
      </c>
      <c r="CD2" s="26" t="s">
        <v>61</v>
      </c>
      <c r="CE2" s="26" t="s">
        <v>62</v>
      </c>
      <c r="CF2" s="28" t="s">
        <v>63</v>
      </c>
      <c r="CG2" s="28" t="s">
        <v>64</v>
      </c>
      <c r="CH2" s="28" t="s">
        <v>65</v>
      </c>
      <c r="CI2" s="62" t="s">
        <v>317</v>
      </c>
      <c r="CJ2" s="62" t="s">
        <v>320</v>
      </c>
      <c r="CK2" s="62" t="s">
        <v>327</v>
      </c>
    </row>
    <row r="3" spans="1:89" x14ac:dyDescent="0.25">
      <c r="A3" s="18" t="s">
        <v>76</v>
      </c>
      <c r="B3" s="97">
        <v>18980.276752000002</v>
      </c>
      <c r="C3" s="97">
        <v>86.514870363</v>
      </c>
      <c r="D3" s="97">
        <v>5356.4254489000004</v>
      </c>
      <c r="E3" s="97">
        <v>384.99352339000001</v>
      </c>
      <c r="F3" s="97">
        <v>203.81992767</v>
      </c>
      <c r="G3" s="97">
        <v>21.273327289000001</v>
      </c>
      <c r="H3" s="97">
        <v>1423.9175081999999</v>
      </c>
      <c r="J3" s="28" t="s">
        <v>121</v>
      </c>
      <c r="K3" s="96">
        <v>0</v>
      </c>
      <c r="L3" s="26">
        <v>0.18416291771546001</v>
      </c>
      <c r="M3" s="26">
        <v>7.6924074833644696</v>
      </c>
      <c r="N3" s="26">
        <v>7.6924074833644696</v>
      </c>
      <c r="O3" s="26">
        <v>2.61270971543841</v>
      </c>
      <c r="P3" s="97">
        <v>8.0690545897474097E-2</v>
      </c>
      <c r="Q3" s="26">
        <v>15.5814685887244</v>
      </c>
      <c r="R3" s="26">
        <v>34.238735106069797</v>
      </c>
      <c r="S3" s="26">
        <v>4866.4012284153696</v>
      </c>
      <c r="T3" s="26">
        <v>33.256759835645397</v>
      </c>
      <c r="U3" s="26">
        <v>7.3550739190131997</v>
      </c>
      <c r="V3" s="26">
        <v>14.079390973329501</v>
      </c>
      <c r="W3" s="26">
        <v>0</v>
      </c>
      <c r="X3" s="97">
        <v>0</v>
      </c>
      <c r="Y3" s="26">
        <v>11.466947554247399</v>
      </c>
      <c r="Z3" s="26">
        <v>11.466947554247399</v>
      </c>
      <c r="AA3" s="26">
        <v>11.5217519910492</v>
      </c>
      <c r="AB3" s="26">
        <v>10.151748996180499</v>
      </c>
      <c r="AC3" s="26">
        <v>0.145492561363227</v>
      </c>
      <c r="AD3" s="97">
        <v>2.3965451809087401</v>
      </c>
      <c r="AE3" s="26">
        <v>1.14757784529065</v>
      </c>
      <c r="AF3" s="26">
        <v>0</v>
      </c>
      <c r="AG3" s="26">
        <v>0.119799381216951</v>
      </c>
      <c r="AH3" s="26">
        <v>23.2830955097361</v>
      </c>
      <c r="AI3" s="26">
        <v>0</v>
      </c>
      <c r="AJ3" s="26">
        <v>1296.1941085886499</v>
      </c>
      <c r="AK3" s="26">
        <v>132.50118002392</v>
      </c>
      <c r="AL3" s="26">
        <v>1440.21704060362</v>
      </c>
      <c r="AM3" s="26">
        <v>0</v>
      </c>
      <c r="AN3" s="26">
        <v>17.648280102184199</v>
      </c>
      <c r="AO3" s="26">
        <v>1.8353576172445499E-2</v>
      </c>
      <c r="AP3" s="26">
        <v>158.48813762132301</v>
      </c>
      <c r="AQ3" s="26">
        <v>9.4576795251244405E-2</v>
      </c>
      <c r="AR3" s="26">
        <v>3.3740598665101297E-2</v>
      </c>
      <c r="AS3" s="26">
        <v>33.208393547071402</v>
      </c>
      <c r="AT3" s="26">
        <v>0.58989169794474094</v>
      </c>
      <c r="AU3" s="26">
        <v>4.9480861125349197E-2</v>
      </c>
      <c r="AV3" s="26">
        <v>4.4302284539537102E-3</v>
      </c>
      <c r="AW3" s="26">
        <v>103.55009482464899</v>
      </c>
      <c r="AX3" s="26">
        <v>54.8858470692306</v>
      </c>
      <c r="AY3" s="26">
        <v>48.664247755419197</v>
      </c>
      <c r="AZ3" s="26">
        <v>0.523678125189459</v>
      </c>
      <c r="BA3" s="26">
        <v>5.4735998721319101E-3</v>
      </c>
      <c r="BB3" s="26">
        <v>3.0221050833071499</v>
      </c>
      <c r="BC3" s="26">
        <v>1.04232675804824E-2</v>
      </c>
      <c r="BD3" s="26">
        <v>3.39939813819672</v>
      </c>
      <c r="BE3" s="26">
        <v>0.137012274232929</v>
      </c>
      <c r="BF3" s="26">
        <v>6.9304141933563698E-2</v>
      </c>
      <c r="BG3" s="26">
        <v>12.8525442991231</v>
      </c>
      <c r="BH3" s="26">
        <v>2.6883619024917702</v>
      </c>
      <c r="BI3" s="26">
        <v>0.454662610162204</v>
      </c>
      <c r="BJ3" s="26">
        <v>0.394317807282969</v>
      </c>
      <c r="BK3" s="26">
        <v>1.8060417665635899E-2</v>
      </c>
      <c r="BL3" s="26">
        <v>5.69602857190098</v>
      </c>
      <c r="BM3" s="26">
        <v>106.256611002695</v>
      </c>
      <c r="BN3" s="26">
        <v>0</v>
      </c>
      <c r="BO3" s="26">
        <v>2.8908666033499199E-2</v>
      </c>
      <c r="BP3" s="26">
        <v>37.3224901840087</v>
      </c>
      <c r="BQ3" s="97">
        <v>0</v>
      </c>
      <c r="BR3" s="26">
        <v>3.1988256856098798</v>
      </c>
      <c r="BS3" s="26">
        <v>357.26212272028198</v>
      </c>
      <c r="BT3" s="26">
        <v>41.343082934903002</v>
      </c>
      <c r="BX3" s="30">
        <f t="shared" ref="BX3:BX15" si="0">IF(AL3&lt;&gt;0,AA3/AL3,"")</f>
        <v>8.0000108776800988E-3</v>
      </c>
      <c r="BY3" s="23">
        <f t="shared" ref="BY3:BY15" si="1">IF(B3&lt;&gt;0,(S3-B3)/B3,"")</f>
        <v>-0.74360746726716809</v>
      </c>
      <c r="BZ3" s="23">
        <f t="shared" ref="BZ3:BZ15" si="2">IF(C3&lt;&gt;0,(AH3-C3)/C3,"")</f>
        <v>-0.73087753108749232</v>
      </c>
      <c r="CA3" s="23">
        <f t="shared" ref="CA3:CA15" si="3">IF(D3&lt;&gt;0,(AL3-D3)/D3,"")</f>
        <v>-0.73112347883057272</v>
      </c>
      <c r="CB3" s="23">
        <f t="shared" ref="CB3:CB15" si="4">IF(E3&lt;&gt;0,(AW3-E3)/E3,"")</f>
        <v>-0.73103419010051163</v>
      </c>
      <c r="CC3" s="23">
        <f t="shared" ref="CC3:CC15" si="5">IF(F3&lt;&gt;0,(AX3-F3)/F3,"")</f>
        <v>-0.7307140293068155</v>
      </c>
      <c r="CD3" s="23">
        <f t="shared" ref="CD3:CD15" si="6">IF(G3&lt;&gt;0,(BL3-G3)/G3,"")</f>
        <v>-0.73224552536987109</v>
      </c>
      <c r="CE3" s="23">
        <f t="shared" ref="CE3:CE15" si="7">IF(H3&lt;&gt;0,(BS3-H3)/H3,"")</f>
        <v>-0.7490991432699613</v>
      </c>
      <c r="CF3" s="23"/>
      <c r="CG3" s="23"/>
      <c r="CH3" s="23"/>
      <c r="CI3" s="23"/>
      <c r="CJ3" s="23"/>
      <c r="CK3" s="23"/>
    </row>
    <row r="4" spans="1:89" x14ac:dyDescent="0.25">
      <c r="A4" s="18" t="s">
        <v>77</v>
      </c>
      <c r="B4" s="97">
        <v>8416.1157113000008</v>
      </c>
      <c r="C4" s="97">
        <v>32.423882558999999</v>
      </c>
      <c r="D4" s="97">
        <v>1851.1154392000001</v>
      </c>
      <c r="E4" s="97">
        <v>136.28068383999999</v>
      </c>
      <c r="F4" s="97">
        <v>74.885236426999995</v>
      </c>
      <c r="G4" s="97">
        <v>7.3819276367000004</v>
      </c>
      <c r="H4" s="97">
        <v>650.98103076999996</v>
      </c>
      <c r="J4" s="28" t="s">
        <v>77</v>
      </c>
      <c r="K4" s="96">
        <v>0</v>
      </c>
      <c r="L4" s="26">
        <v>0.381624136080291</v>
      </c>
      <c r="M4" s="26">
        <v>10.751770802963</v>
      </c>
      <c r="N4" s="26">
        <v>10.751770802963</v>
      </c>
      <c r="O4" s="26">
        <v>3.51189687660179</v>
      </c>
      <c r="P4" s="97">
        <v>8.5713551901982502E-2</v>
      </c>
      <c r="Q4" s="26">
        <v>29.575013921493301</v>
      </c>
      <c r="R4" s="26">
        <v>70.950217762860106</v>
      </c>
      <c r="S4" s="26">
        <v>8411.4028490330002</v>
      </c>
      <c r="T4" s="26">
        <v>49.8665286674714</v>
      </c>
      <c r="U4" s="26">
        <v>13.5192452695977</v>
      </c>
      <c r="V4" s="26">
        <v>22.944954673523</v>
      </c>
      <c r="W4" s="26">
        <v>0</v>
      </c>
      <c r="X4" s="97">
        <v>0</v>
      </c>
      <c r="Y4" s="26">
        <v>15.4814232743266</v>
      </c>
      <c r="Z4" s="26">
        <v>15.4814232743266</v>
      </c>
      <c r="AA4" s="26">
        <v>14.794349134961401</v>
      </c>
      <c r="AB4" s="26">
        <v>18.8882204484201</v>
      </c>
      <c r="AC4" s="26">
        <v>0.15566302861290701</v>
      </c>
      <c r="AD4" s="97">
        <v>4.7011537176978102</v>
      </c>
      <c r="AE4" s="26">
        <v>1.2628145446849299</v>
      </c>
      <c r="AF4" s="26">
        <v>0</v>
      </c>
      <c r="AG4" s="26">
        <v>0.238747033338679</v>
      </c>
      <c r="AH4" s="26">
        <v>32.415469612041498</v>
      </c>
      <c r="AI4" s="26">
        <v>0</v>
      </c>
      <c r="AJ4" s="26">
        <v>1664.3636400513601</v>
      </c>
      <c r="AK4" s="26">
        <v>170.134776478888</v>
      </c>
      <c r="AL4" s="26">
        <v>1849.29276566521</v>
      </c>
      <c r="AM4" s="26">
        <v>0</v>
      </c>
      <c r="AN4" s="26">
        <v>29.151591726053599</v>
      </c>
      <c r="AO4" s="26">
        <v>2.8332713834554098E-2</v>
      </c>
      <c r="AP4" s="26">
        <v>298.52182612807798</v>
      </c>
      <c r="AQ4" s="26">
        <v>0.124914289808583</v>
      </c>
      <c r="AR4" s="26">
        <v>4.39180079035697E-2</v>
      </c>
      <c r="AS4" s="26">
        <v>44.363528387263898</v>
      </c>
      <c r="AT4" s="26">
        <v>0.67242458814905404</v>
      </c>
      <c r="AU4" s="26">
        <v>5.4916883546354898E-2</v>
      </c>
      <c r="AV4" s="26">
        <v>6.2281320789034098E-3</v>
      </c>
      <c r="AW4" s="26">
        <v>136.14000572209599</v>
      </c>
      <c r="AX4" s="26">
        <v>74.7934865446408</v>
      </c>
      <c r="AY4" s="26">
        <v>61.346519177455498</v>
      </c>
      <c r="AZ4" s="26">
        <v>0.57752536693177203</v>
      </c>
      <c r="BA4" s="26">
        <v>6.2371941775933096E-3</v>
      </c>
      <c r="BB4" s="26">
        <v>3.8100642096154602</v>
      </c>
      <c r="BC4" s="26">
        <v>1.75097648219492E-2</v>
      </c>
      <c r="BD4" s="26">
        <v>4.9072987317911902</v>
      </c>
      <c r="BE4" s="26">
        <v>0.24412053770730299</v>
      </c>
      <c r="BF4" s="26">
        <v>9.4972271366920602E-2</v>
      </c>
      <c r="BG4" s="26">
        <v>18.787936639163998</v>
      </c>
      <c r="BH4" s="26">
        <v>3.5171856395332699</v>
      </c>
      <c r="BI4" s="26">
        <v>0.52581308112457703</v>
      </c>
      <c r="BJ4" s="26">
        <v>0.50755928504108805</v>
      </c>
      <c r="BK4" s="26">
        <v>2.0186460314048402E-2</v>
      </c>
      <c r="BL4" s="26">
        <v>7.3790870880801602</v>
      </c>
      <c r="BM4" s="26">
        <v>204.27610235387499</v>
      </c>
      <c r="BN4" s="26">
        <v>0</v>
      </c>
      <c r="BO4" s="26">
        <v>3.0707579249656801E-2</v>
      </c>
      <c r="BP4" s="26">
        <v>75.686778559389694</v>
      </c>
      <c r="BQ4" s="97">
        <v>0</v>
      </c>
      <c r="BR4" s="26">
        <v>6.1327321053588797</v>
      </c>
      <c r="BS4" s="26">
        <v>650.59853921746901</v>
      </c>
      <c r="BT4" s="26">
        <v>84.283682971499701</v>
      </c>
      <c r="BX4" s="30">
        <f t="shared" si="0"/>
        <v>8.000003790443487E-3</v>
      </c>
      <c r="BY4" s="23">
        <f t="shared" si="1"/>
        <v>-5.5998068808308938E-4</v>
      </c>
      <c r="BZ4" s="23">
        <f t="shared" si="2"/>
        <v>-2.5946759902032779E-4</v>
      </c>
      <c r="CA4" s="23">
        <f t="shared" si="3"/>
        <v>-9.8463526163325822E-4</v>
      </c>
      <c r="CB4" s="23">
        <f t="shared" si="4"/>
        <v>-1.0322674787071454E-3</v>
      </c>
      <c r="CC4" s="23">
        <f t="shared" si="5"/>
        <v>-1.2252065525443811E-3</v>
      </c>
      <c r="CD4" s="23">
        <f t="shared" si="6"/>
        <v>-3.847976788228189E-4</v>
      </c>
      <c r="CE4" s="23">
        <f t="shared" si="7"/>
        <v>-5.8756174827172486E-4</v>
      </c>
      <c r="CF4" s="23"/>
      <c r="CG4" s="23"/>
      <c r="CH4" s="23"/>
      <c r="CI4" s="23"/>
      <c r="CJ4" s="23"/>
      <c r="CK4" s="23"/>
    </row>
    <row r="5" spans="1:89" x14ac:dyDescent="0.25">
      <c r="A5" s="18" t="s">
        <v>78</v>
      </c>
      <c r="B5" s="97">
        <v>36304.696922000003</v>
      </c>
      <c r="C5" s="97">
        <v>160.84276704000001</v>
      </c>
      <c r="D5" s="97">
        <v>8561.7247934999996</v>
      </c>
      <c r="E5" s="97">
        <v>606.59686234000003</v>
      </c>
      <c r="F5" s="97">
        <v>306.49048837999999</v>
      </c>
      <c r="G5" s="97">
        <v>47.502619967999998</v>
      </c>
      <c r="H5" s="97">
        <v>2724.4540907999999</v>
      </c>
      <c r="J5" s="28" t="s">
        <v>71</v>
      </c>
      <c r="K5" s="96">
        <v>0</v>
      </c>
      <c r="L5" s="26">
        <v>1.4572813265331701</v>
      </c>
      <c r="M5" s="26">
        <v>48.296763310239903</v>
      </c>
      <c r="N5" s="26">
        <v>48.296763310239903</v>
      </c>
      <c r="O5" s="26">
        <v>16.064852780303799</v>
      </c>
      <c r="P5" s="97">
        <v>0.441014545022899</v>
      </c>
      <c r="Q5" s="26">
        <v>118.08800860642501</v>
      </c>
      <c r="R5" s="26">
        <v>270.93226524424398</v>
      </c>
      <c r="S5" s="26">
        <v>36281.454839310602</v>
      </c>
      <c r="T5" s="26">
        <v>217.00246108698801</v>
      </c>
      <c r="U5" s="26">
        <v>54.028015394765099</v>
      </c>
      <c r="V5" s="26">
        <v>96.313327974338307</v>
      </c>
      <c r="W5" s="26">
        <v>0</v>
      </c>
      <c r="X5" s="97">
        <v>0</v>
      </c>
      <c r="Y5" s="26">
        <v>70.6732972211842</v>
      </c>
      <c r="Z5" s="26">
        <v>70.6732972211842</v>
      </c>
      <c r="AA5" s="26">
        <v>68.414179908177502</v>
      </c>
      <c r="AB5" s="26">
        <v>79.069080009038899</v>
      </c>
      <c r="AC5" s="26">
        <v>0.84079738042185503</v>
      </c>
      <c r="AD5" s="97">
        <v>18.5861975060566</v>
      </c>
      <c r="AE5" s="26">
        <v>6.3781328403798598</v>
      </c>
      <c r="AF5" s="26">
        <v>0</v>
      </c>
      <c r="AG5" s="26">
        <v>1.07610930883612</v>
      </c>
      <c r="AH5" s="26">
        <v>160.78487882846301</v>
      </c>
      <c r="AI5" s="26">
        <v>0</v>
      </c>
      <c r="AJ5" s="26">
        <v>7696.6355740008903</v>
      </c>
      <c r="AK5" s="26">
        <v>786.75288965315701</v>
      </c>
      <c r="AL5" s="26">
        <v>8551.8026435622305</v>
      </c>
      <c r="AM5" s="26">
        <v>0</v>
      </c>
      <c r="AN5" s="26">
        <v>122.940436834824</v>
      </c>
      <c r="AO5" s="26">
        <v>0.12180589405689</v>
      </c>
      <c r="AP5" s="26">
        <v>1269.07972111972</v>
      </c>
      <c r="AQ5" s="26">
        <v>0.58205037561246997</v>
      </c>
      <c r="AR5" s="26">
        <v>0.20990690983647201</v>
      </c>
      <c r="AS5" s="26">
        <v>175.94293380071301</v>
      </c>
      <c r="AT5" s="26">
        <v>3.7219133914251201</v>
      </c>
      <c r="AU5" s="26">
        <v>0.314730898328345</v>
      </c>
      <c r="AV5" s="26">
        <v>2.7113382606634699E-2</v>
      </c>
      <c r="AW5" s="26">
        <v>605.780308774947</v>
      </c>
      <c r="AX5" s="26">
        <v>305.99445032270103</v>
      </c>
      <c r="AY5" s="26">
        <v>299.78585845224501</v>
      </c>
      <c r="AZ5" s="26">
        <v>3.30006768189509</v>
      </c>
      <c r="BA5" s="26">
        <v>3.4677803314649099E-2</v>
      </c>
      <c r="BB5" s="26">
        <v>19.2100880195329</v>
      </c>
      <c r="BC5" s="26">
        <v>7.0284086487320499E-2</v>
      </c>
      <c r="BD5" s="26">
        <v>20.109710478017099</v>
      </c>
      <c r="BE5" s="26">
        <v>0.93110798789662197</v>
      </c>
      <c r="BF5" s="26">
        <v>0.39290774208127299</v>
      </c>
      <c r="BG5" s="26">
        <v>75.628310543053402</v>
      </c>
      <c r="BH5" s="26">
        <v>16.379649826485199</v>
      </c>
      <c r="BI5" s="26">
        <v>2.8836079741177301</v>
      </c>
      <c r="BJ5" s="26">
        <v>2.3992913242613101</v>
      </c>
      <c r="BK5" s="26">
        <v>0.113942029464772</v>
      </c>
      <c r="BL5" s="26">
        <v>47.474950754256199</v>
      </c>
      <c r="BM5" s="26">
        <v>848.43623789579703</v>
      </c>
      <c r="BN5" s="26">
        <v>0</v>
      </c>
      <c r="BO5" s="26">
        <v>0.15799819186692901</v>
      </c>
      <c r="BP5" s="26">
        <v>297.66861364638999</v>
      </c>
      <c r="BQ5" s="97">
        <v>0</v>
      </c>
      <c r="BR5" s="26">
        <v>28.843190171795101</v>
      </c>
      <c r="BS5" s="26">
        <v>2722.4515865010899</v>
      </c>
      <c r="BT5" s="26">
        <v>331.70989388988897</v>
      </c>
      <c r="BX5" s="30">
        <f t="shared" si="0"/>
        <v>7.999971790705376E-3</v>
      </c>
      <c r="BY5" s="23">
        <f t="shared" si="1"/>
        <v>-6.4019492407102279E-4</v>
      </c>
      <c r="BZ5" s="23">
        <f t="shared" si="2"/>
        <v>-3.5990559353289871E-4</v>
      </c>
      <c r="CA5" s="23">
        <f t="shared" si="3"/>
        <v>-1.1588961543475315E-3</v>
      </c>
      <c r="CB5" s="23">
        <f t="shared" si="4"/>
        <v>-1.3461223025504963E-3</v>
      </c>
      <c r="CC5" s="23">
        <f t="shared" si="5"/>
        <v>-1.6184451919563374E-3</v>
      </c>
      <c r="CD5" s="23">
        <f t="shared" si="6"/>
        <v>-5.8247763517966654E-4</v>
      </c>
      <c r="CE5" s="23">
        <f t="shared" si="7"/>
        <v>-7.3501121038234006E-4</v>
      </c>
      <c r="CF5" s="23"/>
      <c r="CG5" s="23"/>
      <c r="CH5" s="23"/>
      <c r="CI5" s="23"/>
      <c r="CJ5" s="23"/>
      <c r="CK5" s="23"/>
    </row>
    <row r="6" spans="1:89" x14ac:dyDescent="0.25">
      <c r="A6" s="18" t="s">
        <v>79</v>
      </c>
      <c r="B6" s="97">
        <v>34787.799067</v>
      </c>
      <c r="C6" s="97">
        <v>148.88907484000001</v>
      </c>
      <c r="D6" s="97">
        <v>8541.7086371999994</v>
      </c>
      <c r="E6" s="97">
        <v>606.93567974999996</v>
      </c>
      <c r="F6" s="97">
        <v>319.81428985000002</v>
      </c>
      <c r="G6" s="97">
        <v>35.525897356000002</v>
      </c>
      <c r="H6" s="97">
        <v>2747.1025166999998</v>
      </c>
      <c r="J6" s="28" t="s">
        <v>122</v>
      </c>
      <c r="K6" s="96">
        <v>0</v>
      </c>
      <c r="L6" s="26">
        <v>1.5491252574315</v>
      </c>
      <c r="M6" s="26">
        <v>48.993516812381102</v>
      </c>
      <c r="N6" s="26">
        <v>48.993516812381102</v>
      </c>
      <c r="O6" s="26">
        <v>16.216916266803299</v>
      </c>
      <c r="P6" s="97">
        <v>0.43196666779829801</v>
      </c>
      <c r="Q6" s="26">
        <v>123.005517027398</v>
      </c>
      <c r="R6" s="26">
        <v>288.00798340625101</v>
      </c>
      <c r="S6" s="26">
        <v>34763.442412738303</v>
      </c>
      <c r="T6" s="26">
        <v>222.05879180641099</v>
      </c>
      <c r="U6" s="26">
        <v>56.650697356437803</v>
      </c>
      <c r="V6" s="26">
        <v>99.561497430843801</v>
      </c>
      <c r="W6" s="26">
        <v>0</v>
      </c>
      <c r="X6" s="97">
        <v>0</v>
      </c>
      <c r="Y6" s="26">
        <v>71.381388998274801</v>
      </c>
      <c r="Z6" s="26">
        <v>71.381388998274801</v>
      </c>
      <c r="AA6" s="26">
        <v>68.250165291533605</v>
      </c>
      <c r="AB6" s="26">
        <v>79.295682308459902</v>
      </c>
      <c r="AC6" s="26">
        <v>0.78601732688150705</v>
      </c>
      <c r="AD6" s="97">
        <v>19.3778489047261</v>
      </c>
      <c r="AE6" s="26">
        <v>6.2756622587454398</v>
      </c>
      <c r="AF6" s="26">
        <v>0</v>
      </c>
      <c r="AG6" s="26">
        <v>0.99289685264802496</v>
      </c>
      <c r="AH6" s="26">
        <v>148.82864035450299</v>
      </c>
      <c r="AI6" s="26">
        <v>0</v>
      </c>
      <c r="AJ6" s="26">
        <v>7678.2334849011004</v>
      </c>
      <c r="AK6" s="26">
        <v>784.86792330119999</v>
      </c>
      <c r="AL6" s="26">
        <v>8531.3515734938301</v>
      </c>
      <c r="AM6" s="26">
        <v>0</v>
      </c>
      <c r="AN6" s="26">
        <v>126.077968225885</v>
      </c>
      <c r="AO6" s="26">
        <v>0.1213184521349</v>
      </c>
      <c r="AP6" s="26">
        <v>1251.30971260106</v>
      </c>
      <c r="AQ6" s="26">
        <v>0.57128652920848599</v>
      </c>
      <c r="AR6" s="26">
        <v>0.20210544706978101</v>
      </c>
      <c r="AS6" s="26">
        <v>187.25351852157999</v>
      </c>
      <c r="AT6" s="26">
        <v>3.4531869464331901</v>
      </c>
      <c r="AU6" s="26">
        <v>0.286842915171657</v>
      </c>
      <c r="AV6" s="26">
        <v>2.7155124919393502E-2</v>
      </c>
      <c r="AW6" s="26">
        <v>606.02279751979904</v>
      </c>
      <c r="AX6" s="26">
        <v>319.25490728792897</v>
      </c>
      <c r="AY6" s="26">
        <v>286.76789023187098</v>
      </c>
      <c r="AZ6" s="26">
        <v>3.0355440180338</v>
      </c>
      <c r="BA6" s="26">
        <v>3.2091605350617503E-2</v>
      </c>
      <c r="BB6" s="26">
        <v>18.296072135231501</v>
      </c>
      <c r="BC6" s="26">
        <v>7.1634311634341294E-2</v>
      </c>
      <c r="BD6" s="26">
        <v>20.744959517628601</v>
      </c>
      <c r="BE6" s="26">
        <v>0.96920914697663596</v>
      </c>
      <c r="BF6" s="26">
        <v>0.40778981133947301</v>
      </c>
      <c r="BG6" s="26">
        <v>78.648911633238995</v>
      </c>
      <c r="BH6" s="26">
        <v>16.4046219325054</v>
      </c>
      <c r="BI6" s="26">
        <v>2.6821507189823399</v>
      </c>
      <c r="BJ6" s="26">
        <v>2.3460741745068501</v>
      </c>
      <c r="BK6" s="26">
        <v>0.105056278487849</v>
      </c>
      <c r="BL6" s="26">
        <v>35.503027938072201</v>
      </c>
      <c r="BM6" s="26">
        <v>850.21465557287604</v>
      </c>
      <c r="BN6" s="26">
        <v>0</v>
      </c>
      <c r="BO6" s="26">
        <v>0.15475640878916599</v>
      </c>
      <c r="BP6" s="26">
        <v>309.63015602065701</v>
      </c>
      <c r="BQ6" s="97">
        <v>0</v>
      </c>
      <c r="BR6" s="26">
        <v>25.842514948990502</v>
      </c>
      <c r="BS6" s="26">
        <v>2744.8463395007602</v>
      </c>
      <c r="BT6" s="26">
        <v>344.38425247716799</v>
      </c>
      <c r="BX6" s="30">
        <f t="shared" si="0"/>
        <v>7.9999241273306515E-3</v>
      </c>
      <c r="BY6" s="23">
        <f t="shared" si="1"/>
        <v>-7.0014933151669794E-4</v>
      </c>
      <c r="BZ6" s="23">
        <f t="shared" si="2"/>
        <v>-4.0590275385858019E-4</v>
      </c>
      <c r="CA6" s="23">
        <f t="shared" si="3"/>
        <v>-1.212528329643943E-3</v>
      </c>
      <c r="CB6" s="23">
        <f t="shared" si="4"/>
        <v>-1.5040839757137728E-3</v>
      </c>
      <c r="CC6" s="23">
        <f t="shared" si="5"/>
        <v>-1.7490855781754256E-3</v>
      </c>
      <c r="CD6" s="23">
        <f t="shared" si="6"/>
        <v>-6.4373934593768686E-4</v>
      </c>
      <c r="CE6" s="23">
        <f t="shared" si="7"/>
        <v>-8.2129341206743233E-4</v>
      </c>
      <c r="CF6" s="23"/>
      <c r="CG6" s="23"/>
      <c r="CH6" s="23"/>
      <c r="CI6" s="23"/>
      <c r="CJ6" s="23"/>
      <c r="CK6" s="23"/>
    </row>
    <row r="7" spans="1:89" x14ac:dyDescent="0.25">
      <c r="A7" s="57" t="s">
        <v>80</v>
      </c>
      <c r="B7" s="97">
        <v>290014.12871000002</v>
      </c>
      <c r="C7" s="97">
        <v>1387.1750367</v>
      </c>
      <c r="D7" s="97">
        <v>67100.838365000003</v>
      </c>
      <c r="E7" s="97">
        <v>5142.3123551999997</v>
      </c>
      <c r="F7" s="97">
        <v>2604.1696474999999</v>
      </c>
      <c r="G7" s="97">
        <v>287.84222324000001</v>
      </c>
      <c r="H7" s="97">
        <v>22035.702530999999</v>
      </c>
      <c r="J7" s="28" t="s">
        <v>123</v>
      </c>
      <c r="K7" s="96">
        <v>0</v>
      </c>
      <c r="L7" s="26">
        <v>12.330523464045299</v>
      </c>
      <c r="M7" s="26">
        <v>379.28847921036999</v>
      </c>
      <c r="N7" s="26">
        <v>379.28847921036999</v>
      </c>
      <c r="O7" s="26">
        <v>125.175989153259</v>
      </c>
      <c r="P7" s="97">
        <v>3.2729417143405102</v>
      </c>
      <c r="Q7" s="26">
        <v>982.17882452368599</v>
      </c>
      <c r="R7" s="26">
        <v>2292.4394582981399</v>
      </c>
      <c r="S7" s="26">
        <v>288966.67190043902</v>
      </c>
      <c r="T7" s="26">
        <v>1728.14307571983</v>
      </c>
      <c r="U7" s="26">
        <v>448.17151678499903</v>
      </c>
      <c r="V7" s="26">
        <v>779.51146765753504</v>
      </c>
      <c r="W7" s="26">
        <v>0</v>
      </c>
      <c r="X7" s="97">
        <v>0</v>
      </c>
      <c r="Y7" s="26">
        <v>551.14970436261694</v>
      </c>
      <c r="Z7" s="26">
        <v>551.14970436261694</v>
      </c>
      <c r="AA7" s="26">
        <v>534.62011960074199</v>
      </c>
      <c r="AB7" s="26">
        <v>637.77514982941602</v>
      </c>
      <c r="AC7" s="26">
        <v>5.9601768679596701</v>
      </c>
      <c r="AD7" s="97">
        <v>153.95008206035101</v>
      </c>
      <c r="AE7" s="26">
        <v>47.660300044643499</v>
      </c>
      <c r="AF7" s="26">
        <v>0</v>
      </c>
      <c r="AG7" s="26">
        <v>7.9476136740851997</v>
      </c>
      <c r="AH7" s="26">
        <v>1383.6005165429301</v>
      </c>
      <c r="AI7" s="26">
        <v>0</v>
      </c>
      <c r="AJ7" s="26">
        <v>60144.492992719097</v>
      </c>
      <c r="AK7" s="26">
        <v>6147.6917466668801</v>
      </c>
      <c r="AL7" s="26">
        <v>66826.804858986798</v>
      </c>
      <c r="AM7" s="26">
        <v>0</v>
      </c>
      <c r="AN7" s="26">
        <v>988.56141590193795</v>
      </c>
      <c r="AO7" s="26">
        <v>1.0216347272055799</v>
      </c>
      <c r="AP7" s="26">
        <v>10072.4152768432</v>
      </c>
      <c r="AQ7" s="26">
        <v>4.8049365895600102</v>
      </c>
      <c r="AR7" s="26">
        <v>1.7360658520588399</v>
      </c>
      <c r="AS7" s="26">
        <v>1499.3421080595399</v>
      </c>
      <c r="AT7" s="26">
        <v>29.801864779510201</v>
      </c>
      <c r="AU7" s="26">
        <v>2.5188792804113702</v>
      </c>
      <c r="AV7" s="26">
        <v>0.22729016683476899</v>
      </c>
      <c r="AW7" s="26">
        <v>5120.17434609258</v>
      </c>
      <c r="AX7" s="26">
        <v>2591.2404175113102</v>
      </c>
      <c r="AY7" s="26">
        <v>2528.9339285812698</v>
      </c>
      <c r="AZ7" s="26">
        <v>26.2849251255256</v>
      </c>
      <c r="BA7" s="26">
        <v>0.27761394864333</v>
      </c>
      <c r="BB7" s="26">
        <v>156.33466327154801</v>
      </c>
      <c r="BC7" s="26">
        <v>0.59784886213947497</v>
      </c>
      <c r="BD7" s="26">
        <v>170.38262471271</v>
      </c>
      <c r="BE7" s="26">
        <v>7.9940430011519199</v>
      </c>
      <c r="BF7" s="26">
        <v>3.3184462926525402</v>
      </c>
      <c r="BG7" s="26">
        <v>642.79228944481997</v>
      </c>
      <c r="BH7" s="26">
        <v>139.12588515903499</v>
      </c>
      <c r="BI7" s="26">
        <v>23.115222253454402</v>
      </c>
      <c r="BJ7" s="26">
        <v>19.7799758593892</v>
      </c>
      <c r="BK7" s="26">
        <v>0.909985284148217</v>
      </c>
      <c r="BL7" s="26">
        <v>286.95158054861997</v>
      </c>
      <c r="BM7" s="26">
        <v>6834.0820036503301</v>
      </c>
      <c r="BN7" s="26">
        <v>0</v>
      </c>
      <c r="BO7" s="26">
        <v>1.1725770163413101</v>
      </c>
      <c r="BP7" s="26">
        <v>2493.7528511053401</v>
      </c>
      <c r="BQ7" s="97">
        <v>0</v>
      </c>
      <c r="BR7" s="26">
        <v>207.15940773491599</v>
      </c>
      <c r="BS7" s="26">
        <v>21930.594959131799</v>
      </c>
      <c r="BT7" s="26">
        <v>2768.9339539840198</v>
      </c>
      <c r="BX7" s="30">
        <f t="shared" si="0"/>
        <v>8.0000850067403276E-3</v>
      </c>
      <c r="BY7" s="23">
        <f t="shared" si="1"/>
        <v>-3.6117440699187688E-3</v>
      </c>
      <c r="BZ7" s="23">
        <f t="shared" si="2"/>
        <v>-2.5768342584749858E-3</v>
      </c>
      <c r="CA7" s="23">
        <f t="shared" si="3"/>
        <v>-4.0839058451487588E-3</v>
      </c>
      <c r="CB7" s="23">
        <f t="shared" si="4"/>
        <v>-4.305068921967253E-3</v>
      </c>
      <c r="CC7" s="23">
        <f t="shared" si="5"/>
        <v>-4.9648186327268503E-3</v>
      </c>
      <c r="CD7" s="23">
        <f t="shared" si="6"/>
        <v>-3.0942044615790377E-3</v>
      </c>
      <c r="CE7" s="23">
        <f t="shared" si="7"/>
        <v>-4.7698761462374216E-3</v>
      </c>
      <c r="CF7" s="23"/>
      <c r="CG7" s="23"/>
      <c r="CH7" s="23"/>
      <c r="CI7" s="23"/>
      <c r="CJ7" s="23"/>
      <c r="CK7" s="23"/>
    </row>
    <row r="8" spans="1:89" x14ac:dyDescent="0.25">
      <c r="A8" s="56" t="s">
        <v>81</v>
      </c>
      <c r="B8" s="97">
        <v>468489.27581999998</v>
      </c>
      <c r="C8" s="97">
        <v>2351.3627118999998</v>
      </c>
      <c r="D8" s="97">
        <v>95253.099403999993</v>
      </c>
      <c r="E8" s="97">
        <v>7553.9240823</v>
      </c>
      <c r="F8" s="97">
        <v>3532.9863369999998</v>
      </c>
      <c r="G8" s="97">
        <v>550.21125540000003</v>
      </c>
      <c r="H8" s="97">
        <v>36692.179235000003</v>
      </c>
      <c r="J8" s="28" t="s">
        <v>72</v>
      </c>
      <c r="K8" s="96">
        <v>0</v>
      </c>
      <c r="L8" s="26">
        <v>22.0449259615899</v>
      </c>
      <c r="M8" s="26">
        <v>583.50562734655</v>
      </c>
      <c r="N8" s="26">
        <v>583.50562734655</v>
      </c>
      <c r="O8" s="26">
        <v>189.09647205145501</v>
      </c>
      <c r="P8" s="97">
        <v>4.3624487057034598</v>
      </c>
      <c r="Q8" s="26">
        <v>1674.73688190757</v>
      </c>
      <c r="R8" s="26">
        <v>4098.5094727977203</v>
      </c>
      <c r="S8" s="26">
        <v>468087.636473266</v>
      </c>
      <c r="T8" s="26">
        <v>2742.5359346212699</v>
      </c>
      <c r="U8" s="26">
        <v>768.53815119562103</v>
      </c>
      <c r="V8" s="26">
        <v>1280.2255006663399</v>
      </c>
      <c r="W8" s="26">
        <v>0</v>
      </c>
      <c r="X8" s="97">
        <v>0</v>
      </c>
      <c r="Y8" s="26">
        <v>834.33336243081499</v>
      </c>
      <c r="Z8" s="26">
        <v>834.33336243081499</v>
      </c>
      <c r="AA8" s="26">
        <v>760.99537426214101</v>
      </c>
      <c r="AB8" s="26">
        <v>1062.4172515539799</v>
      </c>
      <c r="AC8" s="26">
        <v>7.9977320882818903</v>
      </c>
      <c r="AD8" s="97">
        <v>269.3061637312</v>
      </c>
      <c r="AE8" s="26">
        <v>64.8762015333145</v>
      </c>
      <c r="AF8" s="26">
        <v>0</v>
      </c>
      <c r="AG8" s="26">
        <v>13.8416345375436</v>
      </c>
      <c r="AH8" s="26">
        <v>2350.5749326763498</v>
      </c>
      <c r="AI8" s="26">
        <v>0</v>
      </c>
      <c r="AJ8" s="26">
        <v>85611.754176931907</v>
      </c>
      <c r="AK8" s="26">
        <v>8751.3143363261097</v>
      </c>
      <c r="AL8" s="26">
        <v>95124.063887520097</v>
      </c>
      <c r="AM8" s="26">
        <v>0</v>
      </c>
      <c r="AN8" s="26">
        <v>1629.9928843510399</v>
      </c>
      <c r="AO8" s="26">
        <v>1.87354657539531</v>
      </c>
      <c r="AP8" s="26">
        <v>16859.641178498299</v>
      </c>
      <c r="AQ8" s="26">
        <v>7.90388410302198</v>
      </c>
      <c r="AR8" s="26">
        <v>2.8127551271240101</v>
      </c>
      <c r="AS8" s="26">
        <v>1820.5838764970699</v>
      </c>
      <c r="AT8" s="26">
        <v>51.109238027524597</v>
      </c>
      <c r="AU8" s="26">
        <v>4.2857627055121101</v>
      </c>
      <c r="AV8" s="26">
        <v>0.366345163334932</v>
      </c>
      <c r="AW8" s="26">
        <v>7543.9456098778001</v>
      </c>
      <c r="AX8" s="26">
        <v>3526.9323346362598</v>
      </c>
      <c r="AY8" s="26">
        <v>4017.0132752415402</v>
      </c>
      <c r="AZ8" s="26">
        <v>45.060275247055401</v>
      </c>
      <c r="BA8" s="26">
        <v>0.47854202836246101</v>
      </c>
      <c r="BB8" s="26">
        <v>270.35361993419201</v>
      </c>
      <c r="BC8" s="26">
        <v>1.1099430876833201</v>
      </c>
      <c r="BD8" s="26">
        <v>258.75372774020701</v>
      </c>
      <c r="BE8" s="26">
        <v>15.0308454174176</v>
      </c>
      <c r="BF8" s="26">
        <v>4.6530046682870596</v>
      </c>
      <c r="BG8" s="26">
        <v>969.61072791106506</v>
      </c>
      <c r="BH8" s="26">
        <v>189.308922401318</v>
      </c>
      <c r="BI8" s="26">
        <v>39.948096143564896</v>
      </c>
      <c r="BJ8" s="26">
        <v>31.4401373479499</v>
      </c>
      <c r="BK8" s="26">
        <v>1.55800691148993</v>
      </c>
      <c r="BL8" s="26">
        <v>549.88997393034504</v>
      </c>
      <c r="BM8" s="26">
        <v>11580.440030947</v>
      </c>
      <c r="BN8" s="26">
        <v>0</v>
      </c>
      <c r="BO8" s="26">
        <v>1.5628743125508</v>
      </c>
      <c r="BP8" s="26">
        <v>4311.9344504029496</v>
      </c>
      <c r="BQ8" s="97">
        <v>0</v>
      </c>
      <c r="BR8" s="26">
        <v>353.53980848889699</v>
      </c>
      <c r="BS8" s="26">
        <v>36648.497755143602</v>
      </c>
      <c r="BT8" s="26">
        <v>4815.7234867430598</v>
      </c>
      <c r="BX8" s="30">
        <f t="shared" si="0"/>
        <v>8.0000300992394899E-3</v>
      </c>
      <c r="BY8" s="23">
        <f t="shared" si="1"/>
        <v>-8.5730745070095417E-4</v>
      </c>
      <c r="BZ8" s="23">
        <f t="shared" si="2"/>
        <v>-3.3503092469022722E-4</v>
      </c>
      <c r="CA8" s="23">
        <f t="shared" si="3"/>
        <v>-1.3546595049113749E-3</v>
      </c>
      <c r="CB8" s="23">
        <f t="shared" si="4"/>
        <v>-1.3209654099623591E-3</v>
      </c>
      <c r="CC8" s="23">
        <f t="shared" si="5"/>
        <v>-1.7135651786529915E-3</v>
      </c>
      <c r="CD8" s="23">
        <f t="shared" si="6"/>
        <v>-5.8392384107341043E-4</v>
      </c>
      <c r="CE8" s="23">
        <f t="shared" si="7"/>
        <v>-1.1904847508957444E-3</v>
      </c>
      <c r="CF8" s="23"/>
      <c r="CG8" s="23"/>
      <c r="CH8" s="23"/>
      <c r="CI8" s="23"/>
      <c r="CJ8" s="23"/>
      <c r="CK8" s="23"/>
    </row>
    <row r="9" spans="1:89" x14ac:dyDescent="0.25">
      <c r="A9" s="18" t="s">
        <v>82</v>
      </c>
      <c r="B9" s="97">
        <v>82414.218053000004</v>
      </c>
      <c r="C9" s="97">
        <v>306.18329390000002</v>
      </c>
      <c r="D9" s="97">
        <v>16222.729934999999</v>
      </c>
      <c r="E9" s="97">
        <v>1175.9465154</v>
      </c>
      <c r="F9" s="97">
        <v>629.27769083999999</v>
      </c>
      <c r="G9" s="97">
        <v>43.429642835000003</v>
      </c>
      <c r="H9" s="97">
        <v>7318.0856019000003</v>
      </c>
      <c r="J9" s="28" t="s">
        <v>124</v>
      </c>
      <c r="K9" s="96">
        <v>0</v>
      </c>
      <c r="L9" s="26">
        <v>4.5764102170780996</v>
      </c>
      <c r="M9" s="26">
        <v>110.39248392136101</v>
      </c>
      <c r="N9" s="26">
        <v>110.39248392136101</v>
      </c>
      <c r="O9" s="26">
        <v>35.318635212222397</v>
      </c>
      <c r="P9" s="97">
        <v>0.73778922793300095</v>
      </c>
      <c r="Q9" s="26">
        <v>336.79579629317101</v>
      </c>
      <c r="R9" s="26">
        <v>850.82555490710297</v>
      </c>
      <c r="S9" s="26">
        <v>81788.620210872003</v>
      </c>
      <c r="T9" s="26">
        <v>529.84262061046002</v>
      </c>
      <c r="U9" s="26">
        <v>155.91780390978599</v>
      </c>
      <c r="V9" s="26">
        <v>252.82342445113099</v>
      </c>
      <c r="W9" s="26">
        <v>0</v>
      </c>
      <c r="X9" s="97">
        <v>0</v>
      </c>
      <c r="Y9" s="26">
        <v>156.06924894525301</v>
      </c>
      <c r="Z9" s="26">
        <v>156.06924894525301</v>
      </c>
      <c r="AA9" s="26">
        <v>128.59823453870999</v>
      </c>
      <c r="AB9" s="26">
        <v>209.55412094005101</v>
      </c>
      <c r="AC9" s="26">
        <v>1.3511785236385001</v>
      </c>
      <c r="AD9" s="97">
        <v>55.073540386204499</v>
      </c>
      <c r="AE9" s="26">
        <v>11.166593702276799</v>
      </c>
      <c r="AF9" s="26">
        <v>0</v>
      </c>
      <c r="AG9" s="26">
        <v>2.79539029045123</v>
      </c>
      <c r="AH9" s="26">
        <v>303.80309969851697</v>
      </c>
      <c r="AI9" s="26">
        <v>0</v>
      </c>
      <c r="AJ9" s="26">
        <v>14467.0549402822</v>
      </c>
      <c r="AK9" s="26">
        <v>1478.8098365823901</v>
      </c>
      <c r="AL9" s="26">
        <v>16074.463011403301</v>
      </c>
      <c r="AM9" s="26">
        <v>0</v>
      </c>
      <c r="AN9" s="26">
        <v>322.068236892144</v>
      </c>
      <c r="AO9" s="26">
        <v>0.33360546084866899</v>
      </c>
      <c r="AP9" s="26">
        <v>3330.9708834504499</v>
      </c>
      <c r="AQ9" s="26">
        <v>1.2347494722686001</v>
      </c>
      <c r="AR9" s="26">
        <v>0.41830680621923799</v>
      </c>
      <c r="AS9" s="26">
        <v>329.45334171089598</v>
      </c>
      <c r="AT9" s="26">
        <v>6.4782290271554297</v>
      </c>
      <c r="AU9" s="26">
        <v>0.51134294548520798</v>
      </c>
      <c r="AV9" s="26">
        <v>6.19120047178911E-2</v>
      </c>
      <c r="AW9" s="26">
        <v>1165.9787848476301</v>
      </c>
      <c r="AX9" s="26">
        <v>623.41348736145301</v>
      </c>
      <c r="AY9" s="26">
        <v>542.56529748618004</v>
      </c>
      <c r="AZ9" s="26">
        <v>5.4596357964472402</v>
      </c>
      <c r="BA9" s="26">
        <v>6.0490605554545003E-2</v>
      </c>
      <c r="BB9" s="26">
        <v>39.029320039462803</v>
      </c>
      <c r="BC9" s="26">
        <v>0.21337828557570901</v>
      </c>
      <c r="BD9" s="26">
        <v>46.778031823718301</v>
      </c>
      <c r="BE9" s="26">
        <v>3.0573514773723098</v>
      </c>
      <c r="BF9" s="26">
        <v>0.81676264488500006</v>
      </c>
      <c r="BG9" s="26">
        <v>179.40940921642201</v>
      </c>
      <c r="BH9" s="26">
        <v>34.406570105105303</v>
      </c>
      <c r="BI9" s="26">
        <v>5.1610137954220896</v>
      </c>
      <c r="BJ9" s="26">
        <v>4.7447678257466697</v>
      </c>
      <c r="BK9" s="26">
        <v>0.19183842325435199</v>
      </c>
      <c r="BL9" s="26">
        <v>43.079343684033503</v>
      </c>
      <c r="BM9" s="26">
        <v>2309.5398071852301</v>
      </c>
      <c r="BN9" s="26">
        <v>0</v>
      </c>
      <c r="BO9" s="26">
        <v>0.264289334695128</v>
      </c>
      <c r="BP9" s="26">
        <v>872.79538381719306</v>
      </c>
      <c r="BQ9" s="97">
        <v>0</v>
      </c>
      <c r="BR9" s="26">
        <v>70.272506979281999</v>
      </c>
      <c r="BS9" s="26">
        <v>7261.9561886495003</v>
      </c>
      <c r="BT9" s="26">
        <v>978.58212064242605</v>
      </c>
      <c r="BX9" s="30">
        <f t="shared" si="0"/>
        <v>8.0001574203431725E-3</v>
      </c>
      <c r="BY9" s="23">
        <f t="shared" si="1"/>
        <v>-7.5908970188333759E-3</v>
      </c>
      <c r="BZ9" s="23">
        <f t="shared" si="2"/>
        <v>-7.7737559458760852E-3</v>
      </c>
      <c r="CA9" s="23">
        <f t="shared" si="3"/>
        <v>-9.1394558246832274E-3</v>
      </c>
      <c r="CB9" s="23">
        <f t="shared" si="4"/>
        <v>-8.4763468591760906E-3</v>
      </c>
      <c r="CC9" s="23">
        <f t="shared" si="5"/>
        <v>-9.3189438683565443E-3</v>
      </c>
      <c r="CD9" s="23">
        <f t="shared" si="6"/>
        <v>-8.0658998808111979E-3</v>
      </c>
      <c r="CE9" s="23">
        <f t="shared" si="7"/>
        <v>-7.669958552538254E-3</v>
      </c>
      <c r="CF9" s="23"/>
      <c r="CG9" s="23"/>
      <c r="CH9" s="23"/>
      <c r="CI9" s="23"/>
      <c r="CJ9" s="23"/>
      <c r="CK9" s="23"/>
    </row>
    <row r="10" spans="1:89" x14ac:dyDescent="0.25">
      <c r="A10" s="18" t="s">
        <v>83</v>
      </c>
      <c r="B10" s="97">
        <v>149096.64509000001</v>
      </c>
      <c r="C10" s="97">
        <v>419.53800641999999</v>
      </c>
      <c r="D10" s="97">
        <v>30498.601457000001</v>
      </c>
      <c r="E10" s="97">
        <v>1980.8982011999999</v>
      </c>
      <c r="F10" s="97">
        <v>1169.1052847000001</v>
      </c>
      <c r="G10" s="97">
        <v>77.696346086000005</v>
      </c>
      <c r="H10" s="97">
        <v>11894.817590000001</v>
      </c>
      <c r="J10" s="28" t="s">
        <v>125</v>
      </c>
      <c r="K10" s="96">
        <v>0</v>
      </c>
      <c r="L10" s="26">
        <v>7.2456799171062203</v>
      </c>
      <c r="M10" s="26">
        <v>188.35603666317201</v>
      </c>
      <c r="N10" s="26">
        <v>188.35603666317201</v>
      </c>
      <c r="O10" s="26">
        <v>60.902206782519599</v>
      </c>
      <c r="P10" s="97">
        <v>1.3817096655279799</v>
      </c>
      <c r="Q10" s="26">
        <v>541.44334804537095</v>
      </c>
      <c r="R10" s="26">
        <v>1347.0298038453</v>
      </c>
      <c r="S10" s="26">
        <v>147459.15506098501</v>
      </c>
      <c r="T10" s="26">
        <v>888.66729014137104</v>
      </c>
      <c r="U10" s="26">
        <v>251.315318842903</v>
      </c>
      <c r="V10" s="26">
        <v>416.56656528778501</v>
      </c>
      <c r="W10" s="26">
        <v>0</v>
      </c>
      <c r="X10" s="97">
        <v>0</v>
      </c>
      <c r="Y10" s="26">
        <v>268.78097838302</v>
      </c>
      <c r="Z10" s="26">
        <v>268.78097838302</v>
      </c>
      <c r="AA10" s="26">
        <v>241.13457233089099</v>
      </c>
      <c r="AB10" s="26">
        <v>338.72156941968802</v>
      </c>
      <c r="AC10" s="26">
        <v>2.5153499644262101</v>
      </c>
      <c r="AD10" s="97">
        <v>87.822260883777702</v>
      </c>
      <c r="AE10" s="26">
        <v>20.600798789882901</v>
      </c>
      <c r="AF10" s="26">
        <v>0</v>
      </c>
      <c r="AG10" s="26">
        <v>4.4450505953289499</v>
      </c>
      <c r="AH10" s="26">
        <v>415.04670458616602</v>
      </c>
      <c r="AI10" s="26">
        <v>0</v>
      </c>
      <c r="AJ10" s="26">
        <v>27127.340471017498</v>
      </c>
      <c r="AK10" s="26">
        <v>2772.8792292641501</v>
      </c>
      <c r="AL10" s="26">
        <v>30141.354272612502</v>
      </c>
      <c r="AM10" s="26">
        <v>0</v>
      </c>
      <c r="AN10" s="26">
        <v>528.87516507658199</v>
      </c>
      <c r="AO10" s="26">
        <v>0.62736181704944305</v>
      </c>
      <c r="AP10" s="26">
        <v>5370.2622052282604</v>
      </c>
      <c r="AQ10" s="26">
        <v>2.13302589879682</v>
      </c>
      <c r="AR10" s="26">
        <v>0.69990506897711002</v>
      </c>
      <c r="AS10" s="26">
        <v>614.71810237162094</v>
      </c>
      <c r="AT10" s="26">
        <v>9.4185646808534091</v>
      </c>
      <c r="AU10" s="26">
        <v>0.69930322922006005</v>
      </c>
      <c r="AV10" s="26">
        <v>0.11258071947838599</v>
      </c>
      <c r="AW10" s="26">
        <v>1957.4272794303199</v>
      </c>
      <c r="AX10" s="26">
        <v>1154.1511660686599</v>
      </c>
      <c r="AY10" s="26">
        <v>803.27611336166103</v>
      </c>
      <c r="AZ10" s="26">
        <v>7.5691621885282396</v>
      </c>
      <c r="BA10" s="26">
        <v>8.7780397603575894E-2</v>
      </c>
      <c r="BB10" s="26">
        <v>63.778356454306298</v>
      </c>
      <c r="BC10" s="26">
        <v>0.41772471987521798</v>
      </c>
      <c r="BD10" s="26">
        <v>88.154978642724402</v>
      </c>
      <c r="BE10" s="26">
        <v>6.1493108902814697</v>
      </c>
      <c r="BF10" s="26">
        <v>1.5079019163676599</v>
      </c>
      <c r="BG10" s="26">
        <v>342.15673352182802</v>
      </c>
      <c r="BH10" s="26">
        <v>60.030954825752097</v>
      </c>
      <c r="BI10" s="26">
        <v>7.6528356399190702</v>
      </c>
      <c r="BJ10" s="26">
        <v>7.9968592955130404</v>
      </c>
      <c r="BK10" s="26">
        <v>0.27067861571785201</v>
      </c>
      <c r="BL10" s="26">
        <v>76.8255877246647</v>
      </c>
      <c r="BM10" s="26">
        <v>3709.0382137194001</v>
      </c>
      <c r="BN10" s="26">
        <v>0</v>
      </c>
      <c r="BO10" s="26">
        <v>0.494987497880366</v>
      </c>
      <c r="BP10" s="26">
        <v>1390.2311729770599</v>
      </c>
      <c r="BQ10" s="97">
        <v>0</v>
      </c>
      <c r="BR10" s="26">
        <v>112.449991573934</v>
      </c>
      <c r="BS10" s="26">
        <v>11760.7367008934</v>
      </c>
      <c r="BT10" s="26">
        <v>1556.3792276751699</v>
      </c>
      <c r="BX10" s="30">
        <f t="shared" si="0"/>
        <v>8.0001240206381292E-3</v>
      </c>
      <c r="BY10" s="23">
        <f t="shared" si="1"/>
        <v>-1.0982742287906943E-2</v>
      </c>
      <c r="BZ10" s="23">
        <f t="shared" si="2"/>
        <v>-1.0705351517873508E-2</v>
      </c>
      <c r="CA10" s="23">
        <f t="shared" si="3"/>
        <v>-1.1713559550957844E-2</v>
      </c>
      <c r="CB10" s="23">
        <f t="shared" si="4"/>
        <v>-1.1848625919020795E-2</v>
      </c>
      <c r="CC10" s="23">
        <f t="shared" si="5"/>
        <v>-1.2791079492192615E-2</v>
      </c>
      <c r="CD10" s="23">
        <f t="shared" si="6"/>
        <v>-1.1207198345871838E-2</v>
      </c>
      <c r="CE10" s="23">
        <f t="shared" si="7"/>
        <v>-1.1272210615429943E-2</v>
      </c>
      <c r="CF10" s="23"/>
      <c r="CG10" s="23"/>
      <c r="CH10" s="23"/>
      <c r="CI10" s="23"/>
      <c r="CJ10" s="23"/>
      <c r="CK10" s="23"/>
    </row>
    <row r="11" spans="1:89" x14ac:dyDescent="0.25">
      <c r="A11" s="18" t="s">
        <v>84</v>
      </c>
      <c r="B11" s="97">
        <v>308866.91408000002</v>
      </c>
      <c r="C11" s="97">
        <v>1148.7963274000001</v>
      </c>
      <c r="D11" s="97">
        <v>88578.830637999999</v>
      </c>
      <c r="E11" s="97">
        <v>5458.7844009</v>
      </c>
      <c r="F11" s="97">
        <v>3157.7889086999999</v>
      </c>
      <c r="G11" s="97">
        <v>180.98490917999999</v>
      </c>
      <c r="H11" s="97">
        <v>25830.599028000001</v>
      </c>
      <c r="J11" s="28" t="s">
        <v>126</v>
      </c>
      <c r="K11" s="96">
        <v>0</v>
      </c>
      <c r="L11" s="26">
        <v>12.892109688806499</v>
      </c>
      <c r="M11" s="26">
        <v>443.105892467996</v>
      </c>
      <c r="N11" s="26">
        <v>443.105892467996</v>
      </c>
      <c r="O11" s="26">
        <v>147.93485573504799</v>
      </c>
      <c r="P11" s="97">
        <v>4.1547475283056903</v>
      </c>
      <c r="Q11" s="26">
        <v>1036.72180732115</v>
      </c>
      <c r="R11" s="26">
        <v>2396.7812550716699</v>
      </c>
      <c r="S11" s="26">
        <v>285353.79932428303</v>
      </c>
      <c r="T11" s="26">
        <v>1977.59238584334</v>
      </c>
      <c r="U11" s="26">
        <v>483.00093383190699</v>
      </c>
      <c r="V11" s="26">
        <v>870.77539679888901</v>
      </c>
      <c r="W11" s="26">
        <v>0</v>
      </c>
      <c r="X11" s="97">
        <v>0</v>
      </c>
      <c r="Y11" s="26">
        <v>650.57018461724897</v>
      </c>
      <c r="Z11" s="26">
        <v>650.57018461724897</v>
      </c>
      <c r="AA11" s="26">
        <v>647.75475123596595</v>
      </c>
      <c r="AB11" s="26">
        <v>689.289273949635</v>
      </c>
      <c r="AC11" s="26">
        <v>7.9153029984071601</v>
      </c>
      <c r="AD11" s="97">
        <v>164.52825277822001</v>
      </c>
      <c r="AE11" s="26">
        <v>59.8443757006564</v>
      </c>
      <c r="AF11" s="26">
        <v>0</v>
      </c>
      <c r="AG11" s="26">
        <v>9.5544083475090602</v>
      </c>
      <c r="AH11" s="26">
        <v>1055.5498758246599</v>
      </c>
      <c r="AI11" s="26">
        <v>0</v>
      </c>
      <c r="AJ11" s="26">
        <v>72876.638247545998</v>
      </c>
      <c r="AK11" s="26">
        <v>7449.7168725232495</v>
      </c>
      <c r="AL11" s="26">
        <v>80974.109871305205</v>
      </c>
      <c r="AM11" s="26">
        <v>0</v>
      </c>
      <c r="AN11" s="26">
        <v>1108.15816207278</v>
      </c>
      <c r="AO11" s="26">
        <v>1.2083527615646199</v>
      </c>
      <c r="AP11" s="26">
        <v>11074.9576922898</v>
      </c>
      <c r="AQ11" s="26">
        <v>4.9885917425883397</v>
      </c>
      <c r="AR11" s="26">
        <v>1.69050877163974</v>
      </c>
      <c r="AS11" s="26">
        <v>1675.1245177113799</v>
      </c>
      <c r="AT11" s="26">
        <v>25.946638006580699</v>
      </c>
      <c r="AU11" s="26">
        <v>2.0495190065973299</v>
      </c>
      <c r="AV11" s="26">
        <v>0.24983653830255101</v>
      </c>
      <c r="AW11" s="26">
        <v>5032.1714298075904</v>
      </c>
      <c r="AX11" s="26">
        <v>2894.2619414452402</v>
      </c>
      <c r="AY11" s="26">
        <v>2137.9094883623502</v>
      </c>
      <c r="AZ11" s="26">
        <v>22.055268330053899</v>
      </c>
      <c r="BA11" s="26">
        <v>0.240711618909042</v>
      </c>
      <c r="BB11" s="26">
        <v>151.973595903812</v>
      </c>
      <c r="BC11" s="26">
        <v>0.76093246691688998</v>
      </c>
      <c r="BD11" s="26">
        <v>196.575522412738</v>
      </c>
      <c r="BE11" s="26">
        <v>10.8197858209736</v>
      </c>
      <c r="BF11" s="26">
        <v>3.7020582350898601</v>
      </c>
      <c r="BG11" s="26">
        <v>755.873684419386</v>
      </c>
      <c r="BH11" s="26">
        <v>150.53093154758901</v>
      </c>
      <c r="BI11" s="26">
        <v>20.454685097306498</v>
      </c>
      <c r="BJ11" s="26">
        <v>19.775624707198599</v>
      </c>
      <c r="BK11" s="26">
        <v>0.77210789420019099</v>
      </c>
      <c r="BL11" s="26">
        <v>166.491387754427</v>
      </c>
      <c r="BM11" s="26">
        <v>7408.8080421857503</v>
      </c>
      <c r="BN11" s="26">
        <v>0</v>
      </c>
      <c r="BO11" s="26">
        <v>1.48855090427421</v>
      </c>
      <c r="BP11" s="26">
        <v>2583.33461918682</v>
      </c>
      <c r="BQ11" s="97">
        <v>0</v>
      </c>
      <c r="BR11" s="26">
        <v>256.00386934307699</v>
      </c>
      <c r="BS11" s="26">
        <v>23965.7400728627</v>
      </c>
      <c r="BT11" s="26">
        <v>2887.8237394395801</v>
      </c>
      <c r="BX11" s="30">
        <f t="shared" si="0"/>
        <v>7.999529136726094E-3</v>
      </c>
      <c r="BY11" s="23">
        <f t="shared" si="1"/>
        <v>-7.612701032013687E-2</v>
      </c>
      <c r="BZ11" s="23">
        <f t="shared" si="2"/>
        <v>-8.1168828060565912E-2</v>
      </c>
      <c r="CA11" s="23">
        <f t="shared" si="3"/>
        <v>-8.585257574434943E-2</v>
      </c>
      <c r="CB11" s="23">
        <f t="shared" si="4"/>
        <v>-7.815164325267604E-2</v>
      </c>
      <c r="CC11" s="23">
        <f t="shared" si="5"/>
        <v>-8.3453002994822931E-2</v>
      </c>
      <c r="CD11" s="23">
        <f t="shared" si="6"/>
        <v>-8.0081380769478114E-2</v>
      </c>
      <c r="CE11" s="23">
        <f t="shared" si="7"/>
        <v>-7.2195730076403578E-2</v>
      </c>
      <c r="CF11" s="23"/>
      <c r="CG11" s="23"/>
      <c r="CH11" s="23"/>
      <c r="CI11" s="23"/>
      <c r="CJ11" s="23"/>
      <c r="CK11" s="23"/>
    </row>
    <row r="12" spans="1:89" x14ac:dyDescent="0.25">
      <c r="A12" s="18" t="s">
        <v>85</v>
      </c>
      <c r="B12" s="97">
        <v>268059.38932999998</v>
      </c>
      <c r="C12" s="97">
        <v>866.86763670000005</v>
      </c>
      <c r="D12" s="97">
        <v>58683.860969000001</v>
      </c>
      <c r="E12" s="97">
        <v>3399.8152848</v>
      </c>
      <c r="F12" s="97">
        <v>1947.1203829999999</v>
      </c>
      <c r="G12" s="97">
        <v>147.53172960000001</v>
      </c>
      <c r="H12" s="97">
        <v>22578.267049999999</v>
      </c>
      <c r="J12" s="28" t="s">
        <v>73</v>
      </c>
      <c r="K12" s="96">
        <v>0</v>
      </c>
      <c r="L12" s="26">
        <v>11.885036339853499</v>
      </c>
      <c r="M12" s="26">
        <v>325.17294231372802</v>
      </c>
      <c r="N12" s="26">
        <v>325.17294231372802</v>
      </c>
      <c r="O12" s="26">
        <v>105.834720994064</v>
      </c>
      <c r="P12" s="97">
        <v>2.5198182341906001</v>
      </c>
      <c r="Q12" s="26">
        <v>946.12741130203801</v>
      </c>
      <c r="R12" s="26">
        <v>2209.6212993162299</v>
      </c>
      <c r="S12" s="26">
        <v>246381.653662703</v>
      </c>
      <c r="T12" s="26">
        <v>1517.3458478754601</v>
      </c>
      <c r="U12" s="26">
        <v>418.34514766381699</v>
      </c>
      <c r="V12" s="26">
        <v>702.83070670050699</v>
      </c>
      <c r="W12" s="26">
        <v>0</v>
      </c>
      <c r="X12" s="97">
        <v>0</v>
      </c>
      <c r="Y12" s="26">
        <v>466.73822256099902</v>
      </c>
      <c r="Z12" s="26">
        <v>466.73822256099902</v>
      </c>
      <c r="AA12" s="26">
        <v>420.57628333801802</v>
      </c>
      <c r="AB12" s="26">
        <v>623.42575729536895</v>
      </c>
      <c r="AC12" s="26">
        <v>4.6281727859422199</v>
      </c>
      <c r="AD12" s="97">
        <v>147.27365968763101</v>
      </c>
      <c r="AE12" s="26">
        <v>37.2622193437942</v>
      </c>
      <c r="AF12" s="26">
        <v>0</v>
      </c>
      <c r="AG12" s="26">
        <v>7.7733661629623496</v>
      </c>
      <c r="AH12" s="26">
        <v>793.472427564388</v>
      </c>
      <c r="AI12" s="26">
        <v>0</v>
      </c>
      <c r="AJ12" s="26">
        <v>47314.658297700997</v>
      </c>
      <c r="AK12" s="26">
        <v>4836.5033676703197</v>
      </c>
      <c r="AL12" s="26">
        <v>52571.7379487094</v>
      </c>
      <c r="AM12" s="26">
        <v>0</v>
      </c>
      <c r="AN12" s="26">
        <v>897.85096397647703</v>
      </c>
      <c r="AO12" s="26">
        <v>0.822433296405914</v>
      </c>
      <c r="AP12" s="26">
        <v>9884.1907185535492</v>
      </c>
      <c r="AQ12" s="26">
        <v>3.1573460760484302</v>
      </c>
      <c r="AR12" s="26">
        <v>1.0775258629717099</v>
      </c>
      <c r="AS12" s="26">
        <v>972.21954584787102</v>
      </c>
      <c r="AT12" s="26">
        <v>15.9396604882135</v>
      </c>
      <c r="AU12" s="26">
        <v>1.2588521635609</v>
      </c>
      <c r="AV12" s="26">
        <v>0.16056514382402601</v>
      </c>
      <c r="AW12" s="26">
        <v>3072.5491064446601</v>
      </c>
      <c r="AX12" s="26">
        <v>1745.2511165087601</v>
      </c>
      <c r="AY12" s="26">
        <v>1327.29798993589</v>
      </c>
      <c r="AZ12" s="26">
        <v>13.375455833154099</v>
      </c>
      <c r="BA12" s="26">
        <v>0.148356266913584</v>
      </c>
      <c r="BB12" s="26">
        <v>96.802779256711702</v>
      </c>
      <c r="BC12" s="26">
        <v>0.52759426136895904</v>
      </c>
      <c r="BD12" s="26">
        <v>124.713230377486</v>
      </c>
      <c r="BE12" s="26">
        <v>7.5625062142782298</v>
      </c>
      <c r="BF12" s="26">
        <v>2.2552379062704899</v>
      </c>
      <c r="BG12" s="26">
        <v>479.76419506495301</v>
      </c>
      <c r="BH12" s="26">
        <v>116.644563828546</v>
      </c>
      <c r="BI12" s="26">
        <v>12.6679899910161</v>
      </c>
      <c r="BJ12" s="26">
        <v>12.3267644416519</v>
      </c>
      <c r="BK12" s="26">
        <v>0.47107801606067001</v>
      </c>
      <c r="BL12" s="26">
        <v>135.00487772615199</v>
      </c>
      <c r="BM12" s="26">
        <v>6697.9669747812604</v>
      </c>
      <c r="BN12" s="26">
        <v>0</v>
      </c>
      <c r="BO12" s="26">
        <v>0.90274302234516501</v>
      </c>
      <c r="BP12" s="26">
        <v>2465.7262770215498</v>
      </c>
      <c r="BQ12" s="97">
        <v>0</v>
      </c>
      <c r="BR12" s="26">
        <v>202.766424451462</v>
      </c>
      <c r="BS12" s="26">
        <v>21046.018756923801</v>
      </c>
      <c r="BT12" s="26">
        <v>2729.6885913209499</v>
      </c>
      <c r="BX12" s="30">
        <f t="shared" si="0"/>
        <v>8.0000452666857836E-3</v>
      </c>
      <c r="BY12" s="23">
        <f t="shared" si="1"/>
        <v>-8.0869152621287813E-2</v>
      </c>
      <c r="BZ12" s="23">
        <f t="shared" si="2"/>
        <v>-8.4667146434274129E-2</v>
      </c>
      <c r="CA12" s="23">
        <f t="shared" si="3"/>
        <v>-0.10415338935383539</v>
      </c>
      <c r="CB12" s="23">
        <f t="shared" si="4"/>
        <v>-9.6259987952431333E-2</v>
      </c>
      <c r="CC12" s="23">
        <f t="shared" si="5"/>
        <v>-0.10367580158562792</v>
      </c>
      <c r="CD12" s="23">
        <f t="shared" si="6"/>
        <v>-8.4909543918530839E-2</v>
      </c>
      <c r="CE12" s="23">
        <f t="shared" si="7"/>
        <v>-6.7863857296178012E-2</v>
      </c>
      <c r="CF12" s="23"/>
      <c r="CG12" s="23"/>
      <c r="CH12" s="23"/>
      <c r="CI12" s="23"/>
      <c r="CJ12" s="23"/>
      <c r="CK12" s="23"/>
    </row>
    <row r="13" spans="1:89" x14ac:dyDescent="0.25">
      <c r="A13" s="18" t="s">
        <v>86</v>
      </c>
      <c r="B13" s="97">
        <v>853.17697757999997</v>
      </c>
      <c r="C13" s="97">
        <v>3.214580894</v>
      </c>
      <c r="D13" s="97">
        <v>435.28012221</v>
      </c>
      <c r="E13" s="97">
        <v>20.409291316000001</v>
      </c>
      <c r="F13" s="97">
        <v>13.296086777999999</v>
      </c>
      <c r="G13" s="97">
        <v>0.42067000760000001</v>
      </c>
      <c r="H13" s="97">
        <v>73.689303565000003</v>
      </c>
      <c r="J13" s="28" t="s">
        <v>86</v>
      </c>
      <c r="K13" s="96">
        <v>0</v>
      </c>
      <c r="L13" s="26">
        <v>0</v>
      </c>
      <c r="M13" s="26">
        <v>0</v>
      </c>
      <c r="N13" s="26">
        <v>0</v>
      </c>
      <c r="O13" s="26">
        <v>0</v>
      </c>
      <c r="P13" s="97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7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97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97">
        <v>0</v>
      </c>
      <c r="BR13" s="26">
        <v>0</v>
      </c>
      <c r="BS13" s="26">
        <v>0</v>
      </c>
      <c r="BT13" s="26">
        <v>0</v>
      </c>
      <c r="BX13" s="30" t="str">
        <f t="shared" si="0"/>
        <v/>
      </c>
      <c r="BY13" s="23">
        <f t="shared" si="1"/>
        <v>-1</v>
      </c>
      <c r="BZ13" s="23">
        <f t="shared" si="2"/>
        <v>-1</v>
      </c>
      <c r="CA13" s="23">
        <f t="shared" si="3"/>
        <v>-1</v>
      </c>
      <c r="CB13" s="23">
        <f t="shared" si="4"/>
        <v>-1</v>
      </c>
      <c r="CC13" s="23">
        <f t="shared" si="5"/>
        <v>-1</v>
      </c>
      <c r="CD13" s="23">
        <f t="shared" si="6"/>
        <v>-1</v>
      </c>
      <c r="CE13" s="23">
        <f t="shared" si="7"/>
        <v>-1</v>
      </c>
      <c r="CF13" s="23"/>
      <c r="CG13" s="23"/>
      <c r="CH13" s="23"/>
      <c r="CI13" s="23"/>
      <c r="CJ13" s="23"/>
      <c r="CK13" s="23"/>
    </row>
    <row r="14" spans="1:89" x14ac:dyDescent="0.25">
      <c r="A14" s="18" t="s">
        <v>87</v>
      </c>
      <c r="B14" s="97">
        <v>1888.6496899000001</v>
      </c>
      <c r="C14" s="97">
        <v>11.175870507000001</v>
      </c>
      <c r="D14" s="97">
        <v>2398.4371735</v>
      </c>
      <c r="E14" s="97">
        <v>108.71634039</v>
      </c>
      <c r="F14" s="97">
        <v>74.729849432999998</v>
      </c>
      <c r="G14" s="97">
        <v>1.8337881032000001</v>
      </c>
      <c r="H14" s="97">
        <v>271.83460507000001</v>
      </c>
      <c r="J14" s="28" t="s">
        <v>180</v>
      </c>
      <c r="K14" s="96">
        <v>0</v>
      </c>
      <c r="L14" s="26">
        <v>0</v>
      </c>
      <c r="M14" s="26">
        <v>0</v>
      </c>
      <c r="N14" s="26">
        <v>0</v>
      </c>
      <c r="O14" s="26">
        <v>0</v>
      </c>
      <c r="P14" s="97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7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97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97">
        <v>0</v>
      </c>
      <c r="BR14" s="26">
        <v>0</v>
      </c>
      <c r="BS14" s="26">
        <v>0</v>
      </c>
      <c r="BT14" s="26">
        <v>0</v>
      </c>
      <c r="BX14" s="30" t="str">
        <f t="shared" si="0"/>
        <v/>
      </c>
      <c r="BY14" s="23">
        <f t="shared" si="1"/>
        <v>-1</v>
      </c>
      <c r="BZ14" s="23">
        <f t="shared" si="2"/>
        <v>-1</v>
      </c>
      <c r="CA14" s="23">
        <f t="shared" si="3"/>
        <v>-1</v>
      </c>
      <c r="CB14" s="23">
        <f t="shared" si="4"/>
        <v>-1</v>
      </c>
      <c r="CC14" s="23">
        <f t="shared" si="5"/>
        <v>-1</v>
      </c>
      <c r="CD14" s="23">
        <f t="shared" si="6"/>
        <v>-1</v>
      </c>
      <c r="CE14" s="23">
        <f t="shared" si="7"/>
        <v>-1</v>
      </c>
      <c r="CF14" s="23"/>
      <c r="CG14" s="23"/>
      <c r="CH14" s="23"/>
      <c r="CI14" s="23"/>
      <c r="CJ14" s="23"/>
      <c r="CK14" s="23"/>
    </row>
    <row r="15" spans="1:89" x14ac:dyDescent="0.25">
      <c r="A15" s="15" t="s">
        <v>88</v>
      </c>
      <c r="B15" s="97"/>
      <c r="C15" s="97"/>
      <c r="D15" s="97"/>
      <c r="E15" s="97"/>
      <c r="F15" s="97"/>
      <c r="G15" s="97"/>
      <c r="H15" s="97"/>
      <c r="J15" s="28"/>
      <c r="BX15" s="30" t="str">
        <f t="shared" si="0"/>
        <v/>
      </c>
      <c r="BY15" s="23" t="str">
        <f t="shared" si="1"/>
        <v/>
      </c>
      <c r="BZ15" s="23" t="str">
        <f t="shared" si="2"/>
        <v/>
      </c>
      <c r="CA15" s="23" t="str">
        <f t="shared" si="3"/>
        <v/>
      </c>
      <c r="CB15" s="23" t="str">
        <f t="shared" si="4"/>
        <v/>
      </c>
      <c r="CC15" s="23" t="str">
        <f t="shared" si="5"/>
        <v/>
      </c>
      <c r="CD15" s="23" t="str">
        <f t="shared" si="6"/>
        <v/>
      </c>
      <c r="CE15" s="23" t="str">
        <f t="shared" si="7"/>
        <v/>
      </c>
      <c r="CF15" s="23"/>
      <c r="CG15" s="23"/>
      <c r="CH15" s="23"/>
      <c r="CI15" s="23"/>
      <c r="CJ15" s="23"/>
      <c r="CK15" s="23"/>
    </row>
    <row r="16" spans="1:89" x14ac:dyDescent="0.25">
      <c r="A16" s="18"/>
      <c r="J16" s="28"/>
      <c r="BX16" s="30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</row>
    <row r="17" spans="1:89" x14ac:dyDescent="0.25">
      <c r="A17" s="56"/>
      <c r="J17" s="28"/>
      <c r="BX17" s="30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</row>
    <row r="18" spans="1:89" x14ac:dyDescent="0.25">
      <c r="A18" s="18"/>
      <c r="J18" s="28"/>
      <c r="BX18" s="30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</row>
    <row r="19" spans="1:89" x14ac:dyDescent="0.25">
      <c r="A19" s="18"/>
      <c r="J19" s="28"/>
      <c r="BX19" s="30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</row>
    <row r="20" spans="1:89" x14ac:dyDescent="0.25">
      <c r="A20" s="18"/>
      <c r="J20" s="28"/>
      <c r="BX20" s="30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</row>
    <row r="21" spans="1:89" x14ac:dyDescent="0.25">
      <c r="A21" s="18"/>
      <c r="J21" s="28"/>
      <c r="BX21" s="30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</row>
    <row r="22" spans="1:89" x14ac:dyDescent="0.25">
      <c r="A22" s="18"/>
      <c r="J22" s="28"/>
      <c r="BX22" s="30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</row>
    <row r="23" spans="1:89" x14ac:dyDescent="0.25">
      <c r="A23" s="56"/>
      <c r="J23" s="28"/>
      <c r="BX23" s="30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</row>
    <row r="24" spans="1:89" x14ac:dyDescent="0.25">
      <c r="A24" s="18"/>
      <c r="J24" s="28"/>
      <c r="BX24" s="30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</row>
    <row r="25" spans="1:89" x14ac:dyDescent="0.25">
      <c r="A25" s="18"/>
      <c r="J25" s="28"/>
      <c r="BX25" s="30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</row>
    <row r="26" spans="1:89" x14ac:dyDescent="0.25">
      <c r="A26" s="18"/>
      <c r="J26" s="28"/>
      <c r="BX26" s="30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</row>
    <row r="27" spans="1:89" x14ac:dyDescent="0.25">
      <c r="A27" s="18"/>
      <c r="J27" s="28"/>
      <c r="BX27" s="30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</row>
    <row r="28" spans="1:89" x14ac:dyDescent="0.25">
      <c r="A28" s="18"/>
      <c r="J28" s="28"/>
      <c r="BX28" s="30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</row>
    <row r="29" spans="1:89" x14ac:dyDescent="0.25">
      <c r="A29" s="18"/>
      <c r="J29" s="28"/>
      <c r="BX29" s="30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</row>
    <row r="30" spans="1:89" x14ac:dyDescent="0.25">
      <c r="A30" s="18"/>
      <c r="J30" s="28"/>
      <c r="BX30" s="30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</row>
    <row r="31" spans="1:89" x14ac:dyDescent="0.25">
      <c r="A31" s="18"/>
      <c r="J31" s="28"/>
      <c r="BX31" s="30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</row>
    <row r="32" spans="1:89" x14ac:dyDescent="0.25">
      <c r="A32" s="18"/>
      <c r="J32" s="28"/>
      <c r="BX32" s="30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</row>
    <row r="33" spans="1:89" x14ac:dyDescent="0.25">
      <c r="A33" s="18"/>
      <c r="J33" s="28"/>
      <c r="BX33" s="30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</row>
    <row r="34" spans="1:89" x14ac:dyDescent="0.25">
      <c r="A34" s="57"/>
      <c r="J34" s="28"/>
      <c r="BX34" s="30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</row>
    <row r="35" spans="1:89" x14ac:dyDescent="0.25">
      <c r="A35" s="18"/>
      <c r="J35" s="28"/>
      <c r="BX35" s="30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</row>
    <row r="36" spans="1:89" x14ac:dyDescent="0.25">
      <c r="A36" s="18"/>
      <c r="J36" s="28"/>
      <c r="BX36" s="30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</row>
    <row r="37" spans="1:89" x14ac:dyDescent="0.25">
      <c r="A37" s="18"/>
      <c r="J37" s="28"/>
      <c r="BX37" s="30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</row>
    <row r="38" spans="1:89" x14ac:dyDescent="0.25">
      <c r="A38" s="18"/>
      <c r="J38" s="28"/>
      <c r="BX38" s="30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</row>
    <row r="39" spans="1:89" x14ac:dyDescent="0.25">
      <c r="A39" s="18"/>
      <c r="J39" s="28"/>
      <c r="BX39" s="30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</row>
    <row r="40" spans="1:89" x14ac:dyDescent="0.25">
      <c r="A40" s="18"/>
      <c r="J40" s="28"/>
      <c r="BX40" s="30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</row>
    <row r="41" spans="1:89" x14ac:dyDescent="0.25">
      <c r="A41" s="56"/>
      <c r="J41" s="28"/>
      <c r="BX41" s="30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</row>
    <row r="42" spans="1:89" x14ac:dyDescent="0.25">
      <c r="A42" s="18"/>
      <c r="J42" s="28"/>
      <c r="BX42" s="30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</row>
    <row r="43" spans="1:89" x14ac:dyDescent="0.25">
      <c r="A43" s="18"/>
      <c r="J43" s="28"/>
      <c r="BX43" s="30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</row>
    <row r="44" spans="1:89" x14ac:dyDescent="0.25">
      <c r="A44" s="18"/>
      <c r="J44" s="28"/>
      <c r="BX44" s="30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</row>
    <row r="45" spans="1:89" x14ac:dyDescent="0.25">
      <c r="A45" s="18"/>
      <c r="J45" s="28"/>
      <c r="BX45" s="30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</row>
    <row r="46" spans="1:89" x14ac:dyDescent="0.25">
      <c r="A46" s="18"/>
      <c r="J46" s="28"/>
      <c r="BX46" s="30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</row>
    <row r="47" spans="1:89" x14ac:dyDescent="0.25">
      <c r="A47" s="18"/>
      <c r="J47" s="28"/>
      <c r="BX47" s="30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</row>
    <row r="48" spans="1:89" x14ac:dyDescent="0.25">
      <c r="BY48" s="23"/>
      <c r="BZ48" s="23" t="str">
        <f>IF(C48&lt;&gt;0,(AH48-C48)/C48,"")</f>
        <v/>
      </c>
      <c r="CA48" s="23" t="str">
        <f>IF(D48&lt;&gt;0,(AL48-D48)/D48,"")</f>
        <v/>
      </c>
      <c r="CB48" s="23" t="str">
        <f t="shared" ref="CB48:CC51" si="8">IF(E48&lt;&gt;0,(AW48-E48)/E48,"")</f>
        <v/>
      </c>
      <c r="CC48" s="23" t="str">
        <f t="shared" si="8"/>
        <v/>
      </c>
      <c r="CD48" s="23" t="str">
        <f>IF(G48&lt;&gt;0,(BL48-G48)/G48,"")</f>
        <v/>
      </c>
      <c r="CE48" s="23" t="str">
        <f>IF(H48&lt;&gt;0,(BS48-H48)/H48,"")</f>
        <v/>
      </c>
      <c r="CF48" s="23"/>
      <c r="CG48" s="23"/>
      <c r="CH48" s="23"/>
      <c r="CI48" s="23"/>
      <c r="CJ48" s="23"/>
      <c r="CK48" s="23"/>
    </row>
    <row r="49" spans="1:89" x14ac:dyDescent="0.25">
      <c r="A49" s="4" t="s">
        <v>55</v>
      </c>
      <c r="B49" s="1">
        <f>SUM(B3:B47)</f>
        <v>1668171.28620278</v>
      </c>
      <c r="C49" s="1">
        <f t="shared" ref="C49:H49" si="9">SUM(C3:C47)</f>
        <v>6922.9840592229993</v>
      </c>
      <c r="D49" s="1">
        <f t="shared" si="9"/>
        <v>383482.65238251002</v>
      </c>
      <c r="E49" s="1">
        <f>SUM(E3:E47)</f>
        <v>26575.613220825999</v>
      </c>
      <c r="F49" s="1">
        <f t="shared" si="9"/>
        <v>14033.484130278001</v>
      </c>
      <c r="G49" s="1">
        <f t="shared" si="9"/>
        <v>1401.6343367014999</v>
      </c>
      <c r="H49" s="1">
        <f t="shared" si="9"/>
        <v>134241.63009100503</v>
      </c>
      <c r="L49" s="1">
        <f t="shared" ref="L49:BN49" si="10">SUM(L3:L47)</f>
        <v>74.546879226239938</v>
      </c>
      <c r="M49" s="1">
        <f t="shared" si="10"/>
        <v>2145.5559203321254</v>
      </c>
      <c r="N49" s="1">
        <f t="shared" si="10"/>
        <v>2145.5559203321254</v>
      </c>
      <c r="O49" s="1">
        <f t="shared" si="10"/>
        <v>702.66925556771525</v>
      </c>
      <c r="P49" s="1"/>
      <c r="Q49" s="1">
        <f t="shared" si="10"/>
        <v>5804.2540775370271</v>
      </c>
      <c r="R49" s="1">
        <f t="shared" si="10"/>
        <v>13859.336045755586</v>
      </c>
      <c r="S49" s="1">
        <f t="shared" si="10"/>
        <v>1602360.2379620452</v>
      </c>
      <c r="T49" s="1">
        <f t="shared" si="10"/>
        <v>9906.3116962082458</v>
      </c>
      <c r="U49" s="1">
        <f t="shared" si="10"/>
        <v>2656.8419041688471</v>
      </c>
      <c r="V49" s="1">
        <f t="shared" si="10"/>
        <v>4535.6322326142217</v>
      </c>
      <c r="W49" s="1">
        <f t="shared" si="10"/>
        <v>0</v>
      </c>
      <c r="X49" s="1"/>
      <c r="Y49" s="1">
        <f t="shared" si="10"/>
        <v>3096.6447583479858</v>
      </c>
      <c r="Z49" s="1">
        <f t="shared" si="10"/>
        <v>3096.6447583479858</v>
      </c>
      <c r="AA49" s="1">
        <f t="shared" si="10"/>
        <v>2896.6597816321896</v>
      </c>
      <c r="AB49" s="1">
        <f t="shared" si="10"/>
        <v>3748.5878547502384</v>
      </c>
      <c r="AC49" s="1">
        <f t="shared" si="10"/>
        <v>32.295883525935146</v>
      </c>
      <c r="AD49" s="1"/>
      <c r="AE49" s="1">
        <f t="shared" si="10"/>
        <v>256.4746766036692</v>
      </c>
      <c r="AF49" s="1">
        <f t="shared" si="10"/>
        <v>0</v>
      </c>
      <c r="AG49" s="1">
        <f t="shared" si="10"/>
        <v>48.785016183920163</v>
      </c>
      <c r="AH49" s="1">
        <f t="shared" si="10"/>
        <v>6667.3596411977542</v>
      </c>
      <c r="AI49" s="1">
        <f t="shared" si="10"/>
        <v>0</v>
      </c>
      <c r="AJ49" s="1">
        <f t="shared" si="10"/>
        <v>325877.3659337397</v>
      </c>
      <c r="AK49" s="1">
        <f t="shared" si="10"/>
        <v>33311.172158490263</v>
      </c>
      <c r="AL49" s="1">
        <f t="shared" si="10"/>
        <v>362085.19787386223</v>
      </c>
      <c r="AM49" s="1">
        <f t="shared" si="10"/>
        <v>0</v>
      </c>
      <c r="AN49" s="1">
        <f t="shared" si="10"/>
        <v>5771.3251051599082</v>
      </c>
      <c r="AO49" s="1">
        <f t="shared" si="10"/>
        <v>6.1767452746683258</v>
      </c>
      <c r="AP49" s="1">
        <f t="shared" si="10"/>
        <v>59569.837352333736</v>
      </c>
      <c r="AQ49" s="1">
        <f t="shared" si="10"/>
        <v>25.595361872164965</v>
      </c>
      <c r="AR49" s="1">
        <f t="shared" si="10"/>
        <v>8.9247384524655722</v>
      </c>
      <c r="AS49" s="1">
        <f t="shared" si="10"/>
        <v>7352.2098664550058</v>
      </c>
      <c r="AT49" s="1">
        <f t="shared" si="10"/>
        <v>147.13161163378993</v>
      </c>
      <c r="AU49" s="1">
        <f t="shared" si="10"/>
        <v>12.029630888958682</v>
      </c>
      <c r="AV49" s="1">
        <f t="shared" si="10"/>
        <v>1.2434566045514406</v>
      </c>
      <c r="AW49" s="1">
        <f t="shared" si="10"/>
        <v>25343.739763342073</v>
      </c>
      <c r="AX49" s="1">
        <f t="shared" si="10"/>
        <v>13290.179154756184</v>
      </c>
      <c r="AY49" s="1">
        <f t="shared" si="10"/>
        <v>12053.560608585882</v>
      </c>
      <c r="AZ49" s="1">
        <f t="shared" si="10"/>
        <v>127.24153771281459</v>
      </c>
      <c r="BA49" s="1">
        <f t="shared" si="10"/>
        <v>1.3719750687015297</v>
      </c>
      <c r="BB49" s="1">
        <f t="shared" si="10"/>
        <v>822.61066430771984</v>
      </c>
      <c r="BC49" s="1">
        <f t="shared" si="10"/>
        <v>3.7972731140836644</v>
      </c>
      <c r="BD49" s="1">
        <f t="shared" si="10"/>
        <v>934.51948257521724</v>
      </c>
      <c r="BE49" s="1">
        <f t="shared" si="10"/>
        <v>52.89529276828862</v>
      </c>
      <c r="BF49" s="1">
        <f t="shared" si="10"/>
        <v>17.21838563027384</v>
      </c>
      <c r="BG49" s="1">
        <f t="shared" si="10"/>
        <v>3555.5247426930537</v>
      </c>
      <c r="BH49" s="1">
        <f t="shared" si="10"/>
        <v>729.03764716836099</v>
      </c>
      <c r="BI49" s="1">
        <f t="shared" si="10"/>
        <v>115.54607730506991</v>
      </c>
      <c r="BJ49" s="1">
        <f t="shared" si="10"/>
        <v>101.71137206854154</v>
      </c>
      <c r="BK49" s="1">
        <f t="shared" si="10"/>
        <v>4.4309403308035176</v>
      </c>
      <c r="BL49" s="1">
        <f t="shared" si="10"/>
        <v>1354.2958457205516</v>
      </c>
      <c r="BM49" s="1">
        <f t="shared" si="10"/>
        <v>40549.058679294212</v>
      </c>
      <c r="BN49" s="1">
        <f t="shared" si="10"/>
        <v>0</v>
      </c>
      <c r="BO49" s="1">
        <f t="shared" ref="BO49:BT49" si="11">SUM(BO3:BO47)</f>
        <v>6.2583929340262294</v>
      </c>
      <c r="BP49" s="1">
        <f t="shared" si="11"/>
        <v>14838.082792921357</v>
      </c>
      <c r="BQ49" s="1"/>
      <c r="BR49" s="1">
        <f t="shared" si="11"/>
        <v>1266.2092714833223</v>
      </c>
      <c r="BS49" s="1">
        <f t="shared" si="11"/>
        <v>129088.7030215444</v>
      </c>
      <c r="BT49" s="1">
        <f t="shared" si="11"/>
        <v>16538.852032078663</v>
      </c>
      <c r="BU49" s="1"/>
      <c r="BV49" s="1"/>
      <c r="BW49" s="1"/>
      <c r="BY49" s="23">
        <f>+(R49-B49)/B49</f>
        <v>-0.99169189869146879</v>
      </c>
      <c r="BZ49" s="23">
        <f>IF(C49&lt;&gt;0,(AH49-C49)/C49,"")</f>
        <v>-3.6924022334660002E-2</v>
      </c>
      <c r="CA49" s="23">
        <f>IF(D49&lt;&gt;0,(AL49-D49)/D49,"")</f>
        <v>-5.5797711775771815E-2</v>
      </c>
      <c r="CB49" s="23">
        <f t="shared" si="8"/>
        <v>-4.6353528975902121E-2</v>
      </c>
      <c r="CC49" s="23">
        <f t="shared" si="8"/>
        <v>-5.296653123496934E-2</v>
      </c>
      <c r="CD49" s="23">
        <f>IF(G49&lt;&gt;0,(BL49-G49)/G49,"")</f>
        <v>-3.3773780893775161E-2</v>
      </c>
      <c r="CE49" s="23">
        <f>IF(H49&lt;&gt;0,(BS49-H49)/H49,"")</f>
        <v>-3.8385462586884321E-2</v>
      </c>
      <c r="CF49" s="23" t="e">
        <f>IF(#REF!&lt;&gt;0,(BT49-#REF!)/#REF!,"")</f>
        <v>#REF!</v>
      </c>
      <c r="CG49" s="23" t="e">
        <f>IF(#REF!&lt;&gt;0,(BW49-#REF!)/#REF!,"")</f>
        <v>#REF!</v>
      </c>
      <c r="CH49" s="23" t="e">
        <f>IF(#REF!&lt;&gt;0,(BX49-#REF!)/#REF!,"")</f>
        <v>#REF!</v>
      </c>
      <c r="CI49" s="23" t="e">
        <f>IF(#REF!&lt;&gt;0,(BY49-#REF!)/#REF!,"")</f>
        <v>#REF!</v>
      </c>
      <c r="CJ49" s="23" t="e">
        <f>IF(#REF!&lt;&gt;0,(BZ49-#REF!)/#REF!,"")</f>
        <v>#REF!</v>
      </c>
      <c r="CK49" s="23" t="e">
        <f>IF(#REF!&lt;&gt;0,(CA49-#REF!)/#REF!,"")</f>
        <v>#REF!</v>
      </c>
    </row>
    <row r="50" spans="1:89" x14ac:dyDescent="0.25">
      <c r="A50" s="4" t="s">
        <v>74</v>
      </c>
      <c r="B50" s="1">
        <f>SUM(B3:B15)</f>
        <v>1668171.28620278</v>
      </c>
      <c r="C50" s="1">
        <f t="shared" ref="C50:H50" si="12">SUM(C3:C15)</f>
        <v>6922.9840592229993</v>
      </c>
      <c r="D50" s="1">
        <f t="shared" si="12"/>
        <v>383482.65238251002</v>
      </c>
      <c r="E50" s="1">
        <f>SUM(E3:E15)</f>
        <v>26575.613220825999</v>
      </c>
      <c r="F50" s="1">
        <f t="shared" si="12"/>
        <v>14033.484130278001</v>
      </c>
      <c r="G50" s="1">
        <f t="shared" si="12"/>
        <v>1401.6343367014999</v>
      </c>
      <c r="H50" s="1">
        <f t="shared" si="12"/>
        <v>134241.63009100503</v>
      </c>
      <c r="L50" s="1">
        <f t="shared" ref="L50:BN50" si="13">SUM(L3:L15)</f>
        <v>74.546879226239938</v>
      </c>
      <c r="M50" s="1">
        <f t="shared" si="13"/>
        <v>2145.5559203321254</v>
      </c>
      <c r="N50" s="1">
        <f t="shared" si="13"/>
        <v>2145.5559203321254</v>
      </c>
      <c r="O50" s="1">
        <f t="shared" si="13"/>
        <v>702.66925556771525</v>
      </c>
      <c r="P50" s="1"/>
      <c r="Q50" s="1">
        <f t="shared" si="13"/>
        <v>5804.2540775370271</v>
      </c>
      <c r="R50" s="1">
        <f t="shared" si="13"/>
        <v>13859.336045755586</v>
      </c>
      <c r="S50" s="1">
        <f t="shared" si="13"/>
        <v>1602360.2379620452</v>
      </c>
      <c r="T50" s="1">
        <f t="shared" si="13"/>
        <v>9906.3116962082458</v>
      </c>
      <c r="U50" s="1">
        <f t="shared" si="13"/>
        <v>2656.8419041688471</v>
      </c>
      <c r="V50" s="1">
        <f t="shared" si="13"/>
        <v>4535.6322326142217</v>
      </c>
      <c r="W50" s="1">
        <f t="shared" si="13"/>
        <v>0</v>
      </c>
      <c r="X50" s="1"/>
      <c r="Y50" s="1">
        <f t="shared" si="13"/>
        <v>3096.6447583479858</v>
      </c>
      <c r="Z50" s="1">
        <f t="shared" si="13"/>
        <v>3096.6447583479858</v>
      </c>
      <c r="AA50" s="1">
        <f t="shared" si="13"/>
        <v>2896.6597816321896</v>
      </c>
      <c r="AB50" s="1">
        <f t="shared" si="13"/>
        <v>3748.5878547502384</v>
      </c>
      <c r="AC50" s="1">
        <f t="shared" si="13"/>
        <v>32.295883525935146</v>
      </c>
      <c r="AD50" s="1"/>
      <c r="AE50" s="1">
        <f t="shared" si="13"/>
        <v>256.4746766036692</v>
      </c>
      <c r="AF50" s="1">
        <f t="shared" si="13"/>
        <v>0</v>
      </c>
      <c r="AG50" s="1">
        <f t="shared" si="13"/>
        <v>48.785016183920163</v>
      </c>
      <c r="AH50" s="1">
        <f t="shared" si="13"/>
        <v>6667.3596411977542</v>
      </c>
      <c r="AI50" s="1">
        <f t="shared" si="13"/>
        <v>0</v>
      </c>
      <c r="AJ50" s="1">
        <f t="shared" si="13"/>
        <v>325877.3659337397</v>
      </c>
      <c r="AK50" s="1">
        <f t="shared" si="13"/>
        <v>33311.172158490263</v>
      </c>
      <c r="AL50" s="1">
        <f t="shared" si="13"/>
        <v>362085.19787386223</v>
      </c>
      <c r="AM50" s="1">
        <f t="shared" si="13"/>
        <v>0</v>
      </c>
      <c r="AN50" s="1">
        <f t="shared" si="13"/>
        <v>5771.3251051599082</v>
      </c>
      <c r="AO50" s="1">
        <f t="shared" si="13"/>
        <v>6.1767452746683258</v>
      </c>
      <c r="AP50" s="1">
        <f t="shared" si="13"/>
        <v>59569.837352333736</v>
      </c>
      <c r="AQ50" s="1">
        <f t="shared" si="13"/>
        <v>25.595361872164965</v>
      </c>
      <c r="AR50" s="1">
        <f t="shared" si="13"/>
        <v>8.9247384524655722</v>
      </c>
      <c r="AS50" s="1">
        <f t="shared" si="13"/>
        <v>7352.2098664550058</v>
      </c>
      <c r="AT50" s="1">
        <f t="shared" si="13"/>
        <v>147.13161163378993</v>
      </c>
      <c r="AU50" s="1">
        <f t="shared" si="13"/>
        <v>12.029630888958682</v>
      </c>
      <c r="AV50" s="1">
        <f t="shared" si="13"/>
        <v>1.2434566045514406</v>
      </c>
      <c r="AW50" s="1">
        <f t="shared" si="13"/>
        <v>25343.739763342073</v>
      </c>
      <c r="AX50" s="1">
        <f t="shared" si="13"/>
        <v>13290.179154756184</v>
      </c>
      <c r="AY50" s="1">
        <f t="shared" si="13"/>
        <v>12053.560608585882</v>
      </c>
      <c r="AZ50" s="1">
        <f t="shared" si="13"/>
        <v>127.24153771281459</v>
      </c>
      <c r="BA50" s="1">
        <f t="shared" si="13"/>
        <v>1.3719750687015297</v>
      </c>
      <c r="BB50" s="1">
        <f t="shared" si="13"/>
        <v>822.61066430771984</v>
      </c>
      <c r="BC50" s="1">
        <f t="shared" si="13"/>
        <v>3.7972731140836644</v>
      </c>
      <c r="BD50" s="1">
        <f t="shared" si="13"/>
        <v>934.51948257521724</v>
      </c>
      <c r="BE50" s="1">
        <f t="shared" si="13"/>
        <v>52.89529276828862</v>
      </c>
      <c r="BF50" s="1">
        <f t="shared" si="13"/>
        <v>17.21838563027384</v>
      </c>
      <c r="BG50" s="1">
        <f t="shared" si="13"/>
        <v>3555.5247426930537</v>
      </c>
      <c r="BH50" s="1">
        <f t="shared" si="13"/>
        <v>729.03764716836099</v>
      </c>
      <c r="BI50" s="1">
        <f t="shared" si="13"/>
        <v>115.54607730506991</v>
      </c>
      <c r="BJ50" s="1">
        <f t="shared" si="13"/>
        <v>101.71137206854154</v>
      </c>
      <c r="BK50" s="1">
        <f t="shared" si="13"/>
        <v>4.4309403308035176</v>
      </c>
      <c r="BL50" s="1">
        <f t="shared" si="13"/>
        <v>1354.2958457205516</v>
      </c>
      <c r="BM50" s="1">
        <f t="shared" si="13"/>
        <v>40549.058679294212</v>
      </c>
      <c r="BN50" s="1">
        <f t="shared" si="13"/>
        <v>0</v>
      </c>
      <c r="BO50" s="1">
        <f t="shared" ref="BO50:BT50" si="14">SUM(BO3:BO15)</f>
        <v>6.2583929340262294</v>
      </c>
      <c r="BP50" s="1">
        <f t="shared" si="14"/>
        <v>14838.082792921357</v>
      </c>
      <c r="BQ50" s="1"/>
      <c r="BR50" s="1">
        <f t="shared" si="14"/>
        <v>1266.2092714833223</v>
      </c>
      <c r="BS50" s="1">
        <f t="shared" si="14"/>
        <v>129088.7030215444</v>
      </c>
      <c r="BT50" s="1">
        <f t="shared" si="14"/>
        <v>16538.852032078663</v>
      </c>
      <c r="BU50" s="1"/>
      <c r="BV50" s="1"/>
      <c r="BW50" s="1"/>
      <c r="BY50" s="23">
        <f>+(R50-B50)/B50</f>
        <v>-0.99169189869146879</v>
      </c>
      <c r="BZ50" s="23">
        <f>IF(C50&lt;&gt;0,(AH50-C50)/C50,"")</f>
        <v>-3.6924022334660002E-2</v>
      </c>
      <c r="CA50" s="23">
        <f>IF(D50&lt;&gt;0,(AL50-D50)/D50,"")</f>
        <v>-5.5797711775771815E-2</v>
      </c>
      <c r="CB50" s="23">
        <f t="shared" si="8"/>
        <v>-4.6353528975902121E-2</v>
      </c>
      <c r="CC50" s="23">
        <f t="shared" si="8"/>
        <v>-5.296653123496934E-2</v>
      </c>
      <c r="CD50" s="23">
        <f>IF(G50&lt;&gt;0,(BL50-G50)/G50,"")</f>
        <v>-3.3773780893775161E-2</v>
      </c>
      <c r="CE50" s="23">
        <f>IF(H50&lt;&gt;0,(BS50-H50)/H50,"")</f>
        <v>-3.8385462586884321E-2</v>
      </c>
      <c r="CF50" s="23" t="e">
        <f>IF(#REF!&lt;&gt;0,(BT50-#REF!)/#REF!,"")</f>
        <v>#REF!</v>
      </c>
      <c r="CG50" s="23" t="e">
        <f>IF(#REF!&lt;&gt;0,(BW50-#REF!)/#REF!,"")</f>
        <v>#REF!</v>
      </c>
      <c r="CH50" s="23" t="e">
        <f>IF(#REF!&lt;&gt;0,(BX50-#REF!)/#REF!,"")</f>
        <v>#REF!</v>
      </c>
      <c r="CI50" s="23" t="e">
        <f>IF(#REF!&lt;&gt;0,(BY50-#REF!)/#REF!,"")</f>
        <v>#REF!</v>
      </c>
      <c r="CJ50" s="23" t="e">
        <f>IF(#REF!&lt;&gt;0,(BZ50-#REF!)/#REF!,"")</f>
        <v>#REF!</v>
      </c>
      <c r="CK50" s="23" t="e">
        <f>IF(#REF!&lt;&gt;0,(CA50-#REF!)/#REF!,"")</f>
        <v>#REF!</v>
      </c>
    </row>
    <row r="51" spans="1:89" x14ac:dyDescent="0.25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L51" s="1">
        <f t="shared" ref="L51:BN51" si="16">SUM(L16:L47)</f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/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/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/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si="16"/>
        <v>0</v>
      </c>
      <c r="BL51" s="1">
        <f t="shared" si="16"/>
        <v>0</v>
      </c>
      <c r="BM51" s="1">
        <f t="shared" si="16"/>
        <v>0</v>
      </c>
      <c r="BN51" s="1">
        <f t="shared" si="16"/>
        <v>0</v>
      </c>
      <c r="BO51" s="1">
        <f t="shared" ref="BO51:BT51" si="17">SUM(BO16:BO47)</f>
        <v>0</v>
      </c>
      <c r="BP51" s="1">
        <f t="shared" si="17"/>
        <v>0</v>
      </c>
      <c r="BQ51" s="1"/>
      <c r="BR51" s="1">
        <f t="shared" si="17"/>
        <v>0</v>
      </c>
      <c r="BS51" s="1">
        <f t="shared" si="17"/>
        <v>0</v>
      </c>
      <c r="BT51" s="1">
        <f t="shared" si="17"/>
        <v>0</v>
      </c>
      <c r="BU51" s="1"/>
      <c r="BV51" s="1"/>
      <c r="BW51" s="1"/>
      <c r="BY51" s="23" t="e">
        <f>+(R51-B51)/B51</f>
        <v>#DIV/0!</v>
      </c>
      <c r="BZ51" s="23" t="str">
        <f>IF(C51&lt;&gt;0,(AH51-C51)/C51,"")</f>
        <v/>
      </c>
      <c r="CA51" s="23" t="str">
        <f>IF(D51&lt;&gt;0,(AL51-D51)/D51,"")</f>
        <v/>
      </c>
      <c r="CB51" s="23" t="str">
        <f t="shared" si="8"/>
        <v/>
      </c>
      <c r="CC51" s="23" t="str">
        <f t="shared" si="8"/>
        <v/>
      </c>
      <c r="CD51" s="23" t="str">
        <f>IF(G51&lt;&gt;0,(BL51-G51)/G51,"")</f>
        <v/>
      </c>
      <c r="CE51" s="23" t="str">
        <f>IF(H51&lt;&gt;0,(BS51-H51)/H51,"")</f>
        <v/>
      </c>
      <c r="CF51" s="23" t="e">
        <f>IF(#REF!&lt;&gt;0,(BT51-#REF!)/#REF!,"")</f>
        <v>#REF!</v>
      </c>
      <c r="CG51" s="23" t="e">
        <f>IF(#REF!&lt;&gt;0,(BW51-#REF!)/#REF!,"")</f>
        <v>#REF!</v>
      </c>
      <c r="CH51" s="23" t="e">
        <f>IF(#REF!&lt;&gt;0,(BX51-#REF!)/#REF!,"")</f>
        <v>#REF!</v>
      </c>
      <c r="CI51" s="23" t="e">
        <f>IF(#REF!&lt;&gt;0,(BY51-#REF!)/#REF!,"")</f>
        <v>#REF!</v>
      </c>
      <c r="CJ51" s="23" t="e">
        <f>IF(#REF!&lt;&gt;0,(BZ51-#REF!)/#REF!,"")</f>
        <v>#REF!</v>
      </c>
      <c r="CK51" s="23" t="e">
        <f>IF(#REF!&lt;&gt;0,(CA51-#REF!)/#REF!,"")</f>
        <v>#REF!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9">
    <tabColor rgb="FFFF0000"/>
  </sheetPr>
  <dimension ref="A1:CF51"/>
  <sheetViews>
    <sheetView zoomScale="85" zoomScaleNormal="85" workbookViewId="0">
      <pane xSplit="1" ySplit="2" topLeftCell="J3" activePane="bottomRight" state="frozen"/>
      <selection activeCell="AA29" sqref="AA29"/>
      <selection pane="topRight" activeCell="AA29" sqref="AA29"/>
      <selection pane="bottomLeft" activeCell="AA29" sqref="AA29"/>
      <selection pane="bottomRight" activeCell="AA29" sqref="AA29"/>
    </sheetView>
  </sheetViews>
  <sheetFormatPr defaultColWidth="9.140625" defaultRowHeight="15" x14ac:dyDescent="0.25"/>
  <cols>
    <col min="1" max="1" width="18.85546875" style="28" customWidth="1"/>
    <col min="2" max="2" width="10.85546875" style="26" customWidth="1"/>
    <col min="3" max="8" width="9.140625" style="26"/>
    <col min="9" max="9" width="9.140625" style="28"/>
    <col min="10" max="10" width="14.85546875" style="28" bestFit="1" customWidth="1"/>
    <col min="11" max="11" width="5.42578125" style="26" bestFit="1" customWidth="1"/>
    <col min="12" max="12" width="5.7109375" style="26" bestFit="1" customWidth="1"/>
    <col min="13" max="13" width="14.5703125" style="26" bestFit="1" customWidth="1"/>
    <col min="14" max="14" width="5.7109375" style="26" bestFit="1" customWidth="1"/>
    <col min="15" max="16" width="6.7109375" style="26" bestFit="1" customWidth="1"/>
    <col min="17" max="17" width="9.28515625" style="26" bestFit="1" customWidth="1"/>
    <col min="18" max="18" width="6.7109375" style="26" bestFit="1" customWidth="1"/>
    <col min="19" max="19" width="5.7109375" style="26" customWidth="1"/>
    <col min="20" max="20" width="5.7109375" style="26" bestFit="1" customWidth="1"/>
    <col min="21" max="21" width="5.85546875" style="26" bestFit="1" customWidth="1"/>
    <col min="22" max="22" width="6.42578125" style="26" bestFit="1" customWidth="1"/>
    <col min="23" max="23" width="15.42578125" style="26" bestFit="1" customWidth="1"/>
    <col min="24" max="24" width="6.5703125" style="26" bestFit="1" customWidth="1"/>
    <col min="25" max="25" width="6.7109375" style="26" bestFit="1" customWidth="1"/>
    <col min="26" max="26" width="5.140625" style="26" bestFit="1" customWidth="1"/>
    <col min="27" max="27" width="4.140625" style="26" bestFit="1" customWidth="1"/>
    <col min="28" max="28" width="6.5703125" style="26" bestFit="1" customWidth="1"/>
    <col min="29" max="29" width="6.140625" style="26" bestFit="1" customWidth="1"/>
    <col min="30" max="30" width="6.7109375" style="26" bestFit="1" customWidth="1"/>
    <col min="31" max="31" width="10" style="26" bestFit="1" customWidth="1"/>
    <col min="32" max="32" width="7.7109375" style="26" bestFit="1" customWidth="1"/>
    <col min="33" max="33" width="6.7109375" style="26" bestFit="1" customWidth="1"/>
    <col min="34" max="34" width="7.7109375" style="26" bestFit="1" customWidth="1"/>
    <col min="35" max="35" width="6" style="26" bestFit="1" customWidth="1"/>
    <col min="36" max="36" width="6.7109375" style="26" bestFit="1" customWidth="1"/>
    <col min="37" max="37" width="4.28515625" style="26" bestFit="1" customWidth="1"/>
    <col min="38" max="38" width="7.7109375" style="26" bestFit="1" customWidth="1"/>
    <col min="39" max="39" width="4.5703125" style="26" bestFit="1" customWidth="1"/>
    <col min="40" max="40" width="4.140625" style="26" bestFit="1" customWidth="1"/>
    <col min="41" max="41" width="6.7109375" style="26" bestFit="1" customWidth="1"/>
    <col min="42" max="42" width="4.140625" style="26" bestFit="1" customWidth="1"/>
    <col min="43" max="43" width="5.85546875" style="26" bestFit="1" customWidth="1"/>
    <col min="44" max="44" width="3.28515625" style="26" bestFit="1" customWidth="1"/>
    <col min="45" max="45" width="6.7109375" style="26" bestFit="1" customWidth="1"/>
    <col min="46" max="46" width="6.85546875" style="26" bestFit="1" customWidth="1"/>
    <col min="47" max="47" width="5.7109375" style="26" bestFit="1" customWidth="1"/>
    <col min="48" max="48" width="5.140625" style="26" bestFit="1" customWidth="1"/>
    <col min="49" max="49" width="5.28515625" style="26" bestFit="1" customWidth="1"/>
    <col min="50" max="50" width="8.7109375" style="26" bestFit="1" customWidth="1"/>
    <col min="51" max="51" width="4.85546875" style="26" bestFit="1" customWidth="1"/>
    <col min="52" max="52" width="7.85546875" style="26" bestFit="1" customWidth="1"/>
    <col min="53" max="53" width="5.85546875" style="26" bestFit="1" customWidth="1"/>
    <col min="54" max="54" width="6" style="26" bestFit="1" customWidth="1"/>
    <col min="55" max="56" width="5.7109375" style="26" bestFit="1" customWidth="1"/>
    <col min="57" max="57" width="4.140625" style="26" bestFit="1" customWidth="1"/>
    <col min="58" max="58" width="5.5703125" style="26" bestFit="1" customWidth="1"/>
    <col min="59" max="59" width="3.85546875" style="26" bestFit="1" customWidth="1"/>
    <col min="60" max="60" width="5.7109375" style="26" bestFit="1" customWidth="1"/>
    <col min="61" max="61" width="8" style="26" bestFit="1" customWidth="1"/>
    <col min="62" max="63" width="5.28515625" style="26" bestFit="1" customWidth="1"/>
    <col min="64" max="64" width="6.7109375" style="26" bestFit="1" customWidth="1"/>
    <col min="65" max="65" width="5.7109375" style="26" bestFit="1" customWidth="1"/>
    <col min="66" max="66" width="9.140625" style="26" bestFit="1" customWidth="1"/>
    <col min="67" max="67" width="6.7109375" style="26" bestFit="1" customWidth="1"/>
    <col min="68" max="68" width="6.7109375" style="26" customWidth="1"/>
    <col min="69" max="69" width="9" style="26" bestFit="1" customWidth="1"/>
    <col min="70" max="70" width="7.140625" style="26" customWidth="1"/>
    <col min="71" max="16384" width="9.140625" style="28"/>
  </cols>
  <sheetData>
    <row r="1" spans="1:84" x14ac:dyDescent="0.25">
      <c r="B1" s="26" t="s">
        <v>470</v>
      </c>
      <c r="J1" s="28" t="s">
        <v>497</v>
      </c>
      <c r="BT1" s="28" t="s">
        <v>316</v>
      </c>
    </row>
    <row r="2" spans="1:84" x14ac:dyDescent="0.25">
      <c r="A2" s="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J2" s="28" t="s">
        <v>227</v>
      </c>
      <c r="K2" s="26" t="s">
        <v>391</v>
      </c>
      <c r="L2" s="26" t="s">
        <v>131</v>
      </c>
      <c r="M2" s="26" t="s">
        <v>132</v>
      </c>
      <c r="N2" s="26" t="s">
        <v>133</v>
      </c>
      <c r="O2" s="26" t="s">
        <v>392</v>
      </c>
      <c r="P2" s="26" t="s">
        <v>134</v>
      </c>
      <c r="Q2" s="26" t="s">
        <v>59</v>
      </c>
      <c r="R2" s="26" t="s">
        <v>136</v>
      </c>
      <c r="S2" s="26" t="s">
        <v>137</v>
      </c>
      <c r="T2" s="26" t="s">
        <v>393</v>
      </c>
      <c r="U2" s="26" t="s">
        <v>138</v>
      </c>
      <c r="V2" s="26" t="s">
        <v>139</v>
      </c>
      <c r="W2" s="26" t="s">
        <v>140</v>
      </c>
      <c r="X2" s="26" t="s">
        <v>141</v>
      </c>
      <c r="Y2" s="26" t="s">
        <v>142</v>
      </c>
      <c r="Z2" s="26" t="s">
        <v>143</v>
      </c>
      <c r="AA2" s="26" t="s">
        <v>394</v>
      </c>
      <c r="AB2" s="26" t="s">
        <v>144</v>
      </c>
      <c r="AC2" s="26" t="s">
        <v>400</v>
      </c>
      <c r="AD2" s="26" t="s">
        <v>57</v>
      </c>
      <c r="AE2" s="26" t="s">
        <v>128</v>
      </c>
      <c r="AF2" s="26" t="s">
        <v>145</v>
      </c>
      <c r="AG2" s="26" t="s">
        <v>146</v>
      </c>
      <c r="AH2" s="26" t="s">
        <v>60</v>
      </c>
      <c r="AI2" s="26" t="s">
        <v>147</v>
      </c>
      <c r="AJ2" s="26" t="s">
        <v>148</v>
      </c>
      <c r="AK2" s="26" t="s">
        <v>149</v>
      </c>
      <c r="AL2" s="26" t="s">
        <v>150</v>
      </c>
      <c r="AM2" s="26" t="s">
        <v>151</v>
      </c>
      <c r="AN2" s="26" t="s">
        <v>152</v>
      </c>
      <c r="AO2" s="26" t="s">
        <v>153</v>
      </c>
      <c r="AP2" s="26" t="s">
        <v>154</v>
      </c>
      <c r="AQ2" s="26" t="s">
        <v>155</v>
      </c>
      <c r="AR2" s="26" t="s">
        <v>156</v>
      </c>
      <c r="AS2" s="26" t="s">
        <v>54</v>
      </c>
      <c r="AT2" s="26" t="s">
        <v>53</v>
      </c>
      <c r="AU2" s="26" t="s">
        <v>157</v>
      </c>
      <c r="AV2" s="26" t="s">
        <v>158</v>
      </c>
      <c r="AW2" s="26" t="s">
        <v>159</v>
      </c>
      <c r="AX2" s="26" t="s">
        <v>160</v>
      </c>
      <c r="AY2" s="26" t="s">
        <v>161</v>
      </c>
      <c r="AZ2" s="26" t="s">
        <v>162</v>
      </c>
      <c r="BA2" s="26" t="s">
        <v>163</v>
      </c>
      <c r="BB2" s="26" t="s">
        <v>164</v>
      </c>
      <c r="BC2" s="26" t="s">
        <v>165</v>
      </c>
      <c r="BD2" s="26" t="s">
        <v>395</v>
      </c>
      <c r="BE2" s="26" t="s">
        <v>166</v>
      </c>
      <c r="BF2" s="26" t="s">
        <v>167</v>
      </c>
      <c r="BG2" s="26" t="s">
        <v>168</v>
      </c>
      <c r="BH2" s="26" t="s">
        <v>61</v>
      </c>
      <c r="BI2" s="26" t="s">
        <v>401</v>
      </c>
      <c r="BJ2" s="26" t="s">
        <v>169</v>
      </c>
      <c r="BK2" s="26" t="s">
        <v>170</v>
      </c>
      <c r="BL2" s="26" t="s">
        <v>171</v>
      </c>
      <c r="BM2" s="26" t="s">
        <v>173</v>
      </c>
      <c r="BN2" s="37" t="s">
        <v>174</v>
      </c>
      <c r="BO2" s="37" t="s">
        <v>402</v>
      </c>
      <c r="BP2" s="28"/>
      <c r="BQ2" s="28" t="s">
        <v>399</v>
      </c>
      <c r="BS2" s="26" t="s">
        <v>141</v>
      </c>
      <c r="BT2" s="26" t="s">
        <v>59</v>
      </c>
      <c r="BU2" s="26" t="s">
        <v>57</v>
      </c>
      <c r="BV2" s="26" t="s">
        <v>60</v>
      </c>
      <c r="BW2" s="26" t="s">
        <v>54</v>
      </c>
      <c r="BX2" s="26" t="s">
        <v>53</v>
      </c>
      <c r="BY2" s="26" t="s">
        <v>61</v>
      </c>
      <c r="BZ2" s="26" t="s">
        <v>62</v>
      </c>
      <c r="CA2" s="28" t="s">
        <v>63</v>
      </c>
      <c r="CB2" s="28" t="s">
        <v>64</v>
      </c>
      <c r="CC2" s="28" t="s">
        <v>65</v>
      </c>
      <c r="CD2" s="62" t="s">
        <v>317</v>
      </c>
      <c r="CE2" s="62" t="s">
        <v>320</v>
      </c>
      <c r="CF2" s="62" t="s">
        <v>327</v>
      </c>
    </row>
    <row r="3" spans="1:84" x14ac:dyDescent="0.25">
      <c r="A3" s="20" t="s">
        <v>76</v>
      </c>
      <c r="B3" s="26">
        <v>20080.587154000001</v>
      </c>
      <c r="C3" s="26">
        <v>90.570156873000002</v>
      </c>
      <c r="D3" s="26">
        <v>5885.0107558999998</v>
      </c>
      <c r="E3" s="26">
        <v>383.04372115000001</v>
      </c>
      <c r="F3" s="26">
        <v>210.67583905000001</v>
      </c>
      <c r="G3" s="26">
        <v>24.685217532999999</v>
      </c>
      <c r="H3" s="26">
        <v>1557.6499308</v>
      </c>
      <c r="J3" s="28" t="s">
        <v>121</v>
      </c>
      <c r="K3" s="26">
        <v>0.85348796182696895</v>
      </c>
      <c r="L3" s="26">
        <v>31.064514813981699</v>
      </c>
      <c r="M3" s="26">
        <v>31.064514813981699</v>
      </c>
      <c r="N3" s="26">
        <v>10.4272744969328</v>
      </c>
      <c r="O3" s="26">
        <v>69.105667072449293</v>
      </c>
      <c r="P3" s="26">
        <v>158.67304647387201</v>
      </c>
      <c r="Q3" s="26">
        <v>20083.754044875001</v>
      </c>
      <c r="R3" s="26">
        <v>137.29020413796499</v>
      </c>
      <c r="S3" s="26">
        <v>32.565344995783597</v>
      </c>
      <c r="T3" s="26">
        <v>59.743690806726299</v>
      </c>
      <c r="U3" s="26">
        <v>0</v>
      </c>
      <c r="V3" s="26">
        <v>45.825229511731301</v>
      </c>
      <c r="W3" s="26">
        <v>45.825229511731301</v>
      </c>
      <c r="X3" s="26">
        <v>47.055025821634999</v>
      </c>
      <c r="Y3" s="26">
        <v>44.356238865281099</v>
      </c>
      <c r="Z3" s="26">
        <v>0.54646724622254494</v>
      </c>
      <c r="AA3" s="26">
        <v>4.33289814359805</v>
      </c>
      <c r="AB3" s="26">
        <v>0</v>
      </c>
      <c r="AC3" s="26">
        <v>0.54593866921146095</v>
      </c>
      <c r="AD3" s="26">
        <v>90.5564909031783</v>
      </c>
      <c r="AE3" s="26">
        <v>0</v>
      </c>
      <c r="AF3" s="26">
        <v>5293.61293076935</v>
      </c>
      <c r="AG3" s="26">
        <v>541.13744164641196</v>
      </c>
      <c r="AH3" s="26">
        <v>5881.8053982374004</v>
      </c>
      <c r="AI3" s="26">
        <v>0</v>
      </c>
      <c r="AJ3" s="26">
        <v>75.192175355632997</v>
      </c>
      <c r="AK3" s="26">
        <v>7.3412005269046496E-2</v>
      </c>
      <c r="AL3" s="26">
        <v>700.80528497495004</v>
      </c>
      <c r="AM3" s="26">
        <v>0.36267178138968298</v>
      </c>
      <c r="AN3" s="26">
        <v>0.12836887735136701</v>
      </c>
      <c r="AO3" s="26">
        <v>126.328957158683</v>
      </c>
      <c r="AP3" s="26">
        <v>2.2011601823222402</v>
      </c>
      <c r="AQ3" s="26">
        <v>0.183052673930895</v>
      </c>
      <c r="AR3" s="26">
        <v>1.7182374047189902E-2</v>
      </c>
      <c r="AS3" s="26">
        <v>382.814609687109</v>
      </c>
      <c r="AT3" s="26">
        <v>210.531943968429</v>
      </c>
      <c r="AU3" s="26">
        <v>172.282665718679</v>
      </c>
      <c r="AV3" s="26">
        <v>1.9419914350435701</v>
      </c>
      <c r="AW3" s="26">
        <v>2.0422243533568099E-2</v>
      </c>
      <c r="AX3" s="26">
        <v>11.512161466514501</v>
      </c>
      <c r="AY3" s="26">
        <v>4.2727287157525801E-2</v>
      </c>
      <c r="AZ3" s="26">
        <v>13.271463924116899</v>
      </c>
      <c r="BA3" s="26">
        <v>0.57256710593759796</v>
      </c>
      <c r="BB3" s="26">
        <v>0.267003565976068</v>
      </c>
      <c r="BC3" s="26">
        <v>50.3349952876206</v>
      </c>
      <c r="BD3" s="26">
        <v>10.588665832702199</v>
      </c>
      <c r="BE3" s="26">
        <v>1.7034129753027201</v>
      </c>
      <c r="BF3" s="26">
        <v>1.5032858788449901</v>
      </c>
      <c r="BG3" s="26">
        <v>6.7107745388206394E-2</v>
      </c>
      <c r="BH3" s="26">
        <v>24.6808892122333</v>
      </c>
      <c r="BI3" s="26">
        <v>471.48082786150502</v>
      </c>
      <c r="BJ3" s="26">
        <v>0</v>
      </c>
      <c r="BK3" s="26">
        <v>0.41009839155453398</v>
      </c>
      <c r="BL3" s="26">
        <v>171.09780356311001</v>
      </c>
      <c r="BM3" s="26">
        <v>14.9567285226276</v>
      </c>
      <c r="BN3" s="37">
        <v>1558.20688349123</v>
      </c>
      <c r="BO3" s="37">
        <v>192.90485413449301</v>
      </c>
      <c r="BS3" s="30">
        <f t="shared" ref="BS3:BS15" si="0">IF(AH3&lt;&gt;0,X3/AH3,"")</f>
        <v>8.000099057295566E-3</v>
      </c>
      <c r="BT3" s="23">
        <f t="shared" ref="BT3:BT15" si="1">IF(B3&lt;&gt;0,(Q3-B3)/B3,"")</f>
        <v>1.5770907746434954E-4</v>
      </c>
      <c r="BU3" s="23">
        <f t="shared" ref="BU3:BU15" si="2">IF(C3&lt;&gt;0,(AD3-C3)/C3,"")</f>
        <v>-1.5088822072887049E-4</v>
      </c>
      <c r="BV3" s="23">
        <f t="shared" ref="BV3:BV15" si="3">IF(D3&lt;&gt;0,(AH3-D3)/D3,"")</f>
        <v>-5.4466470760243426E-4</v>
      </c>
      <c r="BW3" s="23">
        <f t="shared" ref="BW3:BW15" si="4">IF(E3&lt;&gt;0,(AS3-E3)/E3,"")</f>
        <v>-5.9813397333118576E-4</v>
      </c>
      <c r="BX3" s="23">
        <f t="shared" ref="BX3:BX15" si="5">IF(F3&lt;&gt;0,(AT3-F3)/F3,"")</f>
        <v>-6.8301653488064243E-4</v>
      </c>
      <c r="BY3" s="23">
        <f t="shared" ref="BY3:BY15" si="6">IF(G3&lt;&gt;0,(BH3-G3)/G3,"")</f>
        <v>-1.7534059648910503E-4</v>
      </c>
      <c r="BZ3" s="23">
        <f t="shared" ref="BZ3:BZ15" si="7">IF(H3&lt;&gt;0,(BN3-H3)/H3,"")</f>
        <v>3.5755960323121706E-4</v>
      </c>
      <c r="CA3" s="23"/>
      <c r="CB3" s="23"/>
      <c r="CC3" s="23"/>
      <c r="CD3" s="23"/>
      <c r="CE3" s="23"/>
      <c r="CF3" s="23"/>
    </row>
    <row r="4" spans="1:84" x14ac:dyDescent="0.25">
      <c r="A4" s="20" t="s">
        <v>77</v>
      </c>
      <c r="B4" s="26">
        <v>8914.7606355000007</v>
      </c>
      <c r="C4" s="26">
        <v>33.632519885999997</v>
      </c>
      <c r="D4" s="26">
        <v>2123.7361976000002</v>
      </c>
      <c r="E4" s="26">
        <v>135.55310728000001</v>
      </c>
      <c r="F4" s="26">
        <v>83.144189548</v>
      </c>
      <c r="G4" s="26">
        <v>8.5547222092999995</v>
      </c>
      <c r="H4" s="26">
        <v>728.52397687999996</v>
      </c>
      <c r="J4" s="28" t="s">
        <v>77</v>
      </c>
      <c r="K4" s="26">
        <v>0.438434877687571</v>
      </c>
      <c r="L4" s="26">
        <v>11.5943781159146</v>
      </c>
      <c r="M4" s="26">
        <v>11.5943781159146</v>
      </c>
      <c r="N4" s="26">
        <v>3.7568134162271098</v>
      </c>
      <c r="O4" s="26">
        <v>33.3846984035318</v>
      </c>
      <c r="P4" s="26">
        <v>81.5098920919107</v>
      </c>
      <c r="Q4" s="26">
        <v>8917.4792136113301</v>
      </c>
      <c r="R4" s="26">
        <v>54.506349559681802</v>
      </c>
      <c r="S4" s="26">
        <v>15.2800330891053</v>
      </c>
      <c r="T4" s="26">
        <v>25.449938026422402</v>
      </c>
      <c r="U4" s="26">
        <v>0</v>
      </c>
      <c r="V4" s="26">
        <v>16.576238254446402</v>
      </c>
      <c r="W4" s="26">
        <v>16.576238254446402</v>
      </c>
      <c r="X4" s="26">
        <v>16.98369783451</v>
      </c>
      <c r="Y4" s="26">
        <v>21.1582433254517</v>
      </c>
      <c r="Z4" s="26">
        <v>0.15764514444848601</v>
      </c>
      <c r="AA4" s="26">
        <v>1.2878989699785599</v>
      </c>
      <c r="AB4" s="26">
        <v>0</v>
      </c>
      <c r="AC4" s="26">
        <v>0.27208487006531101</v>
      </c>
      <c r="AD4" s="26">
        <v>33.631040306001402</v>
      </c>
      <c r="AE4" s="26">
        <v>0</v>
      </c>
      <c r="AF4" s="26">
        <v>1910.66214256188</v>
      </c>
      <c r="AG4" s="26">
        <v>195.31213567243699</v>
      </c>
      <c r="AH4" s="26">
        <v>2122.9579760688198</v>
      </c>
      <c r="AI4" s="26">
        <v>0</v>
      </c>
      <c r="AJ4" s="26">
        <v>32.389834543119598</v>
      </c>
      <c r="AK4" s="26">
        <v>2.9958068089750101E-2</v>
      </c>
      <c r="AL4" s="26">
        <v>337.336645202466</v>
      </c>
      <c r="AM4" s="26">
        <v>0.131175901277027</v>
      </c>
      <c r="AN4" s="26">
        <v>4.5840961876574202E-2</v>
      </c>
      <c r="AO4" s="26">
        <v>50.159377524981103</v>
      </c>
      <c r="AP4" s="26">
        <v>0.66315349129449797</v>
      </c>
      <c r="AQ4" s="26">
        <v>5.3473454697773801E-2</v>
      </c>
      <c r="AR4" s="26">
        <v>6.6798971543841701E-3</v>
      </c>
      <c r="AS4" s="26">
        <v>135.52012980428401</v>
      </c>
      <c r="AT4" s="26">
        <v>83.121792309727297</v>
      </c>
      <c r="AU4" s="26">
        <v>52.398337494557403</v>
      </c>
      <c r="AV4" s="26">
        <v>0.56276828871729501</v>
      </c>
      <c r="AW4" s="26">
        <v>6.1340542447240803E-3</v>
      </c>
      <c r="AX4" s="26">
        <v>3.8762251359976201</v>
      </c>
      <c r="AY4" s="26">
        <v>1.8840813064589901E-2</v>
      </c>
      <c r="AZ4" s="26">
        <v>5.3887306337737098</v>
      </c>
      <c r="BA4" s="26">
        <v>0.265773794760715</v>
      </c>
      <c r="BB4" s="26">
        <v>0.10505418409695901</v>
      </c>
      <c r="BC4" s="26">
        <v>20.735071236848</v>
      </c>
      <c r="BD4" s="26">
        <v>3.7252636775078898</v>
      </c>
      <c r="BE4" s="26">
        <v>0.51982846938606797</v>
      </c>
      <c r="BF4" s="26">
        <v>0.53394132398573502</v>
      </c>
      <c r="BG4" s="26">
        <v>1.9765075480745301E-2</v>
      </c>
      <c r="BH4" s="26">
        <v>8.5543375606959806</v>
      </c>
      <c r="BI4" s="26">
        <v>230.326992877593</v>
      </c>
      <c r="BJ4" s="26">
        <v>0</v>
      </c>
      <c r="BK4" s="26">
        <v>0.11758681309986301</v>
      </c>
      <c r="BL4" s="26">
        <v>87.071057475156607</v>
      </c>
      <c r="BM4" s="26">
        <v>7.2570137541956701</v>
      </c>
      <c r="BN4" s="37">
        <v>729.00014076511297</v>
      </c>
      <c r="BO4" s="37">
        <v>98.319157408356503</v>
      </c>
      <c r="BS4" s="30">
        <f t="shared" si="0"/>
        <v>8.0000160276179864E-3</v>
      </c>
      <c r="BT4" s="23">
        <f t="shared" si="1"/>
        <v>3.0495245161194737E-4</v>
      </c>
      <c r="BU4" s="23">
        <f t="shared" si="2"/>
        <v>-4.3992540660344967E-5</v>
      </c>
      <c r="BV4" s="23">
        <f t="shared" si="3"/>
        <v>-3.6643982998446894E-4</v>
      </c>
      <c r="BW4" s="23">
        <f t="shared" si="4"/>
        <v>-2.4328085410743597E-4</v>
      </c>
      <c r="BX4" s="23">
        <f t="shared" si="5"/>
        <v>-2.6937827398957953E-4</v>
      </c>
      <c r="BY4" s="23">
        <f t="shared" si="6"/>
        <v>-4.4963307353302385E-5</v>
      </c>
      <c r="BZ4" s="23">
        <f t="shared" si="7"/>
        <v>6.5360084255873746E-4</v>
      </c>
      <c r="CA4" s="23"/>
      <c r="CB4" s="23"/>
      <c r="CC4" s="23"/>
      <c r="CD4" s="23"/>
      <c r="CE4" s="23"/>
      <c r="CF4" s="23"/>
    </row>
    <row r="5" spans="1:84" x14ac:dyDescent="0.25">
      <c r="A5" s="20" t="s">
        <v>78</v>
      </c>
      <c r="B5" s="26">
        <v>38307.288029000003</v>
      </c>
      <c r="C5" s="26">
        <v>168.87763747</v>
      </c>
      <c r="D5" s="26">
        <v>9479.7155251000004</v>
      </c>
      <c r="E5" s="26">
        <v>605.78455721</v>
      </c>
      <c r="F5" s="26">
        <v>317.03259605</v>
      </c>
      <c r="G5" s="26">
        <v>55.302205340999997</v>
      </c>
      <c r="H5" s="26">
        <v>3040.8271284000002</v>
      </c>
      <c r="J5" s="28" t="s">
        <v>71</v>
      </c>
      <c r="K5" s="26">
        <v>1.68043731268594</v>
      </c>
      <c r="L5" s="26">
        <v>51.898899861174897</v>
      </c>
      <c r="M5" s="26">
        <v>51.898899861174897</v>
      </c>
      <c r="N5" s="26">
        <v>17.134053440037</v>
      </c>
      <c r="O5" s="26">
        <v>133.32779355309</v>
      </c>
      <c r="P5" s="26">
        <v>312.41186385952102</v>
      </c>
      <c r="Q5" s="26">
        <v>38318.4744584621</v>
      </c>
      <c r="R5" s="26">
        <v>236.30111979463899</v>
      </c>
      <c r="S5" s="26">
        <v>61.043286760032203</v>
      </c>
      <c r="T5" s="26">
        <v>106.50447643413401</v>
      </c>
      <c r="U5" s="26">
        <v>0</v>
      </c>
      <c r="V5" s="26">
        <v>75.439847975220005</v>
      </c>
      <c r="W5" s="26">
        <v>75.439847975220005</v>
      </c>
      <c r="X5" s="26">
        <v>75.808335675744203</v>
      </c>
      <c r="Y5" s="26">
        <v>88.379578869800497</v>
      </c>
      <c r="Z5" s="26">
        <v>0.85945425343121795</v>
      </c>
      <c r="AA5" s="26">
        <v>6.5398105671941202</v>
      </c>
      <c r="AB5" s="26">
        <v>0</v>
      </c>
      <c r="AC5" s="26">
        <v>1.2167613805684601</v>
      </c>
      <c r="AD5" s="26">
        <v>168.86292630499801</v>
      </c>
      <c r="AE5" s="26">
        <v>0</v>
      </c>
      <c r="AF5" s="26">
        <v>8528.4241159190096</v>
      </c>
      <c r="AG5" s="26">
        <v>871.79487403341</v>
      </c>
      <c r="AH5" s="26">
        <v>9476.0273256281707</v>
      </c>
      <c r="AI5" s="26">
        <v>0</v>
      </c>
      <c r="AJ5" s="26">
        <v>136.178358377839</v>
      </c>
      <c r="AK5" s="26">
        <v>0.126791128601112</v>
      </c>
      <c r="AL5" s="26">
        <v>1429.1426571471</v>
      </c>
      <c r="AM5" s="26">
        <v>0.59293218031603301</v>
      </c>
      <c r="AN5" s="26">
        <v>0.213204594432227</v>
      </c>
      <c r="AO5" s="26">
        <v>182.47317217546501</v>
      </c>
      <c r="AP5" s="26">
        <v>3.6910002921124101</v>
      </c>
      <c r="AQ5" s="26">
        <v>0.31072526551916002</v>
      </c>
      <c r="AR5" s="26">
        <v>2.79667576073237E-2</v>
      </c>
      <c r="AS5" s="26">
        <v>605.58111640183597</v>
      </c>
      <c r="AT5" s="26">
        <v>316.91803312775198</v>
      </c>
      <c r="AU5" s="26">
        <v>288.66308327408399</v>
      </c>
      <c r="AV5" s="26">
        <v>3.25627892877417</v>
      </c>
      <c r="AW5" s="26">
        <v>3.4377562459696698E-2</v>
      </c>
      <c r="AX5" s="26">
        <v>19.357820180007302</v>
      </c>
      <c r="AY5" s="26">
        <v>7.4304415306690394E-2</v>
      </c>
      <c r="AZ5" s="26">
        <v>20.940360125002002</v>
      </c>
      <c r="BA5" s="26">
        <v>0.99571487623803301</v>
      </c>
      <c r="BB5" s="26">
        <v>0.40686078363288602</v>
      </c>
      <c r="BC5" s="26">
        <v>79.001084012632504</v>
      </c>
      <c r="BD5" s="26">
        <v>17.321972429438201</v>
      </c>
      <c r="BE5" s="26">
        <v>2.8654580928917501</v>
      </c>
      <c r="BF5" s="26">
        <v>2.4373346120140802</v>
      </c>
      <c r="BG5" s="26">
        <v>0.11264714473894499</v>
      </c>
      <c r="BH5" s="26">
        <v>55.295799643953501</v>
      </c>
      <c r="BI5" s="26">
        <v>954.78388502455505</v>
      </c>
      <c r="BJ5" s="26">
        <v>0</v>
      </c>
      <c r="BK5" s="26">
        <v>0.60979896286777102</v>
      </c>
      <c r="BL5" s="26">
        <v>342.95816527896602</v>
      </c>
      <c r="BM5" s="26">
        <v>33.560993799500601</v>
      </c>
      <c r="BN5" s="37">
        <v>3043.1332346764898</v>
      </c>
      <c r="BO5" s="37">
        <v>387.699680141866</v>
      </c>
      <c r="BS5" s="30">
        <f t="shared" si="0"/>
        <v>8.0000123544091643E-3</v>
      </c>
      <c r="BT5" s="23">
        <f t="shared" si="1"/>
        <v>2.92018308725712E-4</v>
      </c>
      <c r="BU5" s="23">
        <f t="shared" si="2"/>
        <v>-8.7111385630303569E-5</v>
      </c>
      <c r="BV5" s="23">
        <f t="shared" si="3"/>
        <v>-3.8906225213870452E-4</v>
      </c>
      <c r="BW5" s="23">
        <f t="shared" si="4"/>
        <v>-3.3583029765730366E-4</v>
      </c>
      <c r="BX5" s="23">
        <f t="shared" si="5"/>
        <v>-3.6136007361824856E-4</v>
      </c>
      <c r="BY5" s="23">
        <f t="shared" si="6"/>
        <v>-1.1583077034627788E-4</v>
      </c>
      <c r="BZ5" s="23">
        <f t="shared" si="7"/>
        <v>7.5838124928298111E-4</v>
      </c>
      <c r="CA5" s="23"/>
      <c r="CB5" s="23"/>
      <c r="CC5" s="23"/>
      <c r="CD5" s="23"/>
      <c r="CE5" s="23"/>
      <c r="CF5" s="23"/>
    </row>
    <row r="6" spans="1:84" x14ac:dyDescent="0.25">
      <c r="A6" s="20" t="s">
        <v>79</v>
      </c>
      <c r="B6" s="26">
        <v>36579.921369000003</v>
      </c>
      <c r="C6" s="26">
        <v>154.9774323</v>
      </c>
      <c r="D6" s="26">
        <v>9585.1573559999997</v>
      </c>
      <c r="E6" s="26">
        <v>609.05000287999997</v>
      </c>
      <c r="F6" s="26">
        <v>340.39556637999999</v>
      </c>
      <c r="G6" s="26">
        <v>40.985144902999998</v>
      </c>
      <c r="H6" s="26">
        <v>3043.331631</v>
      </c>
      <c r="J6" s="28" t="s">
        <v>122</v>
      </c>
      <c r="K6" s="26">
        <v>1.7667182563799</v>
      </c>
      <c r="L6" s="26">
        <v>52.589471717918599</v>
      </c>
      <c r="M6" s="26">
        <v>52.589471717918599</v>
      </c>
      <c r="N6" s="26">
        <v>17.290036445708399</v>
      </c>
      <c r="O6" s="26">
        <v>137.610237029117</v>
      </c>
      <c r="P6" s="26">
        <v>328.45151198421399</v>
      </c>
      <c r="Q6" s="26">
        <v>36589.978446733498</v>
      </c>
      <c r="R6" s="26">
        <v>241.18556738636499</v>
      </c>
      <c r="S6" s="26">
        <v>63.5215741477206</v>
      </c>
      <c r="T6" s="26">
        <v>109.601673567023</v>
      </c>
      <c r="U6" s="26">
        <v>0</v>
      </c>
      <c r="V6" s="26">
        <v>76.162509487480307</v>
      </c>
      <c r="W6" s="26">
        <v>76.162509487480307</v>
      </c>
      <c r="X6" s="26">
        <v>76.648828188296704</v>
      </c>
      <c r="Y6" s="26">
        <v>87.883579792434801</v>
      </c>
      <c r="Z6" s="26">
        <v>0.80363425715592596</v>
      </c>
      <c r="AA6" s="26">
        <v>6.4512600342818596</v>
      </c>
      <c r="AB6" s="26">
        <v>0</v>
      </c>
      <c r="AC6" s="26">
        <v>1.11853583039071</v>
      </c>
      <c r="AD6" s="26">
        <v>154.96264234968601</v>
      </c>
      <c r="AE6" s="26">
        <v>0</v>
      </c>
      <c r="AF6" s="26">
        <v>8623.0167394743003</v>
      </c>
      <c r="AG6" s="26">
        <v>881.46495698231297</v>
      </c>
      <c r="AH6" s="26">
        <v>9581.1305246449101</v>
      </c>
      <c r="AI6" s="26">
        <v>0</v>
      </c>
      <c r="AJ6" s="26">
        <v>139.008104703009</v>
      </c>
      <c r="AK6" s="26">
        <v>0.12637597623417399</v>
      </c>
      <c r="AL6" s="26">
        <v>1398.3282744324399</v>
      </c>
      <c r="AM6" s="26">
        <v>0.58866763670034195</v>
      </c>
      <c r="AN6" s="26">
        <v>0.20770503260084699</v>
      </c>
      <c r="AO6" s="26">
        <v>201.44861257626499</v>
      </c>
      <c r="AP6" s="26">
        <v>3.43581529676967</v>
      </c>
      <c r="AQ6" s="26">
        <v>0.28377253812618097</v>
      </c>
      <c r="AR6" s="26">
        <v>2.8397523107194199E-2</v>
      </c>
      <c r="AS6" s="26">
        <v>608.81220360676105</v>
      </c>
      <c r="AT6" s="26">
        <v>340.25672716039099</v>
      </c>
      <c r="AU6" s="26">
        <v>268.55547644636903</v>
      </c>
      <c r="AV6" s="26">
        <v>3.00230989269002</v>
      </c>
      <c r="AW6" s="26">
        <v>3.1893542111035698E-2</v>
      </c>
      <c r="AX6" s="26">
        <v>18.5268305803116</v>
      </c>
      <c r="AY6" s="26">
        <v>7.5703190639174994E-2</v>
      </c>
      <c r="AZ6" s="26">
        <v>22.025969785655601</v>
      </c>
      <c r="BA6" s="26">
        <v>1.0345086173161999</v>
      </c>
      <c r="BB6" s="26">
        <v>0.433592740179786</v>
      </c>
      <c r="BC6" s="26">
        <v>83.810703549992297</v>
      </c>
      <c r="BD6" s="26">
        <v>17.333947374526598</v>
      </c>
      <c r="BE6" s="26">
        <v>2.6730451892392302</v>
      </c>
      <c r="BF6" s="26">
        <v>2.41867270733092</v>
      </c>
      <c r="BG6" s="26">
        <v>0.10415078512100601</v>
      </c>
      <c r="BH6" s="26">
        <v>40.980374234582797</v>
      </c>
      <c r="BI6" s="26">
        <v>948.730870972204</v>
      </c>
      <c r="BJ6" s="26">
        <v>0</v>
      </c>
      <c r="BK6" s="26">
        <v>0.59900623443200596</v>
      </c>
      <c r="BL6" s="26">
        <v>352.91889261969601</v>
      </c>
      <c r="BM6" s="26">
        <v>30.165211263413699</v>
      </c>
      <c r="BN6" s="37">
        <v>3045.3003819507599</v>
      </c>
      <c r="BO6" s="37">
        <v>398.27125353538702</v>
      </c>
      <c r="BS6" s="30">
        <f t="shared" si="0"/>
        <v>7.9999774547625645E-3</v>
      </c>
      <c r="BT6" s="23">
        <f t="shared" si="1"/>
        <v>2.7493437265879933E-4</v>
      </c>
      <c r="BU6" s="23">
        <f t="shared" si="2"/>
        <v>-9.5432929133623085E-5</v>
      </c>
      <c r="BV6" s="23">
        <f t="shared" si="3"/>
        <v>-4.2011113699337772E-4</v>
      </c>
      <c r="BW6" s="23">
        <f t="shared" si="4"/>
        <v>-3.9044293919127262E-4</v>
      </c>
      <c r="BX6" s="23">
        <f t="shared" si="5"/>
        <v>-4.0787611038976867E-4</v>
      </c>
      <c r="BY6" s="23">
        <f t="shared" si="6"/>
        <v>-1.1639994023425076E-4</v>
      </c>
      <c r="BZ6" s="23">
        <f t="shared" si="7"/>
        <v>6.469064793024E-4</v>
      </c>
      <c r="CA6" s="23"/>
      <c r="CB6" s="23"/>
      <c r="CC6" s="23"/>
      <c r="CD6" s="23"/>
      <c r="CE6" s="23"/>
      <c r="CF6" s="23"/>
    </row>
    <row r="7" spans="1:84" x14ac:dyDescent="0.25">
      <c r="A7" s="57" t="s">
        <v>80</v>
      </c>
      <c r="B7" s="26">
        <v>301861.03509000002</v>
      </c>
      <c r="C7" s="26">
        <v>1441.5872153</v>
      </c>
      <c r="D7" s="26">
        <v>75528.697365</v>
      </c>
      <c r="E7" s="26">
        <v>5118.8850959000001</v>
      </c>
      <c r="F7" s="26">
        <v>2791.0589117</v>
      </c>
      <c r="G7" s="26">
        <v>332.69300554</v>
      </c>
      <c r="H7" s="26">
        <v>24413.290711000001</v>
      </c>
      <c r="J7" s="28" t="s">
        <v>123</v>
      </c>
      <c r="K7" s="26">
        <v>14.135444659402401</v>
      </c>
      <c r="L7" s="26">
        <v>407.352649150812</v>
      </c>
      <c r="M7" s="26">
        <v>407.352649150812</v>
      </c>
      <c r="N7" s="26">
        <v>133.420090990261</v>
      </c>
      <c r="O7" s="26">
        <v>1103.36401893223</v>
      </c>
      <c r="P7" s="26">
        <v>2627.9250791955301</v>
      </c>
      <c r="Q7" s="26">
        <v>301858.86346004298</v>
      </c>
      <c r="R7" s="26">
        <v>1880.4453371295799</v>
      </c>
      <c r="S7" s="26">
        <v>504.70940049438599</v>
      </c>
      <c r="T7" s="26">
        <v>860.78431350319897</v>
      </c>
      <c r="U7" s="26">
        <v>0</v>
      </c>
      <c r="V7" s="26">
        <v>587.96718683113102</v>
      </c>
      <c r="W7" s="26">
        <v>587.96718683113102</v>
      </c>
      <c r="X7" s="26">
        <v>603.84176193389499</v>
      </c>
      <c r="Y7" s="26">
        <v>709.08202024283901</v>
      </c>
      <c r="Z7" s="26">
        <v>6.0550857211704203</v>
      </c>
      <c r="AA7" s="26">
        <v>48.732938329006799</v>
      </c>
      <c r="AB7" s="26">
        <v>0</v>
      </c>
      <c r="AC7" s="26">
        <v>8.9916949454686801</v>
      </c>
      <c r="AD7" s="26">
        <v>1441.40368535634</v>
      </c>
      <c r="AE7" s="26">
        <v>0</v>
      </c>
      <c r="AF7" s="26">
        <v>67933.636314312898</v>
      </c>
      <c r="AG7" s="26">
        <v>6944.2356740907298</v>
      </c>
      <c r="AH7" s="26">
        <v>75481.713750337498</v>
      </c>
      <c r="AI7" s="26">
        <v>0</v>
      </c>
      <c r="AJ7" s="26">
        <v>1093.84992217684</v>
      </c>
      <c r="AK7" s="26">
        <v>1.0631048793796101</v>
      </c>
      <c r="AL7" s="26">
        <v>11291.454083152799</v>
      </c>
      <c r="AM7" s="26">
        <v>4.9523759762341699</v>
      </c>
      <c r="AN7" s="26">
        <v>1.78353092257918</v>
      </c>
      <c r="AO7" s="26">
        <v>1635.7372788350699</v>
      </c>
      <c r="AP7" s="26">
        <v>29.5254555575764</v>
      </c>
      <c r="AQ7" s="26">
        <v>2.47979684408361</v>
      </c>
      <c r="AR7" s="26">
        <v>0.238269581176937</v>
      </c>
      <c r="AS7" s="26">
        <v>5115.5150563666703</v>
      </c>
      <c r="AT7" s="26">
        <v>2789.0534807233298</v>
      </c>
      <c r="AU7" s="26">
        <v>2326.46157564333</v>
      </c>
      <c r="AV7" s="26">
        <v>25.872596989588601</v>
      </c>
      <c r="AW7" s="26">
        <v>0.27461525488186</v>
      </c>
      <c r="AX7" s="26">
        <v>157.82626101622</v>
      </c>
      <c r="AY7" s="26">
        <v>0.63236283668711502</v>
      </c>
      <c r="AZ7" s="26">
        <v>182.11595066056</v>
      </c>
      <c r="BA7" s="26">
        <v>8.5528663943958403</v>
      </c>
      <c r="BB7" s="26">
        <v>3.5597254143311399</v>
      </c>
      <c r="BC7" s="26">
        <v>690.19194872049195</v>
      </c>
      <c r="BD7" s="26">
        <v>146.297878868808</v>
      </c>
      <c r="BE7" s="26">
        <v>22.936912647365101</v>
      </c>
      <c r="BF7" s="26">
        <v>20.4124786013878</v>
      </c>
      <c r="BG7" s="26">
        <v>0.89794959131819696</v>
      </c>
      <c r="BH7" s="26">
        <v>332.60816614031302</v>
      </c>
      <c r="BI7" s="26">
        <v>7653.6680739029398</v>
      </c>
      <c r="BJ7" s="26">
        <v>0</v>
      </c>
      <c r="BK7" s="26">
        <v>4.5070202081824604</v>
      </c>
      <c r="BL7" s="26">
        <v>2853.4914903681201</v>
      </c>
      <c r="BM7" s="26">
        <v>242.631087921427</v>
      </c>
      <c r="BN7" s="37">
        <v>24417.390622640301</v>
      </c>
      <c r="BO7" s="37">
        <v>3215.09604551551</v>
      </c>
      <c r="BS7" s="30">
        <f t="shared" si="0"/>
        <v>7.9998417090946759E-3</v>
      </c>
      <c r="BT7" s="23">
        <f t="shared" si="1"/>
        <v>-7.1941380456486139E-6</v>
      </c>
      <c r="BU7" s="23">
        <f t="shared" si="2"/>
        <v>-1.2731102337211836E-4</v>
      </c>
      <c r="BV7" s="23">
        <f t="shared" si="3"/>
        <v>-6.2206308729844827E-4</v>
      </c>
      <c r="BW7" s="23">
        <f t="shared" si="4"/>
        <v>-6.5835420608075868E-4</v>
      </c>
      <c r="BX7" s="23">
        <f t="shared" si="5"/>
        <v>-7.185197590288975E-4</v>
      </c>
      <c r="BY7" s="23">
        <f t="shared" si="6"/>
        <v>-2.5500806531619189E-4</v>
      </c>
      <c r="BZ7" s="23">
        <f t="shared" si="7"/>
        <v>1.679376897131145E-4</v>
      </c>
      <c r="CA7" s="23"/>
      <c r="CB7" s="23"/>
      <c r="CC7" s="23"/>
      <c r="CD7" s="23"/>
      <c r="CE7" s="23"/>
      <c r="CF7" s="23"/>
    </row>
    <row r="8" spans="1:84" x14ac:dyDescent="0.25">
      <c r="A8" s="56" t="s">
        <v>81</v>
      </c>
      <c r="B8" s="26">
        <v>479813.05635999999</v>
      </c>
      <c r="C8" s="26">
        <v>2418.0874365999998</v>
      </c>
      <c r="D8" s="26">
        <v>104875.52024</v>
      </c>
      <c r="E8" s="26">
        <v>7445.2924326000002</v>
      </c>
      <c r="F8" s="26">
        <v>3627.6699520000002</v>
      </c>
      <c r="G8" s="26">
        <v>632.85160785000005</v>
      </c>
      <c r="H8" s="26">
        <v>40691.627192</v>
      </c>
      <c r="J8" s="28" t="s">
        <v>72</v>
      </c>
      <c r="K8" s="26">
        <v>25.1153670462474</v>
      </c>
      <c r="L8" s="26">
        <v>626.70335386213401</v>
      </c>
      <c r="M8" s="26">
        <v>626.70335386213401</v>
      </c>
      <c r="N8" s="26">
        <v>201.46889093735001</v>
      </c>
      <c r="O8" s="26">
        <v>1875.79330654261</v>
      </c>
      <c r="P8" s="26">
        <v>4669.2110148479096</v>
      </c>
      <c r="Q8" s="26">
        <v>479980.103540071</v>
      </c>
      <c r="R8" s="26">
        <v>2984.7664409666099</v>
      </c>
      <c r="S8" s="26">
        <v>863.00977288017202</v>
      </c>
      <c r="T8" s="26">
        <v>1412.8615866528801</v>
      </c>
      <c r="U8" s="26">
        <v>0</v>
      </c>
      <c r="V8" s="26">
        <v>889.75196820009103</v>
      </c>
      <c r="W8" s="26">
        <v>889.75196820009103</v>
      </c>
      <c r="X8" s="26">
        <v>838.692347426379</v>
      </c>
      <c r="Y8" s="26">
        <v>1179.22975038718</v>
      </c>
      <c r="Z8" s="26">
        <v>8.0323449866344703</v>
      </c>
      <c r="AA8" s="26">
        <v>65.723073382165595</v>
      </c>
      <c r="AB8" s="26">
        <v>0</v>
      </c>
      <c r="AC8" s="26">
        <v>15.595564652767001</v>
      </c>
      <c r="AD8" s="26">
        <v>2417.9025389529102</v>
      </c>
      <c r="AE8" s="26">
        <v>0</v>
      </c>
      <c r="AF8" s="26">
        <v>94353.176209924102</v>
      </c>
      <c r="AG8" s="26">
        <v>9644.9734144634203</v>
      </c>
      <c r="AH8" s="26">
        <v>104836.841971813</v>
      </c>
      <c r="AI8" s="26">
        <v>0</v>
      </c>
      <c r="AJ8" s="26">
        <v>1801.42642295121</v>
      </c>
      <c r="AK8" s="26">
        <v>1.9365763543268399</v>
      </c>
      <c r="AL8" s="26">
        <v>18870.5717082722</v>
      </c>
      <c r="AM8" s="26">
        <v>7.9676960046737904</v>
      </c>
      <c r="AN8" s="26">
        <v>2.8215182349796302</v>
      </c>
      <c r="AO8" s="26">
        <v>1876.8702402486799</v>
      </c>
      <c r="AP8" s="26">
        <v>49.901432673600198</v>
      </c>
      <c r="AQ8" s="26">
        <v>4.1573981161504996</v>
      </c>
      <c r="AR8" s="26">
        <v>0.37473888236688202</v>
      </c>
      <c r="AS8" s="26">
        <v>7444.0126018871497</v>
      </c>
      <c r="AT8" s="26">
        <v>3627.3711370260698</v>
      </c>
      <c r="AU8" s="26">
        <v>3816.6414648610798</v>
      </c>
      <c r="AV8" s="26">
        <v>43.713722449114599</v>
      </c>
      <c r="AW8" s="26">
        <v>0.46713001207030502</v>
      </c>
      <c r="AX8" s="26">
        <v>269.26999145708999</v>
      </c>
      <c r="AY8" s="26">
        <v>1.1655237796039299</v>
      </c>
      <c r="AZ8" s="26">
        <v>267.86787513021</v>
      </c>
      <c r="BA8" s="26">
        <v>15.961796325997399</v>
      </c>
      <c r="BB8" s="26">
        <v>4.7838261765791996</v>
      </c>
      <c r="BC8" s="26">
        <v>1007.92798117252</v>
      </c>
      <c r="BD8" s="26">
        <v>199.34005625578001</v>
      </c>
      <c r="BE8" s="26">
        <v>39.119021258067498</v>
      </c>
      <c r="BF8" s="26">
        <v>31.549553619162499</v>
      </c>
      <c r="BG8" s="26">
        <v>1.51511513087187</v>
      </c>
      <c r="BH8" s="26">
        <v>632.78524931518905</v>
      </c>
      <c r="BI8" s="26">
        <v>12935.8953688316</v>
      </c>
      <c r="BJ8" s="26">
        <v>0</v>
      </c>
      <c r="BK8" s="26">
        <v>5.9369945696328701</v>
      </c>
      <c r="BL8" s="26">
        <v>4915.9420048230504</v>
      </c>
      <c r="BM8" s="26">
        <v>413.500169837464</v>
      </c>
      <c r="BN8" s="37">
        <v>40729.527593599902</v>
      </c>
      <c r="BO8" s="37">
        <v>5566.2262864801496</v>
      </c>
      <c r="BS8" s="30">
        <f t="shared" si="0"/>
        <v>7.9999772184274152E-3</v>
      </c>
      <c r="BT8" s="23">
        <f t="shared" si="1"/>
        <v>3.4815055125484801E-4</v>
      </c>
      <c r="BU8" s="23">
        <f t="shared" si="2"/>
        <v>-7.6464417411487392E-5</v>
      </c>
      <c r="BV8" s="23">
        <f t="shared" si="3"/>
        <v>-3.6880168125491065E-4</v>
      </c>
      <c r="BW8" s="23">
        <f t="shared" si="4"/>
        <v>-1.7189797774049164E-4</v>
      </c>
      <c r="BX8" s="23">
        <f t="shared" si="5"/>
        <v>-8.2371047499954058E-5</v>
      </c>
      <c r="BY8" s="23">
        <f t="shared" si="6"/>
        <v>-1.0485638969369624E-4</v>
      </c>
      <c r="BZ8" s="23">
        <f t="shared" si="7"/>
        <v>9.314054073353182E-4</v>
      </c>
      <c r="CA8" s="23"/>
      <c r="CB8" s="23"/>
      <c r="CC8" s="23"/>
      <c r="CD8" s="23"/>
      <c r="CE8" s="23"/>
      <c r="CF8" s="23"/>
    </row>
    <row r="9" spans="1:84" x14ac:dyDescent="0.25">
      <c r="A9" s="20" t="s">
        <v>82</v>
      </c>
      <c r="B9" s="26">
        <v>85939.559045000002</v>
      </c>
      <c r="C9" s="26">
        <v>312.70070770000001</v>
      </c>
      <c r="D9" s="26">
        <v>18380.187193000002</v>
      </c>
      <c r="E9" s="26">
        <v>1165.3849616</v>
      </c>
      <c r="F9" s="26">
        <v>682.52201163999996</v>
      </c>
      <c r="G9" s="26">
        <v>49.795747185000003</v>
      </c>
      <c r="H9" s="26">
        <v>8126.1896597000004</v>
      </c>
      <c r="J9" s="28" t="s">
        <v>124</v>
      </c>
      <c r="K9" s="26">
        <v>5.2355172535149901</v>
      </c>
      <c r="L9" s="26">
        <v>120.04555781868</v>
      </c>
      <c r="M9" s="26">
        <v>120.04555781868</v>
      </c>
      <c r="N9" s="26">
        <v>38.113710444947799</v>
      </c>
      <c r="O9" s="26">
        <v>379.89268834577302</v>
      </c>
      <c r="P9" s="26">
        <v>973.33261940243597</v>
      </c>
      <c r="Q9" s="26">
        <v>85977.308496061902</v>
      </c>
      <c r="R9" s="26">
        <v>583.29240102184201</v>
      </c>
      <c r="S9" s="26">
        <v>176.35622874650599</v>
      </c>
      <c r="T9" s="26">
        <v>281.79046770912203</v>
      </c>
      <c r="U9" s="26">
        <v>0</v>
      </c>
      <c r="V9" s="26">
        <v>168.56528582218601</v>
      </c>
      <c r="W9" s="26">
        <v>168.56528582218601</v>
      </c>
      <c r="X9" s="26">
        <v>146.97201937862701</v>
      </c>
      <c r="Y9" s="26">
        <v>234.326458484212</v>
      </c>
      <c r="Z9" s="26">
        <v>1.36818800721793</v>
      </c>
      <c r="AA9" s="26">
        <v>11.424459451820701</v>
      </c>
      <c r="AB9" s="26">
        <v>0</v>
      </c>
      <c r="AC9" s="26">
        <v>3.1687388199705602</v>
      </c>
      <c r="AD9" s="26">
        <v>312.65722349906503</v>
      </c>
      <c r="AE9" s="26">
        <v>0</v>
      </c>
      <c r="AF9" s="26">
        <v>16534.691448381502</v>
      </c>
      <c r="AG9" s="26">
        <v>1690.2037255907001</v>
      </c>
      <c r="AH9" s="26">
        <v>18371.867193350801</v>
      </c>
      <c r="AI9" s="26">
        <v>0</v>
      </c>
      <c r="AJ9" s="26">
        <v>359.52756270220499</v>
      </c>
      <c r="AK9" s="26">
        <v>0.36028716303730801</v>
      </c>
      <c r="AL9" s="26">
        <v>3756.1969932736902</v>
      </c>
      <c r="AM9" s="26">
        <v>1.3004360742296199</v>
      </c>
      <c r="AN9" s="26">
        <v>0.43748808677392098</v>
      </c>
      <c r="AO9" s="26">
        <v>364.73746303124398</v>
      </c>
      <c r="AP9" s="26">
        <v>6.4126815368419896</v>
      </c>
      <c r="AQ9" s="26">
        <v>0.49778659259136698</v>
      </c>
      <c r="AR9" s="26">
        <v>6.6563452878960705E-2</v>
      </c>
      <c r="AS9" s="26">
        <v>1165.3044389578699</v>
      </c>
      <c r="AT9" s="26">
        <v>682.619240018298</v>
      </c>
      <c r="AU9" s="26">
        <v>482.68519893957603</v>
      </c>
      <c r="AV9" s="26">
        <v>5.3220975875923804</v>
      </c>
      <c r="AW9" s="26">
        <v>5.9808440395288598E-2</v>
      </c>
      <c r="AX9" s="26">
        <v>40.163226243820098</v>
      </c>
      <c r="AY9" s="26">
        <v>0.234202064628493</v>
      </c>
      <c r="AZ9" s="26">
        <v>51.189968088096698</v>
      </c>
      <c r="BA9" s="26">
        <v>3.3883659892965499</v>
      </c>
      <c r="BB9" s="26">
        <v>0.89219442561329898</v>
      </c>
      <c r="BC9" s="26">
        <v>197.25338966142499</v>
      </c>
      <c r="BD9" s="26">
        <v>36.685406627314102</v>
      </c>
      <c r="BE9" s="26">
        <v>5.1395497059585296</v>
      </c>
      <c r="BF9" s="26">
        <v>4.97564961942712</v>
      </c>
      <c r="BG9" s="26">
        <v>0.18808225444644699</v>
      </c>
      <c r="BH9" s="26">
        <v>49.786720900367598</v>
      </c>
      <c r="BI9" s="26">
        <v>2597.5832978910398</v>
      </c>
      <c r="BJ9" s="26">
        <v>0</v>
      </c>
      <c r="BK9" s="26">
        <v>1.0118716395398899</v>
      </c>
      <c r="BL9" s="26">
        <v>1000.84620530917</v>
      </c>
      <c r="BM9" s="26">
        <v>82.910062018220998</v>
      </c>
      <c r="BN9" s="37">
        <v>8134.6500757838803</v>
      </c>
      <c r="BO9" s="37">
        <v>1137.1356397383099</v>
      </c>
      <c r="BS9" s="30">
        <f t="shared" si="0"/>
        <v>7.9998411610453807E-3</v>
      </c>
      <c r="BT9" s="23">
        <f t="shared" si="1"/>
        <v>4.3925581514949803E-4</v>
      </c>
      <c r="BU9" s="23">
        <f t="shared" si="2"/>
        <v>-1.3906012958787948E-4</v>
      </c>
      <c r="BV9" s="23">
        <f t="shared" si="3"/>
        <v>-4.5266131197885489E-4</v>
      </c>
      <c r="BW9" s="23">
        <f t="shared" si="4"/>
        <v>-6.9095315954232492E-5</v>
      </c>
      <c r="BX9" s="23">
        <f t="shared" si="5"/>
        <v>1.424545679697798E-4</v>
      </c>
      <c r="BY9" s="23">
        <f t="shared" si="6"/>
        <v>-1.8126617517899544E-4</v>
      </c>
      <c r="BZ9" s="23">
        <f t="shared" si="7"/>
        <v>1.0411295377263201E-3</v>
      </c>
      <c r="CA9" s="23"/>
      <c r="CB9" s="23"/>
      <c r="CC9" s="23"/>
      <c r="CD9" s="23"/>
      <c r="CE9" s="23"/>
      <c r="CF9" s="23"/>
    </row>
    <row r="10" spans="1:84" x14ac:dyDescent="0.25">
      <c r="A10" s="20" t="s">
        <v>83</v>
      </c>
      <c r="B10" s="26">
        <v>155867.89726999999</v>
      </c>
      <c r="C10" s="26">
        <v>428.43107832999999</v>
      </c>
      <c r="D10" s="26">
        <v>34527.240945999998</v>
      </c>
      <c r="E10" s="26">
        <v>1977.5989503999999</v>
      </c>
      <c r="F10" s="26">
        <v>1278.4317877999999</v>
      </c>
      <c r="G10" s="26">
        <v>88.190002625999995</v>
      </c>
      <c r="H10" s="26">
        <v>13201.803372</v>
      </c>
      <c r="J10" s="28" t="s">
        <v>125</v>
      </c>
      <c r="K10" s="26">
        <v>8.3193454745283404</v>
      </c>
      <c r="L10" s="26">
        <v>205.556734488069</v>
      </c>
      <c r="M10" s="26">
        <v>205.556734488069</v>
      </c>
      <c r="N10" s="26">
        <v>65.990383571156897</v>
      </c>
      <c r="O10" s="26">
        <v>612.733426369418</v>
      </c>
      <c r="P10" s="26">
        <v>1546.65078718563</v>
      </c>
      <c r="Q10" s="26">
        <v>155907.33613540701</v>
      </c>
      <c r="R10" s="26">
        <v>981.19702690950396</v>
      </c>
      <c r="S10" s="26">
        <v>285.142654649382</v>
      </c>
      <c r="T10" s="26">
        <v>465.53887933861301</v>
      </c>
      <c r="U10" s="26">
        <v>0</v>
      </c>
      <c r="V10" s="26">
        <v>291.47930185794502</v>
      </c>
      <c r="W10" s="26">
        <v>291.47930185794502</v>
      </c>
      <c r="X10" s="26">
        <v>276.065613959666</v>
      </c>
      <c r="Y10" s="26">
        <v>379.77289814315702</v>
      </c>
      <c r="Z10" s="26">
        <v>2.5844150768387899</v>
      </c>
      <c r="AA10" s="26">
        <v>21.334900993733299</v>
      </c>
      <c r="AB10" s="26">
        <v>0</v>
      </c>
      <c r="AC10" s="26">
        <v>5.05196772723259</v>
      </c>
      <c r="AD10" s="26">
        <v>428.35421992206602</v>
      </c>
      <c r="AE10" s="26">
        <v>0</v>
      </c>
      <c r="AF10" s="26">
        <v>31057.3862100894</v>
      </c>
      <c r="AG10" s="26">
        <v>3174.7360932995998</v>
      </c>
      <c r="AH10" s="26">
        <v>34508.187917348703</v>
      </c>
      <c r="AI10" s="26">
        <v>0</v>
      </c>
      <c r="AJ10" s="26">
        <v>592.41745791652204</v>
      </c>
      <c r="AK10" s="26">
        <v>0.69518850069170102</v>
      </c>
      <c r="AL10" s="26">
        <v>6071.04484592669</v>
      </c>
      <c r="AM10" s="26">
        <v>2.2988078506588998</v>
      </c>
      <c r="AN10" s="26">
        <v>0.74835969510077804</v>
      </c>
      <c r="AO10" s="26">
        <v>683.73143669703495</v>
      </c>
      <c r="AP10" s="26">
        <v>9.4564352364732702</v>
      </c>
      <c r="AQ10" s="26">
        <v>0.68368370288309399</v>
      </c>
      <c r="AR10" s="26">
        <v>0.123610134647288</v>
      </c>
      <c r="AS10" s="26">
        <v>1977.23769648968</v>
      </c>
      <c r="AT10" s="26">
        <v>1278.3802928729999</v>
      </c>
      <c r="AU10" s="26">
        <v>698.85740361668104</v>
      </c>
      <c r="AV10" s="26">
        <v>7.4246610118112599</v>
      </c>
      <c r="AW10" s="26">
        <v>8.8012114397835003E-2</v>
      </c>
      <c r="AX10" s="26">
        <v>67.260381950759694</v>
      </c>
      <c r="AY10" s="26">
        <v>0.46916470179731701</v>
      </c>
      <c r="AZ10" s="26">
        <v>98.081339197627798</v>
      </c>
      <c r="BA10" s="26">
        <v>6.9526063592321297</v>
      </c>
      <c r="BB10" s="26">
        <v>1.6690022432028699</v>
      </c>
      <c r="BC10" s="26">
        <v>382.12156164398601</v>
      </c>
      <c r="BD10" s="26">
        <v>64.345906290778601</v>
      </c>
      <c r="BE10" s="26">
        <v>7.7491733218692804</v>
      </c>
      <c r="BF10" s="26">
        <v>8.5589352778099403</v>
      </c>
      <c r="BG10" s="26">
        <v>0.26793323302303201</v>
      </c>
      <c r="BH10" s="26">
        <v>88.162805161019904</v>
      </c>
      <c r="BI10" s="26">
        <v>4183.3562884908797</v>
      </c>
      <c r="BJ10" s="26">
        <v>0</v>
      </c>
      <c r="BK10" s="26">
        <v>1.9235404040300501</v>
      </c>
      <c r="BL10" s="26">
        <v>1599.8390925711899</v>
      </c>
      <c r="BM10" s="26">
        <v>132.94094310421801</v>
      </c>
      <c r="BN10" s="37">
        <v>13210.2182906463</v>
      </c>
      <c r="BO10" s="37">
        <v>1815.61695823949</v>
      </c>
      <c r="BS10" s="30">
        <f t="shared" si="0"/>
        <v>8.0000032056414157E-3</v>
      </c>
      <c r="BT10" s="23">
        <f t="shared" si="1"/>
        <v>2.530275066115979E-4</v>
      </c>
      <c r="BU10" s="23">
        <f t="shared" si="2"/>
        <v>-1.7939503416409153E-4</v>
      </c>
      <c r="BV10" s="23">
        <f t="shared" si="3"/>
        <v>-5.5182598230462386E-4</v>
      </c>
      <c r="BW10" s="23">
        <f t="shared" si="4"/>
        <v>-1.8267298849789792E-4</v>
      </c>
      <c r="BX10" s="23">
        <f t="shared" si="5"/>
        <v>-4.0279761103748085E-5</v>
      </c>
      <c r="BY10" s="23">
        <f t="shared" si="6"/>
        <v>-3.08396237331245E-4</v>
      </c>
      <c r="BZ10" s="23">
        <f t="shared" si="7"/>
        <v>6.3740675490951899E-4</v>
      </c>
      <c r="CA10" s="23"/>
      <c r="CB10" s="23"/>
      <c r="CC10" s="23"/>
      <c r="CD10" s="23"/>
      <c r="CE10" s="23"/>
      <c r="CF10" s="23"/>
    </row>
    <row r="11" spans="1:84" x14ac:dyDescent="0.25">
      <c r="A11" s="20" t="s">
        <v>84</v>
      </c>
      <c r="B11" s="26">
        <v>321443.09073</v>
      </c>
      <c r="C11" s="26">
        <v>1173.9286456</v>
      </c>
      <c r="D11" s="26">
        <v>99058.117849000002</v>
      </c>
      <c r="E11" s="26">
        <v>5460.9623097000003</v>
      </c>
      <c r="F11" s="26">
        <v>3349.8132851999999</v>
      </c>
      <c r="G11" s="26">
        <v>205.07074442999999</v>
      </c>
      <c r="H11" s="26">
        <v>28148.049672000001</v>
      </c>
      <c r="J11" s="28" t="s">
        <v>126</v>
      </c>
      <c r="K11" s="26">
        <v>15.636036978036399</v>
      </c>
      <c r="L11" s="26">
        <v>507.74154094254101</v>
      </c>
      <c r="M11" s="26">
        <v>507.74154094254101</v>
      </c>
      <c r="N11" s="26">
        <v>168.531972287901</v>
      </c>
      <c r="O11" s="26">
        <v>1233.0924452636</v>
      </c>
      <c r="P11" s="26">
        <v>2906.9036474350801</v>
      </c>
      <c r="Q11" s="26">
        <v>321422.92465594102</v>
      </c>
      <c r="R11" s="26">
        <v>2289.8444214431402</v>
      </c>
      <c r="S11" s="26">
        <v>576.21939463747594</v>
      </c>
      <c r="T11" s="26">
        <v>1020.77108716413</v>
      </c>
      <c r="U11" s="26">
        <v>0</v>
      </c>
      <c r="V11" s="26">
        <v>741.58789943771001</v>
      </c>
      <c r="W11" s="26">
        <v>741.58789943771001</v>
      </c>
      <c r="X11" s="26">
        <v>791.90660758279705</v>
      </c>
      <c r="Y11" s="26">
        <v>807.86065739402704</v>
      </c>
      <c r="Z11" s="26">
        <v>8.6841840963419799</v>
      </c>
      <c r="AA11" s="26">
        <v>66.190061996175103</v>
      </c>
      <c r="AB11" s="26">
        <v>0</v>
      </c>
      <c r="AC11" s="26">
        <v>11.208715333685999</v>
      </c>
      <c r="AD11" s="26">
        <v>1173.6356590993</v>
      </c>
      <c r="AE11" s="26">
        <v>0</v>
      </c>
      <c r="AF11" s="26">
        <v>89089.041957924695</v>
      </c>
      <c r="AG11" s="26">
        <v>9106.9659209532492</v>
      </c>
      <c r="AH11" s="26">
        <v>98987.914486460795</v>
      </c>
      <c r="AI11" s="26">
        <v>0</v>
      </c>
      <c r="AJ11" s="26">
        <v>1299.92607608701</v>
      </c>
      <c r="AK11" s="26">
        <v>1.37990167385924</v>
      </c>
      <c r="AL11" s="26">
        <v>13047.857329836699</v>
      </c>
      <c r="AM11" s="26">
        <v>5.5742213550709101</v>
      </c>
      <c r="AN11" s="26">
        <v>1.88799958112182</v>
      </c>
      <c r="AO11" s="26">
        <v>1951.46813990531</v>
      </c>
      <c r="AP11" s="26">
        <v>27.4154343380897</v>
      </c>
      <c r="AQ11" s="26">
        <v>2.1430868014793001</v>
      </c>
      <c r="AR11" s="26">
        <v>0.28479110655489198</v>
      </c>
      <c r="AS11" s="26">
        <v>5456.4802577974697</v>
      </c>
      <c r="AT11" s="26">
        <v>3346.95185917976</v>
      </c>
      <c r="AU11" s="26">
        <v>2109.5283986177001</v>
      </c>
      <c r="AV11" s="26">
        <v>22.9948448221696</v>
      </c>
      <c r="AW11" s="26">
        <v>0.25399021147836398</v>
      </c>
      <c r="AX11" s="26">
        <v>166.05840429460301</v>
      </c>
      <c r="AY11" s="26">
        <v>0.88345391513307603</v>
      </c>
      <c r="AZ11" s="26">
        <v>227.41393750998901</v>
      </c>
      <c r="BA11" s="26">
        <v>12.6714258943875</v>
      </c>
      <c r="BB11" s="26">
        <v>4.2734546977738797</v>
      </c>
      <c r="BC11" s="26">
        <v>877.66997117456594</v>
      </c>
      <c r="BD11" s="26">
        <v>170.13100409552601</v>
      </c>
      <c r="BE11" s="26">
        <v>21.702419793096201</v>
      </c>
      <c r="BF11" s="26">
        <v>22.066939268175702</v>
      </c>
      <c r="BG11" s="26">
        <v>0.80944283690757601</v>
      </c>
      <c r="BH11" s="26">
        <v>204.98360091932699</v>
      </c>
      <c r="BI11" s="26">
        <v>8733.0169734663596</v>
      </c>
      <c r="BJ11" s="26">
        <v>0</v>
      </c>
      <c r="BK11" s="26">
        <v>6.2046749886428803</v>
      </c>
      <c r="BL11" s="26">
        <v>3125.1079686037601</v>
      </c>
      <c r="BM11" s="26">
        <v>308.62823587691503</v>
      </c>
      <c r="BN11" s="37">
        <v>28153.5409381768</v>
      </c>
      <c r="BO11" s="37">
        <v>3543.5810539939398</v>
      </c>
      <c r="BS11" s="30">
        <f t="shared" si="0"/>
        <v>8.0000332534646054E-3</v>
      </c>
      <c r="BT11" s="23">
        <f t="shared" si="1"/>
        <v>-6.2736063211609169E-5</v>
      </c>
      <c r="BU11" s="23">
        <f t="shared" si="2"/>
        <v>-2.4957777612642443E-4</v>
      </c>
      <c r="BV11" s="23">
        <f t="shared" si="3"/>
        <v>-7.0870882733933924E-4</v>
      </c>
      <c r="BW11" s="23">
        <f t="shared" si="4"/>
        <v>-8.2074397301176022E-4</v>
      </c>
      <c r="BX11" s="23">
        <f t="shared" si="5"/>
        <v>-8.5420463071242251E-4</v>
      </c>
      <c r="BY11" s="23">
        <f t="shared" si="6"/>
        <v>-4.2494365013020136E-4</v>
      </c>
      <c r="BZ11" s="23">
        <f t="shared" si="7"/>
        <v>1.9508513878536258E-4</v>
      </c>
      <c r="CA11" s="23"/>
      <c r="CB11" s="23"/>
      <c r="CC11" s="23"/>
      <c r="CD11" s="23"/>
      <c r="CE11" s="23"/>
      <c r="CF11" s="23"/>
    </row>
    <row r="12" spans="1:84" x14ac:dyDescent="0.25">
      <c r="A12" s="20" t="s">
        <v>85</v>
      </c>
      <c r="B12" s="26">
        <v>281160.33585999999</v>
      </c>
      <c r="C12" s="26">
        <v>902.02831156000002</v>
      </c>
      <c r="D12" s="26">
        <v>65802.565782000005</v>
      </c>
      <c r="E12" s="26">
        <v>3379.3295143</v>
      </c>
      <c r="F12" s="26">
        <v>2071.0839839999999</v>
      </c>
      <c r="G12" s="26">
        <v>168.35583162</v>
      </c>
      <c r="H12" s="26">
        <v>25326.379085</v>
      </c>
      <c r="J12" s="28" t="s">
        <v>73</v>
      </c>
      <c r="K12" s="26">
        <v>14.5459877757238</v>
      </c>
      <c r="L12" s="26">
        <v>384.45467887815602</v>
      </c>
      <c r="M12" s="26">
        <v>384.45467887815602</v>
      </c>
      <c r="N12" s="26">
        <v>124.562535805816</v>
      </c>
      <c r="O12" s="26">
        <v>1143.70256827044</v>
      </c>
      <c r="P12" s="26">
        <v>2704.26298528899</v>
      </c>
      <c r="Q12" s="26">
        <v>280582.87701405998</v>
      </c>
      <c r="R12" s="26">
        <v>1807.55023578796</v>
      </c>
      <c r="S12" s="26">
        <v>507.55891955687002</v>
      </c>
      <c r="T12" s="26">
        <v>844.06379716761205</v>
      </c>
      <c r="U12" s="26">
        <v>0</v>
      </c>
      <c r="V12" s="26">
        <v>549.61523521200002</v>
      </c>
      <c r="W12" s="26">
        <v>549.61523521200002</v>
      </c>
      <c r="X12" s="26">
        <v>524.45703952335998</v>
      </c>
      <c r="Y12" s="26">
        <v>747.92592948185802</v>
      </c>
      <c r="Z12" s="26">
        <v>5.2724293991049302</v>
      </c>
      <c r="AA12" s="26">
        <v>42.685755226772898</v>
      </c>
      <c r="AB12" s="26">
        <v>0</v>
      </c>
      <c r="AC12" s="26">
        <v>9.4116675367962408</v>
      </c>
      <c r="AD12" s="26">
        <v>899.69256932158203</v>
      </c>
      <c r="AE12" s="26">
        <v>0</v>
      </c>
      <c r="AF12" s="26">
        <v>59001.4537566207</v>
      </c>
      <c r="AG12" s="26">
        <v>6031.3604120438404</v>
      </c>
      <c r="AH12" s="26">
        <v>65557.271208188002</v>
      </c>
      <c r="AI12" s="26">
        <v>0</v>
      </c>
      <c r="AJ12" s="26">
        <v>1079.0273752431899</v>
      </c>
      <c r="AK12" s="26">
        <v>0.95447702508308596</v>
      </c>
      <c r="AL12" s="26">
        <v>11939.7159330908</v>
      </c>
      <c r="AM12" s="26">
        <v>3.58997481219376</v>
      </c>
      <c r="AN12" s="26">
        <v>1.2188292134459899</v>
      </c>
      <c r="AO12" s="26">
        <v>1162.0799223972999</v>
      </c>
      <c r="AP12" s="26">
        <v>17.0337017256678</v>
      </c>
      <c r="AQ12" s="26">
        <v>1.3251363283123001</v>
      </c>
      <c r="AR12" s="26">
        <v>0.18624248637268001</v>
      </c>
      <c r="AS12" s="26">
        <v>3368.6583061889201</v>
      </c>
      <c r="AT12" s="26">
        <v>2063.2571479907601</v>
      </c>
      <c r="AU12" s="26">
        <v>1305.4011581981599</v>
      </c>
      <c r="AV12" s="26">
        <v>14.0757019791993</v>
      </c>
      <c r="AW12" s="26">
        <v>0.158302363905928</v>
      </c>
      <c r="AX12" s="26">
        <v>107.399094341286</v>
      </c>
      <c r="AY12" s="26">
        <v>0.62137485738851495</v>
      </c>
      <c r="AZ12" s="26">
        <v>147.016480541454</v>
      </c>
      <c r="BA12" s="26">
        <v>8.9853229495637503</v>
      </c>
      <c r="BB12" s="26">
        <v>2.6574735031994501</v>
      </c>
      <c r="BC12" s="26">
        <v>567.88482051621099</v>
      </c>
      <c r="BD12" s="26">
        <v>135.61065840197901</v>
      </c>
      <c r="BE12" s="26">
        <v>13.6023515600456</v>
      </c>
      <c r="BF12" s="26">
        <v>13.9690902076202</v>
      </c>
      <c r="BG12" s="26">
        <v>0.49885118250411897</v>
      </c>
      <c r="BH12" s="26">
        <v>167.912314246818</v>
      </c>
      <c r="BI12" s="26">
        <v>8068.9656220464003</v>
      </c>
      <c r="BJ12" s="26">
        <v>0</v>
      </c>
      <c r="BK12" s="26">
        <v>3.8973710871718499</v>
      </c>
      <c r="BL12" s="26">
        <v>3021.5860350080702</v>
      </c>
      <c r="BM12" s="26">
        <v>254.65830685692501</v>
      </c>
      <c r="BN12" s="37">
        <v>25300.6542546448</v>
      </c>
      <c r="BO12" s="37">
        <v>3390.8410073496502</v>
      </c>
      <c r="BS12" s="30">
        <f t="shared" si="0"/>
        <v>7.9999827609947265E-3</v>
      </c>
      <c r="BT12" s="23">
        <f t="shared" si="1"/>
        <v>-2.0538417845237921E-3</v>
      </c>
      <c r="BU12" s="23">
        <f t="shared" si="2"/>
        <v>-2.5894334007970066E-3</v>
      </c>
      <c r="BV12" s="23">
        <f t="shared" si="3"/>
        <v>-3.7277357029610325E-3</v>
      </c>
      <c r="BW12" s="23">
        <f t="shared" si="4"/>
        <v>-3.157788568981983E-3</v>
      </c>
      <c r="BX12" s="23">
        <f t="shared" si="5"/>
        <v>-3.77910121931576E-3</v>
      </c>
      <c r="BY12" s="23">
        <f t="shared" si="6"/>
        <v>-2.6344045757979925E-3</v>
      </c>
      <c r="BZ12" s="23">
        <f t="shared" si="7"/>
        <v>-1.0157326583821265E-3</v>
      </c>
      <c r="CA12" s="23"/>
      <c r="CB12" s="23"/>
      <c r="CC12" s="23"/>
      <c r="CD12" s="23"/>
      <c r="CE12" s="23"/>
      <c r="CF12" s="23"/>
    </row>
    <row r="13" spans="1:84" x14ac:dyDescent="0.25">
      <c r="A13" s="20" t="s">
        <v>86</v>
      </c>
      <c r="B13" s="26">
        <v>909.63503679999997</v>
      </c>
      <c r="C13" s="26">
        <v>3.2740952441000002</v>
      </c>
      <c r="D13" s="26">
        <v>473.50727866</v>
      </c>
      <c r="E13" s="26">
        <v>20.280912048000001</v>
      </c>
      <c r="F13" s="26">
        <v>13.648632614</v>
      </c>
      <c r="G13" s="26">
        <v>0.4547478029</v>
      </c>
      <c r="H13" s="26">
        <v>80.080104558000002</v>
      </c>
      <c r="J13" s="28" t="s">
        <v>86</v>
      </c>
      <c r="K13" s="26">
        <v>5.7882519181864798E-6</v>
      </c>
      <c r="L13" s="26">
        <v>1.8882896895583499E-4</v>
      </c>
      <c r="M13" s="26">
        <v>1.8882896895583499E-4</v>
      </c>
      <c r="N13" s="26">
        <v>6.2708890523983503E-5</v>
      </c>
      <c r="O13" s="26">
        <v>4.4278180355340898E-4</v>
      </c>
      <c r="P13" s="26">
        <v>1.0761162846387401E-3</v>
      </c>
      <c r="Q13" s="26">
        <v>8.9288621394754006E-2</v>
      </c>
      <c r="R13" s="26">
        <v>8.5089229606970999E-4</v>
      </c>
      <c r="S13" s="26">
        <v>2.1458209029580501E-4</v>
      </c>
      <c r="T13" s="26">
        <v>3.7894908513698899E-4</v>
      </c>
      <c r="U13" s="26">
        <v>0</v>
      </c>
      <c r="V13" s="26">
        <v>2.7592284941219201E-4</v>
      </c>
      <c r="W13" s="26">
        <v>2.7592284941219201E-4</v>
      </c>
      <c r="X13" s="26">
        <v>6.0346132266296102E-5</v>
      </c>
      <c r="Y13" s="26">
        <v>2.8217246677359002E-4</v>
      </c>
      <c r="Z13" s="26">
        <v>3.2355944799131299E-6</v>
      </c>
      <c r="AA13" s="26">
        <v>2.4691110928862299E-5</v>
      </c>
      <c r="AB13" s="26">
        <v>0</v>
      </c>
      <c r="AC13" s="26">
        <v>4.0486483722449003E-6</v>
      </c>
      <c r="AD13" s="26">
        <v>1.2444306949519601E-5</v>
      </c>
      <c r="AE13" s="26">
        <v>0</v>
      </c>
      <c r="AF13" s="26">
        <v>6.7888948781119601E-3</v>
      </c>
      <c r="AG13" s="26">
        <v>6.9398475503893895E-4</v>
      </c>
      <c r="AH13" s="26">
        <v>7.5432257654171999E-3</v>
      </c>
      <c r="AI13" s="26">
        <v>0</v>
      </c>
      <c r="AJ13" s="26">
        <v>4.8109540060737303E-4</v>
      </c>
      <c r="AK13" s="26">
        <v>1.7221033196095601E-7</v>
      </c>
      <c r="AL13" s="26">
        <v>4.5630746308636004E-3</v>
      </c>
      <c r="AM13" s="26">
        <v>3.3017785787904298E-7</v>
      </c>
      <c r="AN13" s="26">
        <v>9.8868114001003098E-8</v>
      </c>
      <c r="AO13" s="26">
        <v>5.1273995932472399E-5</v>
      </c>
      <c r="AP13" s="26">
        <v>4.9304177207515405E-7</v>
      </c>
      <c r="AQ13" s="26">
        <v>0</v>
      </c>
      <c r="AR13" s="26">
        <v>2.110362825664E-8</v>
      </c>
      <c r="AS13" s="26">
        <v>1.87812697169816E-4</v>
      </c>
      <c r="AT13" s="26">
        <v>1.6842928584797999E-4</v>
      </c>
      <c r="AU13" s="26">
        <v>1.9383411321836201E-5</v>
      </c>
      <c r="AV13" s="26">
        <v>6.5200130072697499E-8</v>
      </c>
      <c r="AW13" s="26">
        <v>4.5677243340663604E-9</v>
      </c>
      <c r="AX13" s="26">
        <v>9.9587856942079096E-6</v>
      </c>
      <c r="AY13" s="26">
        <v>1.3997808605741899E-7</v>
      </c>
      <c r="AZ13" s="26">
        <v>2.0241527362114601E-5</v>
      </c>
      <c r="BA13" s="26">
        <v>2.2537530933602202E-6</v>
      </c>
      <c r="BB13" s="26">
        <v>3.0124627281094802E-7</v>
      </c>
      <c r="BC13" s="26">
        <v>8.0982015796116495E-5</v>
      </c>
      <c r="BD13" s="26">
        <v>7.41572632528095E-5</v>
      </c>
      <c r="BE13" s="26">
        <v>6.9494491200802403E-7</v>
      </c>
      <c r="BF13" s="26">
        <v>1.3918282379007501E-6</v>
      </c>
      <c r="BG13" s="26">
        <v>6.0409023517805001E-9</v>
      </c>
      <c r="BH13" s="26">
        <v>3.5767526138549402E-6</v>
      </c>
      <c r="BI13" s="26">
        <v>3.0787246252352001E-3</v>
      </c>
      <c r="BJ13" s="26">
        <v>0</v>
      </c>
      <c r="BK13" s="26">
        <v>2.3151918483440499E-6</v>
      </c>
      <c r="BL13" s="26">
        <v>1.1056702190622601E-3</v>
      </c>
      <c r="BM13" s="26">
        <v>1.10392247821557E-4</v>
      </c>
      <c r="BN13" s="37">
        <v>1.00415527152675E-2</v>
      </c>
      <c r="BO13" s="37">
        <v>1.2627781902257999E-3</v>
      </c>
      <c r="BS13" s="30">
        <f t="shared" si="0"/>
        <v>8.0000432365368145E-3</v>
      </c>
      <c r="BT13" s="23">
        <f t="shared" si="1"/>
        <v>-0.99990184126844006</v>
      </c>
      <c r="BU13" s="23">
        <f t="shared" si="2"/>
        <v>-0.99999619916159377</v>
      </c>
      <c r="BV13" s="23">
        <f t="shared" si="3"/>
        <v>-0.99998406946185336</v>
      </c>
      <c r="BW13" s="23">
        <f t="shared" si="4"/>
        <v>-0.99999073943535055</v>
      </c>
      <c r="BX13" s="23">
        <f t="shared" si="5"/>
        <v>-0.99998765962198477</v>
      </c>
      <c r="BY13" s="23">
        <f t="shared" si="6"/>
        <v>-0.99999213464564085</v>
      </c>
      <c r="BZ13" s="23">
        <f t="shared" si="7"/>
        <v>-0.99987460614879697</v>
      </c>
      <c r="CA13" s="23"/>
      <c r="CB13" s="23"/>
      <c r="CC13" s="23"/>
      <c r="CD13" s="23"/>
      <c r="CE13" s="23"/>
      <c r="CF13" s="23"/>
    </row>
    <row r="14" spans="1:84" x14ac:dyDescent="0.25">
      <c r="A14" s="20" t="s">
        <v>87</v>
      </c>
      <c r="B14" s="26">
        <v>1900.9353553000001</v>
      </c>
      <c r="C14" s="26">
        <v>11.049322843000001</v>
      </c>
      <c r="D14" s="26">
        <v>2476.4837947999999</v>
      </c>
      <c r="E14" s="26">
        <v>105.7830362</v>
      </c>
      <c r="F14" s="26">
        <v>73.159567164999999</v>
      </c>
      <c r="G14" s="26">
        <v>1.8883256175000001</v>
      </c>
      <c r="H14" s="26">
        <v>279.28712949999999</v>
      </c>
      <c r="J14" s="28" t="s">
        <v>180</v>
      </c>
      <c r="K14" s="26">
        <v>1.13218726346886E-2</v>
      </c>
      <c r="L14" s="26">
        <v>2.30936040531952</v>
      </c>
      <c r="M14" s="26">
        <v>2.30936040531952</v>
      </c>
      <c r="N14" s="26">
        <v>0.83389492931430698</v>
      </c>
      <c r="O14" s="26">
        <v>1.9693710423214601</v>
      </c>
      <c r="P14" s="26">
        <v>2.10489886832343</v>
      </c>
      <c r="Q14" s="26">
        <v>412.88880217375697</v>
      </c>
      <c r="R14" s="26">
        <v>8.7869831302766208</v>
      </c>
      <c r="S14" s="26">
        <v>1.0621821507399201</v>
      </c>
      <c r="T14" s="26">
        <v>3.0713026327154802</v>
      </c>
      <c r="U14" s="26">
        <v>0</v>
      </c>
      <c r="V14" s="26">
        <v>3.6360227117952699</v>
      </c>
      <c r="W14" s="26">
        <v>3.6360227117952699</v>
      </c>
      <c r="X14" s="26">
        <v>5.2487775481296497</v>
      </c>
      <c r="Y14" s="26">
        <v>1.4233248727547201</v>
      </c>
      <c r="Z14" s="26">
        <v>6.0204064466894802E-2</v>
      </c>
      <c r="AA14" s="26">
        <v>0.46533070593098302</v>
      </c>
      <c r="AB14" s="26">
        <v>0</v>
      </c>
      <c r="AC14" s="26">
        <v>9.8043717989715201E-3</v>
      </c>
      <c r="AD14" s="26">
        <v>2.9484929975693999</v>
      </c>
      <c r="AE14" s="26">
        <v>0</v>
      </c>
      <c r="AF14" s="26">
        <v>590.48995497059502</v>
      </c>
      <c r="AG14" s="26">
        <v>60.360051147230102</v>
      </c>
      <c r="AH14" s="26">
        <v>656.09878366595501</v>
      </c>
      <c r="AI14" s="26">
        <v>0</v>
      </c>
      <c r="AJ14" s="26">
        <v>3.70942587013674</v>
      </c>
      <c r="AK14" s="26">
        <v>2.1205297706641999E-3</v>
      </c>
      <c r="AL14" s="26">
        <v>20.793407549727998</v>
      </c>
      <c r="AM14" s="26">
        <v>1.8179416546790301E-2</v>
      </c>
      <c r="AN14" s="26">
        <v>6.9513694560646398E-3</v>
      </c>
      <c r="AO14" s="26">
        <v>13.0495961683669</v>
      </c>
      <c r="AP14" s="26">
        <v>7.7573544536120004E-2</v>
      </c>
      <c r="AQ14" s="26">
        <v>6.72347602749164E-3</v>
      </c>
      <c r="AR14" s="26">
        <v>9.8510160551596305E-4</v>
      </c>
      <c r="AS14" s="26">
        <v>25.5843129958057</v>
      </c>
      <c r="AT14" s="26">
        <v>18.387231253933798</v>
      </c>
      <c r="AU14" s="26">
        <v>7.19708174187181</v>
      </c>
      <c r="AV14" s="26">
        <v>6.64808467953064E-2</v>
      </c>
      <c r="AW14" s="26">
        <v>6.9389551194078396E-4</v>
      </c>
      <c r="AX14" s="26">
        <v>0.421829869321031</v>
      </c>
      <c r="AY14" s="26">
        <v>1.22878464701246E-3</v>
      </c>
      <c r="AZ14" s="26">
        <v>0.93256932158269901</v>
      </c>
      <c r="BA14" s="26">
        <v>1.5676048435545101E-2</v>
      </c>
      <c r="BB14" s="26">
        <v>2.2027952402211198E-2</v>
      </c>
      <c r="BC14" s="26">
        <v>3.6190855227985499</v>
      </c>
      <c r="BD14" s="26">
        <v>0.89661856945165397</v>
      </c>
      <c r="BE14" s="26">
        <v>5.7541092500427098E-2</v>
      </c>
      <c r="BF14" s="26">
        <v>8.5618368910420406E-2</v>
      </c>
      <c r="BG14" s="26">
        <v>2.3499447191036001E-3</v>
      </c>
      <c r="BH14" s="26">
        <v>0.49761500024802002</v>
      </c>
      <c r="BI14" s="26">
        <v>12.4317144903784</v>
      </c>
      <c r="BJ14" s="26">
        <v>0</v>
      </c>
      <c r="BK14" s="26">
        <v>4.59081481419997E-2</v>
      </c>
      <c r="BL14" s="26">
        <v>3.0884989513539098</v>
      </c>
      <c r="BM14" s="26">
        <v>0.35825151044164</v>
      </c>
      <c r="BN14" s="37">
        <v>54.499926696318802</v>
      </c>
      <c r="BO14" s="37">
        <v>3.3119326717207498</v>
      </c>
      <c r="BS14" s="30">
        <f t="shared" si="0"/>
        <v>7.9999806108496056E-3</v>
      </c>
      <c r="BT14" s="23">
        <f t="shared" si="1"/>
        <v>-0.78279703146002244</v>
      </c>
      <c r="BU14" s="23">
        <f t="shared" si="2"/>
        <v>-0.7331517017409499</v>
      </c>
      <c r="BV14" s="23">
        <f t="shared" si="3"/>
        <v>-0.7350684123015061</v>
      </c>
      <c r="BW14" s="23">
        <f t="shared" si="4"/>
        <v>-0.75814351795088952</v>
      </c>
      <c r="BX14" s="23">
        <f t="shared" si="5"/>
        <v>-0.74866949099815938</v>
      </c>
      <c r="BY14" s="23">
        <f t="shared" si="6"/>
        <v>-0.73647818170955892</v>
      </c>
      <c r="BZ14" s="23">
        <f t="shared" si="7"/>
        <v>-0.804860586329601</v>
      </c>
      <c r="CA14" s="23"/>
      <c r="CB14" s="23"/>
      <c r="CC14" s="23"/>
      <c r="CD14" s="23"/>
      <c r="CE14" s="23"/>
      <c r="CF14" s="23"/>
    </row>
    <row r="15" spans="1:84" x14ac:dyDescent="0.25">
      <c r="A15" s="15" t="s">
        <v>88</v>
      </c>
      <c r="BN15" s="37"/>
      <c r="BO15" s="37"/>
      <c r="BS15" s="30" t="str">
        <f t="shared" si="0"/>
        <v/>
      </c>
      <c r="BT15" s="23" t="str">
        <f t="shared" si="1"/>
        <v/>
      </c>
      <c r="BU15" s="23" t="str">
        <f t="shared" si="2"/>
        <v/>
      </c>
      <c r="BV15" s="23" t="str">
        <f t="shared" si="3"/>
        <v/>
      </c>
      <c r="BW15" s="23" t="str">
        <f t="shared" si="4"/>
        <v/>
      </c>
      <c r="BX15" s="23" t="str">
        <f t="shared" si="5"/>
        <v/>
      </c>
      <c r="BY15" s="23" t="str">
        <f t="shared" si="6"/>
        <v/>
      </c>
      <c r="BZ15" s="23" t="str">
        <f t="shared" si="7"/>
        <v/>
      </c>
      <c r="CA15" s="23"/>
      <c r="CB15" s="23"/>
      <c r="CC15" s="23"/>
      <c r="CD15" s="23"/>
      <c r="CE15" s="23"/>
      <c r="CF15" s="23"/>
    </row>
    <row r="16" spans="1:84" x14ac:dyDescent="0.25">
      <c r="A16" s="20"/>
      <c r="BS16" s="30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</row>
    <row r="17" spans="1:84" x14ac:dyDescent="0.25">
      <c r="A17" s="56"/>
      <c r="BS17" s="30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</row>
    <row r="18" spans="1:84" x14ac:dyDescent="0.25">
      <c r="A18" s="20"/>
      <c r="BS18" s="30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</row>
    <row r="19" spans="1:84" x14ac:dyDescent="0.25">
      <c r="A19" s="20"/>
      <c r="BS19" s="30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</row>
    <row r="20" spans="1:84" x14ac:dyDescent="0.25">
      <c r="A20" s="20"/>
      <c r="BS20" s="30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</row>
    <row r="21" spans="1:84" x14ac:dyDescent="0.25">
      <c r="A21" s="20"/>
      <c r="BS21" s="30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</row>
    <row r="22" spans="1:84" x14ac:dyDescent="0.25">
      <c r="A22" s="20"/>
      <c r="BS22" s="30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</row>
    <row r="23" spans="1:84" x14ac:dyDescent="0.25">
      <c r="A23" s="56"/>
      <c r="BS23" s="30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</row>
    <row r="24" spans="1:84" x14ac:dyDescent="0.25">
      <c r="A24" s="20"/>
      <c r="BS24" s="30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</row>
    <row r="25" spans="1:84" x14ac:dyDescent="0.25">
      <c r="A25" s="20"/>
      <c r="BS25" s="30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</row>
    <row r="26" spans="1:84" x14ac:dyDescent="0.25">
      <c r="A26" s="20"/>
      <c r="BS26" s="30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</row>
    <row r="27" spans="1:84" x14ac:dyDescent="0.25">
      <c r="A27" s="20"/>
      <c r="BS27" s="30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</row>
    <row r="28" spans="1:84" x14ac:dyDescent="0.25">
      <c r="A28" s="20"/>
      <c r="BS28" s="30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</row>
    <row r="29" spans="1:84" x14ac:dyDescent="0.25">
      <c r="A29" s="20"/>
      <c r="BS29" s="30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</row>
    <row r="30" spans="1:84" x14ac:dyDescent="0.25">
      <c r="A30" s="20"/>
      <c r="BS30" s="30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</row>
    <row r="31" spans="1:84" x14ac:dyDescent="0.25">
      <c r="A31" s="20"/>
      <c r="BS31" s="30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</row>
    <row r="32" spans="1:84" x14ac:dyDescent="0.25">
      <c r="A32" s="20"/>
      <c r="BS32" s="30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</row>
    <row r="33" spans="1:84" x14ac:dyDescent="0.25">
      <c r="A33" s="20"/>
      <c r="BS33" s="30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</row>
    <row r="34" spans="1:84" x14ac:dyDescent="0.25">
      <c r="A34" s="57"/>
      <c r="BS34" s="30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</row>
    <row r="35" spans="1:84" x14ac:dyDescent="0.25">
      <c r="A35" s="20"/>
      <c r="BS35" s="30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</row>
    <row r="36" spans="1:84" x14ac:dyDescent="0.25">
      <c r="A36" s="20"/>
      <c r="BS36" s="30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</row>
    <row r="37" spans="1:84" x14ac:dyDescent="0.25">
      <c r="A37" s="20"/>
      <c r="BS37" s="30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</row>
    <row r="38" spans="1:84" x14ac:dyDescent="0.25">
      <c r="A38" s="20"/>
      <c r="BS38" s="30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</row>
    <row r="39" spans="1:84" x14ac:dyDescent="0.25">
      <c r="A39" s="20"/>
      <c r="BS39" s="30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</row>
    <row r="40" spans="1:84" x14ac:dyDescent="0.25">
      <c r="A40" s="20"/>
      <c r="BS40" s="30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</row>
    <row r="41" spans="1:84" x14ac:dyDescent="0.25">
      <c r="A41" s="56"/>
      <c r="BS41" s="30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</row>
    <row r="42" spans="1:84" x14ac:dyDescent="0.25">
      <c r="A42" s="20"/>
      <c r="BS42" s="30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</row>
    <row r="43" spans="1:84" x14ac:dyDescent="0.25">
      <c r="A43" s="20"/>
      <c r="BS43" s="30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</row>
    <row r="44" spans="1:84" x14ac:dyDescent="0.25">
      <c r="A44" s="20"/>
      <c r="BS44" s="30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</row>
    <row r="45" spans="1:84" x14ac:dyDescent="0.25">
      <c r="A45" s="20"/>
      <c r="BS45" s="30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</row>
    <row r="46" spans="1:84" x14ac:dyDescent="0.25">
      <c r="A46" s="20"/>
      <c r="BS46" s="30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</row>
    <row r="47" spans="1:84" x14ac:dyDescent="0.25">
      <c r="A47" s="20"/>
      <c r="BS47" s="30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</row>
    <row r="48" spans="1:84" x14ac:dyDescent="0.25">
      <c r="BT48" s="23"/>
      <c r="BU48" s="23" t="str">
        <f>IF(C48&lt;&gt;0,(AD48-C48)/C48,"")</f>
        <v/>
      </c>
      <c r="BV48" s="23" t="str">
        <f>IF(D48&lt;&gt;0,(AH48-D48)/D48,"")</f>
        <v/>
      </c>
      <c r="BW48" s="23" t="str">
        <f t="shared" ref="BW48:BX51" si="8">IF(E48&lt;&gt;0,(AS48-E48)/E48,"")</f>
        <v/>
      </c>
      <c r="BX48" s="23" t="str">
        <f t="shared" si="8"/>
        <v/>
      </c>
      <c r="BY48" s="23" t="str">
        <f>IF(G48&lt;&gt;0,(BH48-G48)/G48,"")</f>
        <v/>
      </c>
      <c r="BZ48" s="23" t="str">
        <f>IF(H48&lt;&gt;0,(BN48-H48)/H48,"")</f>
        <v/>
      </c>
      <c r="CA48" s="23"/>
      <c r="CB48" s="23"/>
      <c r="CC48" s="23"/>
      <c r="CD48" s="23"/>
      <c r="CE48" s="23"/>
      <c r="CF48" s="23"/>
    </row>
    <row r="49" spans="1:84" x14ac:dyDescent="0.25">
      <c r="A49" s="4" t="s">
        <v>55</v>
      </c>
      <c r="B49" s="1">
        <f>SUM(B3:B47)</f>
        <v>1732778.1019346002</v>
      </c>
      <c r="C49" s="1">
        <f t="shared" ref="C49:H49" si="9">SUM(C3:C47)</f>
        <v>7139.1445597060983</v>
      </c>
      <c r="D49" s="1">
        <f t="shared" si="9"/>
        <v>428195.94028306007</v>
      </c>
      <c r="E49" s="1">
        <f>SUM(E3:E47)</f>
        <v>26406.948601267999</v>
      </c>
      <c r="F49" s="1">
        <f t="shared" si="9"/>
        <v>14838.636323146999</v>
      </c>
      <c r="G49" s="1">
        <f t="shared" si="9"/>
        <v>1608.8273026577001</v>
      </c>
      <c r="H49" s="1">
        <f t="shared" si="9"/>
        <v>148637.039592838</v>
      </c>
      <c r="K49" s="1">
        <f t="shared" ref="K49:BO49" si="10">SUM(K3:K47)</f>
        <v>87.738105256920306</v>
      </c>
      <c r="L49" s="1">
        <f t="shared" si="10"/>
        <v>2401.3113288836703</v>
      </c>
      <c r="M49" s="1">
        <f t="shared" si="10"/>
        <v>2401.3113288836703</v>
      </c>
      <c r="N49" s="1">
        <f t="shared" si="10"/>
        <v>781.52971947454273</v>
      </c>
      <c r="O49" s="1">
        <f t="shared" si="10"/>
        <v>6723.9766636063841</v>
      </c>
      <c r="P49" s="1">
        <f t="shared" si="10"/>
        <v>16311.438422749701</v>
      </c>
      <c r="Q49" s="1">
        <f t="shared" si="10"/>
        <v>1730052.0775560611</v>
      </c>
      <c r="R49" s="1">
        <f t="shared" si="10"/>
        <v>11205.166938159859</v>
      </c>
      <c r="S49" s="1">
        <f t="shared" si="10"/>
        <v>3086.469006690264</v>
      </c>
      <c r="T49" s="1">
        <f t="shared" si="10"/>
        <v>5190.181591951663</v>
      </c>
      <c r="U49" s="1">
        <f t="shared" si="10"/>
        <v>0</v>
      </c>
      <c r="V49" s="1">
        <f t="shared" si="10"/>
        <v>3446.6070012245855</v>
      </c>
      <c r="W49" s="1">
        <f t="shared" si="10"/>
        <v>3446.6070012245855</v>
      </c>
      <c r="X49" s="1">
        <f t="shared" si="10"/>
        <v>3403.6801152191715</v>
      </c>
      <c r="Y49" s="1">
        <f t="shared" si="10"/>
        <v>4301.3989620314624</v>
      </c>
      <c r="Z49" s="1">
        <f t="shared" si="10"/>
        <v>34.424055488628071</v>
      </c>
      <c r="AA49" s="1">
        <f t="shared" si="10"/>
        <v>275.16841249176889</v>
      </c>
      <c r="AB49" s="1">
        <f t="shared" si="10"/>
        <v>0</v>
      </c>
      <c r="AC49" s="1">
        <f t="shared" si="10"/>
        <v>56.591478186604363</v>
      </c>
      <c r="AD49" s="1">
        <f t="shared" si="10"/>
        <v>7124.6075014570033</v>
      </c>
      <c r="AE49" s="1">
        <f t="shared" si="10"/>
        <v>0</v>
      </c>
      <c r="AF49" s="1">
        <f t="shared" si="10"/>
        <v>382915.59856984334</v>
      </c>
      <c r="AG49" s="1">
        <f t="shared" si="10"/>
        <v>39142.545393908091</v>
      </c>
      <c r="AH49" s="1">
        <f t="shared" si="10"/>
        <v>425461.82407896983</v>
      </c>
      <c r="AI49" s="1">
        <f t="shared" si="10"/>
        <v>0</v>
      </c>
      <c r="AJ49" s="1">
        <f t="shared" si="10"/>
        <v>6612.6531970221158</v>
      </c>
      <c r="AK49" s="1">
        <f t="shared" si="10"/>
        <v>6.7481934765528635</v>
      </c>
      <c r="AL49" s="1">
        <f t="shared" si="10"/>
        <v>68863.251725934198</v>
      </c>
      <c r="AM49" s="1">
        <f t="shared" si="10"/>
        <v>27.377139319468881</v>
      </c>
      <c r="AN49" s="1">
        <f t="shared" si="10"/>
        <v>9.4997966685865123</v>
      </c>
      <c r="AO49" s="1">
        <f t="shared" si="10"/>
        <v>8248.084247992394</v>
      </c>
      <c r="AP49" s="1">
        <f t="shared" si="10"/>
        <v>149.81384436832607</v>
      </c>
      <c r="AQ49" s="1">
        <f t="shared" si="10"/>
        <v>12.124635793801673</v>
      </c>
      <c r="AR49" s="1">
        <f t="shared" si="10"/>
        <v>1.3554273186228758</v>
      </c>
      <c r="AS49" s="1">
        <f t="shared" si="10"/>
        <v>26285.520917996255</v>
      </c>
      <c r="AT49" s="1">
        <f t="shared" si="10"/>
        <v>14756.849054060736</v>
      </c>
      <c r="AU49" s="1">
        <f t="shared" si="10"/>
        <v>11528.671863935499</v>
      </c>
      <c r="AV49" s="1">
        <f t="shared" si="10"/>
        <v>128.23345429669624</v>
      </c>
      <c r="AW49" s="1">
        <f t="shared" si="10"/>
        <v>1.3953796995582703</v>
      </c>
      <c r="AX49" s="1">
        <f t="shared" si="10"/>
        <v>861.67223649471646</v>
      </c>
      <c r="AY49" s="1">
        <f t="shared" si="10"/>
        <v>4.2188867860315256</v>
      </c>
      <c r="AZ49" s="1">
        <f t="shared" si="10"/>
        <v>1036.2446651595958</v>
      </c>
      <c r="BA49" s="1">
        <f t="shared" si="10"/>
        <v>59.39662660931436</v>
      </c>
      <c r="BB49" s="1">
        <f t="shared" si="10"/>
        <v>19.070215988234025</v>
      </c>
      <c r="BC49" s="1">
        <f t="shared" si="10"/>
        <v>3960.5506934811074</v>
      </c>
      <c r="BD49" s="1">
        <f t="shared" si="10"/>
        <v>802.27745258107552</v>
      </c>
      <c r="BE49" s="1">
        <f t="shared" si="10"/>
        <v>118.06871480066732</v>
      </c>
      <c r="BF49" s="1">
        <f t="shared" si="10"/>
        <v>108.51150087649764</v>
      </c>
      <c r="BG49" s="1">
        <f t="shared" si="10"/>
        <v>4.4833949305601495</v>
      </c>
      <c r="BH49" s="1">
        <f t="shared" si="10"/>
        <v>1606.2478759115006</v>
      </c>
      <c r="BI49" s="1">
        <f t="shared" si="10"/>
        <v>46790.242994580083</v>
      </c>
      <c r="BJ49" s="1">
        <f t="shared" si="10"/>
        <v>0</v>
      </c>
      <c r="BK49" s="1">
        <f t="shared" si="10"/>
        <v>25.263873762488021</v>
      </c>
      <c r="BL49" s="1">
        <f t="shared" si="10"/>
        <v>17473.948320241863</v>
      </c>
      <c r="BM49" s="1">
        <f t="shared" si="10"/>
        <v>1521.5671148575971</v>
      </c>
      <c r="BN49" s="1">
        <f t="shared" si="10"/>
        <v>148376.13238462462</v>
      </c>
      <c r="BO49" s="1">
        <f t="shared" si="10"/>
        <v>19749.005131987062</v>
      </c>
      <c r="BP49" s="1"/>
      <c r="BQ49" s="1"/>
      <c r="BR49" s="1"/>
      <c r="BT49" s="23">
        <f>+(P49-B49)/B49</f>
        <v>-0.99058653938173702</v>
      </c>
      <c r="BU49" s="23">
        <f>IF(C49&lt;&gt;0,(AD49-C49)/C49,"")</f>
        <v>-2.0362465177051242E-3</v>
      </c>
      <c r="BV49" s="23">
        <f>IF(D49&lt;&gt;0,(AH49-D49)/D49,"")</f>
        <v>-6.3851988000700032E-3</v>
      </c>
      <c r="BW49" s="23">
        <f t="shared" si="8"/>
        <v>-4.5983231574856587E-3</v>
      </c>
      <c r="BX49" s="23">
        <f t="shared" si="8"/>
        <v>-5.5117779899141539E-3</v>
      </c>
      <c r="BY49" s="23">
        <f>IF(G49&lt;&gt;0,(BH49-G49)/G49,"")</f>
        <v>-1.6032962282144312E-3</v>
      </c>
      <c r="BZ49" s="23">
        <f>IF(H49&lt;&gt;0,(BN49-H49)/H49,"")</f>
        <v>-1.7553310327498651E-3</v>
      </c>
      <c r="CA49" s="23" t="e">
        <f>IF(#REF!&lt;&gt;0,(BO49-#REF!)/#REF!,"")</f>
        <v>#REF!</v>
      </c>
      <c r="CB49" s="23" t="e">
        <f>IF(#REF!&lt;&gt;0,(BR49-#REF!)/#REF!,"")</f>
        <v>#REF!</v>
      </c>
      <c r="CC49" s="23" t="e">
        <f>IF(#REF!&lt;&gt;0,(BS49-#REF!)/#REF!,"")</f>
        <v>#REF!</v>
      </c>
      <c r="CD49" s="23" t="e">
        <f>IF(#REF!&lt;&gt;0,(BT49-#REF!)/#REF!,"")</f>
        <v>#REF!</v>
      </c>
      <c r="CE49" s="23" t="e">
        <f>IF(#REF!&lt;&gt;0,(BU49-#REF!)/#REF!,"")</f>
        <v>#REF!</v>
      </c>
      <c r="CF49" s="23" t="e">
        <f>IF(#REF!&lt;&gt;0,(BV49-#REF!)/#REF!,"")</f>
        <v>#REF!</v>
      </c>
    </row>
    <row r="50" spans="1:84" x14ac:dyDescent="0.25">
      <c r="A50" s="4" t="s">
        <v>74</v>
      </c>
      <c r="B50" s="1">
        <f>SUM(B3:B15)</f>
        <v>1732778.1019346002</v>
      </c>
      <c r="C50" s="1">
        <f t="shared" ref="C50:H50" si="11">SUM(C3:C15)</f>
        <v>7139.1445597060983</v>
      </c>
      <c r="D50" s="1">
        <f t="shared" si="11"/>
        <v>428195.94028306007</v>
      </c>
      <c r="E50" s="1">
        <f>SUM(E3:E15)</f>
        <v>26406.948601267999</v>
      </c>
      <c r="F50" s="1">
        <f t="shared" si="11"/>
        <v>14838.636323146999</v>
      </c>
      <c r="G50" s="1">
        <f t="shared" si="11"/>
        <v>1608.8273026577001</v>
      </c>
      <c r="H50" s="1">
        <f t="shared" si="11"/>
        <v>148637.039592838</v>
      </c>
      <c r="K50" s="1">
        <f t="shared" ref="K50:BO50" si="12">SUM(K3:K15)</f>
        <v>87.738105256920306</v>
      </c>
      <c r="L50" s="1">
        <f t="shared" si="12"/>
        <v>2401.3113288836703</v>
      </c>
      <c r="M50" s="1">
        <f t="shared" si="12"/>
        <v>2401.3113288836703</v>
      </c>
      <c r="N50" s="1">
        <f t="shared" si="12"/>
        <v>781.52971947454273</v>
      </c>
      <c r="O50" s="1">
        <f t="shared" si="12"/>
        <v>6723.9766636063841</v>
      </c>
      <c r="P50" s="1">
        <f t="shared" si="12"/>
        <v>16311.438422749701</v>
      </c>
      <c r="Q50" s="1">
        <f t="shared" si="12"/>
        <v>1730052.0775560611</v>
      </c>
      <c r="R50" s="1">
        <f t="shared" si="12"/>
        <v>11205.166938159859</v>
      </c>
      <c r="S50" s="1">
        <f t="shared" si="12"/>
        <v>3086.469006690264</v>
      </c>
      <c r="T50" s="1">
        <f t="shared" si="12"/>
        <v>5190.181591951663</v>
      </c>
      <c r="U50" s="1">
        <f t="shared" si="12"/>
        <v>0</v>
      </c>
      <c r="V50" s="1">
        <f t="shared" si="12"/>
        <v>3446.6070012245855</v>
      </c>
      <c r="W50" s="1">
        <f t="shared" si="12"/>
        <v>3446.6070012245855</v>
      </c>
      <c r="X50" s="1">
        <f t="shared" si="12"/>
        <v>3403.6801152191715</v>
      </c>
      <c r="Y50" s="1">
        <f t="shared" si="12"/>
        <v>4301.3989620314624</v>
      </c>
      <c r="Z50" s="1">
        <f t="shared" si="12"/>
        <v>34.424055488628071</v>
      </c>
      <c r="AA50" s="1">
        <f t="shared" si="12"/>
        <v>275.16841249176889</v>
      </c>
      <c r="AB50" s="1">
        <f t="shared" si="12"/>
        <v>0</v>
      </c>
      <c r="AC50" s="1">
        <f t="shared" si="12"/>
        <v>56.591478186604363</v>
      </c>
      <c r="AD50" s="1">
        <f t="shared" si="12"/>
        <v>7124.6075014570033</v>
      </c>
      <c r="AE50" s="1">
        <f t="shared" si="12"/>
        <v>0</v>
      </c>
      <c r="AF50" s="1">
        <f t="shared" si="12"/>
        <v>382915.59856984334</v>
      </c>
      <c r="AG50" s="1">
        <f t="shared" si="12"/>
        <v>39142.545393908091</v>
      </c>
      <c r="AH50" s="1">
        <f t="shared" si="12"/>
        <v>425461.82407896983</v>
      </c>
      <c r="AI50" s="1">
        <f t="shared" si="12"/>
        <v>0</v>
      </c>
      <c r="AJ50" s="1">
        <f t="shared" si="12"/>
        <v>6612.6531970221158</v>
      </c>
      <c r="AK50" s="1">
        <f t="shared" si="12"/>
        <v>6.7481934765528635</v>
      </c>
      <c r="AL50" s="1">
        <f t="shared" si="12"/>
        <v>68863.251725934198</v>
      </c>
      <c r="AM50" s="1">
        <f t="shared" si="12"/>
        <v>27.377139319468881</v>
      </c>
      <c r="AN50" s="1">
        <f t="shared" si="12"/>
        <v>9.4997966685865123</v>
      </c>
      <c r="AO50" s="1">
        <f t="shared" si="12"/>
        <v>8248.084247992394</v>
      </c>
      <c r="AP50" s="1">
        <f t="shared" si="12"/>
        <v>149.81384436832607</v>
      </c>
      <c r="AQ50" s="1">
        <f t="shared" si="12"/>
        <v>12.124635793801673</v>
      </c>
      <c r="AR50" s="1">
        <f t="shared" si="12"/>
        <v>1.3554273186228758</v>
      </c>
      <c r="AS50" s="1">
        <f t="shared" si="12"/>
        <v>26285.520917996255</v>
      </c>
      <c r="AT50" s="1">
        <f t="shared" si="12"/>
        <v>14756.849054060736</v>
      </c>
      <c r="AU50" s="1">
        <f t="shared" si="12"/>
        <v>11528.671863935499</v>
      </c>
      <c r="AV50" s="1">
        <f t="shared" si="12"/>
        <v>128.23345429669624</v>
      </c>
      <c r="AW50" s="1">
        <f t="shared" si="12"/>
        <v>1.3953796995582703</v>
      </c>
      <c r="AX50" s="1">
        <f t="shared" si="12"/>
        <v>861.67223649471646</v>
      </c>
      <c r="AY50" s="1">
        <f t="shared" si="12"/>
        <v>4.2188867860315256</v>
      </c>
      <c r="AZ50" s="1">
        <f t="shared" si="12"/>
        <v>1036.2446651595958</v>
      </c>
      <c r="BA50" s="1">
        <f t="shared" si="12"/>
        <v>59.39662660931436</v>
      </c>
      <c r="BB50" s="1">
        <f t="shared" si="12"/>
        <v>19.070215988234025</v>
      </c>
      <c r="BC50" s="1">
        <f t="shared" si="12"/>
        <v>3960.5506934811074</v>
      </c>
      <c r="BD50" s="1">
        <f t="shared" si="12"/>
        <v>802.27745258107552</v>
      </c>
      <c r="BE50" s="1">
        <f t="shared" si="12"/>
        <v>118.06871480066732</v>
      </c>
      <c r="BF50" s="1">
        <f t="shared" si="12"/>
        <v>108.51150087649764</v>
      </c>
      <c r="BG50" s="1">
        <f t="shared" si="12"/>
        <v>4.4833949305601495</v>
      </c>
      <c r="BH50" s="1">
        <f t="shared" si="12"/>
        <v>1606.2478759115006</v>
      </c>
      <c r="BI50" s="1">
        <f t="shared" si="12"/>
        <v>46790.242994580083</v>
      </c>
      <c r="BJ50" s="1">
        <f t="shared" si="12"/>
        <v>0</v>
      </c>
      <c r="BK50" s="1">
        <f t="shared" si="12"/>
        <v>25.263873762488021</v>
      </c>
      <c r="BL50" s="1">
        <f t="shared" si="12"/>
        <v>17473.948320241863</v>
      </c>
      <c r="BM50" s="1">
        <f t="shared" si="12"/>
        <v>1521.5671148575971</v>
      </c>
      <c r="BN50" s="1">
        <f t="shared" si="12"/>
        <v>148376.13238462462</v>
      </c>
      <c r="BO50" s="1">
        <f t="shared" si="12"/>
        <v>19749.005131987062</v>
      </c>
      <c r="BP50" s="1"/>
      <c r="BQ50" s="1"/>
      <c r="BR50" s="1"/>
      <c r="BT50" s="23">
        <f>+(P50-B50)/B50</f>
        <v>-0.99058653938173702</v>
      </c>
      <c r="BU50" s="23">
        <f>IF(C50&lt;&gt;0,(AD50-C50)/C50,"")</f>
        <v>-2.0362465177051242E-3</v>
      </c>
      <c r="BV50" s="23">
        <f>IF(D50&lt;&gt;0,(AH50-D50)/D50,"")</f>
        <v>-6.3851988000700032E-3</v>
      </c>
      <c r="BW50" s="23">
        <f t="shared" si="8"/>
        <v>-4.5983231574856587E-3</v>
      </c>
      <c r="BX50" s="23">
        <f t="shared" si="8"/>
        <v>-5.5117779899141539E-3</v>
      </c>
      <c r="BY50" s="23">
        <f>IF(G50&lt;&gt;0,(BH50-G50)/G50,"")</f>
        <v>-1.6032962282144312E-3</v>
      </c>
      <c r="BZ50" s="23">
        <f>IF(H50&lt;&gt;0,(BN50-H50)/H50,"")</f>
        <v>-1.7553310327498651E-3</v>
      </c>
      <c r="CA50" s="23" t="e">
        <f>IF(#REF!&lt;&gt;0,(BO50-#REF!)/#REF!,"")</f>
        <v>#REF!</v>
      </c>
      <c r="CB50" s="23" t="e">
        <f>IF(#REF!&lt;&gt;0,(BR50-#REF!)/#REF!,"")</f>
        <v>#REF!</v>
      </c>
      <c r="CC50" s="23" t="e">
        <f>IF(#REF!&lt;&gt;0,(BS50-#REF!)/#REF!,"")</f>
        <v>#REF!</v>
      </c>
      <c r="CD50" s="23" t="e">
        <f>IF(#REF!&lt;&gt;0,(BT50-#REF!)/#REF!,"")</f>
        <v>#REF!</v>
      </c>
      <c r="CE50" s="23" t="e">
        <f>IF(#REF!&lt;&gt;0,(BU50-#REF!)/#REF!,"")</f>
        <v>#REF!</v>
      </c>
      <c r="CF50" s="23" t="e">
        <f>IF(#REF!&lt;&gt;0,(BV50-#REF!)/#REF!,"")</f>
        <v>#REF!</v>
      </c>
    </row>
    <row r="51" spans="1:84" x14ac:dyDescent="0.25">
      <c r="A51" s="4" t="s">
        <v>127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K51" s="1">
        <f t="shared" ref="K51:BO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>
        <f t="shared" si="14"/>
        <v>0</v>
      </c>
      <c r="AB51" s="1">
        <f t="shared" si="14"/>
        <v>0</v>
      </c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>
        <f t="shared" si="14"/>
        <v>0</v>
      </c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>
        <f t="shared" si="14"/>
        <v>0</v>
      </c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>
        <f t="shared" si="14"/>
        <v>0</v>
      </c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/>
      <c r="BQ51" s="1"/>
      <c r="BR51" s="1"/>
      <c r="BT51" s="23" t="e">
        <f>+(P51-B51)/B51</f>
        <v>#DIV/0!</v>
      </c>
      <c r="BU51" s="23" t="str">
        <f>IF(C51&lt;&gt;0,(AD51-C51)/C51,"")</f>
        <v/>
      </c>
      <c r="BV51" s="23" t="str">
        <f>IF(D51&lt;&gt;0,(AH51-D51)/D51,"")</f>
        <v/>
      </c>
      <c r="BW51" s="23" t="str">
        <f t="shared" si="8"/>
        <v/>
      </c>
      <c r="BX51" s="23" t="str">
        <f t="shared" si="8"/>
        <v/>
      </c>
      <c r="BY51" s="23" t="str">
        <f>IF(G51&lt;&gt;0,(BH51-G51)/G51,"")</f>
        <v/>
      </c>
      <c r="BZ51" s="23" t="str">
        <f>IF(H51&lt;&gt;0,(BN51-H51)/H51,"")</f>
        <v/>
      </c>
      <c r="CA51" s="23" t="e">
        <f>IF(#REF!&lt;&gt;0,(BO51-#REF!)/#REF!,"")</f>
        <v>#REF!</v>
      </c>
      <c r="CB51" s="23" t="e">
        <f>IF(#REF!&lt;&gt;0,(BR51-#REF!)/#REF!,"")</f>
        <v>#REF!</v>
      </c>
      <c r="CC51" s="23" t="e">
        <f>IF(#REF!&lt;&gt;0,(BS51-#REF!)/#REF!,"")</f>
        <v>#REF!</v>
      </c>
      <c r="CD51" s="23" t="e">
        <f>IF(#REF!&lt;&gt;0,(BT51-#REF!)/#REF!,"")</f>
        <v>#REF!</v>
      </c>
      <c r="CE51" s="23" t="e">
        <f>IF(#REF!&lt;&gt;0,(BU51-#REF!)/#REF!,"")</f>
        <v>#REF!</v>
      </c>
      <c r="CF51" s="23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B84"/>
  <sheetViews>
    <sheetView workbookViewId="0">
      <selection activeCell="P63" sqref="P63"/>
    </sheetView>
  </sheetViews>
  <sheetFormatPr defaultRowHeight="15" x14ac:dyDescent="0.25"/>
  <cols>
    <col min="1" max="1" width="18.57031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7" customFormat="1" x14ac:dyDescent="0.25">
      <c r="A1" s="96"/>
    </row>
    <row r="2" spans="1:28" s="27" customFormat="1" x14ac:dyDescent="0.25">
      <c r="A2" s="8" t="s">
        <v>521</v>
      </c>
    </row>
    <row r="3" spans="1:28" x14ac:dyDescent="0.25">
      <c r="A3" s="2" t="s">
        <v>246</v>
      </c>
      <c r="L3" s="2" t="s">
        <v>241</v>
      </c>
    </row>
    <row r="4" spans="1:28" x14ac:dyDescent="0.25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28" x14ac:dyDescent="0.25">
      <c r="A5" s="2" t="s">
        <v>215</v>
      </c>
      <c r="B5" s="26"/>
      <c r="C5" s="26"/>
      <c r="D5" s="26"/>
      <c r="E5" s="26">
        <f>afdust!BA62</f>
        <v>6313419.4642394055</v>
      </c>
      <c r="F5" s="26">
        <f>afdust!BB62</f>
        <v>880170.31740888511</v>
      </c>
      <c r="G5" s="26"/>
      <c r="H5" s="26"/>
      <c r="L5" s="2" t="s">
        <v>215</v>
      </c>
      <c r="P5" s="26">
        <f>+afdust!BA63</f>
        <v>4590204.3487655129</v>
      </c>
      <c r="Q5" s="26">
        <f>+afdust!BB63</f>
        <v>656938.35638159281</v>
      </c>
      <c r="V5" s="96"/>
      <c r="W5" s="96"/>
      <c r="X5" s="96"/>
      <c r="Y5" s="96"/>
      <c r="Z5" s="96"/>
      <c r="AA5" s="96"/>
      <c r="AB5" s="96"/>
    </row>
    <row r="6" spans="1:28" x14ac:dyDescent="0.25">
      <c r="A6" s="2" t="s">
        <v>213</v>
      </c>
      <c r="B6" s="26"/>
      <c r="C6" s="26">
        <f>ag!B62</f>
        <v>3457963.9599997699</v>
      </c>
      <c r="D6" s="26"/>
      <c r="E6" s="26"/>
      <c r="F6" s="26"/>
      <c r="G6" s="26"/>
      <c r="H6" s="26">
        <f>ag!C62</f>
        <v>227852.94469385402</v>
      </c>
      <c r="L6" s="2" t="s">
        <v>213</v>
      </c>
      <c r="N6" s="26">
        <f>ag!B63</f>
        <v>2659717.8287307699</v>
      </c>
      <c r="P6" s="26"/>
      <c r="Q6" s="26"/>
      <c r="S6" s="26">
        <f>ag!C63</f>
        <v>163213.57751528398</v>
      </c>
      <c r="U6" s="96"/>
      <c r="V6" s="96"/>
      <c r="W6" s="96"/>
      <c r="X6" s="96"/>
      <c r="Y6" s="96"/>
      <c r="Z6" s="96"/>
      <c r="AA6" s="96"/>
      <c r="AB6" s="96"/>
    </row>
    <row r="7" spans="1:28" s="96" customFormat="1" x14ac:dyDescent="0.25">
      <c r="A7" s="2" t="s">
        <v>490</v>
      </c>
      <c r="B7" s="97">
        <f>airports!B62</f>
        <v>669549.63570201001</v>
      </c>
      <c r="C7" s="97">
        <f>airports!C62</f>
        <v>0</v>
      </c>
      <c r="D7" s="97">
        <f>airports!D62</f>
        <v>194479.29795617398</v>
      </c>
      <c r="E7" s="97">
        <f>airports!E62</f>
        <v>10951.676513130902</v>
      </c>
      <c r="F7" s="97">
        <f>airports!F62</f>
        <v>9716.9660826165964</v>
      </c>
      <c r="G7" s="97">
        <f>airports!G62</f>
        <v>26121.965755269703</v>
      </c>
      <c r="H7" s="97">
        <f>airports!H62</f>
        <v>85797.372404765978</v>
      </c>
      <c r="L7" s="2" t="s">
        <v>490</v>
      </c>
      <c r="M7" s="97">
        <f>airports!B63</f>
        <v>494164.68942200002</v>
      </c>
      <c r="N7" s="97">
        <f>airports!C63</f>
        <v>0</v>
      </c>
      <c r="O7" s="97">
        <f>airports!D63</f>
        <v>145484.39957095799</v>
      </c>
      <c r="P7" s="97">
        <f>airports!E63</f>
        <v>8226.1139133190009</v>
      </c>
      <c r="Q7" s="97">
        <f>airports!F63</f>
        <v>7335.402346711001</v>
      </c>
      <c r="R7" s="97">
        <f>airports!G63</f>
        <v>19451.723401539002</v>
      </c>
      <c r="S7" s="97">
        <f>airports!H63</f>
        <v>67277.078755327995</v>
      </c>
    </row>
    <row r="8" spans="1:28" s="28" customFormat="1" x14ac:dyDescent="0.25">
      <c r="A8" s="2" t="s">
        <v>403</v>
      </c>
      <c r="B8" s="26">
        <f>ptagfire!B62</f>
        <v>383474.12610999995</v>
      </c>
      <c r="C8" s="26">
        <f>ptagfire!C62</f>
        <v>85468.285634879983</v>
      </c>
      <c r="D8" s="26">
        <f>ptagfire!D62</f>
        <v>15085.138057079999</v>
      </c>
      <c r="E8" s="26">
        <f>ptagfire!E62</f>
        <v>53380.596884040002</v>
      </c>
      <c r="F8" s="26">
        <f>ptagfire!F62</f>
        <v>32240.073270639998</v>
      </c>
      <c r="G8" s="26">
        <f>ptagfire!G62</f>
        <v>6171.1323547500006</v>
      </c>
      <c r="H8" s="26">
        <f>ptagfire!H62</f>
        <v>49071.746354520008</v>
      </c>
      <c r="L8" s="2" t="s">
        <v>403</v>
      </c>
      <c r="M8" s="26">
        <f>ptagfire!B63</f>
        <v>283441.94451359991</v>
      </c>
      <c r="N8" s="26">
        <f>ptagfire!C63</f>
        <v>75062.032208749995</v>
      </c>
      <c r="O8" s="26">
        <f>ptagfire!D63</f>
        <v>12222.925245980003</v>
      </c>
      <c r="P8" s="26">
        <f>ptagfire!E63</f>
        <v>36797.09691978</v>
      </c>
      <c r="Q8" s="26">
        <f>ptagfire!F63</f>
        <v>20486.342650199997</v>
      </c>
      <c r="R8" s="26">
        <f>ptagfire!G63</f>
        <v>5465.7632715399996</v>
      </c>
      <c r="S8" s="26">
        <f>ptagfire!H63</f>
        <v>37514.030991370004</v>
      </c>
      <c r="U8" s="96"/>
      <c r="V8" s="96"/>
      <c r="W8" s="96"/>
      <c r="X8" s="96"/>
      <c r="Y8" s="96"/>
      <c r="Z8" s="96"/>
      <c r="AA8" s="96"/>
      <c r="AB8" s="96"/>
    </row>
    <row r="9" spans="1:28" x14ac:dyDescent="0.25">
      <c r="A9" s="2" t="s">
        <v>415</v>
      </c>
      <c r="B9" s="26">
        <f>+'cmv_c1c2 12'!B62</f>
        <v>24149.830268860005</v>
      </c>
      <c r="C9" s="26">
        <f>+'cmv_c1c2 12'!C62</f>
        <v>0</v>
      </c>
      <c r="D9" s="26">
        <f>+'cmv_c1c2 12'!D62</f>
        <v>166625.13142782994</v>
      </c>
      <c r="E9" s="26">
        <f>+'cmv_c1c2 12'!E62</f>
        <v>4569.2336131599995</v>
      </c>
      <c r="F9" s="26">
        <f>+'cmv_c1c2 12'!F62</f>
        <v>4428.4157052299997</v>
      </c>
      <c r="G9" s="26">
        <f>+'cmv_c1c2 12'!G62</f>
        <v>647.92536210000003</v>
      </c>
      <c r="H9" s="26">
        <f>+'cmv_c1c2 12'!H62</f>
        <v>6596.1405575600002</v>
      </c>
      <c r="L9" s="2" t="s">
        <v>415</v>
      </c>
      <c r="M9" s="26">
        <f>+'cmv_c1c2 12'!B63</f>
        <v>20598.986315929997</v>
      </c>
      <c r="N9" s="26">
        <f>+'cmv_c1c2 12'!C63</f>
        <v>0</v>
      </c>
      <c r="O9" s="26">
        <f>+'cmv_c1c2 12'!D63</f>
        <v>143107.38776362996</v>
      </c>
      <c r="P9" s="26">
        <f>+'cmv_c1c2 12'!E63</f>
        <v>3951.3341503300007</v>
      </c>
      <c r="Q9" s="26">
        <f>+'cmv_c1c2 12'!F63</f>
        <v>3829.2768026699996</v>
      </c>
      <c r="R9" s="26">
        <f>+'cmv_c1c2 12'!G63</f>
        <v>600.71643818999996</v>
      </c>
      <c r="S9" s="26">
        <f>+'cmv_c1c2 12'!H63</f>
        <v>5772.4486325800008</v>
      </c>
      <c r="U9" s="96"/>
      <c r="V9" s="96"/>
      <c r="W9" s="96"/>
      <c r="X9" s="96"/>
      <c r="Y9" s="96"/>
      <c r="Z9" s="96"/>
      <c r="AA9" s="96"/>
      <c r="AB9" s="96"/>
    </row>
    <row r="10" spans="1:28" s="28" customFormat="1" x14ac:dyDescent="0.25">
      <c r="A10" s="2" t="s">
        <v>416</v>
      </c>
      <c r="B10" s="26">
        <f>'cmv_c3 12'!B62</f>
        <v>14720.849347879997</v>
      </c>
      <c r="C10" s="26">
        <f>'cmv_c3 12'!C62</f>
        <v>0</v>
      </c>
      <c r="D10" s="26">
        <f>'cmv_c3 12'!D62</f>
        <v>116249.55327762</v>
      </c>
      <c r="E10" s="26">
        <f>'cmv_c3 12'!E62</f>
        <v>2324.9604421699996</v>
      </c>
      <c r="F10" s="26">
        <f>'cmv_c3 12'!F62</f>
        <v>2138.9628787899996</v>
      </c>
      <c r="G10" s="26">
        <f>'cmv_c3 12'!G62</f>
        <v>4780.4963138600006</v>
      </c>
      <c r="H10" s="26">
        <f>'cmv_c3 12'!H62</f>
        <v>9100.33345095</v>
      </c>
      <c r="L10" s="2" t="s">
        <v>416</v>
      </c>
      <c r="M10" s="26">
        <f>'cmv_c3 36'!B63</f>
        <v>10684.4138</v>
      </c>
      <c r="N10" s="26">
        <f>'cmv_c3 36'!C63</f>
        <v>0</v>
      </c>
      <c r="O10" s="26">
        <f>'cmv_c3 36'!D63</f>
        <v>85119.249739999999</v>
      </c>
      <c r="P10" s="26">
        <f>'cmv_c3 36'!E63</f>
        <v>1697.1949463699998</v>
      </c>
      <c r="Q10" s="26">
        <f>'cmv_c3 36'!F63</f>
        <v>1561.4191865999999</v>
      </c>
      <c r="R10" s="26">
        <f>'cmv_c3 36'!G63</f>
        <v>3547.5307301000003</v>
      </c>
      <c r="S10" s="26">
        <f>'cmv_c3 36'!H63</f>
        <v>6503.0215365000004</v>
      </c>
      <c r="U10" s="96"/>
      <c r="V10" s="96"/>
      <c r="W10" s="96"/>
      <c r="X10" s="96"/>
      <c r="Y10" s="96"/>
      <c r="Z10" s="96"/>
      <c r="AA10" s="96"/>
      <c r="AB10" s="96"/>
    </row>
    <row r="11" spans="1:28" x14ac:dyDescent="0.25">
      <c r="A11" s="2" t="s">
        <v>216</v>
      </c>
      <c r="B11" s="26">
        <f>+nonpt!B62</f>
        <v>1928006.4929134003</v>
      </c>
      <c r="C11" s="26">
        <f>+nonpt!C62</f>
        <v>102968.361743717</v>
      </c>
      <c r="D11" s="26">
        <f>+nonpt!D62</f>
        <v>741728.88535773009</v>
      </c>
      <c r="E11" s="26">
        <f>+nonpt!E62</f>
        <v>573264.74855457991</v>
      </c>
      <c r="F11" s="26">
        <f>+nonpt!F62</f>
        <v>475768.42454374005</v>
      </c>
      <c r="G11" s="26">
        <f>+nonpt!G62</f>
        <v>166649.99915346102</v>
      </c>
      <c r="H11" s="26">
        <f>+nonpt!H62</f>
        <v>3593114.1092048991</v>
      </c>
      <c r="L11" s="2" t="s">
        <v>216</v>
      </c>
      <c r="M11" s="26">
        <f>+nonpt!B63</f>
        <v>1730929.2742311005</v>
      </c>
      <c r="N11" s="26">
        <f>+nonpt!C63</f>
        <v>50929.759791777011</v>
      </c>
      <c r="O11" s="26">
        <f>+nonpt!D63</f>
        <v>623403.88883969991</v>
      </c>
      <c r="P11" s="26">
        <f>+nonpt!E63</f>
        <v>499117.27882041002</v>
      </c>
      <c r="Q11" s="26">
        <f>+nonpt!F63</f>
        <v>418967.97788424999</v>
      </c>
      <c r="R11" s="26">
        <f>+nonpt!G63</f>
        <v>154015.76924074499</v>
      </c>
      <c r="S11" s="26">
        <f>+nonpt!H63</f>
        <v>2952527.1939628995</v>
      </c>
      <c r="U11" s="96"/>
      <c r="V11" s="96"/>
      <c r="W11" s="96"/>
      <c r="X11" s="96"/>
      <c r="Y11" s="96"/>
      <c r="Z11" s="96"/>
      <c r="AA11" s="96"/>
      <c r="AB11" s="96"/>
    </row>
    <row r="12" spans="1:28" s="28" customFormat="1" x14ac:dyDescent="0.25">
      <c r="A12" s="2" t="s">
        <v>234</v>
      </c>
      <c r="B12" s="26">
        <f>+np_oilgas!B62</f>
        <v>604340.34057925735</v>
      </c>
      <c r="C12" s="26">
        <f>+np_oilgas!C62</f>
        <v>13.102183997299997</v>
      </c>
      <c r="D12" s="26">
        <f>+np_oilgas!D62</f>
        <v>599137.79529402382</v>
      </c>
      <c r="E12" s="26">
        <f>+np_oilgas!E62</f>
        <v>10530.193997193999</v>
      </c>
      <c r="F12" s="26">
        <f>+np_oilgas!F62</f>
        <v>10384.453810982997</v>
      </c>
      <c r="G12" s="26">
        <f>+np_oilgas!G62</f>
        <v>34438.3911557381</v>
      </c>
      <c r="H12" s="26">
        <f>+np_oilgas!H62</f>
        <v>2413139.5829255707</v>
      </c>
      <c r="L12" s="2" t="s">
        <v>234</v>
      </c>
      <c r="M12" s="26">
        <f>+np_oilgas!B63</f>
        <v>511166.60953823302</v>
      </c>
      <c r="N12" s="26">
        <f>+np_oilgas!C63</f>
        <v>2.1684263753000002</v>
      </c>
      <c r="O12" s="26">
        <f>+np_oilgas!D63</f>
        <v>491630.17703212902</v>
      </c>
      <c r="P12" s="26">
        <f>+np_oilgas!E63</f>
        <v>8637.6110250815</v>
      </c>
      <c r="Q12" s="26">
        <f>+np_oilgas!F63</f>
        <v>8572.1983660534988</v>
      </c>
      <c r="R12" s="26">
        <f>+np_oilgas!G63</f>
        <v>31338.391679165099</v>
      </c>
      <c r="S12" s="26">
        <f>+np_oilgas!H63</f>
        <v>1950064.2764167404</v>
      </c>
      <c r="U12" s="96"/>
      <c r="V12" s="96"/>
      <c r="W12" s="96"/>
      <c r="X12" s="96"/>
      <c r="Y12" s="96"/>
      <c r="Z12" s="96"/>
      <c r="AA12" s="96"/>
      <c r="AB12" s="96"/>
    </row>
    <row r="13" spans="1:28" x14ac:dyDescent="0.25">
      <c r="A13" s="2" t="s">
        <v>217</v>
      </c>
      <c r="B13" s="26">
        <f>+nonroad!B62</f>
        <v>10478152.291960401</v>
      </c>
      <c r="C13" s="26">
        <f>+nonroad!C62</f>
        <v>1889.6095696815005</v>
      </c>
      <c r="D13" s="26">
        <f>+nonroad!D62</f>
        <v>1050223.9827865199</v>
      </c>
      <c r="E13" s="26">
        <f>+nonroad!E62</f>
        <v>102809.33236754901</v>
      </c>
      <c r="F13" s="26">
        <f>+nonroad!F62</f>
        <v>97088.933058515031</v>
      </c>
      <c r="G13" s="26">
        <f>+nonroad!G62</f>
        <v>2104.6061657291993</v>
      </c>
      <c r="H13" s="26">
        <f>+nonroad!H62</f>
        <v>1066205.4262545302</v>
      </c>
      <c r="L13" s="2" t="s">
        <v>217</v>
      </c>
      <c r="M13" s="26">
        <f>+nonroad!B63</f>
        <v>8595345.261963401</v>
      </c>
      <c r="N13" s="26">
        <f>+nonroad!C63</f>
        <v>1597.6623976571004</v>
      </c>
      <c r="O13" s="26">
        <f>+nonroad!D63</f>
        <v>848026.69592062</v>
      </c>
      <c r="P13" s="26">
        <f>+nonroad!E63</f>
        <v>83220.54510781898</v>
      </c>
      <c r="Q13" s="26">
        <f>+nonroad!F63</f>
        <v>79202.889667215</v>
      </c>
      <c r="R13" s="26">
        <f>+nonroad!G63</f>
        <v>1799.5948441724997</v>
      </c>
      <c r="S13" s="26">
        <f>+nonroad!H63</f>
        <v>867568.59489293001</v>
      </c>
      <c r="U13" s="96"/>
      <c r="V13" s="96"/>
      <c r="W13" s="96"/>
      <c r="X13" s="96"/>
      <c r="Y13" s="96"/>
      <c r="Z13" s="96"/>
      <c r="AA13" s="96"/>
      <c r="AB13" s="96"/>
    </row>
    <row r="14" spans="1:28" x14ac:dyDescent="0.25">
      <c r="A14" s="2" t="s">
        <v>315</v>
      </c>
      <c r="B14" s="26">
        <f>'onroad all'!P62</f>
        <v>19254045.705250841</v>
      </c>
      <c r="C14" s="26">
        <f>'onroad all'!AP62</f>
        <v>99546.44493527693</v>
      </c>
      <c r="D14" s="26">
        <f>'onroad all'!AF62+'onroad all'!AR62+'onroad all'!AS62</f>
        <v>3459049.2273554504</v>
      </c>
      <c r="E14" s="26">
        <f>'onroad all'!BG62</f>
        <v>237002.70944277348</v>
      </c>
      <c r="F14" s="26">
        <f>'onroad all'!BJ62</f>
        <v>112963.80399648639</v>
      </c>
      <c r="G14" s="26">
        <f>'onroad all'!BZ62</f>
        <v>25338.034397640113</v>
      </c>
      <c r="H14" s="26">
        <f>'onroad all'!CL62</f>
        <v>1786147.0014610267</v>
      </c>
      <c r="L14" s="2" t="s">
        <v>315</v>
      </c>
      <c r="M14" s="26">
        <f>'onroad all'!P63</f>
        <v>15861661.355412588</v>
      </c>
      <c r="N14" s="26">
        <f>'onroad all'!AP63</f>
        <v>76951.562930300686</v>
      </c>
      <c r="O14" s="26">
        <f>'onroad all'!AF63+'onroad all'!AR63+'onroad all'!AS63</f>
        <v>2750522.7617320726</v>
      </c>
      <c r="P14" s="26">
        <f>'onroad all'!BG63</f>
        <v>185594.85594908305</v>
      </c>
      <c r="Q14" s="26">
        <f>'onroad all'!BJ63</f>
        <v>87226.151444358635</v>
      </c>
      <c r="R14" s="26">
        <f>'onroad all'!BZ63</f>
        <v>21495.74583365846</v>
      </c>
      <c r="S14" s="26">
        <f>'onroad all'!CL63</f>
        <v>1420781.5434532145</v>
      </c>
      <c r="U14" s="96"/>
      <c r="V14" s="96"/>
      <c r="W14" s="96"/>
      <c r="X14" s="96"/>
      <c r="Y14" s="96"/>
      <c r="Z14" s="96"/>
      <c r="AA14" s="96"/>
      <c r="AB14" s="96"/>
    </row>
    <row r="15" spans="1:28" x14ac:dyDescent="0.25">
      <c r="A15" s="2" t="s">
        <v>376</v>
      </c>
      <c r="B15" s="26">
        <f>ptfire!B62</f>
        <v>23817819.396491688</v>
      </c>
      <c r="C15" s="26">
        <f>ptfire!C62</f>
        <v>389527.88897854002</v>
      </c>
      <c r="D15" s="26">
        <f>ptfire!D62</f>
        <v>357177.59615473996</v>
      </c>
      <c r="E15" s="26">
        <f>ptfire!E62</f>
        <v>2460819.0117446897</v>
      </c>
      <c r="F15" s="26">
        <f>ptfire!F62</f>
        <v>2087231.3600436002</v>
      </c>
      <c r="G15" s="26">
        <f>ptfire!G62</f>
        <v>186730.88014129002</v>
      </c>
      <c r="H15" s="26">
        <f>ptfire!H62</f>
        <v>5555641.5502337702</v>
      </c>
      <c r="L15" s="2" t="s">
        <v>376</v>
      </c>
      <c r="M15" s="26">
        <f>ptfire!B63</f>
        <v>9647488.7439116985</v>
      </c>
      <c r="N15" s="26">
        <f>ptfire!C63</f>
        <v>155374.17018514001</v>
      </c>
      <c r="O15" s="26">
        <f>ptfire!D63</f>
        <v>185874.50220114004</v>
      </c>
      <c r="P15" s="26">
        <f>ptfire!E63</f>
        <v>1038058.2881756898</v>
      </c>
      <c r="Q15" s="26">
        <f>ptfire!F63</f>
        <v>881436.63740060001</v>
      </c>
      <c r="R15" s="26">
        <f>ptfire!G63</f>
        <v>87230.014665790004</v>
      </c>
      <c r="S15" s="26">
        <f>ptfire!H63</f>
        <v>2218535.45111077</v>
      </c>
      <c r="U15" s="96"/>
      <c r="V15" s="96"/>
      <c r="W15" s="96"/>
      <c r="X15" s="96"/>
      <c r="Y15" s="96"/>
      <c r="Z15" s="96"/>
      <c r="AA15" s="96"/>
      <c r="AB15" s="96"/>
    </row>
    <row r="16" spans="1:28" x14ac:dyDescent="0.25">
      <c r="A16" s="2" t="s">
        <v>233</v>
      </c>
      <c r="B16" s="26">
        <f>+ptegu!B62</f>
        <v>608600.84319064999</v>
      </c>
      <c r="C16" s="26">
        <f>+ptegu!C62</f>
        <v>22755.215575174003</v>
      </c>
      <c r="D16" s="26">
        <f>ptegu!AY62</f>
        <v>1151252.5894813596</v>
      </c>
      <c r="E16" s="26">
        <f>+ptegu!E62</f>
        <v>136069.79757751003</v>
      </c>
      <c r="F16" s="26">
        <f>+ptegu!F62</f>
        <v>111637.77012077995</v>
      </c>
      <c r="G16" s="26">
        <f>ptegu!BY62</f>
        <v>1383548.2258942495</v>
      </c>
      <c r="H16" s="26">
        <f>+ptegu!H62</f>
        <v>31993.767272358</v>
      </c>
      <c r="L16" s="2" t="s">
        <v>233</v>
      </c>
      <c r="M16" s="26">
        <f>+ptegu!B63</f>
        <v>529520.22997364996</v>
      </c>
      <c r="N16" s="26">
        <f>+ptegu!C63</f>
        <v>20021.098708544003</v>
      </c>
      <c r="O16" s="26">
        <f>+ptegu!AY63</f>
        <v>948651.04375544493</v>
      </c>
      <c r="P16" s="26">
        <f>+ptegu!E63</f>
        <v>115205.65465931002</v>
      </c>
      <c r="Q16" s="26">
        <f>+ptegu!F63</f>
        <v>95344.88426467996</v>
      </c>
      <c r="R16" s="26">
        <f>+ptegu!BY63</f>
        <v>1282082.5562530514</v>
      </c>
      <c r="S16" s="26">
        <f>+ptegu!H63</f>
        <v>27531.148587158004</v>
      </c>
      <c r="U16" s="96"/>
      <c r="V16" s="96"/>
      <c r="W16" s="96"/>
      <c r="X16" s="96"/>
      <c r="Y16" s="96"/>
      <c r="Z16" s="96"/>
      <c r="AA16" s="96"/>
      <c r="AB16" s="96"/>
    </row>
    <row r="17" spans="1:28" x14ac:dyDescent="0.25">
      <c r="A17" s="2" t="s">
        <v>218</v>
      </c>
      <c r="B17" s="26">
        <f>+ptnonipm!B62</f>
        <v>1352011.3998553101</v>
      </c>
      <c r="C17" s="26">
        <f>+ptnonipm!C62</f>
        <v>60662.910500651997</v>
      </c>
      <c r="D17" s="26">
        <f>+ptnonipm!D62</f>
        <v>871767.40513033001</v>
      </c>
      <c r="E17" s="26">
        <f>+ptnonipm!E62</f>
        <v>380127.13791183993</v>
      </c>
      <c r="F17" s="26">
        <f>+ptnonipm!F62</f>
        <v>242545.74246723001</v>
      </c>
      <c r="G17" s="26">
        <f>+ptnonipm!G62</f>
        <v>584631.74930379284</v>
      </c>
      <c r="H17" s="26">
        <f>+ptnonipm!H62</f>
        <v>739442.01357499999</v>
      </c>
      <c r="L17" s="2" t="s">
        <v>218</v>
      </c>
      <c r="M17" s="26">
        <f>+ptnonipm!B63</f>
        <v>1179953.5326338205</v>
      </c>
      <c r="N17" s="26">
        <f>+ptnonipm!C63</f>
        <v>49401.654352862002</v>
      </c>
      <c r="O17" s="26">
        <f>+ptnonipm!D63</f>
        <v>731340.99386043998</v>
      </c>
      <c r="P17" s="26">
        <f>+ptnonipm!E63</f>
        <v>289476.49601601</v>
      </c>
      <c r="Q17" s="26">
        <f>+ptnonipm!F63</f>
        <v>204037.89993221001</v>
      </c>
      <c r="R17" s="26">
        <f>+ptnonipm!G63</f>
        <v>520543.00832701888</v>
      </c>
      <c r="S17" s="26">
        <f>+ptnonipm!H63</f>
        <v>646150.61267447006</v>
      </c>
      <c r="U17" s="96"/>
      <c r="V17" s="96"/>
      <c r="W17" s="96"/>
      <c r="X17" s="96"/>
      <c r="Y17" s="96"/>
      <c r="Z17" s="96"/>
      <c r="AA17" s="96"/>
      <c r="AB17" s="96"/>
    </row>
    <row r="18" spans="1:28" s="28" customFormat="1" x14ac:dyDescent="0.25">
      <c r="A18" s="2" t="s">
        <v>230</v>
      </c>
      <c r="B18" s="26">
        <f>+pt_oilgas!B62</f>
        <v>159712.65392826201</v>
      </c>
      <c r="C18" s="26">
        <f>+pt_oilgas!C62</f>
        <v>2175.4298927337995</v>
      </c>
      <c r="D18" s="26">
        <f>+pt_oilgas!D62</f>
        <v>332010.86875204998</v>
      </c>
      <c r="E18" s="26">
        <f>+pt_oilgas!E62</f>
        <v>11762.4757861751</v>
      </c>
      <c r="F18" s="26">
        <f>+pt_oilgas!F62</f>
        <v>11478.141072470902</v>
      </c>
      <c r="G18" s="26">
        <f>+pt_oilgas!G62</f>
        <v>38811.690134175115</v>
      </c>
      <c r="H18" s="26">
        <f>+pt_oilgas!H62</f>
        <v>125335.90574598</v>
      </c>
      <c r="L18" s="2" t="s">
        <v>230</v>
      </c>
      <c r="M18" s="26">
        <f>+pt_oilgas!B63</f>
        <v>118157.07427869199</v>
      </c>
      <c r="N18" s="26">
        <f>+pt_oilgas!C63</f>
        <v>1947.8363935198001</v>
      </c>
      <c r="O18" s="26">
        <f>+pt_oilgas!D63</f>
        <v>273124.86624005</v>
      </c>
      <c r="P18" s="26">
        <f>+pt_oilgas!E63</f>
        <v>8617.3989205611015</v>
      </c>
      <c r="Q18" s="26">
        <f>+pt_oilgas!F63</f>
        <v>8483.8527781999001</v>
      </c>
      <c r="R18" s="26">
        <f>+pt_oilgas!G63</f>
        <v>28656.960893170406</v>
      </c>
      <c r="S18" s="26">
        <f>+pt_oilgas!H63</f>
        <v>82606.935897919</v>
      </c>
      <c r="U18" s="96"/>
      <c r="V18" s="96"/>
      <c r="W18" s="96"/>
      <c r="X18" s="96"/>
      <c r="Y18" s="96"/>
      <c r="Z18" s="96"/>
      <c r="AA18" s="96"/>
      <c r="AB18" s="96"/>
    </row>
    <row r="19" spans="1:28" s="28" customFormat="1" x14ac:dyDescent="0.25">
      <c r="A19" s="2" t="s">
        <v>390</v>
      </c>
      <c r="B19" s="26">
        <f>+rail!B61</f>
        <v>109882.31639046998</v>
      </c>
      <c r="C19" s="26">
        <f>+rail!C61</f>
        <v>342.05452847820004</v>
      </c>
      <c r="D19" s="26">
        <f>+rail!D61</f>
        <v>557384.26751839998</v>
      </c>
      <c r="E19" s="26">
        <f>+rail!E61</f>
        <v>16020.744256942995</v>
      </c>
      <c r="F19" s="26">
        <f>+rail!F61</f>
        <v>15515.039306467994</v>
      </c>
      <c r="G19" s="26">
        <f>+rail!G61</f>
        <v>681.56411618390018</v>
      </c>
      <c r="H19" s="26">
        <f>+rail!H61</f>
        <v>25704.453099069993</v>
      </c>
      <c r="L19" s="2" t="s">
        <v>390</v>
      </c>
      <c r="M19" s="26">
        <f>+rail!B62</f>
        <v>78548.055040369989</v>
      </c>
      <c r="N19" s="26">
        <f>+rail!C62</f>
        <v>245.59848676810006</v>
      </c>
      <c r="O19" s="26">
        <f>+rail!D62</f>
        <v>404207.26316350012</v>
      </c>
      <c r="P19" s="26">
        <f>+rail!E62</f>
        <v>11789.829923982998</v>
      </c>
      <c r="Q19" s="26">
        <f>+rail!F62</f>
        <v>11435.979271257997</v>
      </c>
      <c r="R19" s="26">
        <f>+rail!G62</f>
        <v>289.1174486553</v>
      </c>
      <c r="S19" s="26">
        <f>+rail!H62</f>
        <v>18719.277207779996</v>
      </c>
      <c r="U19" s="96"/>
      <c r="V19" s="96"/>
      <c r="W19" s="96"/>
      <c r="X19" s="96"/>
      <c r="Y19" s="96"/>
      <c r="Z19" s="96"/>
      <c r="AA19" s="96"/>
      <c r="AB19" s="96"/>
    </row>
    <row r="20" spans="1:28" x14ac:dyDescent="0.25">
      <c r="A20" s="2" t="s">
        <v>219</v>
      </c>
      <c r="B20" s="26">
        <f>+rwc!B62</f>
        <v>2160536.2281002998</v>
      </c>
      <c r="C20" s="26">
        <f>+rwc!C62</f>
        <v>16408.804197095</v>
      </c>
      <c r="D20" s="26">
        <f>+rwc!D62</f>
        <v>34094.654875682005</v>
      </c>
      <c r="E20" s="26">
        <f>+rwc!E62</f>
        <v>300140.54657871008</v>
      </c>
      <c r="F20" s="26">
        <f>+rwc!F62</f>
        <v>299279.67957634007</v>
      </c>
      <c r="G20" s="26">
        <f>+rwc!G62</f>
        <v>7988.5277240216983</v>
      </c>
      <c r="H20" s="26">
        <f>+rwc!H62</f>
        <v>323682.9121502199</v>
      </c>
      <c r="L20" s="2" t="s">
        <v>219</v>
      </c>
      <c r="M20" s="26">
        <f>+rwc!B63</f>
        <v>1775472.2449915998</v>
      </c>
      <c r="N20" s="26">
        <f>+rwc!C63</f>
        <v>13592.214920183002</v>
      </c>
      <c r="O20" s="26">
        <f>+rwc!D63</f>
        <v>27824.108822614995</v>
      </c>
      <c r="P20" s="26">
        <f>+rwc!E63</f>
        <v>246520.47740829005</v>
      </c>
      <c r="Q20" s="26">
        <f>+rwc!F63</f>
        <v>246319.391512</v>
      </c>
      <c r="R20" s="26">
        <f>+rwc!G63</f>
        <v>6799.0409818685994</v>
      </c>
      <c r="S20" s="26">
        <f>+rwc!H63</f>
        <v>259905.51104802999</v>
      </c>
      <c r="U20" s="96"/>
      <c r="V20" s="96"/>
      <c r="W20" s="96"/>
      <c r="X20" s="96"/>
      <c r="Y20" s="96"/>
      <c r="Z20" s="96"/>
      <c r="AA20" s="96"/>
      <c r="AB20" s="96"/>
    </row>
    <row r="21" spans="1:28" x14ac:dyDescent="0.25">
      <c r="B21" s="26"/>
      <c r="C21" s="26"/>
      <c r="D21" s="26"/>
      <c r="E21" s="26"/>
      <c r="F21" s="26"/>
      <c r="G21" s="26"/>
      <c r="H21" s="26"/>
    </row>
    <row r="22" spans="1:28" x14ac:dyDescent="0.25">
      <c r="A22" s="2" t="s">
        <v>244</v>
      </c>
      <c r="B22" s="1">
        <f t="shared" ref="B22:H22" si="0">SUM(B5:B20)</f>
        <v>61565002.110089332</v>
      </c>
      <c r="C22" s="1">
        <f t="shared" si="0"/>
        <v>4239722.0677399961</v>
      </c>
      <c r="D22" s="1">
        <f t="shared" si="0"/>
        <v>9646266.3934249897</v>
      </c>
      <c r="E22" s="1">
        <f t="shared" si="0"/>
        <v>10613192.629909871</v>
      </c>
      <c r="F22" s="1">
        <f t="shared" si="0"/>
        <v>4392588.0833427748</v>
      </c>
      <c r="G22" s="1">
        <f t="shared" si="0"/>
        <v>2468645.1879722611</v>
      </c>
      <c r="H22" s="1">
        <f t="shared" si="0"/>
        <v>16038825.259384075</v>
      </c>
      <c r="L22" s="2" t="s">
        <v>243</v>
      </c>
      <c r="M22" s="1">
        <f t="shared" ref="M22:S22" si="1">SUM(M5:M20)</f>
        <v>40837132.416026682</v>
      </c>
      <c r="N22" s="1">
        <f t="shared" si="1"/>
        <v>3104843.587532647</v>
      </c>
      <c r="O22" s="1">
        <f t="shared" si="1"/>
        <v>7670540.263888279</v>
      </c>
      <c r="P22" s="1">
        <f t="shared" si="1"/>
        <v>7127114.5247015506</v>
      </c>
      <c r="Q22" s="1">
        <f t="shared" si="1"/>
        <v>2731178.6598885991</v>
      </c>
      <c r="R22" s="1">
        <f t="shared" si="1"/>
        <v>2163315.9340086649</v>
      </c>
      <c r="S22" s="1">
        <f t="shared" si="1"/>
        <v>10724670.702682974</v>
      </c>
    </row>
    <row r="23" spans="1:28" x14ac:dyDescent="0.25">
      <c r="B23" s="26"/>
    </row>
    <row r="24" spans="1:28" s="28" customFormat="1" x14ac:dyDescent="0.25">
      <c r="A24" s="2" t="s">
        <v>464</v>
      </c>
      <c r="B24" s="26">
        <f>'biogenics 12'!H53</f>
        <v>3852454.6963659953</v>
      </c>
      <c r="D24" s="26">
        <f>'biogenics 12'!T53</f>
        <v>980478.65509724675</v>
      </c>
      <c r="H24" s="26">
        <f>'biogenics 12'!Z53</f>
        <v>25255118.352088954</v>
      </c>
      <c r="L24" s="2" t="s">
        <v>464</v>
      </c>
      <c r="M24" s="26">
        <f>'biogenics 12'!H54</f>
        <v>2547271.8940519975</v>
      </c>
      <c r="O24" s="26">
        <f>'biogenics 12'!T54</f>
        <v>788864.79007437488</v>
      </c>
      <c r="S24" s="26">
        <f>'biogenics 12'!Z54</f>
        <v>18358683.475038968</v>
      </c>
    </row>
    <row r="25" spans="1:28" s="28" customFormat="1" x14ac:dyDescent="0.25">
      <c r="A25" s="2" t="s">
        <v>377</v>
      </c>
      <c r="B25" s="1">
        <f>B24+B22</f>
        <v>65417456.806455329</v>
      </c>
      <c r="C25" s="1">
        <f t="shared" ref="C25:H25" si="2">C24+C22</f>
        <v>4239722.0677399961</v>
      </c>
      <c r="D25" s="1">
        <f t="shared" si="2"/>
        <v>10626745.048522236</v>
      </c>
      <c r="E25" s="1">
        <f t="shared" si="2"/>
        <v>10613192.629909871</v>
      </c>
      <c r="F25" s="1">
        <f t="shared" si="2"/>
        <v>4392588.0833427748</v>
      </c>
      <c r="G25" s="1">
        <f t="shared" si="2"/>
        <v>2468645.1879722611</v>
      </c>
      <c r="H25" s="1">
        <f t="shared" si="2"/>
        <v>41293943.611473031</v>
      </c>
      <c r="L25" s="2" t="s">
        <v>377</v>
      </c>
      <c r="M25" s="1">
        <f>M24+M22</f>
        <v>43384404.310078681</v>
      </c>
      <c r="N25" s="1">
        <f t="shared" ref="N25:S25" si="3">N24+N22</f>
        <v>3104843.587532647</v>
      </c>
      <c r="O25" s="1">
        <f t="shared" si="3"/>
        <v>8459405.0539626535</v>
      </c>
      <c r="P25" s="1">
        <f t="shared" si="3"/>
        <v>7127114.5247015506</v>
      </c>
      <c r="Q25" s="1">
        <f t="shared" si="3"/>
        <v>2731178.6598885991</v>
      </c>
      <c r="R25" s="1">
        <f t="shared" si="3"/>
        <v>2163315.9340086649</v>
      </c>
      <c r="S25" s="1">
        <f t="shared" si="3"/>
        <v>29083354.17772194</v>
      </c>
    </row>
    <row r="26" spans="1:28" x14ac:dyDescent="0.25">
      <c r="B26" s="26"/>
      <c r="C26" s="26"/>
      <c r="D26" s="26"/>
      <c r="E26" s="26"/>
      <c r="F26" s="26"/>
      <c r="G26" s="26"/>
      <c r="H26" s="26"/>
      <c r="M26" s="26">
        <f>M22-M15</f>
        <v>31189643.672114983</v>
      </c>
      <c r="N26" s="26">
        <f t="shared" ref="N26:S26" si="4">N22-N15</f>
        <v>2949469.4173475071</v>
      </c>
      <c r="O26" s="26">
        <f t="shared" si="4"/>
        <v>7484665.761687139</v>
      </c>
      <c r="P26" s="26">
        <f t="shared" si="4"/>
        <v>6089056.2365258606</v>
      </c>
      <c r="Q26" s="26">
        <f t="shared" si="4"/>
        <v>1849742.0224879989</v>
      </c>
      <c r="R26" s="26">
        <f t="shared" si="4"/>
        <v>2076085.919342875</v>
      </c>
      <c r="S26" s="26">
        <f t="shared" si="4"/>
        <v>8506135.2515722029</v>
      </c>
    </row>
    <row r="27" spans="1:28" x14ac:dyDescent="0.25">
      <c r="A27" s="2" t="s">
        <v>465</v>
      </c>
      <c r="B27" s="26"/>
      <c r="E27" s="26"/>
      <c r="H27" s="26"/>
    </row>
    <row r="28" spans="1:28" x14ac:dyDescent="0.25">
      <c r="N28" s="26"/>
    </row>
    <row r="29" spans="1:28" x14ac:dyDescent="0.25">
      <c r="A29" s="28"/>
      <c r="B29" s="26"/>
      <c r="C29" s="26"/>
      <c r="D29" s="26"/>
      <c r="E29" s="26"/>
      <c r="F29" s="26"/>
      <c r="G29" s="26"/>
      <c r="H29" s="26"/>
      <c r="M29" s="26"/>
      <c r="N29" s="26"/>
      <c r="O29" s="26"/>
      <c r="P29" s="26"/>
      <c r="Q29" s="26"/>
      <c r="R29" s="26"/>
      <c r="S29" s="26"/>
    </row>
    <row r="31" spans="1:28" x14ac:dyDescent="0.25">
      <c r="A31" s="2" t="s">
        <v>420</v>
      </c>
      <c r="B31" s="28"/>
      <c r="C31" s="28"/>
      <c r="D31" s="28"/>
      <c r="E31" s="28"/>
      <c r="F31" s="28"/>
      <c r="G31" s="28"/>
      <c r="H31" s="28"/>
    </row>
    <row r="32" spans="1:28" x14ac:dyDescent="0.25">
      <c r="A32" s="2" t="s">
        <v>214</v>
      </c>
      <c r="B32" s="2" t="s">
        <v>59</v>
      </c>
      <c r="C32" s="2" t="s">
        <v>57</v>
      </c>
      <c r="D32" s="2" t="s">
        <v>60</v>
      </c>
      <c r="E32" s="2" t="s">
        <v>54</v>
      </c>
      <c r="F32" s="2" t="s">
        <v>53</v>
      </c>
      <c r="G32" s="2" t="s">
        <v>61</v>
      </c>
      <c r="H32" s="2" t="s">
        <v>62</v>
      </c>
    </row>
    <row r="33" spans="1:16" s="28" customFormat="1" x14ac:dyDescent="0.25">
      <c r="A33" s="33" t="s">
        <v>353</v>
      </c>
      <c r="B33" s="33"/>
      <c r="C33" s="33"/>
      <c r="D33" s="33"/>
      <c r="E33" s="31">
        <f>'othafdust 12US1'!AZ18</f>
        <v>1004478.6504314237</v>
      </c>
      <c r="F33" s="31">
        <f>'othafdust 12US1'!BA18</f>
        <v>176963.88112720649</v>
      </c>
      <c r="G33" s="2"/>
      <c r="H33" s="2"/>
    </row>
    <row r="34" spans="1:16" x14ac:dyDescent="0.25">
      <c r="A34" s="28" t="s">
        <v>345</v>
      </c>
      <c r="B34" s="26">
        <f>'othar 12US1'!S50</f>
        <v>2707964.1127114994</v>
      </c>
      <c r="C34" s="26">
        <f>'othar 12US1'!AH50</f>
        <v>4785.132467921082</v>
      </c>
      <c r="D34" s="26">
        <f>'othar 12US1'!AL50</f>
        <v>373473.21533400763</v>
      </c>
      <c r="E34" s="26">
        <f>'othar 12US1'!AW50</f>
        <v>309766.54910970113</v>
      </c>
      <c r="F34" s="26">
        <f>'othar 12US1'!AX50</f>
        <v>242457.04791103679</v>
      </c>
      <c r="G34" s="26">
        <f>'othar 12US1'!BL50</f>
        <v>19654.688250976258</v>
      </c>
      <c r="H34" s="26">
        <f>'othar 12US1'!BS50</f>
        <v>827125.06145309727</v>
      </c>
      <c r="I34" s="28"/>
    </row>
    <row r="35" spans="1:16" x14ac:dyDescent="0.25">
      <c r="A35" s="28" t="s">
        <v>421</v>
      </c>
      <c r="B35" s="26">
        <f>'onroad_can 12US1'!S50</f>
        <v>1602360.2379620452</v>
      </c>
      <c r="C35" s="26">
        <f>'onroad_can 12US1'!AH50</f>
        <v>6667.3596411977542</v>
      </c>
      <c r="D35" s="26">
        <f>'onroad_can 12US1'!AL50</f>
        <v>362085.19787386223</v>
      </c>
      <c r="E35" s="26">
        <f>'onroad_can 12US1'!AW50</f>
        <v>25343.739763342073</v>
      </c>
      <c r="F35" s="26">
        <f>'onroad_can 12US1'!AX50</f>
        <v>13290.179154756184</v>
      </c>
      <c r="G35" s="26">
        <f>'onroad_can 12US1'!BL50</f>
        <v>1354.2958457205516</v>
      </c>
      <c r="H35" s="26">
        <f>'onroad_can 12US1'!BS50</f>
        <v>129088.7030215444</v>
      </c>
      <c r="I35" s="28"/>
    </row>
    <row r="36" spans="1:16" x14ac:dyDescent="0.25">
      <c r="A36" s="28" t="s">
        <v>346</v>
      </c>
      <c r="B36" s="26">
        <f>'othpt 12US1'!V50</f>
        <v>1085244.3173996387</v>
      </c>
      <c r="C36" s="26">
        <f>'othpt 12US1'!AK50</f>
        <v>531101.0296059167</v>
      </c>
      <c r="D36" s="26">
        <f>'othpt 12US1'!AO50</f>
        <v>639118.84099002322</v>
      </c>
      <c r="E36" s="26">
        <f>'othpt 12US1'!AZ50</f>
        <v>109294.54502875573</v>
      </c>
      <c r="F36" s="26">
        <f>'othpt 12US1'!BA50</f>
        <v>46979.960955284085</v>
      </c>
      <c r="G36" s="26">
        <f>'othpt 12US1'!BO50</f>
        <v>981159.14846675331</v>
      </c>
      <c r="H36" s="26">
        <f>'othpt 12US1'!BV50</f>
        <v>768719.56216661923</v>
      </c>
      <c r="I36" s="28"/>
    </row>
    <row r="37" spans="1:16" s="96" customFormat="1" x14ac:dyDescent="0.25">
      <c r="A37" s="96" t="s">
        <v>479</v>
      </c>
      <c r="B37" s="97"/>
      <c r="C37" s="97"/>
      <c r="D37" s="97"/>
      <c r="E37" s="97">
        <f>'othptdust 12US1'!AZ18</f>
        <v>155197.18204037458</v>
      </c>
      <c r="F37" s="97">
        <f>'othptdust 12US1'!BA18</f>
        <v>56278.421742423168</v>
      </c>
      <c r="G37" s="97"/>
      <c r="H37" s="97"/>
    </row>
    <row r="38" spans="1:16" s="28" customFormat="1" x14ac:dyDescent="0.25">
      <c r="A38" s="28" t="s">
        <v>480</v>
      </c>
      <c r="B38" s="26">
        <f>'ptfire_othna 12US1'!S59</f>
        <v>5337593.6276715323</v>
      </c>
      <c r="C38" s="26">
        <f>'ptfire_othna 12US1'!AI59</f>
        <v>109386.08203590874</v>
      </c>
      <c r="D38" s="26">
        <f>'ptfire_othna 12US1'!AM59</f>
        <v>228651.30552134529</v>
      </c>
      <c r="E38" s="26">
        <f>'ptfire_othna 12US1'!AX59</f>
        <v>744537.59163404536</v>
      </c>
      <c r="F38" s="26">
        <f>'ptfire_othna 12US1'!AY59</f>
        <v>628851.62586642336</v>
      </c>
      <c r="G38" s="26">
        <f>'ptfire_othna 12US1'!BM59</f>
        <v>42215.81315825101</v>
      </c>
      <c r="H38" s="26">
        <f>'ptfire_othna 12US1'!BT59</f>
        <v>1568402.9169295058</v>
      </c>
      <c r="J38" s="26"/>
      <c r="K38" s="26"/>
      <c r="L38" s="26"/>
      <c r="M38" s="26"/>
      <c r="N38" s="26"/>
      <c r="O38" s="26"/>
      <c r="P38" s="26"/>
    </row>
    <row r="39" spans="1:16" s="96" customFormat="1" x14ac:dyDescent="0.25">
      <c r="A39" s="96" t="s">
        <v>522</v>
      </c>
      <c r="B39" s="97">
        <f>'cmv_c1c2 12'!Z64+'cmv_c3 12'!Z64</f>
        <v>11102.740996974124</v>
      </c>
      <c r="C39" s="97">
        <f>'cmv_c1c2 12'!AO64+'cmv_c3 12'!AO64</f>
        <v>37.275009637262443</v>
      </c>
      <c r="D39" s="97">
        <f>'cmv_c1c2 12'!AS64+'cmv_c3 12'!AS64</f>
        <v>96589.935181147303</v>
      </c>
      <c r="E39" s="97">
        <f>'cmv_c1c2 12'!BD64+'cmv_c3 12'!BD64</f>
        <v>1715.920548668362</v>
      </c>
      <c r="F39" s="97">
        <f>'cmv_c1c2 12'!BE64+'cmv_c3 12'!BE64</f>
        <v>1593.8513120193875</v>
      </c>
      <c r="G39" s="97">
        <f>'cmv_c1c2 12'!BS64+'cmv_c3 12'!BS64</f>
        <v>2939.3293656585511</v>
      </c>
      <c r="H39" s="97">
        <f>'cmv_c1c2 12'!BZ64+'cmv_c3 12'!BZ64</f>
        <v>5409.9078125464848</v>
      </c>
      <c r="J39" s="97"/>
      <c r="K39" s="97"/>
      <c r="L39" s="97"/>
      <c r="M39" s="97"/>
      <c r="N39" s="97"/>
      <c r="O39" s="97"/>
      <c r="P39" s="97"/>
    </row>
    <row r="40" spans="1:16" x14ac:dyDescent="0.25">
      <c r="A40" s="2" t="s">
        <v>347</v>
      </c>
      <c r="B40" s="1">
        <f>SUM(B33:B39)</f>
        <v>10744265.036741691</v>
      </c>
      <c r="C40" s="1">
        <f t="shared" ref="C40:H40" si="5">SUM(C33:C39)</f>
        <v>651976.87876058149</v>
      </c>
      <c r="D40" s="1">
        <f t="shared" si="5"/>
        <v>1699918.4949003858</v>
      </c>
      <c r="E40" s="1">
        <f t="shared" si="5"/>
        <v>2350334.1785563105</v>
      </c>
      <c r="F40" s="1">
        <f t="shared" si="5"/>
        <v>1166414.9680691494</v>
      </c>
      <c r="G40" s="1">
        <f t="shared" si="5"/>
        <v>1047323.2750873597</v>
      </c>
      <c r="H40" s="1">
        <f t="shared" si="5"/>
        <v>3298746.1513833129</v>
      </c>
    </row>
    <row r="41" spans="1:16" x14ac:dyDescent="0.25">
      <c r="A41" s="28" t="s">
        <v>348</v>
      </c>
      <c r="B41" s="26">
        <f>'othar 12US1'!S51</f>
        <v>115440.52789580046</v>
      </c>
      <c r="C41" s="26">
        <f>'othar 12US1'!AH51</f>
        <v>111699.45598821665</v>
      </c>
      <c r="D41" s="26">
        <f>'othar 12US1'!AL51</f>
        <v>60045.265471858766</v>
      </c>
      <c r="E41" s="26">
        <f>'othar 12US1'!AW51</f>
        <v>104881.21366158537</v>
      </c>
      <c r="F41" s="26">
        <f>'othar 12US1'!AX51</f>
        <v>34685.501246659318</v>
      </c>
      <c r="G41" s="26">
        <f>'othar 12US1'!BL51</f>
        <v>1728.8530911422204</v>
      </c>
      <c r="H41" s="26">
        <f>'othar 12US1'!BS51</f>
        <v>361626.12894915242</v>
      </c>
      <c r="I41" s="28"/>
    </row>
    <row r="42" spans="1:16" x14ac:dyDescent="0.25">
      <c r="A42" s="28" t="s">
        <v>422</v>
      </c>
      <c r="B42" s="26">
        <f>'onroad_mex 12US1'!Y38</f>
        <v>1829349.39789026</v>
      </c>
      <c r="C42" s="26">
        <f>'onroad_mex 12US1'!AL38</f>
        <v>2851.8469681941347</v>
      </c>
      <c r="D42" s="26">
        <f>'onroad_mex 12US1'!AP38</f>
        <v>447216.32736458065</v>
      </c>
      <c r="E42" s="26">
        <f>'onroad_mex 12US1'!AZ38</f>
        <v>15361.449129728053</v>
      </c>
      <c r="F42" s="26">
        <f>'onroad_mex 12US1'!BA38</f>
        <v>10924.596414729178</v>
      </c>
      <c r="G42" s="26">
        <f>'onroad_mex 12US1'!BO38</f>
        <v>6441.1085680815841</v>
      </c>
      <c r="H42" s="26">
        <f>'onroad_mex 12US1'!BT38</f>
        <v>158924.89933940809</v>
      </c>
      <c r="I42" s="28"/>
    </row>
    <row r="43" spans="1:16" x14ac:dyDescent="0.25">
      <c r="A43" s="28" t="s">
        <v>349</v>
      </c>
      <c r="B43" s="26">
        <f>'othpt 12US1'!V51</f>
        <v>108705.59757825213</v>
      </c>
      <c r="C43" s="26">
        <f>'othpt 12US1'!AK51</f>
        <v>1092.7740328491748</v>
      </c>
      <c r="D43" s="26">
        <f>'othpt 12US1'!AO51</f>
        <v>190439.48451330632</v>
      </c>
      <c r="E43" s="26">
        <f>'othpt 12US1'!AZ51</f>
        <v>53888.705333348495</v>
      </c>
      <c r="F43" s="26">
        <f>'othpt 12US1'!BA51</f>
        <v>37386.386796265026</v>
      </c>
      <c r="G43" s="26">
        <f>'othpt 12US1'!BO51</f>
        <v>354771.5281498846</v>
      </c>
      <c r="H43" s="26">
        <f>'othpt 12US1'!BV51</f>
        <v>35670.806788098031</v>
      </c>
      <c r="I43" s="28"/>
    </row>
    <row r="44" spans="1:16" s="28" customFormat="1" x14ac:dyDescent="0.25">
      <c r="A44" s="28" t="s">
        <v>481</v>
      </c>
      <c r="B44" s="26">
        <f>'ptfire_othna 12US1'!S60</f>
        <v>545771.82272691757</v>
      </c>
      <c r="C44" s="26">
        <f>'ptfire_othna 12US1'!AI60</f>
        <v>10555.022297584381</v>
      </c>
      <c r="D44" s="26">
        <f>'ptfire_othna 12US1'!AM60</f>
        <v>21773.212978945161</v>
      </c>
      <c r="E44" s="26">
        <f>'ptfire_othna 12US1'!AX60</f>
        <v>72377.952547455119</v>
      </c>
      <c r="F44" s="26">
        <f>'ptfire_othna 12US1'!AY60</f>
        <v>61857.239159491262</v>
      </c>
      <c r="G44" s="26">
        <f>'ptfire_othna 12US1'!BM60</f>
        <v>4526.605219273225</v>
      </c>
      <c r="H44" s="26">
        <f>'ptfire_othna 12US1'!BT60</f>
        <v>155323.73398457846</v>
      </c>
    </row>
    <row r="45" spans="1:16" x14ac:dyDescent="0.25">
      <c r="A45" s="2" t="s">
        <v>350</v>
      </c>
      <c r="B45" s="1">
        <f t="shared" ref="B45:H45" si="6">SUM(B41:B44)</f>
        <v>2599267.3460912304</v>
      </c>
      <c r="C45" s="1">
        <f t="shared" si="6"/>
        <v>126199.09928684434</v>
      </c>
      <c r="D45" s="1">
        <f t="shared" si="6"/>
        <v>719474.2903286909</v>
      </c>
      <c r="E45" s="1">
        <f t="shared" si="6"/>
        <v>246509.32067211703</v>
      </c>
      <c r="F45" s="1">
        <f t="shared" si="6"/>
        <v>144853.7236171448</v>
      </c>
      <c r="G45" s="1">
        <f t="shared" si="6"/>
        <v>367468.09502838168</v>
      </c>
      <c r="H45" s="1">
        <f t="shared" si="6"/>
        <v>711545.56906123692</v>
      </c>
    </row>
    <row r="46" spans="1:16" s="96" customFormat="1" x14ac:dyDescent="0.25">
      <c r="A46" s="33" t="s">
        <v>533</v>
      </c>
      <c r="B46" s="31">
        <f>pt_oilgas!B59</f>
        <v>51872.131500000003</v>
      </c>
      <c r="C46" s="31">
        <f>pt_oilgas!C59</f>
        <v>8.3935383252999998</v>
      </c>
      <c r="D46" s="31">
        <f>pt_oilgas!D59</f>
        <v>49962.026919999997</v>
      </c>
      <c r="E46" s="31">
        <f>pt_oilgas!E59</f>
        <v>636.25494702000003</v>
      </c>
      <c r="F46" s="31">
        <f>pt_oilgas!F59</f>
        <v>635.0949435</v>
      </c>
      <c r="G46" s="31">
        <f>pt_oilgas!G59</f>
        <v>462.05488945000002</v>
      </c>
      <c r="H46" s="31">
        <f>pt_oilgas!H59</f>
        <v>38832.768940000002</v>
      </c>
    </row>
    <row r="47" spans="1:16" x14ac:dyDescent="0.25">
      <c r="A47" s="28" t="s">
        <v>532</v>
      </c>
      <c r="B47" s="26">
        <f>'cmv_c1c2 12'!Z59+'cmv_c3 12'!Z59</f>
        <v>33561.634934792732</v>
      </c>
      <c r="C47" s="26">
        <f>'cmv_c1c2 12'!AO59+'cmv_c3 12'!AO59</f>
        <v>129.10965697580929</v>
      </c>
      <c r="D47" s="26">
        <f>'cmv_c1c2 12'!AS59+'cmv_c3 12'!AS59</f>
        <v>296980.60402305267</v>
      </c>
      <c r="E47" s="26">
        <f>'cmv_c1c2 12'!BD59+'cmv_c3 12'!BD59</f>
        <v>7243.1919085318314</v>
      </c>
      <c r="F47" s="26">
        <f>'cmv_c1c2 12'!BE59+'cmv_c3 12'!BE59</f>
        <v>6707.8406672392621</v>
      </c>
      <c r="G47" s="26">
        <f>'cmv_c1c2 12'!BS59+'cmv_c3 12'!BS59</f>
        <v>28296.36588839184</v>
      </c>
      <c r="H47" s="26">
        <f>'cmv_c1c2 12'!BZ59+'cmv_c3 12'!BZ59</f>
        <v>16344.999622502501</v>
      </c>
    </row>
    <row r="48" spans="1:16" x14ac:dyDescent="0.25">
      <c r="A48" s="28" t="s">
        <v>534</v>
      </c>
      <c r="B48" s="26">
        <f>'cmv_c3 12'!Z60</f>
        <v>23479.849419467901</v>
      </c>
      <c r="C48" s="26">
        <f>'cmv_c3 12'!AO60</f>
        <v>454.33665724190797</v>
      </c>
      <c r="D48" s="26">
        <f>'cmv_c3 12'!AS60</f>
        <v>262135.232536472</v>
      </c>
      <c r="E48" s="26">
        <f>'cmv_c3 12'!BD60</f>
        <v>25656.955489935001</v>
      </c>
      <c r="F48" s="26">
        <f>'cmv_c3 12'!BE60</f>
        <v>23604.317367832002</v>
      </c>
      <c r="G48" s="26">
        <f>'cmv_c3 12'!BS60</f>
        <v>188990.54396181501</v>
      </c>
      <c r="H48" s="26">
        <f>'cmv_c3 12'!BZ60</f>
        <v>11321.7493455028</v>
      </c>
      <c r="I48" s="28"/>
    </row>
    <row r="49" spans="1:22" x14ac:dyDescent="0.25">
      <c r="A49" s="2" t="s">
        <v>466</v>
      </c>
      <c r="B49" s="1">
        <f>B48+B47+B45+B40+B46</f>
        <v>13452445.998687182</v>
      </c>
      <c r="C49" s="1">
        <f t="shared" ref="C49:H49" si="7">C48+C47+C45+C40+C46</f>
        <v>778767.81789996882</v>
      </c>
      <c r="D49" s="1">
        <f t="shared" si="7"/>
        <v>3028470.6487086015</v>
      </c>
      <c r="E49" s="1">
        <f t="shared" si="7"/>
        <v>2630379.9015739146</v>
      </c>
      <c r="F49" s="1">
        <f t="shared" si="7"/>
        <v>1342215.9446648655</v>
      </c>
      <c r="G49" s="1">
        <f t="shared" si="7"/>
        <v>1632540.3348553984</v>
      </c>
      <c r="H49" s="1">
        <f t="shared" si="7"/>
        <v>4076791.2383525549</v>
      </c>
    </row>
    <row r="51" spans="1:22" x14ac:dyDescent="0.25">
      <c r="A51" s="117" t="s">
        <v>537</v>
      </c>
      <c r="B51" s="96"/>
      <c r="C51" s="96"/>
      <c r="D51" s="96"/>
      <c r="E51" s="96"/>
      <c r="F51" s="96"/>
      <c r="G51" s="96"/>
      <c r="H51" s="96"/>
    </row>
    <row r="52" spans="1:22" x14ac:dyDescent="0.25">
      <c r="A52" s="54" t="s">
        <v>214</v>
      </c>
      <c r="B52" s="54" t="s">
        <v>59</v>
      </c>
      <c r="C52" s="54" t="s">
        <v>57</v>
      </c>
      <c r="D52" s="54" t="s">
        <v>60</v>
      </c>
      <c r="E52" s="54" t="s">
        <v>54</v>
      </c>
      <c r="F52" s="54" t="s">
        <v>53</v>
      </c>
      <c r="G52" s="54" t="s">
        <v>61</v>
      </c>
      <c r="H52" s="54" t="s">
        <v>62</v>
      </c>
      <c r="U52" s="28"/>
      <c r="V52" s="28"/>
    </row>
    <row r="53" spans="1:22" s="28" customFormat="1" x14ac:dyDescent="0.25">
      <c r="A53" s="54" t="s">
        <v>353</v>
      </c>
      <c r="B53" s="54"/>
      <c r="C53" s="54"/>
      <c r="D53" s="54"/>
      <c r="E53" s="98">
        <v>2310150</v>
      </c>
      <c r="F53" s="98">
        <v>403704.75</v>
      </c>
      <c r="G53" s="54"/>
      <c r="H53" s="54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</row>
    <row r="54" spans="1:22" x14ac:dyDescent="0.25">
      <c r="A54" s="54" t="s">
        <v>345</v>
      </c>
      <c r="B54" s="98">
        <v>2087683.8</v>
      </c>
      <c r="C54" s="98">
        <v>3560.2168000000001</v>
      </c>
      <c r="D54" s="98">
        <v>250144.16</v>
      </c>
      <c r="E54" s="98">
        <v>229106.54299999998</v>
      </c>
      <c r="F54" s="98">
        <v>187529.899</v>
      </c>
      <c r="G54" s="98">
        <v>13656.912</v>
      </c>
      <c r="H54" s="98">
        <v>631366.93400000001</v>
      </c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</row>
    <row r="55" spans="1:22" x14ac:dyDescent="0.25">
      <c r="A55" s="54" t="s">
        <v>421</v>
      </c>
      <c r="B55" s="98">
        <v>1140574.6000000001</v>
      </c>
      <c r="C55" s="98">
        <v>5034.9404000000004</v>
      </c>
      <c r="D55" s="98">
        <v>244636.62</v>
      </c>
      <c r="E55" s="98">
        <v>17925.339400000001</v>
      </c>
      <c r="F55" s="98">
        <v>9064.5495300000002</v>
      </c>
      <c r="G55" s="98">
        <v>1054.0282999999999</v>
      </c>
      <c r="H55" s="98">
        <v>91216.358999999997</v>
      </c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</row>
    <row r="56" spans="1:22" x14ac:dyDescent="0.25">
      <c r="A56" s="54" t="s">
        <v>346</v>
      </c>
      <c r="B56" s="98">
        <v>520622.72</v>
      </c>
      <c r="C56" s="98">
        <v>378366.12</v>
      </c>
      <c r="D56" s="98">
        <v>232061.72</v>
      </c>
      <c r="E56" s="98">
        <v>61027.722999999998</v>
      </c>
      <c r="F56" s="98">
        <v>25366.761999999999</v>
      </c>
      <c r="G56" s="98">
        <v>480317.47</v>
      </c>
      <c r="H56" s="98">
        <v>358163.09</v>
      </c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</row>
    <row r="57" spans="1:22" x14ac:dyDescent="0.25">
      <c r="A57" s="54" t="s">
        <v>479</v>
      </c>
      <c r="B57" s="98"/>
      <c r="C57" s="98"/>
      <c r="D57" s="98"/>
      <c r="E57" s="98">
        <v>212443.62</v>
      </c>
      <c r="F57" s="98">
        <v>82775.625</v>
      </c>
      <c r="G57" s="98"/>
      <c r="H57" s="98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</row>
    <row r="58" spans="1:22" x14ac:dyDescent="0.25">
      <c r="A58" s="54" t="s">
        <v>480</v>
      </c>
      <c r="B58" s="98">
        <v>760325.81</v>
      </c>
      <c r="C58" s="98">
        <v>13075.513000000001</v>
      </c>
      <c r="D58" s="98">
        <v>33162.370999999999</v>
      </c>
      <c r="E58" s="98">
        <v>103810.26</v>
      </c>
      <c r="F58" s="98">
        <v>83986.312000000005</v>
      </c>
      <c r="G58" s="98">
        <v>6272.7704999999996</v>
      </c>
      <c r="H58" s="98">
        <v>271715.19</v>
      </c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</row>
    <row r="59" spans="1:22" x14ac:dyDescent="0.25">
      <c r="A59" s="54" t="s">
        <v>522</v>
      </c>
      <c r="B59" s="98">
        <v>5957.8308000000006</v>
      </c>
      <c r="C59" s="98">
        <v>24.150936299999998</v>
      </c>
      <c r="D59" s="98">
        <v>50551.815000000002</v>
      </c>
      <c r="E59" s="98">
        <v>979.45567999999992</v>
      </c>
      <c r="F59" s="98">
        <v>911.91664999999989</v>
      </c>
      <c r="G59" s="98">
        <v>1614.3660199999999</v>
      </c>
      <c r="H59" s="98">
        <v>2787.5029599999998</v>
      </c>
      <c r="I59" s="26"/>
      <c r="J59" s="26"/>
      <c r="K59" s="26"/>
      <c r="L59" s="26"/>
      <c r="N59" s="26"/>
      <c r="O59" s="26"/>
      <c r="P59" s="26"/>
      <c r="Q59" s="26"/>
      <c r="R59" s="26"/>
      <c r="S59" s="26"/>
      <c r="T59" s="26"/>
      <c r="U59" s="26"/>
      <c r="V59" s="26"/>
    </row>
    <row r="60" spans="1:22" x14ac:dyDescent="0.25">
      <c r="A60" s="115" t="s">
        <v>347</v>
      </c>
      <c r="B60" s="116">
        <f>SUM(B53:B59)</f>
        <v>4515164.7607999993</v>
      </c>
      <c r="C60" s="116">
        <f t="shared" ref="C60:H60" si="8">SUM(C53:C59)</f>
        <v>400060.94113629998</v>
      </c>
      <c r="D60" s="116">
        <f t="shared" si="8"/>
        <v>810556.68599999999</v>
      </c>
      <c r="E60" s="116">
        <f t="shared" si="8"/>
        <v>2935442.9410799998</v>
      </c>
      <c r="F60" s="116">
        <f t="shared" si="8"/>
        <v>793339.81417999999</v>
      </c>
      <c r="G60" s="116">
        <f t="shared" si="8"/>
        <v>502915.54681999999</v>
      </c>
      <c r="H60" s="116">
        <f t="shared" si="8"/>
        <v>1355249.07596</v>
      </c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</row>
    <row r="61" spans="1:22" x14ac:dyDescent="0.25">
      <c r="A61" s="54" t="s">
        <v>348</v>
      </c>
      <c r="B61" s="98">
        <v>93023.266000000003</v>
      </c>
      <c r="C61" s="98">
        <v>95121.991999999998</v>
      </c>
      <c r="D61" s="98">
        <v>50205.02</v>
      </c>
      <c r="E61" s="98">
        <v>84380.202999999994</v>
      </c>
      <c r="F61" s="98">
        <v>27383.206999999999</v>
      </c>
      <c r="G61" s="98">
        <v>1343.7547999999999</v>
      </c>
      <c r="H61" s="98">
        <v>319506.94</v>
      </c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</row>
    <row r="62" spans="1:22" x14ac:dyDescent="0.25">
      <c r="A62" s="54" t="s">
        <v>422</v>
      </c>
      <c r="B62" s="98">
        <v>1595147.9</v>
      </c>
      <c r="C62" s="98">
        <v>2492.5337</v>
      </c>
      <c r="D62" s="98">
        <v>393770.63499999995</v>
      </c>
      <c r="E62" s="98">
        <v>13018.654930000001</v>
      </c>
      <c r="F62" s="98">
        <v>9131.6893600000003</v>
      </c>
      <c r="G62" s="98">
        <v>5432.6997000000001</v>
      </c>
      <c r="H62" s="98">
        <v>141759.59</v>
      </c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</row>
    <row r="63" spans="1:22" x14ac:dyDescent="0.25">
      <c r="A63" s="54" t="s">
        <v>349</v>
      </c>
      <c r="B63" s="98">
        <v>105187.84</v>
      </c>
      <c r="C63" s="98">
        <v>1065.3842</v>
      </c>
      <c r="D63" s="98">
        <v>175162.05</v>
      </c>
      <c r="E63" s="98">
        <v>50354.32</v>
      </c>
      <c r="F63" s="98">
        <v>35668.222999999998</v>
      </c>
      <c r="G63" s="98">
        <v>327883.06</v>
      </c>
      <c r="H63" s="98">
        <v>34496.07</v>
      </c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</row>
    <row r="64" spans="1:22" x14ac:dyDescent="0.25">
      <c r="A64" s="54" t="s">
        <v>481</v>
      </c>
      <c r="B64" s="98">
        <v>373667.81</v>
      </c>
      <c r="C64" s="98">
        <v>7188.8823000000002</v>
      </c>
      <c r="D64" s="98">
        <v>15387.656999999999</v>
      </c>
      <c r="E64" s="98">
        <v>49070.648000000001</v>
      </c>
      <c r="F64" s="98">
        <v>41668.546999999999</v>
      </c>
      <c r="G64" s="98">
        <v>3045.3036999999999</v>
      </c>
      <c r="H64" s="98">
        <v>107070.14</v>
      </c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</row>
    <row r="65" spans="1:22" x14ac:dyDescent="0.25">
      <c r="A65" s="115" t="s">
        <v>350</v>
      </c>
      <c r="B65" s="116">
        <f>SUM(B61:B64)</f>
        <v>2167026.8160000001</v>
      </c>
      <c r="C65" s="116">
        <f t="shared" ref="C65:H65" si="9">SUM(C61:C64)</f>
        <v>105868.7922</v>
      </c>
      <c r="D65" s="116">
        <f t="shared" si="9"/>
        <v>634525.36199999996</v>
      </c>
      <c r="E65" s="116">
        <f t="shared" si="9"/>
        <v>196823.82592999999</v>
      </c>
      <c r="F65" s="116">
        <f t="shared" si="9"/>
        <v>113851.66636</v>
      </c>
      <c r="G65" s="116">
        <f t="shared" si="9"/>
        <v>337704.81819999998</v>
      </c>
      <c r="H65" s="116">
        <f t="shared" si="9"/>
        <v>602832.74</v>
      </c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</row>
    <row r="66" spans="1:22" s="28" customFormat="1" x14ac:dyDescent="0.25">
      <c r="A66" s="54" t="s">
        <v>533</v>
      </c>
      <c r="B66" s="98">
        <v>51872.131500000003</v>
      </c>
      <c r="C66" s="98">
        <v>8.3935383252999998</v>
      </c>
      <c r="D66" s="98">
        <v>49962.026919999997</v>
      </c>
      <c r="E66" s="98">
        <v>636.25494702000003</v>
      </c>
      <c r="F66" s="98">
        <v>635.0949435</v>
      </c>
      <c r="G66" s="98">
        <v>462.05488945000002</v>
      </c>
      <c r="H66" s="98">
        <v>38832.768940000002</v>
      </c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1:22" x14ac:dyDescent="0.25">
      <c r="A67" s="54" t="s">
        <v>532</v>
      </c>
      <c r="B67" s="98">
        <v>30810.9591</v>
      </c>
      <c r="C67" s="98">
        <v>103.038849</v>
      </c>
      <c r="D67" s="98">
        <v>268494.58100000001</v>
      </c>
      <c r="E67" s="98">
        <v>5772.4445320000004</v>
      </c>
      <c r="F67" s="98">
        <v>5353.50234</v>
      </c>
      <c r="G67" s="98">
        <v>18471.585950000001</v>
      </c>
      <c r="H67" s="98">
        <v>15103.5717</v>
      </c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1:22" x14ac:dyDescent="0.25">
      <c r="A68" s="54" t="s">
        <v>534</v>
      </c>
      <c r="B68" s="98">
        <v>12967.446029999999</v>
      </c>
      <c r="C68" s="98">
        <v>245.25148799999999</v>
      </c>
      <c r="D68" s="98">
        <v>140943.34889999998</v>
      </c>
      <c r="E68" s="98">
        <v>13845.056982399999</v>
      </c>
      <c r="F68" s="98">
        <v>12742.322495</v>
      </c>
      <c r="G68" s="98">
        <v>99838.038626000009</v>
      </c>
      <c r="H68" s="98">
        <v>6283.4594699999998</v>
      </c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</row>
    <row r="69" spans="1:22" x14ac:dyDescent="0.25">
      <c r="A69" s="115" t="s">
        <v>466</v>
      </c>
      <c r="B69" s="116">
        <f>SUM(B65:B68)+B60</f>
        <v>6777842.1134299999</v>
      </c>
      <c r="C69" s="116">
        <f t="shared" ref="C69:H69" si="10">SUM(C65:C68)+C60</f>
        <v>506286.41721162526</v>
      </c>
      <c r="D69" s="116">
        <f t="shared" si="10"/>
        <v>1904482.0048199999</v>
      </c>
      <c r="E69" s="116">
        <f t="shared" si="10"/>
        <v>3152520.5234714197</v>
      </c>
      <c r="F69" s="116">
        <f t="shared" si="10"/>
        <v>925922.4003185</v>
      </c>
      <c r="G69" s="116">
        <f t="shared" si="10"/>
        <v>959392.04448545002</v>
      </c>
      <c r="H69" s="116">
        <f t="shared" si="10"/>
        <v>2018301.61607</v>
      </c>
    </row>
    <row r="70" spans="1:22" x14ac:dyDescent="0.25">
      <c r="A70" s="54"/>
      <c r="B70" s="54"/>
      <c r="C70" s="54"/>
      <c r="D70" s="54"/>
      <c r="E70" s="54"/>
      <c r="F70" s="54"/>
      <c r="G70" s="54"/>
      <c r="H70" s="54"/>
    </row>
    <row r="71" spans="1:22" x14ac:dyDescent="0.25">
      <c r="A71" s="54"/>
      <c r="B71" s="54"/>
      <c r="C71" s="54"/>
      <c r="D71" s="54"/>
      <c r="E71" s="54"/>
      <c r="F71" s="54"/>
      <c r="G71" s="54"/>
      <c r="H71" s="54"/>
    </row>
    <row r="72" spans="1:22" x14ac:dyDescent="0.25">
      <c r="A72" s="54"/>
      <c r="B72" s="54"/>
      <c r="C72" s="54"/>
      <c r="D72" s="54"/>
      <c r="E72" s="54"/>
      <c r="F72" s="54"/>
      <c r="G72" s="54"/>
      <c r="H72" s="54"/>
    </row>
    <row r="73" spans="1:22" x14ac:dyDescent="0.25">
      <c r="A73" s="54"/>
      <c r="B73" s="54"/>
      <c r="C73" s="54"/>
      <c r="D73" s="54"/>
      <c r="E73" s="54"/>
      <c r="F73" s="54"/>
      <c r="G73" s="54"/>
      <c r="H73" s="54"/>
    </row>
    <row r="74" spans="1:22" x14ac:dyDescent="0.25">
      <c r="A74" s="54"/>
      <c r="B74" s="54"/>
      <c r="C74" s="54"/>
      <c r="D74" s="54"/>
      <c r="E74" s="54"/>
      <c r="F74" s="54"/>
      <c r="G74" s="54"/>
      <c r="H74" s="54"/>
    </row>
    <row r="75" spans="1:22" x14ac:dyDescent="0.25">
      <c r="A75" s="54"/>
      <c r="B75" s="54"/>
      <c r="C75" s="54"/>
      <c r="D75" s="54"/>
      <c r="E75" s="54"/>
      <c r="F75" s="54"/>
      <c r="G75" s="54"/>
      <c r="H75" s="54"/>
    </row>
    <row r="76" spans="1:22" x14ac:dyDescent="0.25">
      <c r="A76" s="54"/>
      <c r="B76" s="54"/>
      <c r="C76" s="54"/>
      <c r="D76" s="54"/>
      <c r="E76" s="54"/>
      <c r="F76" s="54"/>
      <c r="G76" s="54"/>
      <c r="H76" s="54"/>
    </row>
    <row r="77" spans="1:22" x14ac:dyDescent="0.25">
      <c r="A77" s="54"/>
      <c r="B77" s="54"/>
      <c r="C77" s="54"/>
      <c r="D77" s="54"/>
      <c r="E77" s="54"/>
      <c r="F77" s="54"/>
      <c r="G77" s="54"/>
      <c r="H77" s="54"/>
    </row>
    <row r="78" spans="1:22" x14ac:dyDescent="0.25">
      <c r="A78" s="54"/>
      <c r="B78" s="54"/>
      <c r="C78" s="54"/>
      <c r="D78" s="54"/>
      <c r="E78" s="54"/>
      <c r="F78" s="54"/>
      <c r="G78" s="54"/>
      <c r="H78" s="54"/>
    </row>
    <row r="79" spans="1:22" x14ac:dyDescent="0.25">
      <c r="A79" s="54"/>
      <c r="B79" s="54"/>
      <c r="C79" s="54"/>
      <c r="D79" s="54"/>
      <c r="E79" s="54"/>
      <c r="F79" s="54"/>
      <c r="G79" s="54"/>
      <c r="H79" s="54"/>
    </row>
    <row r="80" spans="1:22" x14ac:dyDescent="0.25">
      <c r="A80" s="54"/>
      <c r="B80" s="54"/>
      <c r="C80" s="54"/>
      <c r="D80" s="54"/>
      <c r="E80" s="54"/>
      <c r="F80" s="54"/>
      <c r="G80" s="54"/>
      <c r="H80" s="54"/>
    </row>
    <row r="81" spans="1:8" x14ac:dyDescent="0.25">
      <c r="A81" s="54"/>
      <c r="B81" s="54"/>
      <c r="C81" s="54"/>
      <c r="D81" s="54"/>
      <c r="E81" s="54"/>
      <c r="F81" s="54"/>
      <c r="G81" s="54"/>
      <c r="H81" s="54"/>
    </row>
    <row r="82" spans="1:8" x14ac:dyDescent="0.25">
      <c r="A82" s="54"/>
      <c r="B82" s="54"/>
      <c r="C82" s="54"/>
      <c r="D82" s="54"/>
      <c r="E82" s="54"/>
      <c r="F82" s="54"/>
      <c r="G82" s="54"/>
      <c r="H82" s="54"/>
    </row>
    <row r="83" spans="1:8" x14ac:dyDescent="0.25">
      <c r="A83" s="54"/>
      <c r="B83" s="54"/>
      <c r="C83" s="54"/>
      <c r="D83" s="54"/>
      <c r="E83" s="54"/>
      <c r="F83" s="54"/>
      <c r="G83" s="54"/>
      <c r="H83" s="54"/>
    </row>
    <row r="84" spans="1:8" x14ac:dyDescent="0.25">
      <c r="A84" s="54"/>
      <c r="B84" s="54"/>
      <c r="C84" s="54"/>
      <c r="D84" s="54"/>
      <c r="E84" s="54"/>
      <c r="F84" s="54"/>
      <c r="G84" s="54"/>
      <c r="H84" s="54"/>
    </row>
  </sheetData>
  <sortState xmlns:xlrd2="http://schemas.microsoft.com/office/spreadsheetml/2017/richdata2" ref="A45:V59">
    <sortCondition ref="A45:A59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0"/>
  <dimension ref="A1:CS38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ColWidth="9.140625" defaultRowHeight="15" x14ac:dyDescent="0.25"/>
  <cols>
    <col min="1" max="1" width="18.85546875" style="28" customWidth="1"/>
    <col min="2" max="2" width="10.85546875" style="26" customWidth="1"/>
    <col min="3" max="14" width="9.140625" style="26"/>
    <col min="15" max="15" width="9.140625" style="28"/>
    <col min="16" max="16" width="14.85546875" style="28" bestFit="1" customWidth="1"/>
    <col min="17" max="17" width="5.42578125" style="26" bestFit="1" customWidth="1"/>
    <col min="18" max="18" width="9.85546875" style="26" bestFit="1" customWidth="1"/>
    <col min="19" max="19" width="5.5703125" style="26" bestFit="1" customWidth="1"/>
    <col min="20" max="20" width="14.5703125" style="26" bestFit="1" customWidth="1"/>
    <col min="21" max="21" width="5.5703125" style="26" bestFit="1" customWidth="1"/>
    <col min="22" max="22" width="5.7109375" style="26" bestFit="1" customWidth="1"/>
    <col min="23" max="23" width="13.42578125" style="26" bestFit="1" customWidth="1"/>
    <col min="24" max="24" width="5.7109375" style="26" bestFit="1" customWidth="1"/>
    <col min="25" max="25" width="9.28515625" style="26" bestFit="1" customWidth="1"/>
    <col min="26" max="26" width="5.7109375" style="26" bestFit="1" customWidth="1"/>
    <col min="27" max="27" width="5.7109375" style="26" customWidth="1"/>
    <col min="28" max="28" width="5.7109375" style="26" bestFit="1" customWidth="1"/>
    <col min="29" max="29" width="5.85546875" style="26" bestFit="1" customWidth="1"/>
    <col min="30" max="30" width="6.42578125" style="26" bestFit="1" customWidth="1"/>
    <col min="31" max="31" width="15.42578125" style="26" bestFit="1" customWidth="1"/>
    <col min="32" max="32" width="6.5703125" style="26" bestFit="1" customWidth="1"/>
    <col min="33" max="33" width="5.7109375" style="26" bestFit="1" customWidth="1"/>
    <col min="34" max="34" width="5.140625" style="26" bestFit="1" customWidth="1"/>
    <col min="35" max="35" width="4.140625" style="26" bestFit="1" customWidth="1"/>
    <col min="36" max="36" width="6.5703125" style="26" bestFit="1" customWidth="1"/>
    <col min="37" max="37" width="6.140625" style="26" bestFit="1" customWidth="1"/>
    <col min="38" max="38" width="5.7109375" style="26" bestFit="1" customWidth="1"/>
    <col min="39" max="39" width="10" style="26" bestFit="1" customWidth="1"/>
    <col min="40" max="40" width="7.7109375" style="26" bestFit="1" customWidth="1"/>
    <col min="41" max="41" width="6.7109375" style="26" bestFit="1" customWidth="1"/>
    <col min="42" max="42" width="7.7109375" style="26" bestFit="1" customWidth="1"/>
    <col min="43" max="43" width="5.7109375" style="26" bestFit="1" customWidth="1"/>
    <col min="44" max="44" width="4.28515625" style="26" bestFit="1" customWidth="1"/>
    <col min="45" max="45" width="6.7109375" style="26" bestFit="1" customWidth="1"/>
    <col min="46" max="46" width="4.5703125" style="26" bestFit="1" customWidth="1"/>
    <col min="47" max="47" width="4.140625" style="26" bestFit="1" customWidth="1"/>
    <col min="48" max="48" width="5.7109375" style="26" bestFit="1" customWidth="1"/>
    <col min="49" max="49" width="4.140625" style="26" bestFit="1" customWidth="1"/>
    <col min="50" max="50" width="5.85546875" style="26" bestFit="1" customWidth="1"/>
    <col min="51" max="51" width="3.28515625" style="26" bestFit="1" customWidth="1"/>
    <col min="52" max="52" width="6.7109375" style="26" bestFit="1" customWidth="1"/>
    <col min="53" max="53" width="6.85546875" style="26" bestFit="1" customWidth="1"/>
    <col min="54" max="54" width="5.7109375" style="26" bestFit="1" customWidth="1"/>
    <col min="55" max="55" width="5.140625" style="26" bestFit="1" customWidth="1"/>
    <col min="56" max="56" width="5.28515625" style="26" bestFit="1" customWidth="1"/>
    <col min="57" max="57" width="8.7109375" style="26" bestFit="1" customWidth="1"/>
    <col min="58" max="58" width="4.85546875" style="26" bestFit="1" customWidth="1"/>
    <col min="59" max="59" width="7.85546875" style="26" bestFit="1" customWidth="1"/>
    <col min="60" max="60" width="5.85546875" style="26" bestFit="1" customWidth="1"/>
    <col min="61" max="61" width="6" style="26" bestFit="1" customWidth="1"/>
    <col min="62" max="63" width="5.7109375" style="26" bestFit="1" customWidth="1"/>
    <col min="64" max="64" width="3.85546875" style="26" bestFit="1" customWidth="1"/>
    <col min="65" max="65" width="5.7109375" style="26" bestFit="1" customWidth="1"/>
    <col min="66" max="66" width="3.85546875" style="26" bestFit="1" customWidth="1"/>
    <col min="67" max="67" width="5.7109375" style="26" bestFit="1" customWidth="1"/>
    <col min="68" max="69" width="5.28515625" style="26" bestFit="1" customWidth="1"/>
    <col min="70" max="70" width="6.7109375" style="26" bestFit="1" customWidth="1"/>
    <col min="71" max="71" width="5.7109375" style="26" bestFit="1" customWidth="1"/>
    <col min="72" max="72" width="9.140625" style="26" bestFit="1" customWidth="1"/>
    <col min="73" max="73" width="6.7109375" style="26" bestFit="1" customWidth="1"/>
    <col min="74" max="74" width="7.5703125" style="26" customWidth="1"/>
    <col min="75" max="75" width="8" style="26" bestFit="1" customWidth="1"/>
    <col min="76" max="76" width="6.7109375" style="26" customWidth="1"/>
    <col min="77" max="77" width="9" style="26" bestFit="1" customWidth="1"/>
    <col min="78" max="78" width="7.140625" style="26" customWidth="1"/>
    <col min="79" max="16384" width="9.140625" style="28"/>
  </cols>
  <sheetData>
    <row r="1" spans="1:97" x14ac:dyDescent="0.25">
      <c r="B1" s="26" t="s">
        <v>507</v>
      </c>
      <c r="P1" s="28" t="s">
        <v>510</v>
      </c>
      <c r="BV1" s="26" t="s">
        <v>404</v>
      </c>
      <c r="CB1" s="28" t="s">
        <v>316</v>
      </c>
    </row>
    <row r="2" spans="1:97" x14ac:dyDescent="0.25">
      <c r="A2" s="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8" t="s">
        <v>63</v>
      </c>
      <c r="J2" s="28" t="s">
        <v>64</v>
      </c>
      <c r="K2" s="28" t="s">
        <v>65</v>
      </c>
      <c r="L2" s="62" t="s">
        <v>317</v>
      </c>
      <c r="M2" s="62" t="s">
        <v>320</v>
      </c>
      <c r="N2" s="62" t="s">
        <v>327</v>
      </c>
      <c r="P2" s="28" t="s">
        <v>227</v>
      </c>
      <c r="Q2" s="26" t="s">
        <v>391</v>
      </c>
      <c r="R2" s="26" t="s">
        <v>178</v>
      </c>
      <c r="S2" s="26" t="s">
        <v>131</v>
      </c>
      <c r="T2" s="26" t="s">
        <v>132</v>
      </c>
      <c r="U2" s="26" t="s">
        <v>133</v>
      </c>
      <c r="V2" s="26" t="s">
        <v>392</v>
      </c>
      <c r="W2" s="26" t="s">
        <v>179</v>
      </c>
      <c r="X2" s="26" t="s">
        <v>134</v>
      </c>
      <c r="Y2" s="26" t="s">
        <v>59</v>
      </c>
      <c r="Z2" s="26" t="s">
        <v>136</v>
      </c>
      <c r="AA2" s="26" t="s">
        <v>137</v>
      </c>
      <c r="AB2" s="26" t="s">
        <v>393</v>
      </c>
      <c r="AC2" s="26" t="s">
        <v>138</v>
      </c>
      <c r="AD2" s="26" t="s">
        <v>139</v>
      </c>
      <c r="AE2" s="26" t="s">
        <v>140</v>
      </c>
      <c r="AF2" s="26" t="s">
        <v>141</v>
      </c>
      <c r="AG2" s="26" t="s">
        <v>142</v>
      </c>
      <c r="AH2" s="26" t="s">
        <v>143</v>
      </c>
      <c r="AI2" s="26" t="s">
        <v>394</v>
      </c>
      <c r="AJ2" s="26" t="s">
        <v>144</v>
      </c>
      <c r="AK2" s="26" t="s">
        <v>400</v>
      </c>
      <c r="AL2" s="26" t="s">
        <v>57</v>
      </c>
      <c r="AM2" s="26" t="s">
        <v>128</v>
      </c>
      <c r="AN2" s="26" t="s">
        <v>145</v>
      </c>
      <c r="AO2" s="26" t="s">
        <v>146</v>
      </c>
      <c r="AP2" s="26" t="s">
        <v>60</v>
      </c>
      <c r="AQ2" s="26" t="s">
        <v>148</v>
      </c>
      <c r="AR2" s="26" t="s">
        <v>149</v>
      </c>
      <c r="AS2" s="26" t="s">
        <v>150</v>
      </c>
      <c r="AT2" s="26" t="s">
        <v>151</v>
      </c>
      <c r="AU2" s="26" t="s">
        <v>152</v>
      </c>
      <c r="AV2" s="26" t="s">
        <v>153</v>
      </c>
      <c r="AW2" s="26" t="s">
        <v>154</v>
      </c>
      <c r="AX2" s="26" t="s">
        <v>155</v>
      </c>
      <c r="AY2" s="26" t="s">
        <v>156</v>
      </c>
      <c r="AZ2" s="26" t="s">
        <v>54</v>
      </c>
      <c r="BA2" s="26" t="s">
        <v>53</v>
      </c>
      <c r="BB2" s="26" t="s">
        <v>157</v>
      </c>
      <c r="BC2" s="26" t="s">
        <v>158</v>
      </c>
      <c r="BD2" s="26" t="s">
        <v>159</v>
      </c>
      <c r="BE2" s="26" t="s">
        <v>160</v>
      </c>
      <c r="BF2" s="26" t="s">
        <v>161</v>
      </c>
      <c r="BG2" s="26" t="s">
        <v>162</v>
      </c>
      <c r="BH2" s="26" t="s">
        <v>163</v>
      </c>
      <c r="BI2" s="26" t="s">
        <v>164</v>
      </c>
      <c r="BJ2" s="26" t="s">
        <v>165</v>
      </c>
      <c r="BK2" s="26" t="s">
        <v>395</v>
      </c>
      <c r="BL2" s="26" t="s">
        <v>166</v>
      </c>
      <c r="BM2" s="26" t="s">
        <v>167</v>
      </c>
      <c r="BN2" s="26" t="s">
        <v>168</v>
      </c>
      <c r="BO2" s="26" t="s">
        <v>61</v>
      </c>
      <c r="BP2" s="26" t="s">
        <v>169</v>
      </c>
      <c r="BQ2" s="26" t="s">
        <v>170</v>
      </c>
      <c r="BR2" s="26" t="s">
        <v>171</v>
      </c>
      <c r="BS2" s="26" t="s">
        <v>173</v>
      </c>
      <c r="BT2" s="26" t="s">
        <v>174</v>
      </c>
      <c r="BU2" s="26" t="s">
        <v>175</v>
      </c>
      <c r="BV2" s="28" t="s">
        <v>401</v>
      </c>
      <c r="BW2" s="28" t="s">
        <v>402</v>
      </c>
      <c r="BX2" s="28"/>
      <c r="BY2" s="28" t="s">
        <v>399</v>
      </c>
      <c r="CA2" s="26" t="s">
        <v>141</v>
      </c>
      <c r="CB2" s="26" t="s">
        <v>59</v>
      </c>
      <c r="CC2" s="26" t="s">
        <v>57</v>
      </c>
      <c r="CD2" s="26" t="s">
        <v>60</v>
      </c>
      <c r="CE2" s="26" t="s">
        <v>54</v>
      </c>
      <c r="CF2" s="26" t="s">
        <v>53</v>
      </c>
      <c r="CG2" s="26" t="s">
        <v>61</v>
      </c>
      <c r="CH2" s="26" t="s">
        <v>62</v>
      </c>
      <c r="CI2" s="28" t="s">
        <v>63</v>
      </c>
      <c r="CJ2" s="28" t="s">
        <v>64</v>
      </c>
      <c r="CK2" s="28" t="s">
        <v>65</v>
      </c>
      <c r="CL2" s="62" t="s">
        <v>317</v>
      </c>
      <c r="CM2" s="62" t="s">
        <v>320</v>
      </c>
      <c r="CN2" s="62" t="s">
        <v>327</v>
      </c>
      <c r="CO2" s="62"/>
      <c r="CP2" s="62"/>
      <c r="CQ2" s="62"/>
      <c r="CR2" s="62"/>
      <c r="CS2" s="62"/>
    </row>
    <row r="3" spans="1:97" x14ac:dyDescent="0.25">
      <c r="A3" s="20" t="s">
        <v>89</v>
      </c>
      <c r="B3" s="97">
        <v>75474.029062999994</v>
      </c>
      <c r="C3" s="97">
        <v>141.88151406</v>
      </c>
      <c r="D3" s="97">
        <v>20488.267422000001</v>
      </c>
      <c r="E3" s="97">
        <v>1373.0816208000001</v>
      </c>
      <c r="F3" s="97">
        <v>1103.9420534000001</v>
      </c>
      <c r="G3" s="97">
        <v>517.51509355999997</v>
      </c>
      <c r="H3" s="97">
        <v>7224.1682591999997</v>
      </c>
      <c r="I3" s="97">
        <v>32.187655569999997</v>
      </c>
      <c r="J3" s="97">
        <v>180.4908452</v>
      </c>
      <c r="K3" s="97">
        <v>75.866798372000005</v>
      </c>
      <c r="L3" s="97">
        <v>5.3857081446999997</v>
      </c>
      <c r="M3" s="97">
        <v>26.901119747999999</v>
      </c>
      <c r="N3" s="97">
        <v>11.037147484</v>
      </c>
      <c r="P3" s="28" t="s">
        <v>181</v>
      </c>
      <c r="Q3" s="26">
        <v>0</v>
      </c>
      <c r="R3" s="26">
        <v>0</v>
      </c>
      <c r="S3" s="26">
        <v>0</v>
      </c>
      <c r="T3" s="26">
        <v>0</v>
      </c>
      <c r="U3" s="26">
        <v>0</v>
      </c>
      <c r="V3" s="26">
        <v>0</v>
      </c>
      <c r="W3" s="26">
        <v>0</v>
      </c>
      <c r="X3" s="26">
        <v>0</v>
      </c>
      <c r="Y3" s="26">
        <v>0</v>
      </c>
      <c r="Z3" s="26">
        <v>0</v>
      </c>
      <c r="AA3" s="26">
        <v>0</v>
      </c>
      <c r="AB3" s="26">
        <v>0</v>
      </c>
      <c r="AC3" s="26">
        <v>0</v>
      </c>
      <c r="AD3" s="26">
        <v>0</v>
      </c>
      <c r="AE3" s="26">
        <v>0</v>
      </c>
      <c r="AF3" s="26">
        <v>0</v>
      </c>
      <c r="AG3" s="26">
        <v>0</v>
      </c>
      <c r="AH3" s="26">
        <v>0</v>
      </c>
      <c r="AI3" s="26">
        <v>0</v>
      </c>
      <c r="AJ3" s="26">
        <v>0</v>
      </c>
      <c r="AK3" s="26">
        <v>0</v>
      </c>
      <c r="AL3" s="26">
        <v>0</v>
      </c>
      <c r="AM3" s="26">
        <v>0</v>
      </c>
      <c r="AN3" s="26">
        <v>0</v>
      </c>
      <c r="AO3" s="26">
        <v>0</v>
      </c>
      <c r="AP3" s="26">
        <v>0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0</v>
      </c>
      <c r="BC3" s="26">
        <v>0</v>
      </c>
      <c r="BD3" s="26">
        <v>0</v>
      </c>
      <c r="BE3" s="26">
        <v>0</v>
      </c>
      <c r="BF3" s="26">
        <v>0</v>
      </c>
      <c r="BG3" s="26">
        <v>0</v>
      </c>
      <c r="BH3" s="26">
        <v>0</v>
      </c>
      <c r="BI3" s="26">
        <v>0</v>
      </c>
      <c r="BJ3" s="26">
        <v>0</v>
      </c>
      <c r="BK3" s="26">
        <v>0</v>
      </c>
      <c r="BL3" s="26">
        <v>0</v>
      </c>
      <c r="BM3" s="26">
        <v>0</v>
      </c>
      <c r="BN3" s="26">
        <v>0</v>
      </c>
      <c r="BO3" s="26">
        <v>0</v>
      </c>
      <c r="BP3" s="26">
        <v>0</v>
      </c>
      <c r="BQ3" s="26">
        <v>0</v>
      </c>
      <c r="BR3" s="26">
        <v>0</v>
      </c>
      <c r="BS3" s="26">
        <v>0</v>
      </c>
      <c r="BT3" s="26">
        <v>0</v>
      </c>
      <c r="BU3" s="26">
        <v>0</v>
      </c>
      <c r="BV3" s="26">
        <f>AS3*0.108*92.1006/14.43</f>
        <v>0</v>
      </c>
      <c r="BW3" s="26">
        <f>BU3-AK3*0.966*106.165/128.1705</f>
        <v>0</v>
      </c>
      <c r="BY3" s="26" t="str">
        <f t="shared" ref="BY3:BY34" si="0">IF(BT3&lt;&gt;0,S3+Q3+U3+V3+X3+Z3+AA3+AB3+AC3+AD3+AG3+AH3+AI3+AJ3+AQ3+AS3+BK3+BQ3+BR3+BS3+BU3,"")</f>
        <v/>
      </c>
      <c r="CA3" s="30" t="str">
        <f t="shared" ref="CA3:CA34" si="1">IF(AP3&lt;&gt;0,AF3/AP3,"")</f>
        <v/>
      </c>
      <c r="CB3" s="23">
        <f t="shared" ref="CB3:CB34" si="2">IF(B3&lt;&gt;0,(Y3-B3)/B3,"")</f>
        <v>-1</v>
      </c>
      <c r="CC3" s="23">
        <f t="shared" ref="CC3:CC36" si="3">IF(C3&lt;&gt;0,(AL3-C3)/C3,"")</f>
        <v>-1</v>
      </c>
      <c r="CD3" s="23">
        <f t="shared" ref="CD3:CD36" si="4">IF(D3&lt;&gt;0,(AP3-D3)/D3,"")</f>
        <v>-1</v>
      </c>
      <c r="CE3" s="23">
        <f t="shared" ref="CE3:CE36" si="5">IF(E3&lt;&gt;0,(AZ3-E3)/E3,"")</f>
        <v>-1</v>
      </c>
      <c r="CF3" s="23">
        <f t="shared" ref="CF3:CF36" si="6">IF(F3&lt;&gt;0,(BA3-F3)/F3,"")</f>
        <v>-1</v>
      </c>
      <c r="CG3" s="23">
        <f t="shared" ref="CG3:CG36" si="7">IF(G3&lt;&gt;0,(BO3-G3)/G3,"")</f>
        <v>-1</v>
      </c>
      <c r="CH3" s="23">
        <f t="shared" ref="CH3:CH36" si="8">IF(H3&lt;&gt;0,(BT3-H3)/H3,"")</f>
        <v>-1</v>
      </c>
      <c r="CI3" s="23">
        <f t="shared" ref="CI3:CI34" si="9">IF(I3&lt;&gt;0,(T3-I3)/I3,"")</f>
        <v>-1</v>
      </c>
      <c r="CJ3" s="23">
        <f t="shared" ref="CJ3:CJ34" si="10">IF(J3&lt;&gt;0,(V3-J3)/J3,"")</f>
        <v>-1</v>
      </c>
      <c r="CK3" s="23">
        <f t="shared" ref="CK3:CK34" si="11">IF(K3&lt;&gt;0,(AE3-K3)/K3,"")</f>
        <v>-1</v>
      </c>
      <c r="CL3" s="23">
        <f t="shared" ref="CL3:CL34" si="12">IF(L3&lt;&gt;0,(R3-L3)/L3,"")</f>
        <v>-1</v>
      </c>
      <c r="CM3" s="23">
        <f t="shared" ref="CM3:CM34" si="13">IF(M3&lt;&gt;0,(W3-M3)/M3,"")</f>
        <v>-1</v>
      </c>
      <c r="CN3" s="23">
        <f t="shared" ref="CN3:CN34" si="14">IF(N3&lt;&gt;0,(AK3-N3)/N3,"")</f>
        <v>-1</v>
      </c>
      <c r="CO3" s="23"/>
      <c r="CP3" s="23"/>
      <c r="CQ3" s="23"/>
      <c r="CR3" s="23"/>
      <c r="CS3" s="23"/>
    </row>
    <row r="4" spans="1:97" x14ac:dyDescent="0.25">
      <c r="A4" s="56" t="s">
        <v>90</v>
      </c>
      <c r="B4" s="97">
        <v>323918.17322</v>
      </c>
      <c r="C4" s="97">
        <v>493.48771255000003</v>
      </c>
      <c r="D4" s="97">
        <v>80878.767470999999</v>
      </c>
      <c r="E4" s="97">
        <v>2355.4157040999999</v>
      </c>
      <c r="F4" s="97">
        <v>1611.3778502</v>
      </c>
      <c r="G4" s="97">
        <v>1128.1441483999999</v>
      </c>
      <c r="H4" s="97">
        <v>26066.037665</v>
      </c>
      <c r="I4" s="97">
        <v>124.38687988</v>
      </c>
      <c r="J4" s="97">
        <v>739.55904568000005</v>
      </c>
      <c r="K4" s="97">
        <v>288.81961541999999</v>
      </c>
      <c r="L4" s="97">
        <v>21.056243431999999</v>
      </c>
      <c r="M4" s="97">
        <v>112.42444046999999</v>
      </c>
      <c r="N4" s="97">
        <v>43.596626049000001</v>
      </c>
      <c r="P4" s="28" t="s">
        <v>336</v>
      </c>
      <c r="Q4" s="26">
        <v>49.364157716859197</v>
      </c>
      <c r="R4" s="26">
        <v>21.0399600350983</v>
      </c>
      <c r="S4" s="26">
        <v>124.286848339119</v>
      </c>
      <c r="T4" s="26">
        <v>124.287922964513</v>
      </c>
      <c r="U4" s="26">
        <v>75.252980115412001</v>
      </c>
      <c r="V4" s="26">
        <v>739.23590859180695</v>
      </c>
      <c r="W4" s="26">
        <v>112.37821170103101</v>
      </c>
      <c r="X4" s="26">
        <v>1151.03364920539</v>
      </c>
      <c r="Y4" s="26">
        <v>323782.60328907502</v>
      </c>
      <c r="Z4" s="26">
        <v>1655.58125460011</v>
      </c>
      <c r="AA4" s="26">
        <v>479.671953454917</v>
      </c>
      <c r="AB4" s="26">
        <v>498.31690179037298</v>
      </c>
      <c r="AC4" s="26">
        <v>20.588237585456501</v>
      </c>
      <c r="AD4" s="26">
        <v>288.569203127278</v>
      </c>
      <c r="AE4" s="26">
        <v>288.56920114139803</v>
      </c>
      <c r="AF4" s="26">
        <v>646.56244823272004</v>
      </c>
      <c r="AG4" s="26">
        <v>943.27573481924799</v>
      </c>
      <c r="AH4" s="26">
        <v>16.7687887958784</v>
      </c>
      <c r="AI4" s="26">
        <v>10.9367254000672</v>
      </c>
      <c r="AJ4" s="26">
        <v>121.46360995655699</v>
      </c>
      <c r="AK4" s="26">
        <v>43.5677092675556</v>
      </c>
      <c r="AL4" s="26">
        <v>493.272467357815</v>
      </c>
      <c r="AM4" s="26">
        <v>0</v>
      </c>
      <c r="AN4" s="26">
        <v>69056.724753826406</v>
      </c>
      <c r="AO4" s="26">
        <v>11116.0592913242</v>
      </c>
      <c r="AP4" s="26">
        <v>80819.346493383404</v>
      </c>
      <c r="AQ4" s="26">
        <v>874.69925019703805</v>
      </c>
      <c r="AR4" s="26">
        <v>1.8456085362963399</v>
      </c>
      <c r="AS4" s="26">
        <v>13147.078933041201</v>
      </c>
      <c r="AT4" s="26">
        <v>9.7047995612802307</v>
      </c>
      <c r="AU4" s="26">
        <v>1.9440271609429101</v>
      </c>
      <c r="AV4" s="26">
        <v>823.48876370310302</v>
      </c>
      <c r="AW4" s="26">
        <v>15.820580366738801</v>
      </c>
      <c r="AX4" s="26">
        <v>0.70388805921614706</v>
      </c>
      <c r="AY4" s="26">
        <v>0.54880457128369597</v>
      </c>
      <c r="AZ4" s="26">
        <v>2352.4170767901801</v>
      </c>
      <c r="BA4" s="26">
        <v>1609.0987034705099</v>
      </c>
      <c r="BB4" s="26">
        <v>743.31837331966403</v>
      </c>
      <c r="BC4" s="26">
        <v>7.9208979976520704</v>
      </c>
      <c r="BD4" s="26">
        <v>9.6124344979248905E-2</v>
      </c>
      <c r="BE4" s="26">
        <v>59.124469319929197</v>
      </c>
      <c r="BF4" s="26">
        <v>1.7176157343871401</v>
      </c>
      <c r="BG4" s="26">
        <v>85.976753363426297</v>
      </c>
      <c r="BH4" s="26">
        <v>12.952754950754199</v>
      </c>
      <c r="BI4" s="26">
        <v>3.1089012053770699</v>
      </c>
      <c r="BJ4" s="26">
        <v>411.31092588612</v>
      </c>
      <c r="BK4" s="26">
        <v>70.795899666242207</v>
      </c>
      <c r="BL4" s="26">
        <v>9.0025891521574994</v>
      </c>
      <c r="BM4" s="26">
        <v>163.37461543125099</v>
      </c>
      <c r="BN4" s="26">
        <v>0.45658412561936002</v>
      </c>
      <c r="BO4" s="26">
        <v>1127.62857057821</v>
      </c>
      <c r="BP4" s="26">
        <v>0</v>
      </c>
      <c r="BQ4" s="26">
        <v>0.82422479292889494</v>
      </c>
      <c r="BR4" s="26">
        <v>3075.3287277483601</v>
      </c>
      <c r="BS4" s="26">
        <v>301.90415539344201</v>
      </c>
      <c r="BT4" s="26">
        <v>26054.2218474732</v>
      </c>
      <c r="BU4" s="26">
        <v>4537.4544641660696</v>
      </c>
      <c r="BV4" s="26">
        <f t="shared" ref="BV4:BV34" si="15">AS4*0.108*92.1006/14.43</f>
        <v>9062.5236771925902</v>
      </c>
      <c r="BW4" s="26">
        <f t="shared" ref="BW4:BW34" si="16">BU4-AK4*0.966*106.165/128.1705</f>
        <v>4502.5938416722756</v>
      </c>
      <c r="BY4" s="26">
        <f t="shared" si="0"/>
        <v>28182.431608503754</v>
      </c>
      <c r="CA4" s="30">
        <f t="shared" si="1"/>
        <v>8.0000949807934093E-3</v>
      </c>
      <c r="CB4" s="23">
        <f t="shared" si="2"/>
        <v>-4.1853141358913157E-4</v>
      </c>
      <c r="CC4" s="23">
        <f t="shared" si="3"/>
        <v>-4.3617133053381615E-4</v>
      </c>
      <c r="CD4" s="23">
        <f t="shared" si="4"/>
        <v>-7.3469192811205248E-4</v>
      </c>
      <c r="CE4" s="23">
        <f t="shared" si="5"/>
        <v>-1.2730777436017551E-3</v>
      </c>
      <c r="CF4" s="23">
        <f t="shared" si="6"/>
        <v>-1.4144086250206381E-3</v>
      </c>
      <c r="CG4" s="23">
        <f t="shared" si="7"/>
        <v>-4.5701413469298029E-4</v>
      </c>
      <c r="CH4" s="23">
        <f t="shared" si="8"/>
        <v>-4.5330317091751761E-4</v>
      </c>
      <c r="CI4" s="23">
        <f t="shared" si="9"/>
        <v>-7.9555750238659371E-4</v>
      </c>
      <c r="CJ4" s="23">
        <f t="shared" si="10"/>
        <v>-4.3693210174448367E-4</v>
      </c>
      <c r="CK4" s="23">
        <f t="shared" si="11"/>
        <v>-8.6702656340641713E-4</v>
      </c>
      <c r="CL4" s="23">
        <f t="shared" si="12"/>
        <v>-7.7332867822719738E-4</v>
      </c>
      <c r="CM4" s="23">
        <f t="shared" si="13"/>
        <v>-4.1119856835154339E-4</v>
      </c>
      <c r="CN4" s="23">
        <f t="shared" si="14"/>
        <v>-6.6328025962148125E-4</v>
      </c>
      <c r="CO4" s="23"/>
      <c r="CP4" s="23"/>
      <c r="CQ4" s="23"/>
      <c r="CR4" s="23"/>
      <c r="CS4" s="23"/>
    </row>
    <row r="5" spans="1:97" x14ac:dyDescent="0.25">
      <c r="A5" s="20" t="s">
        <v>91</v>
      </c>
      <c r="B5" s="97">
        <v>93645.216914000004</v>
      </c>
      <c r="C5" s="97">
        <v>131.70017472000001</v>
      </c>
      <c r="D5" s="97">
        <v>21704.632732999999</v>
      </c>
      <c r="E5" s="97">
        <v>1268.0145688</v>
      </c>
      <c r="F5" s="97">
        <v>1018.9415808</v>
      </c>
      <c r="G5" s="97">
        <v>488.96984388999999</v>
      </c>
      <c r="H5" s="97">
        <v>7300.1637423000002</v>
      </c>
      <c r="I5" s="97">
        <v>33.060065473000002</v>
      </c>
      <c r="J5" s="97">
        <v>198.00986379</v>
      </c>
      <c r="K5" s="97">
        <v>76.874601857000002</v>
      </c>
      <c r="L5" s="97">
        <v>5.5819593608</v>
      </c>
      <c r="M5" s="97">
        <v>29.612589418999999</v>
      </c>
      <c r="N5" s="97">
        <v>11.589330972000001</v>
      </c>
      <c r="P5" s="28" t="s">
        <v>182</v>
      </c>
      <c r="Q5" s="26">
        <v>7.5638427976046696</v>
      </c>
      <c r="R5" s="26">
        <v>3.0309922203114401</v>
      </c>
      <c r="S5" s="26">
        <v>17.729376856168201</v>
      </c>
      <c r="T5" s="26">
        <v>17.7295607030612</v>
      </c>
      <c r="U5" s="26">
        <v>10.940050765058899</v>
      </c>
      <c r="V5" s="26">
        <v>113.28378138890299</v>
      </c>
      <c r="W5" s="26">
        <v>17.482585143191699</v>
      </c>
      <c r="X5" s="26">
        <v>165.31046298759301</v>
      </c>
      <c r="Y5" s="26">
        <v>52345.154905779898</v>
      </c>
      <c r="Z5" s="26">
        <v>251.33288746970001</v>
      </c>
      <c r="AA5" s="26">
        <v>72.743031793316604</v>
      </c>
      <c r="AB5" s="26">
        <v>73.801066776666303</v>
      </c>
      <c r="AC5" s="26">
        <v>3.1633966118847598</v>
      </c>
      <c r="AD5" s="26">
        <v>40.473477500377498</v>
      </c>
      <c r="AE5" s="26">
        <v>40.473490408593598</v>
      </c>
      <c r="AF5" s="26">
        <v>96.769064457635395</v>
      </c>
      <c r="AG5" s="26">
        <v>152.999081866653</v>
      </c>
      <c r="AH5" s="26">
        <v>2.6644726092180702</v>
      </c>
      <c r="AI5" s="26">
        <v>1.4640063170819599</v>
      </c>
      <c r="AJ5" s="26">
        <v>19.3883688832112</v>
      </c>
      <c r="AK5" s="26">
        <v>6.3510389586150602</v>
      </c>
      <c r="AL5" s="26">
        <v>70.761710279601104</v>
      </c>
      <c r="AM5" s="26">
        <v>0</v>
      </c>
      <c r="AN5" s="26">
        <v>10377.10739331</v>
      </c>
      <c r="AO5" s="26">
        <v>1622.2049824456899</v>
      </c>
      <c r="AP5" s="26">
        <v>12096.0814402134</v>
      </c>
      <c r="AQ5" s="26">
        <v>133.051573846569</v>
      </c>
      <c r="AR5" s="26">
        <v>0.239533796303951</v>
      </c>
      <c r="AS5" s="26">
        <v>2066.0013275715501</v>
      </c>
      <c r="AT5" s="26">
        <v>1.2419624442643999</v>
      </c>
      <c r="AU5" s="26">
        <v>0.24157977700248501</v>
      </c>
      <c r="AV5" s="26">
        <v>112.61949756664799</v>
      </c>
      <c r="AW5" s="26">
        <v>1.86234104399874</v>
      </c>
      <c r="AX5" s="26">
        <v>7.6479814591290496E-2</v>
      </c>
      <c r="AY5" s="26">
        <v>7.0962955957164203E-2</v>
      </c>
      <c r="AZ5" s="26">
        <v>585.43114398827095</v>
      </c>
      <c r="BA5" s="26">
        <v>478.28976819391801</v>
      </c>
      <c r="BB5" s="26">
        <v>107.141375794352</v>
      </c>
      <c r="BC5" s="26">
        <v>0.81860855503563201</v>
      </c>
      <c r="BD5" s="26">
        <v>1.0783278052436901E-2</v>
      </c>
      <c r="BE5" s="26">
        <v>6.8323231314450599</v>
      </c>
      <c r="BF5" s="26">
        <v>0.206449932483451</v>
      </c>
      <c r="BG5" s="26">
        <v>11.0400880746484</v>
      </c>
      <c r="BH5" s="26">
        <v>1.7245088818708401</v>
      </c>
      <c r="BI5" s="26">
        <v>0.39249437766277001</v>
      </c>
      <c r="BJ5" s="26">
        <v>52.967895522963801</v>
      </c>
      <c r="BK5" s="26">
        <v>10.3151967492936</v>
      </c>
      <c r="BL5" s="26">
        <v>0.99040154544001502</v>
      </c>
      <c r="BM5" s="26">
        <v>286.90147147494702</v>
      </c>
      <c r="BN5" s="26">
        <v>5.2386020602192399E-2</v>
      </c>
      <c r="BO5" s="26">
        <v>254.50030112931699</v>
      </c>
      <c r="BP5" s="26">
        <v>0</v>
      </c>
      <c r="BQ5" s="26">
        <v>0.107634272795758</v>
      </c>
      <c r="BR5" s="26">
        <v>480.11142815353003</v>
      </c>
      <c r="BS5" s="26">
        <v>47.336868793465399</v>
      </c>
      <c r="BT5" s="26">
        <v>4049.9661801065899</v>
      </c>
      <c r="BU5" s="26">
        <v>693.22808679387299</v>
      </c>
      <c r="BV5" s="26">
        <f t="shared" si="15"/>
        <v>1424.1327707536188</v>
      </c>
      <c r="BW5" s="26">
        <f t="shared" si="16"/>
        <v>688.14631464422882</v>
      </c>
      <c r="BY5" s="26">
        <f t="shared" si="0"/>
        <v>4363.0094208045139</v>
      </c>
      <c r="CA5" s="30">
        <f t="shared" si="1"/>
        <v>8.0000341379917322E-3</v>
      </c>
      <c r="CB5" s="23">
        <f t="shared" si="2"/>
        <v>-0.44102692448401737</v>
      </c>
      <c r="CC5" s="23">
        <f t="shared" si="3"/>
        <v>-0.46270602578892994</v>
      </c>
      <c r="CD5" s="23">
        <f t="shared" si="4"/>
        <v>-0.44269587101456159</v>
      </c>
      <c r="CE5" s="23">
        <f t="shared" si="5"/>
        <v>-0.53830881884716797</v>
      </c>
      <c r="CF5" s="23">
        <f t="shared" si="6"/>
        <v>-0.53060138362554687</v>
      </c>
      <c r="CG5" s="23">
        <f t="shared" si="7"/>
        <v>-0.47951738883396233</v>
      </c>
      <c r="CH5" s="23">
        <f t="shared" si="8"/>
        <v>-0.44522255622301948</v>
      </c>
      <c r="CI5" s="23">
        <f t="shared" si="9"/>
        <v>-0.46371670928659087</v>
      </c>
      <c r="CJ5" s="23">
        <f t="shared" si="10"/>
        <v>-0.42788819091837527</v>
      </c>
      <c r="CK5" s="23">
        <f t="shared" si="11"/>
        <v>-0.47351284519325043</v>
      </c>
      <c r="CL5" s="23">
        <f t="shared" si="12"/>
        <v>-0.45700209829599303</v>
      </c>
      <c r="CM5" s="23">
        <f t="shared" si="13"/>
        <v>-0.40962322153514408</v>
      </c>
      <c r="CN5" s="23">
        <f t="shared" si="14"/>
        <v>-0.45199261510787236</v>
      </c>
      <c r="CO5" s="23"/>
      <c r="CP5" s="23"/>
      <c r="CQ5" s="23"/>
      <c r="CR5" s="23"/>
      <c r="CS5" s="23"/>
    </row>
    <row r="6" spans="1:97" x14ac:dyDescent="0.25">
      <c r="A6" s="20" t="s">
        <v>92</v>
      </c>
      <c r="B6" s="97">
        <v>60145.904734000003</v>
      </c>
      <c r="C6" s="97">
        <v>72.472250638000006</v>
      </c>
      <c r="D6" s="97">
        <v>10272.199419</v>
      </c>
      <c r="E6" s="97">
        <v>695.07801264</v>
      </c>
      <c r="F6" s="97">
        <v>558.32913679000001</v>
      </c>
      <c r="G6" s="97">
        <v>281.63086612000001</v>
      </c>
      <c r="H6" s="97">
        <v>4109.6055213</v>
      </c>
      <c r="I6" s="97">
        <v>18.302578622999999</v>
      </c>
      <c r="J6" s="97">
        <v>110.17243075</v>
      </c>
      <c r="K6" s="97">
        <v>42.588005387000003</v>
      </c>
      <c r="L6" s="97">
        <v>3.0818443239</v>
      </c>
      <c r="M6" s="97">
        <v>16.304865202999999</v>
      </c>
      <c r="N6" s="97">
        <v>6.4247938322999998</v>
      </c>
      <c r="P6" s="28" t="s">
        <v>183</v>
      </c>
      <c r="Q6" s="26">
        <v>0</v>
      </c>
      <c r="R6" s="26">
        <v>0</v>
      </c>
      <c r="S6" s="26">
        <v>0</v>
      </c>
      <c r="T6" s="26">
        <v>0</v>
      </c>
      <c r="U6" s="26">
        <v>0</v>
      </c>
      <c r="V6" s="26">
        <v>0</v>
      </c>
      <c r="W6" s="26">
        <v>0</v>
      </c>
      <c r="X6" s="26">
        <v>0</v>
      </c>
      <c r="Y6" s="26">
        <v>0</v>
      </c>
      <c r="Z6" s="26">
        <v>0</v>
      </c>
      <c r="AA6" s="26">
        <v>0</v>
      </c>
      <c r="AB6" s="26">
        <v>0</v>
      </c>
      <c r="AC6" s="26">
        <v>0</v>
      </c>
      <c r="AD6" s="26">
        <v>0</v>
      </c>
      <c r="AE6" s="26">
        <v>0</v>
      </c>
      <c r="AF6" s="26">
        <v>0</v>
      </c>
      <c r="AG6" s="26">
        <v>0</v>
      </c>
      <c r="AH6" s="26">
        <v>0</v>
      </c>
      <c r="AI6" s="26">
        <v>0</v>
      </c>
      <c r="AJ6" s="26">
        <v>0</v>
      </c>
      <c r="AK6" s="26">
        <v>0</v>
      </c>
      <c r="AL6" s="26">
        <v>0</v>
      </c>
      <c r="AM6" s="26">
        <v>0</v>
      </c>
      <c r="AN6" s="26">
        <v>0</v>
      </c>
      <c r="AO6" s="26">
        <v>0</v>
      </c>
      <c r="AP6" s="26">
        <v>0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v>0</v>
      </c>
      <c r="BD6" s="26">
        <v>0</v>
      </c>
      <c r="BE6" s="26">
        <v>0</v>
      </c>
      <c r="BF6" s="26">
        <v>0</v>
      </c>
      <c r="BG6" s="26">
        <v>0</v>
      </c>
      <c r="BH6" s="26">
        <v>0</v>
      </c>
      <c r="BI6" s="26">
        <v>0</v>
      </c>
      <c r="BJ6" s="26">
        <v>0</v>
      </c>
      <c r="BK6" s="26">
        <v>0</v>
      </c>
      <c r="BL6" s="26">
        <v>0</v>
      </c>
      <c r="BM6" s="26">
        <v>0</v>
      </c>
      <c r="BN6" s="26">
        <v>0</v>
      </c>
      <c r="BO6" s="26">
        <v>0</v>
      </c>
      <c r="BP6" s="26">
        <v>0</v>
      </c>
      <c r="BQ6" s="26">
        <v>0</v>
      </c>
      <c r="BR6" s="26">
        <v>0</v>
      </c>
      <c r="BS6" s="26">
        <v>0</v>
      </c>
      <c r="BT6" s="26">
        <v>0</v>
      </c>
      <c r="BU6" s="26">
        <v>0</v>
      </c>
      <c r="BV6" s="26">
        <f t="shared" si="15"/>
        <v>0</v>
      </c>
      <c r="BW6" s="26">
        <f t="shared" si="16"/>
        <v>0</v>
      </c>
      <c r="BY6" s="26" t="str">
        <f t="shared" si="0"/>
        <v/>
      </c>
      <c r="CA6" s="30" t="str">
        <f t="shared" si="1"/>
        <v/>
      </c>
      <c r="CB6" s="23">
        <f t="shared" si="2"/>
        <v>-1</v>
      </c>
      <c r="CC6" s="23">
        <f t="shared" si="3"/>
        <v>-1</v>
      </c>
      <c r="CD6" s="23">
        <f t="shared" si="4"/>
        <v>-1</v>
      </c>
      <c r="CE6" s="23">
        <f t="shared" si="5"/>
        <v>-1</v>
      </c>
      <c r="CF6" s="23">
        <f t="shared" si="6"/>
        <v>-1</v>
      </c>
      <c r="CG6" s="23">
        <f t="shared" si="7"/>
        <v>-1</v>
      </c>
      <c r="CH6" s="23">
        <f t="shared" si="8"/>
        <v>-1</v>
      </c>
      <c r="CI6" s="23">
        <f t="shared" si="9"/>
        <v>-1</v>
      </c>
      <c r="CJ6" s="23">
        <f t="shared" si="10"/>
        <v>-1</v>
      </c>
      <c r="CK6" s="23">
        <f t="shared" si="11"/>
        <v>-1</v>
      </c>
      <c r="CL6" s="23">
        <f t="shared" si="12"/>
        <v>-1</v>
      </c>
      <c r="CM6" s="23">
        <f t="shared" si="13"/>
        <v>-1</v>
      </c>
      <c r="CN6" s="23">
        <f t="shared" si="14"/>
        <v>-1</v>
      </c>
      <c r="CO6" s="23"/>
      <c r="CP6" s="23"/>
      <c r="CQ6" s="23"/>
      <c r="CR6" s="23"/>
      <c r="CS6" s="23"/>
    </row>
    <row r="7" spans="1:97" x14ac:dyDescent="0.25">
      <c r="A7" s="20" t="s">
        <v>93</v>
      </c>
      <c r="B7" s="97">
        <v>173383.29459999999</v>
      </c>
      <c r="C7" s="97">
        <v>290.56705756999997</v>
      </c>
      <c r="D7" s="97">
        <v>41952.747565999998</v>
      </c>
      <c r="E7" s="97">
        <v>1358.1061365999999</v>
      </c>
      <c r="F7" s="97">
        <v>923.33459119999998</v>
      </c>
      <c r="G7" s="97">
        <v>684.49951801999998</v>
      </c>
      <c r="H7" s="97">
        <v>15829.064587000001</v>
      </c>
      <c r="I7" s="97">
        <v>66.123787922999995</v>
      </c>
      <c r="J7" s="97">
        <v>373.49910169999998</v>
      </c>
      <c r="K7" s="97">
        <v>155.68783457999999</v>
      </c>
      <c r="L7" s="97">
        <v>11.034876731000001</v>
      </c>
      <c r="M7" s="97">
        <v>54.938067250000003</v>
      </c>
      <c r="N7" s="97">
        <v>22.704074621</v>
      </c>
      <c r="P7" s="28" t="s">
        <v>184</v>
      </c>
      <c r="Q7" s="26">
        <v>23.2813743787429</v>
      </c>
      <c r="R7" s="26">
        <v>11.0264586822304</v>
      </c>
      <c r="S7" s="26">
        <v>66.071774646066203</v>
      </c>
      <c r="T7" s="26">
        <v>66.072369531102396</v>
      </c>
      <c r="U7" s="26">
        <v>39.536955896939297</v>
      </c>
      <c r="V7" s="26">
        <v>373.36364614310901</v>
      </c>
      <c r="W7" s="26">
        <v>54.917608511551698</v>
      </c>
      <c r="X7" s="26">
        <v>599.07054934697999</v>
      </c>
      <c r="Y7" s="26">
        <v>173319.58178629499</v>
      </c>
      <c r="Z7" s="26">
        <v>813.10422813146295</v>
      </c>
      <c r="AA7" s="26">
        <v>238.54014802083699</v>
      </c>
      <c r="AB7" s="26">
        <v>260.84349314215501</v>
      </c>
      <c r="AC7" s="26">
        <v>9.6028990402154299</v>
      </c>
      <c r="AD7" s="26">
        <v>155.55639913268101</v>
      </c>
      <c r="AE7" s="26">
        <v>155.556398570016</v>
      </c>
      <c r="AF7" s="26">
        <v>335.374346169744</v>
      </c>
      <c r="AG7" s="26">
        <v>602.29961916826198</v>
      </c>
      <c r="AH7" s="26">
        <v>7.7915508341200503</v>
      </c>
      <c r="AI7" s="26">
        <v>6.2746836332875802</v>
      </c>
      <c r="AJ7" s="26">
        <v>53.421797625679197</v>
      </c>
      <c r="AK7" s="26">
        <v>22.689422403188502</v>
      </c>
      <c r="AL7" s="26">
        <v>290.45463152499201</v>
      </c>
      <c r="AM7" s="26">
        <v>0</v>
      </c>
      <c r="AN7" s="26">
        <v>35916.063536544301</v>
      </c>
      <c r="AO7" s="26">
        <v>5670.35974569685</v>
      </c>
      <c r="AP7" s="26">
        <v>41921.797628410903</v>
      </c>
      <c r="AQ7" s="26">
        <v>458.89406160005899</v>
      </c>
      <c r="AR7" s="26">
        <v>1.03825246052348</v>
      </c>
      <c r="AS7" s="26">
        <v>8438.2300748358994</v>
      </c>
      <c r="AT7" s="26">
        <v>5.4600638921498801</v>
      </c>
      <c r="AU7" s="26">
        <v>1.1270168780348</v>
      </c>
      <c r="AV7" s="26">
        <v>478.472241714755</v>
      </c>
      <c r="AW7" s="26">
        <v>9.0113686304337008</v>
      </c>
      <c r="AX7" s="26">
        <v>0.41447601227974401</v>
      </c>
      <c r="AY7" s="26">
        <v>0.31041516923229501</v>
      </c>
      <c r="AZ7" s="26">
        <v>1356.6560058165601</v>
      </c>
      <c r="BA7" s="26">
        <v>922.249071398556</v>
      </c>
      <c r="BB7" s="26">
        <v>434.40693441800698</v>
      </c>
      <c r="BC7" s="26">
        <v>4.6409452570313601</v>
      </c>
      <c r="BD7" s="26">
        <v>5.6605331547589399E-2</v>
      </c>
      <c r="BE7" s="26">
        <v>33.922285084078702</v>
      </c>
      <c r="BF7" s="26">
        <v>1.0051699971890999</v>
      </c>
      <c r="BG7" s="26">
        <v>48.110039837519302</v>
      </c>
      <c r="BH7" s="26">
        <v>7.1672262283878103</v>
      </c>
      <c r="BI7" s="26">
        <v>1.76131411200581</v>
      </c>
      <c r="BJ7" s="26">
        <v>229.62102033212599</v>
      </c>
      <c r="BK7" s="26">
        <v>42.683532896537699</v>
      </c>
      <c r="BL7" s="26">
        <v>5.2528189189636096</v>
      </c>
      <c r="BM7" s="26">
        <v>94.614045316004905</v>
      </c>
      <c r="BN7" s="26">
        <v>0.263766226293424</v>
      </c>
      <c r="BO7" s="26">
        <v>684.21474714859698</v>
      </c>
      <c r="BP7" s="26">
        <v>0</v>
      </c>
      <c r="BQ7" s="26">
        <v>0.48173514058803202</v>
      </c>
      <c r="BR7" s="26">
        <v>1864.71371994473</v>
      </c>
      <c r="BS7" s="26">
        <v>180.28153426934901</v>
      </c>
      <c r="BT7" s="26">
        <v>15823.3140649371</v>
      </c>
      <c r="BU7" s="26">
        <v>2693.2420580560902</v>
      </c>
      <c r="BV7" s="26">
        <f t="shared" si="15"/>
        <v>5816.6274224315011</v>
      </c>
      <c r="BW7" s="26">
        <f t="shared" si="16"/>
        <v>2675.0871584229162</v>
      </c>
      <c r="BY7" s="26">
        <f t="shared" si="0"/>
        <v>16927.285835883791</v>
      </c>
      <c r="CA7" s="30">
        <f t="shared" si="1"/>
        <v>7.9999991685102932E-3</v>
      </c>
      <c r="CB7" s="23">
        <f t="shared" si="2"/>
        <v>-3.6746800694951261E-4</v>
      </c>
      <c r="CC7" s="23">
        <f t="shared" si="3"/>
        <v>-3.869194462310314E-4</v>
      </c>
      <c r="CD7" s="23">
        <f t="shared" si="4"/>
        <v>-7.3773326861143254E-4</v>
      </c>
      <c r="CE7" s="23">
        <f t="shared" si="5"/>
        <v>-1.0677595398178527E-3</v>
      </c>
      <c r="CF7" s="23">
        <f t="shared" si="6"/>
        <v>-1.1756516129577659E-3</v>
      </c>
      <c r="CG7" s="23">
        <f t="shared" si="7"/>
        <v>-4.1602786255676686E-4</v>
      </c>
      <c r="CH7" s="23">
        <f t="shared" si="8"/>
        <v>-3.6328881162211454E-4</v>
      </c>
      <c r="CI7" s="23">
        <f t="shared" si="9"/>
        <v>-7.7760808194283441E-4</v>
      </c>
      <c r="CJ7" s="23">
        <f t="shared" si="10"/>
        <v>-3.6266635254125578E-4</v>
      </c>
      <c r="CK7" s="23">
        <f t="shared" si="11"/>
        <v>-8.4422787649761897E-4</v>
      </c>
      <c r="CL7" s="23">
        <f t="shared" si="12"/>
        <v>-7.6285843284066819E-4</v>
      </c>
      <c r="CM7" s="23">
        <f t="shared" si="13"/>
        <v>-3.7239639966229088E-4</v>
      </c>
      <c r="CN7" s="23">
        <f t="shared" si="14"/>
        <v>-6.4535630965315894E-4</v>
      </c>
      <c r="CO7" s="23"/>
      <c r="CP7" s="23"/>
      <c r="CQ7" s="23"/>
      <c r="CR7" s="23"/>
      <c r="CS7" s="23"/>
    </row>
    <row r="8" spans="1:97" x14ac:dyDescent="0.25">
      <c r="A8" s="20" t="s">
        <v>94</v>
      </c>
      <c r="B8" s="97">
        <v>67503.007221000007</v>
      </c>
      <c r="C8" s="97">
        <v>85.989302104000004</v>
      </c>
      <c r="D8" s="97">
        <v>12564.503226999999</v>
      </c>
      <c r="E8" s="97">
        <v>824.72121197000001</v>
      </c>
      <c r="F8" s="97">
        <v>662.46633239000005</v>
      </c>
      <c r="G8" s="97">
        <v>328.39107403000003</v>
      </c>
      <c r="H8" s="97">
        <v>4957.6671501999999</v>
      </c>
      <c r="I8" s="97">
        <v>21.628890011999999</v>
      </c>
      <c r="J8" s="97">
        <v>130.30163078999999</v>
      </c>
      <c r="K8" s="97">
        <v>50.322066595999999</v>
      </c>
      <c r="L8" s="97">
        <v>3.6444953611000002</v>
      </c>
      <c r="M8" s="97">
        <v>19.285256908000001</v>
      </c>
      <c r="N8" s="97">
        <v>7.5876147244999999</v>
      </c>
      <c r="P8" s="28" t="s">
        <v>185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v>0</v>
      </c>
      <c r="BN8" s="26"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v>0</v>
      </c>
      <c r="BV8" s="26">
        <f t="shared" si="15"/>
        <v>0</v>
      </c>
      <c r="BW8" s="26">
        <f t="shared" si="16"/>
        <v>0</v>
      </c>
      <c r="BY8" s="26" t="str">
        <f t="shared" si="0"/>
        <v/>
      </c>
      <c r="CA8" s="30" t="str">
        <f t="shared" si="1"/>
        <v/>
      </c>
      <c r="CB8" s="23">
        <f t="shared" si="2"/>
        <v>-1</v>
      </c>
      <c r="CC8" s="23">
        <f t="shared" si="3"/>
        <v>-1</v>
      </c>
      <c r="CD8" s="23">
        <f t="shared" si="4"/>
        <v>-1</v>
      </c>
      <c r="CE8" s="23">
        <f t="shared" si="5"/>
        <v>-1</v>
      </c>
      <c r="CF8" s="23">
        <f t="shared" si="6"/>
        <v>-1</v>
      </c>
      <c r="CG8" s="23">
        <f t="shared" si="7"/>
        <v>-1</v>
      </c>
      <c r="CH8" s="23">
        <f t="shared" si="8"/>
        <v>-1</v>
      </c>
      <c r="CI8" s="23">
        <f t="shared" si="9"/>
        <v>-1</v>
      </c>
      <c r="CJ8" s="23">
        <f t="shared" si="10"/>
        <v>-1</v>
      </c>
      <c r="CK8" s="23">
        <f t="shared" si="11"/>
        <v>-1</v>
      </c>
      <c r="CL8" s="23">
        <f t="shared" si="12"/>
        <v>-1</v>
      </c>
      <c r="CM8" s="23">
        <f t="shared" si="13"/>
        <v>-1</v>
      </c>
      <c r="CN8" s="23">
        <f t="shared" si="14"/>
        <v>-1</v>
      </c>
      <c r="CO8" s="23"/>
      <c r="CP8" s="23"/>
      <c r="CQ8" s="23"/>
      <c r="CR8" s="23"/>
      <c r="CS8" s="23"/>
    </row>
    <row r="9" spans="1:97" x14ac:dyDescent="0.25">
      <c r="A9" s="20" t="s">
        <v>95</v>
      </c>
      <c r="B9" s="97">
        <v>128922.65032</v>
      </c>
      <c r="C9" s="97">
        <v>171.56899000000001</v>
      </c>
      <c r="D9" s="97">
        <v>25422.569208000001</v>
      </c>
      <c r="E9" s="97">
        <v>1645.5220211000001</v>
      </c>
      <c r="F9" s="97">
        <v>1321.7828423999999</v>
      </c>
      <c r="G9" s="97">
        <v>646.82737540999995</v>
      </c>
      <c r="H9" s="97">
        <v>9493.0863257000001</v>
      </c>
      <c r="I9" s="97">
        <v>43.034648664999999</v>
      </c>
      <c r="J9" s="97">
        <v>257.67048742999998</v>
      </c>
      <c r="K9" s="97">
        <v>100.12162841</v>
      </c>
      <c r="L9" s="97">
        <v>7.2555713263000001</v>
      </c>
      <c r="M9" s="97">
        <v>38.401145391999997</v>
      </c>
      <c r="N9" s="97">
        <v>15.090081246</v>
      </c>
      <c r="P9" s="28" t="s">
        <v>186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6">
        <v>0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v>0</v>
      </c>
      <c r="BN9" s="26"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v>0</v>
      </c>
      <c r="BV9" s="26">
        <f t="shared" si="15"/>
        <v>0</v>
      </c>
      <c r="BW9" s="26">
        <f t="shared" si="16"/>
        <v>0</v>
      </c>
      <c r="BY9" s="26" t="str">
        <f t="shared" si="0"/>
        <v/>
      </c>
      <c r="CA9" s="30" t="str">
        <f t="shared" si="1"/>
        <v/>
      </c>
      <c r="CB9" s="23">
        <f t="shared" si="2"/>
        <v>-1</v>
      </c>
      <c r="CC9" s="23">
        <f t="shared" si="3"/>
        <v>-1</v>
      </c>
      <c r="CD9" s="23">
        <f t="shared" si="4"/>
        <v>-1</v>
      </c>
      <c r="CE9" s="23">
        <f t="shared" si="5"/>
        <v>-1</v>
      </c>
      <c r="CF9" s="23">
        <f t="shared" si="6"/>
        <v>-1</v>
      </c>
      <c r="CG9" s="23">
        <f t="shared" si="7"/>
        <v>-1</v>
      </c>
      <c r="CH9" s="23">
        <f t="shared" si="8"/>
        <v>-1</v>
      </c>
      <c r="CI9" s="23">
        <f t="shared" si="9"/>
        <v>-1</v>
      </c>
      <c r="CJ9" s="23">
        <f t="shared" si="10"/>
        <v>-1</v>
      </c>
      <c r="CK9" s="23">
        <f t="shared" si="11"/>
        <v>-1</v>
      </c>
      <c r="CL9" s="23">
        <f t="shared" si="12"/>
        <v>-1</v>
      </c>
      <c r="CM9" s="23">
        <f t="shared" si="13"/>
        <v>-1</v>
      </c>
      <c r="CN9" s="23">
        <f t="shared" si="14"/>
        <v>-1</v>
      </c>
      <c r="CO9" s="23"/>
      <c r="CP9" s="23"/>
      <c r="CQ9" s="23"/>
      <c r="CR9" s="23"/>
      <c r="CS9" s="23"/>
    </row>
    <row r="10" spans="1:97" x14ac:dyDescent="0.25">
      <c r="A10" s="56" t="s">
        <v>96</v>
      </c>
      <c r="B10" s="97">
        <v>283471.99608999997</v>
      </c>
      <c r="C10" s="97">
        <v>513.25419167999996</v>
      </c>
      <c r="D10" s="97">
        <v>83712.350707000005</v>
      </c>
      <c r="E10" s="97">
        <v>2432.1862913</v>
      </c>
      <c r="F10" s="97">
        <v>1660.3735276</v>
      </c>
      <c r="G10" s="97">
        <v>1182.692771</v>
      </c>
      <c r="H10" s="97">
        <v>26822.328052000001</v>
      </c>
      <c r="I10" s="97">
        <v>117.16218282</v>
      </c>
      <c r="J10" s="97">
        <v>658.21405447999996</v>
      </c>
      <c r="K10" s="97">
        <v>275.48201997000001</v>
      </c>
      <c r="L10" s="97">
        <v>19.598419862</v>
      </c>
      <c r="M10" s="97">
        <v>98.172149716999996</v>
      </c>
      <c r="N10" s="97">
        <v>40.241547007999998</v>
      </c>
      <c r="P10" s="28" t="s">
        <v>187</v>
      </c>
      <c r="Q10" s="26">
        <v>41.421749161719497</v>
      </c>
      <c r="R10" s="26">
        <v>19.583364370228299</v>
      </c>
      <c r="S10" s="26">
        <v>117.069355858978</v>
      </c>
      <c r="T10" s="26">
        <v>117.070481714818</v>
      </c>
      <c r="U10" s="26">
        <v>70.074096997089896</v>
      </c>
      <c r="V10" s="26">
        <v>657.97597287132999</v>
      </c>
      <c r="W10" s="26">
        <v>98.135739856432707</v>
      </c>
      <c r="X10" s="26">
        <v>1057.58962773965</v>
      </c>
      <c r="Y10" s="26">
        <v>283369.22414016898</v>
      </c>
      <c r="Z10" s="26">
        <v>1443.02470296927</v>
      </c>
      <c r="AA10" s="26">
        <v>422.80245303566301</v>
      </c>
      <c r="AB10" s="26">
        <v>461.28498006060602</v>
      </c>
      <c r="AC10" s="26">
        <v>17.085256341398001</v>
      </c>
      <c r="AD10" s="26">
        <v>275.24744304535398</v>
      </c>
      <c r="AE10" s="26">
        <v>275.24738696080999</v>
      </c>
      <c r="AF10" s="26">
        <v>669.250101922319</v>
      </c>
      <c r="AG10" s="26">
        <v>996.49167133978096</v>
      </c>
      <c r="AH10" s="26">
        <v>13.716485889910899</v>
      </c>
      <c r="AI10" s="26">
        <v>11.1196846470918</v>
      </c>
      <c r="AJ10" s="26">
        <v>95.122714551514605</v>
      </c>
      <c r="AK10" s="26">
        <v>40.2153397880396</v>
      </c>
      <c r="AL10" s="26">
        <v>513.05595765472196</v>
      </c>
      <c r="AM10" s="26">
        <v>0</v>
      </c>
      <c r="AN10" s="26">
        <v>71450.882454692197</v>
      </c>
      <c r="AO10" s="26">
        <v>11536.0459019053</v>
      </c>
      <c r="AP10" s="26">
        <v>83656.178458519906</v>
      </c>
      <c r="AQ10" s="26">
        <v>802.90973495147102</v>
      </c>
      <c r="AR10" s="26">
        <v>1.8895805251409501</v>
      </c>
      <c r="AS10" s="26">
        <v>14114.485373359301</v>
      </c>
      <c r="AT10" s="26">
        <v>9.9377945672602497</v>
      </c>
      <c r="AU10" s="26">
        <v>2.01117303262289</v>
      </c>
      <c r="AV10" s="26">
        <v>852.76225688255397</v>
      </c>
      <c r="AW10" s="26">
        <v>16.267356230096301</v>
      </c>
      <c r="AX10" s="26">
        <v>0.73212282125476003</v>
      </c>
      <c r="AY10" s="26">
        <v>0.56292997602473505</v>
      </c>
      <c r="AZ10" s="26">
        <v>2429.5742545834901</v>
      </c>
      <c r="BA10" s="26">
        <v>1658.41928894804</v>
      </c>
      <c r="BB10" s="26">
        <v>771.154965635454</v>
      </c>
      <c r="BC10" s="26">
        <v>8.2246568471700794</v>
      </c>
      <c r="BD10" s="26">
        <v>9.9986436978124593E-2</v>
      </c>
      <c r="BE10" s="26">
        <v>60.950262637719902</v>
      </c>
      <c r="BF10" s="26">
        <v>1.7828188113780501</v>
      </c>
      <c r="BG10" s="26">
        <v>87.893136417599493</v>
      </c>
      <c r="BH10" s="26">
        <v>13.187768557350401</v>
      </c>
      <c r="BI10" s="26">
        <v>3.1915065951266799</v>
      </c>
      <c r="BJ10" s="26">
        <v>420.15864399212899</v>
      </c>
      <c r="BK10" s="26">
        <v>73.786186249079407</v>
      </c>
      <c r="BL10" s="26">
        <v>9.3340628425293595</v>
      </c>
      <c r="BM10" s="26">
        <v>168.96147442583299</v>
      </c>
      <c r="BN10" s="26">
        <v>0.47175734927274998</v>
      </c>
      <c r="BO10" s="26">
        <v>1182.19498412341</v>
      </c>
      <c r="BP10" s="26">
        <v>0</v>
      </c>
      <c r="BQ10" s="26">
        <v>0.85448909136929696</v>
      </c>
      <c r="BR10" s="26">
        <v>3157.6868062454901</v>
      </c>
      <c r="BS10" s="26">
        <v>304.64358249725001</v>
      </c>
      <c r="BT10" s="26">
        <v>26813.2325086944</v>
      </c>
      <c r="BU10" s="26">
        <v>4616.6182869555296</v>
      </c>
      <c r="BV10" s="26">
        <f t="shared" si="15"/>
        <v>9729.374756090263</v>
      </c>
      <c r="BW10" s="26">
        <f t="shared" si="16"/>
        <v>4584.4400567391776</v>
      </c>
      <c r="BY10" s="26">
        <f t="shared" si="0"/>
        <v>28751.010653858848</v>
      </c>
      <c r="CA10" s="30">
        <f t="shared" si="1"/>
        <v>8.0000080598250142E-3</v>
      </c>
      <c r="CB10" s="23">
        <f t="shared" si="2"/>
        <v>-3.6254709900289292E-4</v>
      </c>
      <c r="CC10" s="23">
        <f t="shared" si="3"/>
        <v>-3.8622972494220027E-4</v>
      </c>
      <c r="CD10" s="23">
        <f t="shared" si="4"/>
        <v>-6.7101506534808443E-4</v>
      </c>
      <c r="CE10" s="23">
        <f t="shared" si="5"/>
        <v>-1.0739459908368245E-3</v>
      </c>
      <c r="CF10" s="23">
        <f t="shared" si="6"/>
        <v>-1.1769873582510738E-3</v>
      </c>
      <c r="CG10" s="23">
        <f t="shared" si="7"/>
        <v>-4.2089280394358512E-4</v>
      </c>
      <c r="CH10" s="23">
        <f t="shared" si="8"/>
        <v>-3.391034248767373E-4</v>
      </c>
      <c r="CI10" s="23">
        <f t="shared" si="9"/>
        <v>-7.8268518881113934E-4</v>
      </c>
      <c r="CJ10" s="23">
        <f t="shared" si="10"/>
        <v>-3.6170848533166133E-4</v>
      </c>
      <c r="CK10" s="23">
        <f t="shared" si="11"/>
        <v>-8.5171805120193137E-4</v>
      </c>
      <c r="CL10" s="23">
        <f t="shared" si="12"/>
        <v>-7.6819926696705427E-4</v>
      </c>
      <c r="CM10" s="23">
        <f t="shared" si="13"/>
        <v>-3.7087769466440058E-4</v>
      </c>
      <c r="CN10" s="23">
        <f t="shared" si="14"/>
        <v>-6.5124782492054255E-4</v>
      </c>
      <c r="CO10" s="23"/>
      <c r="CP10" s="23"/>
      <c r="CQ10" s="23"/>
      <c r="CR10" s="23"/>
      <c r="CS10" s="23"/>
    </row>
    <row r="11" spans="1:97" x14ac:dyDescent="0.25">
      <c r="A11" s="20" t="s">
        <v>97</v>
      </c>
      <c r="B11" s="97">
        <v>637318.15517000004</v>
      </c>
      <c r="C11" s="97">
        <v>1413.8356358000001</v>
      </c>
      <c r="D11" s="97">
        <v>145166.3382</v>
      </c>
      <c r="E11" s="97">
        <v>6607.4993565000004</v>
      </c>
      <c r="F11" s="97">
        <v>4491.9505880999995</v>
      </c>
      <c r="G11" s="97">
        <v>421.32063419000002</v>
      </c>
      <c r="H11" s="97">
        <v>59963.989681999999</v>
      </c>
      <c r="I11" s="97">
        <v>283.92869987</v>
      </c>
      <c r="J11" s="97">
        <v>1449.8927486</v>
      </c>
      <c r="K11" s="97">
        <v>739.30622647999996</v>
      </c>
      <c r="L11" s="97">
        <v>47.368316456999999</v>
      </c>
      <c r="M11" s="97">
        <v>224.52537667999999</v>
      </c>
      <c r="N11" s="97">
        <v>94.969772388999999</v>
      </c>
      <c r="P11" s="28" t="s">
        <v>188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v>0</v>
      </c>
      <c r="BN11" s="26"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0</v>
      </c>
      <c r="BV11" s="26">
        <f t="shared" si="15"/>
        <v>0</v>
      </c>
      <c r="BW11" s="26">
        <f t="shared" si="16"/>
        <v>0</v>
      </c>
      <c r="BY11" s="26" t="str">
        <f t="shared" si="0"/>
        <v/>
      </c>
      <c r="CA11" s="30" t="str">
        <f t="shared" si="1"/>
        <v/>
      </c>
      <c r="CB11" s="23">
        <f t="shared" si="2"/>
        <v>-1</v>
      </c>
      <c r="CC11" s="23">
        <f t="shared" si="3"/>
        <v>-1</v>
      </c>
      <c r="CD11" s="23">
        <f t="shared" si="4"/>
        <v>-1</v>
      </c>
      <c r="CE11" s="23">
        <f t="shared" si="5"/>
        <v>-1</v>
      </c>
      <c r="CF11" s="23">
        <f t="shared" si="6"/>
        <v>-1</v>
      </c>
      <c r="CG11" s="23">
        <f t="shared" si="7"/>
        <v>-1</v>
      </c>
      <c r="CH11" s="23">
        <f t="shared" si="8"/>
        <v>-1</v>
      </c>
      <c r="CI11" s="23">
        <f t="shared" si="9"/>
        <v>-1</v>
      </c>
      <c r="CJ11" s="23">
        <f t="shared" si="10"/>
        <v>-1</v>
      </c>
      <c r="CK11" s="23">
        <f t="shared" si="11"/>
        <v>-1</v>
      </c>
      <c r="CL11" s="23">
        <f t="shared" si="12"/>
        <v>-1</v>
      </c>
      <c r="CM11" s="23">
        <f t="shared" si="13"/>
        <v>-1</v>
      </c>
      <c r="CN11" s="23">
        <f t="shared" si="14"/>
        <v>-1</v>
      </c>
      <c r="CO11" s="23"/>
      <c r="CP11" s="23"/>
      <c r="CQ11" s="23"/>
      <c r="CR11" s="23"/>
      <c r="CS11" s="23"/>
    </row>
    <row r="12" spans="1:97" x14ac:dyDescent="0.25">
      <c r="A12" s="20" t="s">
        <v>98</v>
      </c>
      <c r="B12" s="97">
        <v>109711.63254999999</v>
      </c>
      <c r="C12" s="97">
        <v>161.17602077000001</v>
      </c>
      <c r="D12" s="97">
        <v>26314.675528</v>
      </c>
      <c r="E12" s="97">
        <v>1563.3065048000001</v>
      </c>
      <c r="F12" s="97">
        <v>1257.1618696</v>
      </c>
      <c r="G12" s="97">
        <v>591.15127626000003</v>
      </c>
      <c r="H12" s="97">
        <v>9241.1208585999993</v>
      </c>
      <c r="I12" s="97">
        <v>40.549397737</v>
      </c>
      <c r="J12" s="97">
        <v>242.86309324999999</v>
      </c>
      <c r="K12" s="97">
        <v>94.064231484000004</v>
      </c>
      <c r="L12" s="97">
        <v>6.8515778774999996</v>
      </c>
      <c r="M12" s="97">
        <v>36.416228838000002</v>
      </c>
      <c r="N12" s="97">
        <v>14.222608849</v>
      </c>
      <c r="P12" s="28" t="s">
        <v>189</v>
      </c>
      <c r="Q12" s="26">
        <v>9.4033234579732792</v>
      </c>
      <c r="R12" s="26">
        <v>4.1429938354587099</v>
      </c>
      <c r="S12" s="26">
        <v>24.795979276351702</v>
      </c>
      <c r="T12" s="26">
        <v>24.796215635666801</v>
      </c>
      <c r="U12" s="26">
        <v>14.8538416602953</v>
      </c>
      <c r="V12" s="26">
        <v>141.516246697556</v>
      </c>
      <c r="W12" s="26">
        <v>20.352180933875001</v>
      </c>
      <c r="X12" s="26">
        <v>233.68423337650199</v>
      </c>
      <c r="Y12" s="26">
        <v>69742.931585949904</v>
      </c>
      <c r="Z12" s="26">
        <v>318.25458330826899</v>
      </c>
      <c r="AA12" s="26">
        <v>92.229997646644307</v>
      </c>
      <c r="AB12" s="26">
        <v>97.447013742664396</v>
      </c>
      <c r="AC12" s="26">
        <v>3.9315274638705802</v>
      </c>
      <c r="AD12" s="26">
        <v>58.282021638624997</v>
      </c>
      <c r="AE12" s="26">
        <v>58.282018163335998</v>
      </c>
      <c r="AF12" s="26">
        <v>134.78664962493801</v>
      </c>
      <c r="AG12" s="26">
        <v>197.32391030216499</v>
      </c>
      <c r="AH12" s="26">
        <v>3.1704447856863802</v>
      </c>
      <c r="AI12" s="26">
        <v>2.2825507825967102</v>
      </c>
      <c r="AJ12" s="26">
        <v>22.554618914625799</v>
      </c>
      <c r="AK12" s="26">
        <v>8.5726654796951003</v>
      </c>
      <c r="AL12" s="26">
        <v>106.564516987163</v>
      </c>
      <c r="AM12" s="26">
        <v>0</v>
      </c>
      <c r="AN12" s="26">
        <v>14337.037258773</v>
      </c>
      <c r="AO12" s="26">
        <v>2376.48738133897</v>
      </c>
      <c r="AP12" s="26">
        <v>16848.311289736899</v>
      </c>
      <c r="AQ12" s="26">
        <v>171.34729130144299</v>
      </c>
      <c r="AR12" s="26">
        <v>0.38690463202103198</v>
      </c>
      <c r="AS12" s="26">
        <v>2799.0091851684001</v>
      </c>
      <c r="AT12" s="26">
        <v>2.0154810775089902</v>
      </c>
      <c r="AU12" s="26">
        <v>0.41002883083384301</v>
      </c>
      <c r="AV12" s="26">
        <v>174.38869707942601</v>
      </c>
      <c r="AW12" s="26">
        <v>3.2975691511654102</v>
      </c>
      <c r="AX12" s="26">
        <v>0.14854152912581201</v>
      </c>
      <c r="AY12" s="26">
        <v>0.11516508286622899</v>
      </c>
      <c r="AZ12" s="26">
        <v>1014.58944361532</v>
      </c>
      <c r="BA12" s="26">
        <v>816.59108136286397</v>
      </c>
      <c r="BB12" s="26">
        <v>197.99836225246199</v>
      </c>
      <c r="BC12" s="26">
        <v>1.6625964589361599</v>
      </c>
      <c r="BD12" s="26">
        <v>2.03424983548008E-2</v>
      </c>
      <c r="BE12" s="26">
        <v>12.3031357793614</v>
      </c>
      <c r="BF12" s="26">
        <v>0.36346722300302498</v>
      </c>
      <c r="BG12" s="26">
        <v>17.598211196172699</v>
      </c>
      <c r="BH12" s="26">
        <v>2.6836594393646198</v>
      </c>
      <c r="BI12" s="26">
        <v>0.64027136890490899</v>
      </c>
      <c r="BJ12" s="26">
        <v>84.049722283767906</v>
      </c>
      <c r="BK12" s="26">
        <v>14.9081150523009</v>
      </c>
      <c r="BL12" s="26">
        <v>1.8940999215154499</v>
      </c>
      <c r="BM12" s="26">
        <v>514.51725557631505</v>
      </c>
      <c r="BN12" s="26">
        <v>9.5932234219040194E-2</v>
      </c>
      <c r="BO12" s="26">
        <v>388.19054293887098</v>
      </c>
      <c r="BP12" s="26">
        <v>0</v>
      </c>
      <c r="BQ12" s="26">
        <v>0.17472949609586999</v>
      </c>
      <c r="BR12" s="26">
        <v>638.45859963821704</v>
      </c>
      <c r="BS12" s="26">
        <v>62.208331244035101</v>
      </c>
      <c r="BT12" s="26">
        <v>5415.0884894481196</v>
      </c>
      <c r="BU12" s="26">
        <v>939.280374678626</v>
      </c>
      <c r="BV12" s="26">
        <f t="shared" si="15"/>
        <v>1929.4085889693863</v>
      </c>
      <c r="BW12" s="26">
        <f t="shared" si="16"/>
        <v>932.42097215144804</v>
      </c>
      <c r="BY12" s="26">
        <f t="shared" si="0"/>
        <v>5845.1169196329438</v>
      </c>
      <c r="CA12" s="30">
        <f t="shared" si="1"/>
        <v>8.0000094553715258E-3</v>
      </c>
      <c r="CB12" s="23">
        <f t="shared" si="2"/>
        <v>-0.3643068655079465</v>
      </c>
      <c r="CC12" s="23">
        <f t="shared" si="3"/>
        <v>-0.33883144354809597</v>
      </c>
      <c r="CD12" s="23">
        <f t="shared" si="4"/>
        <v>-0.35973706870109279</v>
      </c>
      <c r="CE12" s="23">
        <f t="shared" si="5"/>
        <v>-0.35099774708279591</v>
      </c>
      <c r="CF12" s="23">
        <f t="shared" si="6"/>
        <v>-0.35044873607033239</v>
      </c>
      <c r="CG12" s="23">
        <f t="shared" si="7"/>
        <v>-0.34333129517234251</v>
      </c>
      <c r="CH12" s="23">
        <f t="shared" si="8"/>
        <v>-0.41402254420158202</v>
      </c>
      <c r="CI12" s="23">
        <f t="shared" si="9"/>
        <v>-0.38849361471425592</v>
      </c>
      <c r="CJ12" s="23">
        <f t="shared" si="10"/>
        <v>-0.4173003200948236</v>
      </c>
      <c r="CK12" s="23">
        <f t="shared" si="11"/>
        <v>-0.38040191001560925</v>
      </c>
      <c r="CL12" s="23">
        <f t="shared" si="12"/>
        <v>-0.39532266734295612</v>
      </c>
      <c r="CM12" s="23">
        <f t="shared" si="13"/>
        <v>-0.44112332376828417</v>
      </c>
      <c r="CN12" s="23">
        <f t="shared" si="14"/>
        <v>-0.39725084401109367</v>
      </c>
      <c r="CO12" s="23"/>
      <c r="CP12" s="23"/>
      <c r="CQ12" s="23"/>
      <c r="CR12" s="23"/>
      <c r="CS12" s="23"/>
    </row>
    <row r="13" spans="1:97" x14ac:dyDescent="0.25">
      <c r="A13" s="20" t="s">
        <v>99</v>
      </c>
      <c r="B13" s="97">
        <v>234093.51519000001</v>
      </c>
      <c r="C13" s="97">
        <v>439.68134398000001</v>
      </c>
      <c r="D13" s="97">
        <v>63282.064216999999</v>
      </c>
      <c r="E13" s="97">
        <v>4245.2452323999996</v>
      </c>
      <c r="F13" s="97">
        <v>3412.3328287999998</v>
      </c>
      <c r="G13" s="97">
        <v>1604.0797186</v>
      </c>
      <c r="H13" s="97">
        <v>23007.288871000001</v>
      </c>
      <c r="I13" s="97">
        <v>99.539598201000004</v>
      </c>
      <c r="J13" s="97">
        <v>559.95600094999998</v>
      </c>
      <c r="K13" s="97">
        <v>234.70280054</v>
      </c>
      <c r="L13" s="97">
        <v>16.648342783</v>
      </c>
      <c r="M13" s="97">
        <v>83.000578821999994</v>
      </c>
      <c r="N13" s="97">
        <v>34.120616554000001</v>
      </c>
      <c r="P13" s="28" t="s">
        <v>190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v>0</v>
      </c>
      <c r="BV13" s="26">
        <f t="shared" si="15"/>
        <v>0</v>
      </c>
      <c r="BW13" s="26">
        <f t="shared" si="16"/>
        <v>0</v>
      </c>
      <c r="BY13" s="26" t="str">
        <f t="shared" si="0"/>
        <v/>
      </c>
      <c r="CA13" s="30" t="str">
        <f t="shared" si="1"/>
        <v/>
      </c>
      <c r="CB13" s="23">
        <f t="shared" si="2"/>
        <v>-1</v>
      </c>
      <c r="CC13" s="23">
        <f t="shared" si="3"/>
        <v>-1</v>
      </c>
      <c r="CD13" s="23">
        <f t="shared" si="4"/>
        <v>-1</v>
      </c>
      <c r="CE13" s="23">
        <f t="shared" si="5"/>
        <v>-1</v>
      </c>
      <c r="CF13" s="23">
        <f t="shared" si="6"/>
        <v>-1</v>
      </c>
      <c r="CG13" s="23">
        <f t="shared" si="7"/>
        <v>-1</v>
      </c>
      <c r="CH13" s="23">
        <f t="shared" si="8"/>
        <v>-1</v>
      </c>
      <c r="CI13" s="23">
        <f t="shared" si="9"/>
        <v>-1</v>
      </c>
      <c r="CJ13" s="23">
        <f t="shared" si="10"/>
        <v>-1</v>
      </c>
      <c r="CK13" s="23">
        <f t="shared" si="11"/>
        <v>-1</v>
      </c>
      <c r="CL13" s="23">
        <f t="shared" si="12"/>
        <v>-1</v>
      </c>
      <c r="CM13" s="23">
        <f t="shared" si="13"/>
        <v>-1</v>
      </c>
      <c r="CN13" s="23">
        <f t="shared" si="14"/>
        <v>-1</v>
      </c>
      <c r="CO13" s="23"/>
      <c r="CP13" s="23"/>
      <c r="CQ13" s="23"/>
      <c r="CR13" s="23"/>
      <c r="CS13" s="23"/>
    </row>
    <row r="14" spans="1:97" x14ac:dyDescent="0.25">
      <c r="A14" s="20" t="s">
        <v>100</v>
      </c>
      <c r="B14" s="97">
        <v>177100.10238</v>
      </c>
      <c r="C14" s="97">
        <v>225.89398143</v>
      </c>
      <c r="D14" s="97">
        <v>31560.713729999999</v>
      </c>
      <c r="E14" s="97">
        <v>2166.5649668000001</v>
      </c>
      <c r="F14" s="97">
        <v>1740.3151049999999</v>
      </c>
      <c r="G14" s="97">
        <v>862.54747286999998</v>
      </c>
      <c r="H14" s="97">
        <v>13446.946109</v>
      </c>
      <c r="I14" s="97">
        <v>56.813653262000003</v>
      </c>
      <c r="J14" s="97">
        <v>343.78391475000001</v>
      </c>
      <c r="K14" s="97">
        <v>132.18340499000001</v>
      </c>
      <c r="L14" s="97">
        <v>9.5733214088</v>
      </c>
      <c r="M14" s="97">
        <v>50.657952100000003</v>
      </c>
      <c r="N14" s="97">
        <v>19.930444926</v>
      </c>
      <c r="P14" s="28" t="s">
        <v>191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v>0</v>
      </c>
      <c r="BV14" s="26">
        <f t="shared" si="15"/>
        <v>0</v>
      </c>
      <c r="BW14" s="26">
        <f t="shared" si="16"/>
        <v>0</v>
      </c>
      <c r="BY14" s="26" t="str">
        <f t="shared" si="0"/>
        <v/>
      </c>
      <c r="CA14" s="30" t="str">
        <f t="shared" si="1"/>
        <v/>
      </c>
      <c r="CB14" s="23">
        <f t="shared" si="2"/>
        <v>-1</v>
      </c>
      <c r="CC14" s="23">
        <f t="shared" si="3"/>
        <v>-1</v>
      </c>
      <c r="CD14" s="23">
        <f t="shared" si="4"/>
        <v>-1</v>
      </c>
      <c r="CE14" s="23">
        <f t="shared" si="5"/>
        <v>-1</v>
      </c>
      <c r="CF14" s="23">
        <f t="shared" si="6"/>
        <v>-1</v>
      </c>
      <c r="CG14" s="23">
        <f t="shared" si="7"/>
        <v>-1</v>
      </c>
      <c r="CH14" s="23">
        <f t="shared" si="8"/>
        <v>-1</v>
      </c>
      <c r="CI14" s="23">
        <f t="shared" si="9"/>
        <v>-1</v>
      </c>
      <c r="CJ14" s="23">
        <f t="shared" si="10"/>
        <v>-1</v>
      </c>
      <c r="CK14" s="23">
        <f t="shared" si="11"/>
        <v>-1</v>
      </c>
      <c r="CL14" s="23">
        <f t="shared" si="12"/>
        <v>-1</v>
      </c>
      <c r="CM14" s="23">
        <f t="shared" si="13"/>
        <v>-1</v>
      </c>
      <c r="CN14" s="23">
        <f t="shared" si="14"/>
        <v>-1</v>
      </c>
      <c r="CO14" s="23"/>
      <c r="CP14" s="23"/>
      <c r="CQ14" s="23"/>
      <c r="CR14" s="23"/>
      <c r="CS14" s="23"/>
    </row>
    <row r="15" spans="1:97" x14ac:dyDescent="0.25">
      <c r="A15" s="20" t="s">
        <v>101</v>
      </c>
      <c r="B15" s="97">
        <v>132843.67496</v>
      </c>
      <c r="C15" s="97">
        <v>257.98208575000001</v>
      </c>
      <c r="D15" s="97">
        <v>37153.853815000002</v>
      </c>
      <c r="E15" s="97">
        <v>2438.9063649</v>
      </c>
      <c r="F15" s="97">
        <v>1953.9416404999999</v>
      </c>
      <c r="G15" s="97">
        <v>899.57855074999998</v>
      </c>
      <c r="H15" s="97">
        <v>12952.562994</v>
      </c>
      <c r="I15" s="97">
        <v>58.354554188000002</v>
      </c>
      <c r="J15" s="97">
        <v>325.76723518</v>
      </c>
      <c r="K15" s="97">
        <v>137.97314478999999</v>
      </c>
      <c r="L15" s="97">
        <v>9.7726435266999996</v>
      </c>
      <c r="M15" s="97">
        <v>48.823653555999996</v>
      </c>
      <c r="N15" s="97">
        <v>19.992410567</v>
      </c>
      <c r="P15" s="28" t="s">
        <v>192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0</v>
      </c>
      <c r="BN15" s="26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v>0</v>
      </c>
      <c r="BV15" s="26">
        <f t="shared" si="15"/>
        <v>0</v>
      </c>
      <c r="BW15" s="26">
        <f t="shared" si="16"/>
        <v>0</v>
      </c>
      <c r="BY15" s="26" t="str">
        <f t="shared" si="0"/>
        <v/>
      </c>
      <c r="CA15" s="30" t="str">
        <f t="shared" si="1"/>
        <v/>
      </c>
      <c r="CB15" s="23">
        <f t="shared" si="2"/>
        <v>-1</v>
      </c>
      <c r="CC15" s="23">
        <f t="shared" si="3"/>
        <v>-1</v>
      </c>
      <c r="CD15" s="23">
        <f t="shared" si="4"/>
        <v>-1</v>
      </c>
      <c r="CE15" s="23">
        <f t="shared" si="5"/>
        <v>-1</v>
      </c>
      <c r="CF15" s="23">
        <f t="shared" si="6"/>
        <v>-1</v>
      </c>
      <c r="CG15" s="23">
        <f t="shared" si="7"/>
        <v>-1</v>
      </c>
      <c r="CH15" s="23">
        <f t="shared" si="8"/>
        <v>-1</v>
      </c>
      <c r="CI15" s="23">
        <f t="shared" si="9"/>
        <v>-1</v>
      </c>
      <c r="CJ15" s="23">
        <f t="shared" si="10"/>
        <v>-1</v>
      </c>
      <c r="CK15" s="23">
        <f t="shared" si="11"/>
        <v>-1</v>
      </c>
      <c r="CL15" s="23">
        <f t="shared" si="12"/>
        <v>-1</v>
      </c>
      <c r="CM15" s="23">
        <f t="shared" si="13"/>
        <v>-1</v>
      </c>
      <c r="CN15" s="23">
        <f t="shared" si="14"/>
        <v>-1</v>
      </c>
      <c r="CO15" s="23"/>
      <c r="CP15" s="23"/>
      <c r="CQ15" s="23"/>
      <c r="CR15" s="23"/>
      <c r="CS15" s="23"/>
    </row>
    <row r="16" spans="1:97" x14ac:dyDescent="0.25">
      <c r="A16" s="20" t="s">
        <v>102</v>
      </c>
      <c r="B16" s="97">
        <v>456149.41011</v>
      </c>
      <c r="C16" s="97">
        <v>938.16783547</v>
      </c>
      <c r="D16" s="97">
        <v>131188.22735</v>
      </c>
      <c r="E16" s="97">
        <v>6850.6845872000004</v>
      </c>
      <c r="F16" s="97">
        <v>5251.8180799000002</v>
      </c>
      <c r="G16" s="97">
        <v>2312.6660470000002</v>
      </c>
      <c r="H16" s="97">
        <v>46496.841793</v>
      </c>
      <c r="I16" s="97">
        <v>200.62769055000001</v>
      </c>
      <c r="J16" s="97">
        <v>1089.5529346999999</v>
      </c>
      <c r="K16" s="97">
        <v>498.15196089</v>
      </c>
      <c r="L16" s="97">
        <v>33.354994638000001</v>
      </c>
      <c r="M16" s="97">
        <v>161.35741429999999</v>
      </c>
      <c r="N16" s="97">
        <v>68.046393090999999</v>
      </c>
      <c r="P16" s="28" t="s">
        <v>193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v>0</v>
      </c>
      <c r="BV16" s="26">
        <f t="shared" si="15"/>
        <v>0</v>
      </c>
      <c r="BW16" s="26">
        <f t="shared" si="16"/>
        <v>0</v>
      </c>
      <c r="BY16" s="26" t="str">
        <f t="shared" si="0"/>
        <v/>
      </c>
      <c r="CA16" s="30" t="str">
        <f t="shared" si="1"/>
        <v/>
      </c>
      <c r="CB16" s="23">
        <f t="shared" si="2"/>
        <v>-1</v>
      </c>
      <c r="CC16" s="23">
        <f t="shared" si="3"/>
        <v>-1</v>
      </c>
      <c r="CD16" s="23">
        <f t="shared" si="4"/>
        <v>-1</v>
      </c>
      <c r="CE16" s="23">
        <f t="shared" si="5"/>
        <v>-1</v>
      </c>
      <c r="CF16" s="23">
        <f t="shared" si="6"/>
        <v>-1</v>
      </c>
      <c r="CG16" s="23">
        <f t="shared" si="7"/>
        <v>-1</v>
      </c>
      <c r="CH16" s="23">
        <f t="shared" si="8"/>
        <v>-1</v>
      </c>
      <c r="CI16" s="23">
        <f t="shared" si="9"/>
        <v>-1</v>
      </c>
      <c r="CJ16" s="23">
        <f t="shared" si="10"/>
        <v>-1</v>
      </c>
      <c r="CK16" s="23">
        <f t="shared" si="11"/>
        <v>-1</v>
      </c>
      <c r="CL16" s="23">
        <f t="shared" si="12"/>
        <v>-1</v>
      </c>
      <c r="CM16" s="23">
        <f t="shared" si="13"/>
        <v>-1</v>
      </c>
      <c r="CN16" s="23">
        <f t="shared" si="14"/>
        <v>-1</v>
      </c>
      <c r="CO16" s="23"/>
      <c r="CP16" s="23"/>
      <c r="CQ16" s="23"/>
      <c r="CR16" s="23"/>
      <c r="CS16" s="23"/>
    </row>
    <row r="17" spans="1:97" x14ac:dyDescent="0.25">
      <c r="A17" s="20" t="s">
        <v>103</v>
      </c>
      <c r="B17" s="97">
        <v>462793.91206</v>
      </c>
      <c r="C17" s="97">
        <v>802.19539715999997</v>
      </c>
      <c r="D17" s="97">
        <v>108483.38338</v>
      </c>
      <c r="E17" s="97">
        <v>5535.6347323</v>
      </c>
      <c r="F17" s="97">
        <v>4187.8506407000004</v>
      </c>
      <c r="G17" s="97">
        <v>1506.9504717</v>
      </c>
      <c r="H17" s="97">
        <v>38828.116811</v>
      </c>
      <c r="I17" s="97">
        <v>187.12094234</v>
      </c>
      <c r="J17" s="97">
        <v>1056.1972217</v>
      </c>
      <c r="K17" s="97">
        <v>464.15910471000001</v>
      </c>
      <c r="L17" s="97">
        <v>31.524333579</v>
      </c>
      <c r="M17" s="97">
        <v>163.32672002999999</v>
      </c>
      <c r="N17" s="97">
        <v>64.594749544999999</v>
      </c>
      <c r="P17" s="28" t="s">
        <v>194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v>0</v>
      </c>
      <c r="BN17" s="26"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v>0</v>
      </c>
      <c r="BV17" s="26">
        <f t="shared" si="15"/>
        <v>0</v>
      </c>
      <c r="BW17" s="26">
        <f t="shared" si="16"/>
        <v>0</v>
      </c>
      <c r="BY17" s="26" t="str">
        <f t="shared" si="0"/>
        <v/>
      </c>
      <c r="CA17" s="30" t="str">
        <f t="shared" si="1"/>
        <v/>
      </c>
      <c r="CB17" s="23">
        <f t="shared" si="2"/>
        <v>-1</v>
      </c>
      <c r="CC17" s="23">
        <f t="shared" si="3"/>
        <v>-1</v>
      </c>
      <c r="CD17" s="23">
        <f t="shared" si="4"/>
        <v>-1</v>
      </c>
      <c r="CE17" s="23">
        <f t="shared" si="5"/>
        <v>-1</v>
      </c>
      <c r="CF17" s="23">
        <f t="shared" si="6"/>
        <v>-1</v>
      </c>
      <c r="CG17" s="23">
        <f t="shared" si="7"/>
        <v>-1</v>
      </c>
      <c r="CH17" s="23">
        <f t="shared" si="8"/>
        <v>-1</v>
      </c>
      <c r="CI17" s="23">
        <f t="shared" si="9"/>
        <v>-1</v>
      </c>
      <c r="CJ17" s="23">
        <f t="shared" si="10"/>
        <v>-1</v>
      </c>
      <c r="CK17" s="23">
        <f t="shared" si="11"/>
        <v>-1</v>
      </c>
      <c r="CL17" s="23">
        <f t="shared" si="12"/>
        <v>-1</v>
      </c>
      <c r="CM17" s="23">
        <f t="shared" si="13"/>
        <v>-1</v>
      </c>
      <c r="CN17" s="23">
        <f t="shared" si="14"/>
        <v>-1</v>
      </c>
      <c r="CO17" s="23"/>
      <c r="CP17" s="23"/>
      <c r="CQ17" s="23"/>
      <c r="CR17" s="23"/>
      <c r="CS17" s="23"/>
    </row>
    <row r="18" spans="1:97" x14ac:dyDescent="0.25">
      <c r="A18" s="20" t="s">
        <v>104</v>
      </c>
      <c r="B18" s="97">
        <v>337536.85879999999</v>
      </c>
      <c r="C18" s="97">
        <v>500.37121861999998</v>
      </c>
      <c r="D18" s="97">
        <v>74714.236244</v>
      </c>
      <c r="E18" s="97">
        <v>4819.1612627000004</v>
      </c>
      <c r="F18" s="97">
        <v>3872.6717101999998</v>
      </c>
      <c r="G18" s="97">
        <v>1832.0824124000001</v>
      </c>
      <c r="H18" s="97">
        <v>28891.383826000001</v>
      </c>
      <c r="I18" s="97">
        <v>125.34841779999999</v>
      </c>
      <c r="J18" s="97">
        <v>753.77374122000003</v>
      </c>
      <c r="K18" s="97">
        <v>291.40839793999999</v>
      </c>
      <c r="L18" s="97">
        <v>21.181934047999999</v>
      </c>
      <c r="M18" s="97">
        <v>112.42186</v>
      </c>
      <c r="N18" s="97">
        <v>43.917309316000001</v>
      </c>
      <c r="P18" s="28" t="s">
        <v>195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v>0</v>
      </c>
      <c r="AJ18" s="26"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v>0</v>
      </c>
      <c r="BV18" s="26">
        <f t="shared" si="15"/>
        <v>0</v>
      </c>
      <c r="BW18" s="26">
        <f t="shared" si="16"/>
        <v>0</v>
      </c>
      <c r="BY18" s="26" t="str">
        <f t="shared" si="0"/>
        <v/>
      </c>
      <c r="CA18" s="30" t="str">
        <f t="shared" si="1"/>
        <v/>
      </c>
      <c r="CB18" s="23">
        <f t="shared" si="2"/>
        <v>-1</v>
      </c>
      <c r="CC18" s="23">
        <f t="shared" si="3"/>
        <v>-1</v>
      </c>
      <c r="CD18" s="23">
        <f t="shared" si="4"/>
        <v>-1</v>
      </c>
      <c r="CE18" s="23">
        <f t="shared" si="5"/>
        <v>-1</v>
      </c>
      <c r="CF18" s="23">
        <f t="shared" si="6"/>
        <v>-1</v>
      </c>
      <c r="CG18" s="23">
        <f t="shared" si="7"/>
        <v>-1</v>
      </c>
      <c r="CH18" s="23">
        <f t="shared" si="8"/>
        <v>-1</v>
      </c>
      <c r="CI18" s="23">
        <f t="shared" si="9"/>
        <v>-1</v>
      </c>
      <c r="CJ18" s="23">
        <f t="shared" si="10"/>
        <v>-1</v>
      </c>
      <c r="CK18" s="23">
        <f t="shared" si="11"/>
        <v>-1</v>
      </c>
      <c r="CL18" s="23">
        <f t="shared" si="12"/>
        <v>-1</v>
      </c>
      <c r="CM18" s="23">
        <f t="shared" si="13"/>
        <v>-1</v>
      </c>
      <c r="CN18" s="23">
        <f t="shared" si="14"/>
        <v>-1</v>
      </c>
      <c r="CO18" s="23"/>
      <c r="CP18" s="23"/>
      <c r="CQ18" s="23"/>
      <c r="CR18" s="23"/>
      <c r="CS18" s="23"/>
    </row>
    <row r="19" spans="1:97" x14ac:dyDescent="0.25">
      <c r="A19" s="20" t="s">
        <v>105</v>
      </c>
      <c r="B19" s="97">
        <v>84948.542438999997</v>
      </c>
      <c r="C19" s="97">
        <v>151.94495907999999</v>
      </c>
      <c r="D19" s="97">
        <v>21849.824057999998</v>
      </c>
      <c r="E19" s="97">
        <v>1458.456447</v>
      </c>
      <c r="F19" s="97">
        <v>1171.6135575999999</v>
      </c>
      <c r="G19" s="97">
        <v>562.54881446000002</v>
      </c>
      <c r="H19" s="97">
        <v>8110.6504456000002</v>
      </c>
      <c r="I19" s="97">
        <v>34.274507235999998</v>
      </c>
      <c r="J19" s="97">
        <v>193.28969744</v>
      </c>
      <c r="K19" s="97">
        <v>80.889556905999996</v>
      </c>
      <c r="L19" s="97">
        <v>5.7221998363999997</v>
      </c>
      <c r="M19" s="97">
        <v>28.416750922999999</v>
      </c>
      <c r="N19" s="97">
        <v>11.747254488999999</v>
      </c>
      <c r="P19" s="28" t="s">
        <v>196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v>0</v>
      </c>
      <c r="BV19" s="26">
        <f t="shared" si="15"/>
        <v>0</v>
      </c>
      <c r="BW19" s="26">
        <f t="shared" si="16"/>
        <v>0</v>
      </c>
      <c r="BY19" s="26" t="str">
        <f t="shared" si="0"/>
        <v/>
      </c>
      <c r="CA19" s="30" t="str">
        <f t="shared" si="1"/>
        <v/>
      </c>
      <c r="CB19" s="23">
        <f t="shared" si="2"/>
        <v>-1</v>
      </c>
      <c r="CC19" s="23">
        <f t="shared" si="3"/>
        <v>-1</v>
      </c>
      <c r="CD19" s="23">
        <f t="shared" si="4"/>
        <v>-1</v>
      </c>
      <c r="CE19" s="23">
        <f t="shared" si="5"/>
        <v>-1</v>
      </c>
      <c r="CF19" s="23">
        <f t="shared" si="6"/>
        <v>-1</v>
      </c>
      <c r="CG19" s="23">
        <f t="shared" si="7"/>
        <v>-1</v>
      </c>
      <c r="CH19" s="23">
        <f t="shared" si="8"/>
        <v>-1</v>
      </c>
      <c r="CI19" s="23">
        <f t="shared" si="9"/>
        <v>-1</v>
      </c>
      <c r="CJ19" s="23">
        <f t="shared" si="10"/>
        <v>-1</v>
      </c>
      <c r="CK19" s="23">
        <f t="shared" si="11"/>
        <v>-1</v>
      </c>
      <c r="CL19" s="23">
        <f t="shared" si="12"/>
        <v>-1</v>
      </c>
      <c r="CM19" s="23">
        <f t="shared" si="13"/>
        <v>-1</v>
      </c>
      <c r="CN19" s="23">
        <f t="shared" si="14"/>
        <v>-1</v>
      </c>
      <c r="CO19" s="23"/>
      <c r="CP19" s="23"/>
      <c r="CQ19" s="23"/>
      <c r="CR19" s="23"/>
      <c r="CS19" s="23"/>
    </row>
    <row r="20" spans="1:97" x14ac:dyDescent="0.25">
      <c r="A20" s="20" t="s">
        <v>106</v>
      </c>
      <c r="B20" s="97">
        <v>80780.278395999994</v>
      </c>
      <c r="C20" s="97">
        <v>103.54199093</v>
      </c>
      <c r="D20" s="97">
        <v>14990.797979999999</v>
      </c>
      <c r="E20" s="97">
        <v>993.07725139000001</v>
      </c>
      <c r="F20" s="97">
        <v>797.69942877999995</v>
      </c>
      <c r="G20" s="97">
        <v>394.82433236000003</v>
      </c>
      <c r="H20" s="97">
        <v>6280.4715437000004</v>
      </c>
      <c r="I20" s="97">
        <v>26.040713390000001</v>
      </c>
      <c r="J20" s="97">
        <v>158.05321549999999</v>
      </c>
      <c r="K20" s="97">
        <v>60.588559869999997</v>
      </c>
      <c r="L20" s="97">
        <v>4.3884684263000002</v>
      </c>
      <c r="M20" s="97">
        <v>23.224169225000001</v>
      </c>
      <c r="N20" s="97">
        <v>9.1348460557000006</v>
      </c>
      <c r="P20" s="28" t="s">
        <v>197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v>0</v>
      </c>
      <c r="BN20" s="26"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v>0</v>
      </c>
      <c r="BV20" s="26">
        <f t="shared" si="15"/>
        <v>0</v>
      </c>
      <c r="BW20" s="26">
        <f t="shared" si="16"/>
        <v>0</v>
      </c>
      <c r="BY20" s="26" t="str">
        <f t="shared" si="0"/>
        <v/>
      </c>
      <c r="CA20" s="30" t="str">
        <f t="shared" si="1"/>
        <v/>
      </c>
      <c r="CB20" s="23">
        <f t="shared" si="2"/>
        <v>-1</v>
      </c>
      <c r="CC20" s="23">
        <f t="shared" si="3"/>
        <v>-1</v>
      </c>
      <c r="CD20" s="23">
        <f t="shared" si="4"/>
        <v>-1</v>
      </c>
      <c r="CE20" s="23">
        <f t="shared" si="5"/>
        <v>-1</v>
      </c>
      <c r="CF20" s="23">
        <f t="shared" si="6"/>
        <v>-1</v>
      </c>
      <c r="CG20" s="23">
        <f t="shared" si="7"/>
        <v>-1</v>
      </c>
      <c r="CH20" s="23">
        <f t="shared" si="8"/>
        <v>-1</v>
      </c>
      <c r="CI20" s="23">
        <f t="shared" si="9"/>
        <v>-1</v>
      </c>
      <c r="CJ20" s="23">
        <f t="shared" si="10"/>
        <v>-1</v>
      </c>
      <c r="CK20" s="23">
        <f t="shared" si="11"/>
        <v>-1</v>
      </c>
      <c r="CL20" s="23">
        <f t="shared" si="12"/>
        <v>-1</v>
      </c>
      <c r="CM20" s="23">
        <f t="shared" si="13"/>
        <v>-1</v>
      </c>
      <c r="CN20" s="23">
        <f t="shared" si="14"/>
        <v>-1</v>
      </c>
      <c r="CO20" s="23"/>
      <c r="CP20" s="23"/>
      <c r="CQ20" s="23"/>
      <c r="CR20" s="23"/>
      <c r="CS20" s="23"/>
    </row>
    <row r="21" spans="1:97" x14ac:dyDescent="0.25">
      <c r="A21" s="57" t="s">
        <v>107</v>
      </c>
      <c r="B21" s="97">
        <v>368222.00266</v>
      </c>
      <c r="C21" s="97">
        <v>625.64751114000001</v>
      </c>
      <c r="D21" s="97">
        <v>91437.969018000003</v>
      </c>
      <c r="E21" s="97">
        <v>2899.4469589</v>
      </c>
      <c r="F21" s="97">
        <v>1966.160249</v>
      </c>
      <c r="G21" s="97">
        <v>698.50007271000004</v>
      </c>
      <c r="H21" s="97">
        <v>35181.322791999999</v>
      </c>
      <c r="I21" s="97">
        <v>142.06969728999999</v>
      </c>
      <c r="J21" s="97">
        <v>778.16882836000002</v>
      </c>
      <c r="K21" s="97">
        <v>353.22790954999999</v>
      </c>
      <c r="L21" s="97">
        <v>23.655184084999998</v>
      </c>
      <c r="M21" s="97">
        <v>117.12406233</v>
      </c>
      <c r="N21" s="97">
        <v>49.090897769000001</v>
      </c>
      <c r="P21" s="28" t="s">
        <v>198</v>
      </c>
      <c r="Q21" s="26">
        <v>49.0252810793476</v>
      </c>
      <c r="R21" s="26">
        <v>22.953417985338</v>
      </c>
      <c r="S21" s="26">
        <v>137.71749519978201</v>
      </c>
      <c r="T21" s="26">
        <v>137.71874849094999</v>
      </c>
      <c r="U21" s="26">
        <v>81.640002082500303</v>
      </c>
      <c r="V21" s="26">
        <v>756.18714970246799</v>
      </c>
      <c r="W21" s="26">
        <v>114.562530624671</v>
      </c>
      <c r="X21" s="26">
        <v>1266.14380722949</v>
      </c>
      <c r="Y21" s="26">
        <v>351581.27751513501</v>
      </c>
      <c r="Z21" s="26">
        <v>1687.47658476383</v>
      </c>
      <c r="AA21" s="26">
        <v>491.42468315931001</v>
      </c>
      <c r="AB21" s="26">
        <v>530.969588273559</v>
      </c>
      <c r="AC21" s="26">
        <v>19.611028356199199</v>
      </c>
      <c r="AD21" s="26">
        <v>342.65417533925898</v>
      </c>
      <c r="AE21" s="26">
        <v>342.65414399546199</v>
      </c>
      <c r="AF21" s="26">
        <v>700.63927270093097</v>
      </c>
      <c r="AG21" s="26">
        <v>1212.09242602163</v>
      </c>
      <c r="AH21" s="26">
        <v>16.565988841372299</v>
      </c>
      <c r="AI21" s="26">
        <v>12.9698758348153</v>
      </c>
      <c r="AJ21" s="26">
        <v>114.30361791311699</v>
      </c>
      <c r="AK21" s="26">
        <v>47.637332900893703</v>
      </c>
      <c r="AL21" s="26">
        <v>599.48033357033</v>
      </c>
      <c r="AM21" s="26">
        <v>0</v>
      </c>
      <c r="AN21" s="26">
        <v>74479.361208040194</v>
      </c>
      <c r="AO21" s="26">
        <v>12399.905454740199</v>
      </c>
      <c r="AP21" s="26">
        <v>87579.905935481394</v>
      </c>
      <c r="AQ21" s="26">
        <v>939.90026099110901</v>
      </c>
      <c r="AR21" s="26">
        <v>2.1330444120899901</v>
      </c>
      <c r="AS21" s="26">
        <v>18165.2140430205</v>
      </c>
      <c r="AT21" s="26">
        <v>11.2468695790628</v>
      </c>
      <c r="AU21" s="26">
        <v>2.3442699965386402</v>
      </c>
      <c r="AV21" s="26">
        <v>989.55797772432697</v>
      </c>
      <c r="AW21" s="26">
        <v>18.7285634085395</v>
      </c>
      <c r="AX21" s="26">
        <v>0.87316686816911604</v>
      </c>
      <c r="AY21" s="26">
        <v>0.63907854071553705</v>
      </c>
      <c r="AZ21" s="26">
        <v>2803.4358892018199</v>
      </c>
      <c r="BA21" s="26">
        <v>1893.5634499467999</v>
      </c>
      <c r="BB21" s="26">
        <v>909.87243925502798</v>
      </c>
      <c r="BC21" s="26">
        <v>9.7948816241674894</v>
      </c>
      <c r="BD21" s="26">
        <v>0.11900189178612899</v>
      </c>
      <c r="BE21" s="26">
        <v>70.772936608296604</v>
      </c>
      <c r="BF21" s="26">
        <v>2.1006704043197901</v>
      </c>
      <c r="BG21" s="26">
        <v>99.133260551341195</v>
      </c>
      <c r="BH21" s="26">
        <v>14.6414423217356</v>
      </c>
      <c r="BI21" s="26">
        <v>3.6456457956937598</v>
      </c>
      <c r="BJ21" s="26">
        <v>472.79502661260801</v>
      </c>
      <c r="BK21" s="26">
        <v>85.472974463284899</v>
      </c>
      <c r="BL21" s="26">
        <v>11.0311868021042</v>
      </c>
      <c r="BM21" s="26">
        <v>183.45551277336699</v>
      </c>
      <c r="BN21" s="26">
        <v>0.55091403193701405</v>
      </c>
      <c r="BO21" s="26">
        <v>642.87925488740404</v>
      </c>
      <c r="BP21" s="26">
        <v>0</v>
      </c>
      <c r="BQ21" s="26">
        <v>1.00086251589604</v>
      </c>
      <c r="BR21" s="26">
        <v>4045.38221146865</v>
      </c>
      <c r="BS21" s="26">
        <v>1010.21071362814</v>
      </c>
      <c r="BT21" s="26">
        <v>34311.692427476999</v>
      </c>
      <c r="BU21" s="26">
        <v>5557.30227452912</v>
      </c>
      <c r="BV21" s="26">
        <f t="shared" si="15"/>
        <v>12521.616642341394</v>
      </c>
      <c r="BW21" s="26">
        <f t="shared" si="16"/>
        <v>5519.1853501650039</v>
      </c>
      <c r="BY21" s="26">
        <f t="shared" si="0"/>
        <v>36523.265044413376</v>
      </c>
      <c r="CA21" s="30">
        <f t="shared" si="1"/>
        <v>8.0000002879322546E-3</v>
      </c>
      <c r="CB21" s="23">
        <f t="shared" si="2"/>
        <v>-4.5192098855185207E-2</v>
      </c>
      <c r="CC21" s="23">
        <f t="shared" si="3"/>
        <v>-4.1824153542927817E-2</v>
      </c>
      <c r="CD21" s="23">
        <f t="shared" si="4"/>
        <v>-4.2193228086235497E-2</v>
      </c>
      <c r="CE21" s="23">
        <f t="shared" si="5"/>
        <v>-3.3113580299673782E-2</v>
      </c>
      <c r="CF21" s="23">
        <f t="shared" si="6"/>
        <v>-3.6923134363093378E-2</v>
      </c>
      <c r="CG21" s="23">
        <f t="shared" si="7"/>
        <v>-7.9628936338977857E-2</v>
      </c>
      <c r="CH21" s="23">
        <f t="shared" si="8"/>
        <v>-2.4718523793560949E-2</v>
      </c>
      <c r="CI21" s="23">
        <f t="shared" si="9"/>
        <v>-3.0625452732320677E-2</v>
      </c>
      <c r="CJ21" s="23">
        <f t="shared" si="10"/>
        <v>-2.8247955785968292E-2</v>
      </c>
      <c r="CK21" s="23">
        <f t="shared" si="11"/>
        <v>-2.9934683156856452E-2</v>
      </c>
      <c r="CL21" s="23">
        <f t="shared" si="12"/>
        <v>-2.9666482287364487E-2</v>
      </c>
      <c r="CM21" s="23">
        <f t="shared" si="13"/>
        <v>-2.1870243008749325E-2</v>
      </c>
      <c r="CN21" s="23">
        <f t="shared" si="14"/>
        <v>-2.9609661549603958E-2</v>
      </c>
      <c r="CO21" s="23"/>
      <c r="CP21" s="23"/>
      <c r="CQ21" s="23"/>
      <c r="CR21" s="23"/>
      <c r="CS21" s="23"/>
    </row>
    <row r="22" spans="1:97" x14ac:dyDescent="0.25">
      <c r="A22" s="20" t="s">
        <v>108</v>
      </c>
      <c r="B22" s="97">
        <v>100186.01187</v>
      </c>
      <c r="C22" s="97">
        <v>187.95768525</v>
      </c>
      <c r="D22" s="97">
        <v>29054.695123000001</v>
      </c>
      <c r="E22" s="97">
        <v>1739.9463298999999</v>
      </c>
      <c r="F22" s="97">
        <v>1401.7409696</v>
      </c>
      <c r="G22" s="97">
        <v>690.79721379</v>
      </c>
      <c r="H22" s="97">
        <v>8532.5737657999998</v>
      </c>
      <c r="I22" s="97">
        <v>38.262808493999998</v>
      </c>
      <c r="J22" s="97">
        <v>201.63823735</v>
      </c>
      <c r="K22" s="97">
        <v>91.737819834999996</v>
      </c>
      <c r="L22" s="97">
        <v>6.3054966457999999</v>
      </c>
      <c r="M22" s="97">
        <v>28.095960006999999</v>
      </c>
      <c r="N22" s="97">
        <v>12.865338973</v>
      </c>
      <c r="P22" s="28" t="s">
        <v>199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0</v>
      </c>
      <c r="BV22" s="26">
        <f t="shared" si="15"/>
        <v>0</v>
      </c>
      <c r="BW22" s="26">
        <f t="shared" si="16"/>
        <v>0</v>
      </c>
      <c r="BY22" s="26" t="str">
        <f t="shared" si="0"/>
        <v/>
      </c>
      <c r="CA22" s="30" t="str">
        <f t="shared" si="1"/>
        <v/>
      </c>
      <c r="CB22" s="23">
        <f t="shared" si="2"/>
        <v>-1</v>
      </c>
      <c r="CC22" s="23">
        <f t="shared" si="3"/>
        <v>-1</v>
      </c>
      <c r="CD22" s="23">
        <f t="shared" si="4"/>
        <v>-1</v>
      </c>
      <c r="CE22" s="23">
        <f t="shared" si="5"/>
        <v>-1</v>
      </c>
      <c r="CF22" s="23">
        <f t="shared" si="6"/>
        <v>-1</v>
      </c>
      <c r="CG22" s="23">
        <f t="shared" si="7"/>
        <v>-1</v>
      </c>
      <c r="CH22" s="23">
        <f t="shared" si="8"/>
        <v>-1</v>
      </c>
      <c r="CI22" s="23">
        <f t="shared" si="9"/>
        <v>-1</v>
      </c>
      <c r="CJ22" s="23">
        <f t="shared" si="10"/>
        <v>-1</v>
      </c>
      <c r="CK22" s="23">
        <f t="shared" si="11"/>
        <v>-1</v>
      </c>
      <c r="CL22" s="23">
        <f t="shared" si="12"/>
        <v>-1</v>
      </c>
      <c r="CM22" s="23">
        <f t="shared" si="13"/>
        <v>-1</v>
      </c>
      <c r="CN22" s="23">
        <f t="shared" si="14"/>
        <v>-1</v>
      </c>
      <c r="CO22" s="23"/>
      <c r="CP22" s="23"/>
      <c r="CQ22" s="23"/>
      <c r="CR22" s="23"/>
      <c r="CS22" s="23"/>
    </row>
    <row r="23" spans="1:97" x14ac:dyDescent="0.25">
      <c r="A23" s="20" t="s">
        <v>109</v>
      </c>
      <c r="B23" s="97">
        <v>217194.35131</v>
      </c>
      <c r="C23" s="97">
        <v>331.99358340999999</v>
      </c>
      <c r="D23" s="97">
        <v>53603.261102999997</v>
      </c>
      <c r="E23" s="97">
        <v>3286.6345197999999</v>
      </c>
      <c r="F23" s="97">
        <v>2639.1416009999998</v>
      </c>
      <c r="G23" s="97">
        <v>1207.7341246999999</v>
      </c>
      <c r="H23" s="97">
        <v>19697.160714000001</v>
      </c>
      <c r="I23" s="97">
        <v>87.852748058000003</v>
      </c>
      <c r="J23" s="97">
        <v>538.17521906000002</v>
      </c>
      <c r="K23" s="97">
        <v>202.54405790000001</v>
      </c>
      <c r="L23" s="97">
        <v>14.964840334</v>
      </c>
      <c r="M23" s="97">
        <v>83.117308821999998</v>
      </c>
      <c r="N23" s="97">
        <v>31.018274323</v>
      </c>
      <c r="P23" s="28" t="s">
        <v>200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v>0</v>
      </c>
      <c r="BN23" s="26"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v>0</v>
      </c>
      <c r="BV23" s="26">
        <f t="shared" si="15"/>
        <v>0</v>
      </c>
      <c r="BW23" s="26">
        <f t="shared" si="16"/>
        <v>0</v>
      </c>
      <c r="BY23" s="26" t="str">
        <f t="shared" si="0"/>
        <v/>
      </c>
      <c r="CA23" s="30" t="str">
        <f t="shared" si="1"/>
        <v/>
      </c>
      <c r="CB23" s="23">
        <f t="shared" si="2"/>
        <v>-1</v>
      </c>
      <c r="CC23" s="23">
        <f t="shared" si="3"/>
        <v>-1</v>
      </c>
      <c r="CD23" s="23">
        <f t="shared" si="4"/>
        <v>-1</v>
      </c>
      <c r="CE23" s="23">
        <f t="shared" si="5"/>
        <v>-1</v>
      </c>
      <c r="CF23" s="23">
        <f t="shared" si="6"/>
        <v>-1</v>
      </c>
      <c r="CG23" s="23">
        <f t="shared" si="7"/>
        <v>-1</v>
      </c>
      <c r="CH23" s="23">
        <f t="shared" si="8"/>
        <v>-1</v>
      </c>
      <c r="CI23" s="23">
        <f t="shared" si="9"/>
        <v>-1</v>
      </c>
      <c r="CJ23" s="23">
        <f t="shared" si="10"/>
        <v>-1</v>
      </c>
      <c r="CK23" s="23">
        <f t="shared" si="11"/>
        <v>-1</v>
      </c>
      <c r="CL23" s="23">
        <f t="shared" si="12"/>
        <v>-1</v>
      </c>
      <c r="CM23" s="23">
        <f t="shared" si="13"/>
        <v>-1</v>
      </c>
      <c r="CN23" s="23">
        <f t="shared" si="14"/>
        <v>-1</v>
      </c>
      <c r="CO23" s="23"/>
      <c r="CP23" s="23"/>
      <c r="CQ23" s="23"/>
      <c r="CR23" s="23"/>
      <c r="CS23" s="23"/>
    </row>
    <row r="24" spans="1:97" x14ac:dyDescent="0.25">
      <c r="A24" s="20" t="s">
        <v>110</v>
      </c>
      <c r="B24" s="97">
        <v>72438.341417999996</v>
      </c>
      <c r="C24" s="97">
        <v>138.77018368</v>
      </c>
      <c r="D24" s="97">
        <v>22215.056791999999</v>
      </c>
      <c r="E24" s="97">
        <v>1340.8898362</v>
      </c>
      <c r="F24" s="97">
        <v>1077.8917288</v>
      </c>
      <c r="G24" s="97">
        <v>503.26355364</v>
      </c>
      <c r="H24" s="97">
        <v>7066.9717047000004</v>
      </c>
      <c r="I24" s="97">
        <v>31.418738099999999</v>
      </c>
      <c r="J24" s="97">
        <v>175.93229427</v>
      </c>
      <c r="K24" s="97">
        <v>74.069428544999994</v>
      </c>
      <c r="L24" s="97">
        <v>5.2572989640000003</v>
      </c>
      <c r="M24" s="97">
        <v>26.220939108</v>
      </c>
      <c r="N24" s="97">
        <v>10.768066592</v>
      </c>
      <c r="P24" s="28" t="s">
        <v>201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f t="shared" si="15"/>
        <v>0</v>
      </c>
      <c r="BW24" s="26">
        <f t="shared" si="16"/>
        <v>0</v>
      </c>
      <c r="BY24" s="26" t="str">
        <f t="shared" si="0"/>
        <v/>
      </c>
      <c r="CA24" s="30" t="str">
        <f t="shared" si="1"/>
        <v/>
      </c>
      <c r="CB24" s="23">
        <f t="shared" si="2"/>
        <v>-1</v>
      </c>
      <c r="CC24" s="23">
        <f t="shared" si="3"/>
        <v>-1</v>
      </c>
      <c r="CD24" s="23">
        <f t="shared" si="4"/>
        <v>-1</v>
      </c>
      <c r="CE24" s="23">
        <f t="shared" si="5"/>
        <v>-1</v>
      </c>
      <c r="CF24" s="23">
        <f t="shared" si="6"/>
        <v>-1</v>
      </c>
      <c r="CG24" s="23">
        <f t="shared" si="7"/>
        <v>-1</v>
      </c>
      <c r="CH24" s="23">
        <f t="shared" si="8"/>
        <v>-1</v>
      </c>
      <c r="CI24" s="23">
        <f t="shared" si="9"/>
        <v>-1</v>
      </c>
      <c r="CJ24" s="23">
        <f t="shared" si="10"/>
        <v>-1</v>
      </c>
      <c r="CK24" s="23">
        <f t="shared" si="11"/>
        <v>-1</v>
      </c>
      <c r="CL24" s="23">
        <f t="shared" si="12"/>
        <v>-1</v>
      </c>
      <c r="CM24" s="23">
        <f t="shared" si="13"/>
        <v>-1</v>
      </c>
      <c r="CN24" s="23">
        <f t="shared" si="14"/>
        <v>-1</v>
      </c>
      <c r="CO24" s="23"/>
      <c r="CP24" s="23"/>
      <c r="CQ24" s="23"/>
      <c r="CR24" s="23"/>
      <c r="CS24" s="23"/>
    </row>
    <row r="25" spans="1:97" x14ac:dyDescent="0.25">
      <c r="A25" s="20" t="s">
        <v>111</v>
      </c>
      <c r="B25" s="97">
        <v>68806.762220000004</v>
      </c>
      <c r="C25" s="97">
        <v>106.55640468</v>
      </c>
      <c r="D25" s="97">
        <v>15066.736639999999</v>
      </c>
      <c r="E25" s="97">
        <v>1021.9902469</v>
      </c>
      <c r="F25" s="97">
        <v>820.92386692000002</v>
      </c>
      <c r="G25" s="97">
        <v>413.25465666000002</v>
      </c>
      <c r="H25" s="97">
        <v>5673.3956172999997</v>
      </c>
      <c r="I25" s="97">
        <v>24.204826726</v>
      </c>
      <c r="J25" s="97">
        <v>136.85784751</v>
      </c>
      <c r="K25" s="97">
        <v>57.138237336000003</v>
      </c>
      <c r="L25" s="97">
        <v>4.0324471677</v>
      </c>
      <c r="M25" s="97">
        <v>20.0303149</v>
      </c>
      <c r="N25" s="97">
        <v>8.3090837209000004</v>
      </c>
      <c r="P25" s="28" t="s">
        <v>202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v>0</v>
      </c>
      <c r="BN25" s="26"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v>0</v>
      </c>
      <c r="BV25" s="26">
        <f t="shared" si="15"/>
        <v>0</v>
      </c>
      <c r="BW25" s="26">
        <f t="shared" si="16"/>
        <v>0</v>
      </c>
      <c r="BY25" s="26" t="str">
        <f t="shared" si="0"/>
        <v/>
      </c>
      <c r="CA25" s="30" t="str">
        <f t="shared" si="1"/>
        <v/>
      </c>
      <c r="CB25" s="23">
        <f t="shared" si="2"/>
        <v>-1</v>
      </c>
      <c r="CC25" s="23">
        <f t="shared" si="3"/>
        <v>-1</v>
      </c>
      <c r="CD25" s="23">
        <f t="shared" si="4"/>
        <v>-1</v>
      </c>
      <c r="CE25" s="23">
        <f t="shared" si="5"/>
        <v>-1</v>
      </c>
      <c r="CF25" s="23">
        <f t="shared" si="6"/>
        <v>-1</v>
      </c>
      <c r="CG25" s="23">
        <f t="shared" si="7"/>
        <v>-1</v>
      </c>
      <c r="CH25" s="23">
        <f t="shared" si="8"/>
        <v>-1</v>
      </c>
      <c r="CI25" s="23">
        <f t="shared" si="9"/>
        <v>-1</v>
      </c>
      <c r="CJ25" s="23">
        <f t="shared" si="10"/>
        <v>-1</v>
      </c>
      <c r="CK25" s="23">
        <f t="shared" si="11"/>
        <v>-1</v>
      </c>
      <c r="CL25" s="23">
        <f t="shared" si="12"/>
        <v>-1</v>
      </c>
      <c r="CM25" s="23">
        <f t="shared" si="13"/>
        <v>-1</v>
      </c>
      <c r="CN25" s="23">
        <f t="shared" si="14"/>
        <v>-1</v>
      </c>
      <c r="CO25" s="23"/>
      <c r="CP25" s="23"/>
      <c r="CQ25" s="23"/>
      <c r="CR25" s="23"/>
      <c r="CS25" s="23"/>
    </row>
    <row r="26" spans="1:97" x14ac:dyDescent="0.25">
      <c r="A26" s="20" t="s">
        <v>112</v>
      </c>
      <c r="B26" s="97">
        <v>147232.32191999999</v>
      </c>
      <c r="C26" s="97">
        <v>249.97776657</v>
      </c>
      <c r="D26" s="97">
        <v>35535.492469999997</v>
      </c>
      <c r="E26" s="97">
        <v>2403.6718001999998</v>
      </c>
      <c r="F26" s="97">
        <v>1931.2737726</v>
      </c>
      <c r="G26" s="97">
        <v>939.62545275000002</v>
      </c>
      <c r="H26" s="97">
        <v>13853.446172</v>
      </c>
      <c r="I26" s="97">
        <v>56.531727003999997</v>
      </c>
      <c r="J26" s="97">
        <v>319.44480709999999</v>
      </c>
      <c r="K26" s="97">
        <v>133.22375307999999</v>
      </c>
      <c r="L26" s="97">
        <v>9.4255414374999997</v>
      </c>
      <c r="M26" s="97">
        <v>46.703899622000002</v>
      </c>
      <c r="N26" s="97">
        <v>19.392013821999999</v>
      </c>
      <c r="P26" s="28" t="s">
        <v>203</v>
      </c>
      <c r="Q26" s="26">
        <v>4.8751314838759397E-6</v>
      </c>
      <c r="R26" s="26">
        <v>2.6435451029514299E-6</v>
      </c>
      <c r="S26" s="26">
        <v>1.40432755450983E-5</v>
      </c>
      <c r="T26" s="26">
        <v>1.4043314392830499E-5</v>
      </c>
      <c r="U26" s="26">
        <v>1.04091285570197E-5</v>
      </c>
      <c r="V26" s="26">
        <v>1.2624038231959299E-4</v>
      </c>
      <c r="W26" s="26">
        <v>2.4432665608888999E-5</v>
      </c>
      <c r="X26" s="26">
        <v>2.5172987886704399E-4</v>
      </c>
      <c r="Y26" s="26">
        <v>4.7033527670761702E-2</v>
      </c>
      <c r="Z26" s="26">
        <v>2.19641119429885E-4</v>
      </c>
      <c r="AA26" s="26">
        <v>7.3781470874187505E-5</v>
      </c>
      <c r="AB26" s="26">
        <v>8.8369179344896498E-5</v>
      </c>
      <c r="AC26" s="26">
        <v>3.1662189218736999E-6</v>
      </c>
      <c r="AD26" s="26">
        <v>2.7762792546173E-5</v>
      </c>
      <c r="AE26" s="26">
        <v>2.7762792546173E-5</v>
      </c>
      <c r="AF26" s="26">
        <v>3.27994752999664E-5</v>
      </c>
      <c r="AG26" s="26">
        <v>1.79912589405689E-4</v>
      </c>
      <c r="AH26" s="26">
        <v>1.46572307249347E-6</v>
      </c>
      <c r="AI26" s="26">
        <v>8.1554610029927697E-7</v>
      </c>
      <c r="AJ26" s="26">
        <v>1.02437693158506E-5</v>
      </c>
      <c r="AK26" s="26">
        <v>5.6992282930603998E-6</v>
      </c>
      <c r="AL26" s="26">
        <v>0</v>
      </c>
      <c r="AM26" s="26">
        <v>0</v>
      </c>
      <c r="AN26" s="26">
        <v>3.8820696991242101E-3</v>
      </c>
      <c r="AO26" s="26">
        <v>1.84932742494639E-4</v>
      </c>
      <c r="AP26" s="26">
        <v>4.0998019169188197E-3</v>
      </c>
      <c r="AQ26" s="26">
        <v>1.39598477928978E-4</v>
      </c>
      <c r="AR26" s="26">
        <v>8.5817115582819393E-9</v>
      </c>
      <c r="AS26" s="26">
        <v>2.4023993121579301E-3</v>
      </c>
      <c r="AT26" s="26">
        <v>1.8240954160397201E-7</v>
      </c>
      <c r="AU26" s="26">
        <v>4.4381983829097598E-8</v>
      </c>
      <c r="AV26" s="26">
        <v>1.64873316908899E-5</v>
      </c>
      <c r="AW26" s="26">
        <v>1.39493047173399E-7</v>
      </c>
      <c r="AX26" s="26">
        <v>0</v>
      </c>
      <c r="AY26" s="26">
        <v>2.7106356476352601E-8</v>
      </c>
      <c r="AZ26" s="26">
        <v>9.6525346882940003E-5</v>
      </c>
      <c r="BA26" s="26">
        <v>8.7628925535585301E-5</v>
      </c>
      <c r="BB26" s="26">
        <v>8.8964213473547295E-6</v>
      </c>
      <c r="BC26" s="26">
        <v>2.21169992890094E-8</v>
      </c>
      <c r="BD26" s="26">
        <v>0</v>
      </c>
      <c r="BE26" s="26">
        <v>7.5388371721313796E-7</v>
      </c>
      <c r="BF26" s="26">
        <v>5.6614802934351798E-8</v>
      </c>
      <c r="BG26" s="26">
        <v>3.28267993849104E-6</v>
      </c>
      <c r="BH26" s="26">
        <v>2.9729647205366002E-7</v>
      </c>
      <c r="BI26" s="26">
        <v>2.0017659022139901E-7</v>
      </c>
      <c r="BJ26" s="26">
        <v>1.64135319697746E-5</v>
      </c>
      <c r="BK26" s="26">
        <v>1.0294530150300099E-5</v>
      </c>
      <c r="BL26" s="26">
        <v>3.1539421396958702E-8</v>
      </c>
      <c r="BM26" s="26">
        <v>4.96804510656591E-5</v>
      </c>
      <c r="BN26" s="26">
        <v>1.3302270209494199E-9</v>
      </c>
      <c r="BO26" s="26">
        <v>2.1836861941059301E-5</v>
      </c>
      <c r="BP26" s="26">
        <v>0</v>
      </c>
      <c r="BQ26" s="26">
        <v>3.5573174716292597E-8</v>
      </c>
      <c r="BR26" s="26">
        <v>5.4461527276575402E-4</v>
      </c>
      <c r="BS26" s="26">
        <v>5.0200942211345898E-5</v>
      </c>
      <c r="BT26" s="26">
        <v>4.5874882190512301E-3</v>
      </c>
      <c r="BU26" s="26">
        <v>8.0381177009099497E-4</v>
      </c>
      <c r="BV26" s="26">
        <f t="shared" si="15"/>
        <v>1.6560180979658995E-3</v>
      </c>
      <c r="BW26" s="26">
        <f t="shared" si="16"/>
        <v>7.992515430473785E-4</v>
      </c>
      <c r="BY26" s="26">
        <f t="shared" si="0"/>
        <v>4.9634120842639981E-3</v>
      </c>
      <c r="CA26" s="30">
        <f t="shared" si="1"/>
        <v>8.0002585404459342E-3</v>
      </c>
      <c r="CB26" s="23">
        <f t="shared" si="2"/>
        <v>-0.99999968054889676</v>
      </c>
      <c r="CC26" s="23">
        <f t="shared" si="3"/>
        <v>-1</v>
      </c>
      <c r="CD26" s="23">
        <f t="shared" si="4"/>
        <v>-0.99999988462796963</v>
      </c>
      <c r="CE26" s="23">
        <f t="shared" si="5"/>
        <v>-0.99999995984254297</v>
      </c>
      <c r="CF26" s="23">
        <f t="shared" si="6"/>
        <v>-0.9999999546263576</v>
      </c>
      <c r="CG26" s="23">
        <f t="shared" si="7"/>
        <v>-0.99999997676003571</v>
      </c>
      <c r="CH26" s="23">
        <f t="shared" si="8"/>
        <v>-0.99999966885580938</v>
      </c>
      <c r="CI26" s="23">
        <f t="shared" si="9"/>
        <v>-0.99999975158525778</v>
      </c>
      <c r="CJ26" s="23">
        <f t="shared" si="10"/>
        <v>-0.99999960481316486</v>
      </c>
      <c r="CK26" s="23">
        <f t="shared" si="11"/>
        <v>-0.9999997916077884</v>
      </c>
      <c r="CL26" s="23">
        <f t="shared" si="12"/>
        <v>-0.99999971953387279</v>
      </c>
      <c r="CM26" s="23">
        <f t="shared" si="13"/>
        <v>-0.99999947686026625</v>
      </c>
      <c r="CN26" s="23">
        <f t="shared" si="14"/>
        <v>-0.99999970610436106</v>
      </c>
      <c r="CO26" s="23"/>
      <c r="CP26" s="23"/>
      <c r="CQ26" s="23"/>
      <c r="CR26" s="23"/>
      <c r="CS26" s="23"/>
    </row>
    <row r="27" spans="1:97" x14ac:dyDescent="0.25">
      <c r="A27" s="20" t="s">
        <v>113</v>
      </c>
      <c r="B27" s="97">
        <v>229395.37591999999</v>
      </c>
      <c r="C27" s="97">
        <v>309.58113291000001</v>
      </c>
      <c r="D27" s="97">
        <v>51146.587957999996</v>
      </c>
      <c r="E27" s="97">
        <v>2973.3898583999999</v>
      </c>
      <c r="F27" s="97">
        <v>2388.7456833000001</v>
      </c>
      <c r="G27" s="97">
        <v>1162.2315252999999</v>
      </c>
      <c r="H27" s="97">
        <v>18513.254690999998</v>
      </c>
      <c r="I27" s="97">
        <v>77.718440736999995</v>
      </c>
      <c r="J27" s="97">
        <v>470.62131111000002</v>
      </c>
      <c r="K27" s="97">
        <v>180.78674484000001</v>
      </c>
      <c r="L27" s="97">
        <v>13.109665153</v>
      </c>
      <c r="M27" s="97">
        <v>69.441181702999998</v>
      </c>
      <c r="N27" s="97">
        <v>27.250568570999999</v>
      </c>
      <c r="P27" s="28" t="s">
        <v>204</v>
      </c>
      <c r="Q27" s="26">
        <v>23.574901580041999</v>
      </c>
      <c r="R27" s="26">
        <v>9.9779874707544405</v>
      </c>
      <c r="S27" s="26">
        <v>59.0699896720323</v>
      </c>
      <c r="T27" s="26">
        <v>59.070470514694399</v>
      </c>
      <c r="U27" s="26">
        <v>35.797882500669601</v>
      </c>
      <c r="V27" s="26">
        <v>359.64121276137303</v>
      </c>
      <c r="W27" s="26">
        <v>53.343517668752</v>
      </c>
      <c r="X27" s="26">
        <v>550.07495538858097</v>
      </c>
      <c r="Y27" s="26">
        <v>172978.22871321699</v>
      </c>
      <c r="Z27" s="26">
        <v>791.08435708415095</v>
      </c>
      <c r="AA27" s="26">
        <v>229.51640500893501</v>
      </c>
      <c r="AB27" s="26">
        <v>238.257134879018</v>
      </c>
      <c r="AC27" s="26">
        <v>9.8390522191037508</v>
      </c>
      <c r="AD27" s="26">
        <v>137.19344812019099</v>
      </c>
      <c r="AE27" s="26">
        <v>137.19342207207299</v>
      </c>
      <c r="AF27" s="26">
        <v>308.62977195808998</v>
      </c>
      <c r="AG27" s="26">
        <v>542.81209242480497</v>
      </c>
      <c r="AH27" s="26">
        <v>8.2162380131503294</v>
      </c>
      <c r="AI27" s="26">
        <v>5.1423501296734297</v>
      </c>
      <c r="AJ27" s="26">
        <v>58.382092194327001</v>
      </c>
      <c r="AK27" s="26">
        <v>20.7459805410946</v>
      </c>
      <c r="AL27" s="26">
        <v>232.73476751820101</v>
      </c>
      <c r="AM27" s="26">
        <v>0</v>
      </c>
      <c r="AN27" s="26">
        <v>32984.800498619297</v>
      </c>
      <c r="AO27" s="26">
        <v>5285.2813148431596</v>
      </c>
      <c r="AP27" s="26">
        <v>38578.711585420599</v>
      </c>
      <c r="AQ27" s="26">
        <v>430.62274810988902</v>
      </c>
      <c r="AR27" s="26">
        <v>0.80637876430937405</v>
      </c>
      <c r="AS27" s="26">
        <v>7425.7529713884196</v>
      </c>
      <c r="AT27" s="26">
        <v>4.2492179732909996</v>
      </c>
      <c r="AU27" s="26">
        <v>0.89794571823828695</v>
      </c>
      <c r="AV27" s="26">
        <v>380.66005981139398</v>
      </c>
      <c r="AW27" s="26">
        <v>7.0912317637527096</v>
      </c>
      <c r="AX27" s="26">
        <v>0.33494805723198601</v>
      </c>
      <c r="AY27" s="26">
        <v>0.242237422135507</v>
      </c>
      <c r="AZ27" s="26">
        <v>2245.6594953601598</v>
      </c>
      <c r="BA27" s="26">
        <v>1803.19225178801</v>
      </c>
      <c r="BB27" s="26">
        <v>442.46724357214902</v>
      </c>
      <c r="BC27" s="26">
        <v>3.7400535879671701</v>
      </c>
      <c r="BD27" s="26">
        <v>4.5696971521795401E-2</v>
      </c>
      <c r="BE27" s="26">
        <v>26.874562987703701</v>
      </c>
      <c r="BF27" s="26">
        <v>0.80690185122108504</v>
      </c>
      <c r="BG27" s="26">
        <v>37.360792742384398</v>
      </c>
      <c r="BH27" s="26">
        <v>5.4949913499451499</v>
      </c>
      <c r="BI27" s="26">
        <v>1.38161054636044</v>
      </c>
      <c r="BJ27" s="26">
        <v>177.98863579093501</v>
      </c>
      <c r="BK27" s="26">
        <v>36.5504525104908</v>
      </c>
      <c r="BL27" s="26">
        <v>4.2146523559141702</v>
      </c>
      <c r="BM27" s="26">
        <v>1150.7924960619901</v>
      </c>
      <c r="BN27" s="26">
        <v>0.209838031713487</v>
      </c>
      <c r="BO27" s="26">
        <v>874.596452193544</v>
      </c>
      <c r="BP27" s="26">
        <v>0</v>
      </c>
      <c r="BQ27" s="26">
        <v>0.38556173112777398</v>
      </c>
      <c r="BR27" s="26">
        <v>1673.06499638745</v>
      </c>
      <c r="BS27" s="26">
        <v>163.93874873754501</v>
      </c>
      <c r="BT27" s="26">
        <v>14142.890598169</v>
      </c>
      <c r="BU27" s="26">
        <v>2397.2295591994598</v>
      </c>
      <c r="BV27" s="26">
        <f t="shared" si="15"/>
        <v>5118.708305239008</v>
      </c>
      <c r="BW27" s="26">
        <f t="shared" si="16"/>
        <v>2380.6297010002299</v>
      </c>
      <c r="BY27" s="26">
        <f t="shared" si="0"/>
        <v>15176.147150040433</v>
      </c>
      <c r="CA27" s="30">
        <f t="shared" si="1"/>
        <v>8.0000020548826531E-3</v>
      </c>
      <c r="CB27" s="23">
        <f t="shared" si="2"/>
        <v>-0.24593846750624163</v>
      </c>
      <c r="CC27" s="23">
        <f t="shared" si="3"/>
        <v>-0.24822690152160989</v>
      </c>
      <c r="CD27" s="23">
        <f t="shared" si="4"/>
        <v>-0.24572267426518757</v>
      </c>
      <c r="CE27" s="23">
        <f t="shared" si="5"/>
        <v>-0.24474771143244448</v>
      </c>
      <c r="CF27" s="23">
        <f t="shared" si="6"/>
        <v>-0.24513008463214081</v>
      </c>
      <c r="CG27" s="23">
        <f t="shared" si="7"/>
        <v>-0.24748517558255909</v>
      </c>
      <c r="CH27" s="23">
        <f t="shared" si="8"/>
        <v>-0.2360667622077062</v>
      </c>
      <c r="CI27" s="23">
        <f t="shared" si="9"/>
        <v>-0.23994267056142465</v>
      </c>
      <c r="CJ27" s="23">
        <f t="shared" si="10"/>
        <v>-0.23581613439236546</v>
      </c>
      <c r="CK27" s="23">
        <f t="shared" si="11"/>
        <v>-0.24113118916161697</v>
      </c>
      <c r="CL27" s="23">
        <f t="shared" si="12"/>
        <v>-0.23888311758511316</v>
      </c>
      <c r="CM27" s="23">
        <f t="shared" si="13"/>
        <v>-0.23181725367373099</v>
      </c>
      <c r="CN27" s="23">
        <f t="shared" si="14"/>
        <v>-0.23869549778229468</v>
      </c>
      <c r="CO27" s="23"/>
      <c r="CP27" s="23"/>
      <c r="CQ27" s="23"/>
      <c r="CR27" s="23"/>
      <c r="CS27" s="23"/>
    </row>
    <row r="28" spans="1:97" x14ac:dyDescent="0.25">
      <c r="A28" s="56" t="s">
        <v>114</v>
      </c>
      <c r="B28" s="97">
        <v>219186.90549999999</v>
      </c>
      <c r="C28" s="97">
        <v>305.17672191999998</v>
      </c>
      <c r="D28" s="97">
        <v>50342.443681999997</v>
      </c>
      <c r="E28" s="97">
        <v>1428.4713886</v>
      </c>
      <c r="F28" s="97">
        <v>971.59909440000001</v>
      </c>
      <c r="G28" s="97">
        <v>709.73192541000003</v>
      </c>
      <c r="H28" s="97">
        <v>17985.346347999999</v>
      </c>
      <c r="I28" s="97">
        <v>76.995504449999999</v>
      </c>
      <c r="J28" s="97">
        <v>465.96417245999999</v>
      </c>
      <c r="K28" s="97">
        <v>178.91951090000001</v>
      </c>
      <c r="L28" s="97">
        <v>13.008822972999999</v>
      </c>
      <c r="M28" s="97">
        <v>69.232407637999998</v>
      </c>
      <c r="N28" s="97">
        <v>27.009322255000001</v>
      </c>
      <c r="P28" s="28" t="s">
        <v>205</v>
      </c>
      <c r="Q28" s="26">
        <v>30.658078781035499</v>
      </c>
      <c r="R28" s="26">
        <v>12.999837464675901</v>
      </c>
      <c r="S28" s="26">
        <v>76.939904730964798</v>
      </c>
      <c r="T28" s="26">
        <v>76.940665107340493</v>
      </c>
      <c r="U28" s="26">
        <v>46.597299758246599</v>
      </c>
      <c r="V28" s="26">
        <v>465.81383403133498</v>
      </c>
      <c r="W28" s="26">
        <v>69.211061967522895</v>
      </c>
      <c r="X28" s="26">
        <v>716.61343457695796</v>
      </c>
      <c r="Y28" s="26">
        <v>219115.057860083</v>
      </c>
      <c r="Z28" s="26">
        <v>1028.1672921586</v>
      </c>
      <c r="AA28" s="26">
        <v>298.02943649108198</v>
      </c>
      <c r="AB28" s="26">
        <v>309.37453982833199</v>
      </c>
      <c r="AC28" s="26">
        <v>12.7977121543575</v>
      </c>
      <c r="AD28" s="26">
        <v>178.77924903357001</v>
      </c>
      <c r="AE28" s="26">
        <v>178.77927471098999</v>
      </c>
      <c r="AF28" s="26">
        <v>402.48191975396401</v>
      </c>
      <c r="AG28" s="26">
        <v>679.74108673104001</v>
      </c>
      <c r="AH28" s="26">
        <v>10.617373585386</v>
      </c>
      <c r="AI28" s="26">
        <v>6.7333997533023497</v>
      </c>
      <c r="AJ28" s="26">
        <v>75.801156133680706</v>
      </c>
      <c r="AK28" s="26">
        <v>26.993613717209701</v>
      </c>
      <c r="AL28" s="26">
        <v>305.07107941632597</v>
      </c>
      <c r="AM28" s="26">
        <v>0</v>
      </c>
      <c r="AN28" s="26">
        <v>42991.382346731902</v>
      </c>
      <c r="AO28" s="26">
        <v>6916.3554260685396</v>
      </c>
      <c r="AP28" s="26">
        <v>50310.219692554398</v>
      </c>
      <c r="AQ28" s="26">
        <v>555.64451331874398</v>
      </c>
      <c r="AR28" s="26">
        <v>1.0939699781191199</v>
      </c>
      <c r="AS28" s="26">
        <v>9376.6815809811596</v>
      </c>
      <c r="AT28" s="26">
        <v>5.7529247221900697</v>
      </c>
      <c r="AU28" s="26">
        <v>1.1848843480657101</v>
      </c>
      <c r="AV28" s="26">
        <v>502.906149770995</v>
      </c>
      <c r="AW28" s="26">
        <v>9.4860088393216397</v>
      </c>
      <c r="AX28" s="26">
        <v>0.435302813097658</v>
      </c>
      <c r="AY28" s="26">
        <v>0.32694292211621701</v>
      </c>
      <c r="AZ28" s="26">
        <v>1426.7806571845099</v>
      </c>
      <c r="BA28" s="26">
        <v>970.331734759646</v>
      </c>
      <c r="BB28" s="26">
        <v>456.44892242486299</v>
      </c>
      <c r="BC28" s="26">
        <v>4.8753985114392302</v>
      </c>
      <c r="BD28" s="26">
        <v>5.9446592359882401E-2</v>
      </c>
      <c r="BE28" s="26">
        <v>35.690316753473603</v>
      </c>
      <c r="BF28" s="26">
        <v>1.0559836888837399</v>
      </c>
      <c r="BG28" s="26">
        <v>50.710082383416797</v>
      </c>
      <c r="BH28" s="26">
        <v>7.5612732561715603</v>
      </c>
      <c r="BI28" s="26">
        <v>1.85474552103484</v>
      </c>
      <c r="BJ28" s="26">
        <v>242.06519432309801</v>
      </c>
      <c r="BK28" s="26">
        <v>47.122357133682698</v>
      </c>
      <c r="BL28" s="26">
        <v>5.5199136028483604</v>
      </c>
      <c r="BM28" s="26">
        <v>99.475816669146894</v>
      </c>
      <c r="BN28" s="26">
        <v>0.27738006386789898</v>
      </c>
      <c r="BO28" s="26">
        <v>709.46042119832202</v>
      </c>
      <c r="BP28" s="26">
        <v>0</v>
      </c>
      <c r="BQ28" s="26">
        <v>0.50619113302476404</v>
      </c>
      <c r="BR28" s="26">
        <v>2126.0160277714499</v>
      </c>
      <c r="BS28" s="26">
        <v>207.90458762919999</v>
      </c>
      <c r="BT28" s="26">
        <v>17979.539200163101</v>
      </c>
      <c r="BU28" s="26">
        <v>3069.7478928028499</v>
      </c>
      <c r="BV28" s="26">
        <f t="shared" si="15"/>
        <v>6463.5193318551519</v>
      </c>
      <c r="BW28" s="26">
        <f t="shared" si="16"/>
        <v>3048.1490024007858</v>
      </c>
      <c r="BY28" s="26">
        <f t="shared" si="0"/>
        <v>19320.286948518002</v>
      </c>
      <c r="CA28" s="30">
        <f t="shared" si="1"/>
        <v>8.0000032242659603E-3</v>
      </c>
      <c r="CB28" s="23">
        <f t="shared" si="2"/>
        <v>-3.2779166142745948E-4</v>
      </c>
      <c r="CC28" s="23">
        <f t="shared" si="3"/>
        <v>-3.461682890141885E-4</v>
      </c>
      <c r="CD28" s="23">
        <f t="shared" si="4"/>
        <v>-6.4009585329528722E-4</v>
      </c>
      <c r="CE28" s="23">
        <f t="shared" si="5"/>
        <v>-1.1835948756013211E-3</v>
      </c>
      <c r="CF28" s="23">
        <f t="shared" si="6"/>
        <v>-1.3044059506217012E-3</v>
      </c>
      <c r="CG28" s="23">
        <f t="shared" si="7"/>
        <v>-3.8254473549455102E-4</v>
      </c>
      <c r="CH28" s="23">
        <f t="shared" si="8"/>
        <v>-3.2288218000006046E-4</v>
      </c>
      <c r="CI28" s="23">
        <f t="shared" si="9"/>
        <v>-7.1224083862087765E-4</v>
      </c>
      <c r="CJ28" s="23">
        <f t="shared" si="10"/>
        <v>-3.2263945932004993E-4</v>
      </c>
      <c r="CK28" s="23">
        <f t="shared" si="11"/>
        <v>-7.8379483771554958E-4</v>
      </c>
      <c r="CL28" s="23">
        <f t="shared" si="12"/>
        <v>-6.9072416026783848E-4</v>
      </c>
      <c r="CM28" s="23">
        <f t="shared" si="13"/>
        <v>-3.0831905469350188E-4</v>
      </c>
      <c r="CN28" s="23">
        <f t="shared" si="14"/>
        <v>-5.8159688873316603E-4</v>
      </c>
      <c r="CO28" s="23"/>
      <c r="CP28" s="23"/>
      <c r="CQ28" s="23"/>
      <c r="CR28" s="23"/>
      <c r="CS28" s="23"/>
    </row>
    <row r="29" spans="1:97" x14ac:dyDescent="0.25">
      <c r="A29" s="20" t="s">
        <v>115</v>
      </c>
      <c r="B29" s="97">
        <v>105803.53539999999</v>
      </c>
      <c r="C29" s="97">
        <v>133.44283297000001</v>
      </c>
      <c r="D29" s="97">
        <v>18950.693472999999</v>
      </c>
      <c r="E29" s="97">
        <v>1279.857276</v>
      </c>
      <c r="F29" s="97">
        <v>1028.0583506999999</v>
      </c>
      <c r="G29" s="97">
        <v>511.44859064000002</v>
      </c>
      <c r="H29" s="97">
        <v>7684.8923771999998</v>
      </c>
      <c r="I29" s="97">
        <v>33.594596672000002</v>
      </c>
      <c r="J29" s="97">
        <v>202.50795758999999</v>
      </c>
      <c r="K29" s="97">
        <v>78.167467212000005</v>
      </c>
      <c r="L29" s="97">
        <v>5.6601924271000001</v>
      </c>
      <c r="M29" s="97">
        <v>29.951796886</v>
      </c>
      <c r="N29" s="97">
        <v>11.786840387</v>
      </c>
      <c r="P29" s="28" t="s">
        <v>206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v>0</v>
      </c>
      <c r="BV29" s="26">
        <f t="shared" si="15"/>
        <v>0</v>
      </c>
      <c r="BW29" s="26">
        <f t="shared" si="16"/>
        <v>0</v>
      </c>
      <c r="BY29" s="26" t="str">
        <f t="shared" si="0"/>
        <v/>
      </c>
      <c r="CA29" s="30" t="str">
        <f t="shared" si="1"/>
        <v/>
      </c>
      <c r="CB29" s="23">
        <f t="shared" si="2"/>
        <v>-1</v>
      </c>
      <c r="CC29" s="23">
        <f t="shared" si="3"/>
        <v>-1</v>
      </c>
      <c r="CD29" s="23">
        <f t="shared" si="4"/>
        <v>-1</v>
      </c>
      <c r="CE29" s="23">
        <f t="shared" si="5"/>
        <v>-1</v>
      </c>
      <c r="CF29" s="23">
        <f t="shared" si="6"/>
        <v>-1</v>
      </c>
      <c r="CG29" s="23">
        <f t="shared" si="7"/>
        <v>-1</v>
      </c>
      <c r="CH29" s="23">
        <f t="shared" si="8"/>
        <v>-1</v>
      </c>
      <c r="CI29" s="23">
        <f t="shared" si="9"/>
        <v>-1</v>
      </c>
      <c r="CJ29" s="23">
        <f t="shared" si="10"/>
        <v>-1</v>
      </c>
      <c r="CK29" s="23">
        <f t="shared" si="11"/>
        <v>-1</v>
      </c>
      <c r="CL29" s="23">
        <f t="shared" si="12"/>
        <v>-1</v>
      </c>
      <c r="CM29" s="23">
        <f t="shared" si="13"/>
        <v>-1</v>
      </c>
      <c r="CN29" s="23">
        <f t="shared" si="14"/>
        <v>-1</v>
      </c>
      <c r="CO29" s="23"/>
      <c r="CP29" s="23"/>
      <c r="CQ29" s="23"/>
      <c r="CR29" s="23"/>
      <c r="CS29" s="23"/>
    </row>
    <row r="30" spans="1:97" x14ac:dyDescent="0.25">
      <c r="A30" s="20" t="s">
        <v>116</v>
      </c>
      <c r="B30" s="97">
        <v>334565.25605000003</v>
      </c>
      <c r="C30" s="97">
        <v>435.01592896</v>
      </c>
      <c r="D30" s="97">
        <v>63907.849563000003</v>
      </c>
      <c r="E30" s="97">
        <v>2012.7099634000001</v>
      </c>
      <c r="F30" s="97">
        <v>1364.1720031</v>
      </c>
      <c r="G30" s="97">
        <v>1029.2494231999999</v>
      </c>
      <c r="H30" s="97">
        <v>25528.984123999999</v>
      </c>
      <c r="I30" s="97">
        <v>109.39731547</v>
      </c>
      <c r="J30" s="97">
        <v>657.58755905999999</v>
      </c>
      <c r="K30" s="97">
        <v>254.12751917</v>
      </c>
      <c r="L30" s="97">
        <v>18.431140453000001</v>
      </c>
      <c r="M30" s="97">
        <v>97.381258924999997</v>
      </c>
      <c r="N30" s="97">
        <v>38.383690645999998</v>
      </c>
      <c r="P30" s="28" t="s">
        <v>207</v>
      </c>
      <c r="Q30" s="26">
        <v>23.867945863628599</v>
      </c>
      <c r="R30" s="26">
        <v>10.196804739666501</v>
      </c>
      <c r="S30" s="26">
        <v>60.511840265710298</v>
      </c>
      <c r="T30" s="26">
        <v>60.512327615367603</v>
      </c>
      <c r="U30" s="26">
        <v>36.590763400453</v>
      </c>
      <c r="V30" s="26">
        <v>362.33846941943</v>
      </c>
      <c r="W30" s="26">
        <v>53.852648506835401</v>
      </c>
      <c r="X30" s="26">
        <v>562.30070237574898</v>
      </c>
      <c r="Y30" s="26">
        <v>180301.97409392701</v>
      </c>
      <c r="Z30" s="26">
        <v>803.140950026984</v>
      </c>
      <c r="AA30" s="26">
        <v>233.27107248591099</v>
      </c>
      <c r="AB30" s="26">
        <v>243.32712186305099</v>
      </c>
      <c r="AC30" s="26">
        <v>9.9180128579874705</v>
      </c>
      <c r="AD30" s="26">
        <v>140.667451822175</v>
      </c>
      <c r="AE30" s="26">
        <v>140.66743527979901</v>
      </c>
      <c r="AF30" s="26">
        <v>277.75372154235299</v>
      </c>
      <c r="AG30" s="26">
        <v>539.47635702859702</v>
      </c>
      <c r="AH30" s="26">
        <v>8.2613024133278206</v>
      </c>
      <c r="AI30" s="26">
        <v>5.3112961684540601</v>
      </c>
      <c r="AJ30" s="26">
        <v>58.646825742444499</v>
      </c>
      <c r="AK30" s="26">
        <v>21.201927574021799</v>
      </c>
      <c r="AL30" s="26">
        <v>236.33205042268099</v>
      </c>
      <c r="AM30" s="26">
        <v>0</v>
      </c>
      <c r="AN30" s="26">
        <v>29759.3151249414</v>
      </c>
      <c r="AO30" s="26">
        <v>4682.1034679629802</v>
      </c>
      <c r="AP30" s="26">
        <v>34719.172314446703</v>
      </c>
      <c r="AQ30" s="26">
        <v>436.89676025998</v>
      </c>
      <c r="AR30" s="26">
        <v>0.82743505536356898</v>
      </c>
      <c r="AS30" s="26">
        <v>7377.7674873886799</v>
      </c>
      <c r="AT30" s="26">
        <v>4.3786671601712897</v>
      </c>
      <c r="AU30" s="26">
        <v>0.93590366242828005</v>
      </c>
      <c r="AV30" s="26">
        <v>389.21216730876301</v>
      </c>
      <c r="AW30" s="26">
        <v>7.4221400192904401</v>
      </c>
      <c r="AX30" s="26">
        <v>0.35679865958982998</v>
      </c>
      <c r="AY30" s="26">
        <v>0.249087820124891</v>
      </c>
      <c r="AZ30" s="26">
        <v>1118.1752906351901</v>
      </c>
      <c r="BA30" s="26">
        <v>748.86089686766195</v>
      </c>
      <c r="BB30" s="26">
        <v>369.31439376753298</v>
      </c>
      <c r="BC30" s="26">
        <v>4.0055743667498902</v>
      </c>
      <c r="BD30" s="26">
        <v>4.8431266985234499E-2</v>
      </c>
      <c r="BE30" s="26">
        <v>28.2727103455193</v>
      </c>
      <c r="BF30" s="26">
        <v>0.84660260608365401</v>
      </c>
      <c r="BG30" s="26">
        <v>38.520055348137298</v>
      </c>
      <c r="BH30" s="26">
        <v>5.5941360712533799</v>
      </c>
      <c r="BI30" s="26">
        <v>1.4324292310829601</v>
      </c>
      <c r="BJ30" s="26">
        <v>183.339538875752</v>
      </c>
      <c r="BK30" s="26">
        <v>36.767573479092299</v>
      </c>
      <c r="BL30" s="26">
        <v>4.4743125482674397</v>
      </c>
      <c r="BM30" s="26">
        <v>78.723901307891893</v>
      </c>
      <c r="BN30" s="26">
        <v>0.22100521420658401</v>
      </c>
      <c r="BO30" s="26">
        <v>563.37403443310802</v>
      </c>
      <c r="BP30" s="26">
        <v>0</v>
      </c>
      <c r="BQ30" s="26">
        <v>0.399102684062282</v>
      </c>
      <c r="BR30" s="26">
        <v>1668.9056547990699</v>
      </c>
      <c r="BS30" s="26">
        <v>163.93454822106801</v>
      </c>
      <c r="BT30" s="26">
        <v>14117.204204985699</v>
      </c>
      <c r="BU30" s="26">
        <v>2397.01923386935</v>
      </c>
      <c r="BV30" s="26">
        <f t="shared" si="15"/>
        <v>5085.6310272273658</v>
      </c>
      <c r="BW30" s="26">
        <f t="shared" si="16"/>
        <v>2380.0545504897459</v>
      </c>
      <c r="BY30" s="26">
        <f t="shared" si="0"/>
        <v>15169.320472435205</v>
      </c>
      <c r="CA30" s="30">
        <f t="shared" si="1"/>
        <v>8.0000098800390822E-3</v>
      </c>
      <c r="CB30" s="23">
        <f t="shared" si="2"/>
        <v>-0.46108577972907838</v>
      </c>
      <c r="CC30" s="23">
        <f t="shared" si="3"/>
        <v>-0.45672782376570886</v>
      </c>
      <c r="CD30" s="23">
        <f t="shared" si="4"/>
        <v>-0.45673070597969762</v>
      </c>
      <c r="CE30" s="23">
        <f t="shared" si="5"/>
        <v>-0.4444429098237801</v>
      </c>
      <c r="CF30" s="23">
        <f t="shared" si="6"/>
        <v>-0.45105097072369177</v>
      </c>
      <c r="CG30" s="23">
        <f t="shared" si="7"/>
        <v>-0.45263604551601944</v>
      </c>
      <c r="CH30" s="23">
        <f t="shared" si="8"/>
        <v>-0.44701269206736649</v>
      </c>
      <c r="CI30" s="23">
        <f t="shared" si="9"/>
        <v>-0.44685728936408969</v>
      </c>
      <c r="CJ30" s="23">
        <f t="shared" si="10"/>
        <v>-0.44898825346181875</v>
      </c>
      <c r="CK30" s="23">
        <f t="shared" si="11"/>
        <v>-0.44646909654165101</v>
      </c>
      <c r="CL30" s="23">
        <f t="shared" si="12"/>
        <v>-0.44676213793342417</v>
      </c>
      <c r="CM30" s="23">
        <f t="shared" si="13"/>
        <v>-0.44699165834043048</v>
      </c>
      <c r="CN30" s="23">
        <f t="shared" si="14"/>
        <v>-0.44763186610792277</v>
      </c>
      <c r="CO30" s="23"/>
      <c r="CP30" s="23"/>
      <c r="CQ30" s="23"/>
      <c r="CR30" s="23"/>
      <c r="CS30" s="23"/>
    </row>
    <row r="31" spans="1:97" x14ac:dyDescent="0.25">
      <c r="A31" s="20" t="s">
        <v>117</v>
      </c>
      <c r="B31" s="97">
        <v>33445.060654000001</v>
      </c>
      <c r="C31" s="97">
        <v>66.200603708000003</v>
      </c>
      <c r="D31" s="97">
        <v>9723.5129735999999</v>
      </c>
      <c r="E31" s="97">
        <v>649.26380146999998</v>
      </c>
      <c r="F31" s="97">
        <v>522.69364473999997</v>
      </c>
      <c r="G31" s="97">
        <v>237.7417935</v>
      </c>
      <c r="H31" s="97">
        <v>3290.8937775999998</v>
      </c>
      <c r="I31" s="97">
        <v>15.194460722000001</v>
      </c>
      <c r="J31" s="97">
        <v>85.086878643000006</v>
      </c>
      <c r="K31" s="97">
        <v>35.730002482000003</v>
      </c>
      <c r="L31" s="97">
        <v>2.5510253413999999</v>
      </c>
      <c r="M31" s="97">
        <v>12.876500906</v>
      </c>
      <c r="N31" s="97">
        <v>5.2164073706999998</v>
      </c>
      <c r="P31" s="28" t="s">
        <v>208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f t="shared" si="15"/>
        <v>0</v>
      </c>
      <c r="BW31" s="26">
        <f t="shared" si="16"/>
        <v>0</v>
      </c>
      <c r="BY31" s="26" t="str">
        <f t="shared" si="0"/>
        <v/>
      </c>
      <c r="CA31" s="30" t="str">
        <f t="shared" si="1"/>
        <v/>
      </c>
      <c r="CB31" s="23">
        <f t="shared" si="2"/>
        <v>-1</v>
      </c>
      <c r="CC31" s="23">
        <f t="shared" si="3"/>
        <v>-1</v>
      </c>
      <c r="CD31" s="23">
        <f t="shared" si="4"/>
        <v>-1</v>
      </c>
      <c r="CE31" s="23">
        <f t="shared" si="5"/>
        <v>-1</v>
      </c>
      <c r="CF31" s="23">
        <f t="shared" si="6"/>
        <v>-1</v>
      </c>
      <c r="CG31" s="23">
        <f t="shared" si="7"/>
        <v>-1</v>
      </c>
      <c r="CH31" s="23">
        <f t="shared" si="8"/>
        <v>-1</v>
      </c>
      <c r="CI31" s="23">
        <f t="shared" si="9"/>
        <v>-1</v>
      </c>
      <c r="CJ31" s="23">
        <f t="shared" si="10"/>
        <v>-1</v>
      </c>
      <c r="CK31" s="23">
        <f t="shared" si="11"/>
        <v>-1</v>
      </c>
      <c r="CL31" s="23">
        <f t="shared" si="12"/>
        <v>-1</v>
      </c>
      <c r="CM31" s="23">
        <f t="shared" si="13"/>
        <v>-1</v>
      </c>
      <c r="CN31" s="23">
        <f t="shared" si="14"/>
        <v>-1</v>
      </c>
      <c r="CO31" s="23"/>
      <c r="CP31" s="23"/>
      <c r="CQ31" s="23"/>
      <c r="CR31" s="23"/>
      <c r="CS31" s="23"/>
    </row>
    <row r="32" spans="1:97" x14ac:dyDescent="0.25">
      <c r="A32" s="20" t="s">
        <v>118</v>
      </c>
      <c r="B32" s="97">
        <v>270863.16230000003</v>
      </c>
      <c r="C32" s="97">
        <v>474.14814805999998</v>
      </c>
      <c r="D32" s="97">
        <v>74644.973507999995</v>
      </c>
      <c r="E32" s="97">
        <v>4553.0848697000001</v>
      </c>
      <c r="F32" s="97">
        <v>3657.7596067999998</v>
      </c>
      <c r="G32" s="97">
        <v>1767.0513179</v>
      </c>
      <c r="H32" s="97">
        <v>24384.638228</v>
      </c>
      <c r="I32" s="97">
        <v>107.09713472999999</v>
      </c>
      <c r="J32" s="97">
        <v>601.26537701999996</v>
      </c>
      <c r="K32" s="97">
        <v>252.76080465999999</v>
      </c>
      <c r="L32" s="97">
        <v>17.875779945000001</v>
      </c>
      <c r="M32" s="97">
        <v>88.802152789999994</v>
      </c>
      <c r="N32" s="97">
        <v>36.717256202999998</v>
      </c>
      <c r="P32" s="28" t="s">
        <v>209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f t="shared" si="15"/>
        <v>0</v>
      </c>
      <c r="BW32" s="26">
        <f t="shared" si="16"/>
        <v>0</v>
      </c>
      <c r="BY32" s="26" t="str">
        <f t="shared" si="0"/>
        <v/>
      </c>
      <c r="CA32" s="30" t="str">
        <f t="shared" si="1"/>
        <v/>
      </c>
      <c r="CB32" s="23">
        <f t="shared" si="2"/>
        <v>-1</v>
      </c>
      <c r="CC32" s="23">
        <f t="shared" si="3"/>
        <v>-1</v>
      </c>
      <c r="CD32" s="23">
        <f t="shared" si="4"/>
        <v>-1</v>
      </c>
      <c r="CE32" s="23">
        <f t="shared" si="5"/>
        <v>-1</v>
      </c>
      <c r="CF32" s="23">
        <f t="shared" si="6"/>
        <v>-1</v>
      </c>
      <c r="CG32" s="23">
        <f t="shared" si="7"/>
        <v>-1</v>
      </c>
      <c r="CH32" s="23">
        <f t="shared" si="8"/>
        <v>-1</v>
      </c>
      <c r="CI32" s="23">
        <f t="shared" si="9"/>
        <v>-1</v>
      </c>
      <c r="CJ32" s="23">
        <f t="shared" si="10"/>
        <v>-1</v>
      </c>
      <c r="CK32" s="23">
        <f t="shared" si="11"/>
        <v>-1</v>
      </c>
      <c r="CL32" s="23">
        <f t="shared" si="12"/>
        <v>-1</v>
      </c>
      <c r="CM32" s="23">
        <f t="shared" si="13"/>
        <v>-1</v>
      </c>
      <c r="CN32" s="23">
        <f t="shared" si="14"/>
        <v>-1</v>
      </c>
      <c r="CO32" s="23"/>
      <c r="CP32" s="23"/>
      <c r="CQ32" s="23"/>
      <c r="CR32" s="23"/>
      <c r="CS32" s="23"/>
    </row>
    <row r="33" spans="1:97" x14ac:dyDescent="0.25">
      <c r="A33" s="20" t="s">
        <v>119</v>
      </c>
      <c r="B33" s="97">
        <v>100067.87693</v>
      </c>
      <c r="C33" s="97">
        <v>157.88866157000001</v>
      </c>
      <c r="D33" s="97">
        <v>22687.983688</v>
      </c>
      <c r="E33" s="97">
        <v>1514.3169212</v>
      </c>
      <c r="F33" s="97">
        <v>1216.3907082000001</v>
      </c>
      <c r="G33" s="97">
        <v>608.62157307999996</v>
      </c>
      <c r="H33" s="97">
        <v>8597.1257182000008</v>
      </c>
      <c r="I33" s="97">
        <v>35.821000263000002</v>
      </c>
      <c r="J33" s="97">
        <v>203.21953908</v>
      </c>
      <c r="K33" s="97">
        <v>84.562130061000005</v>
      </c>
      <c r="L33" s="97">
        <v>5.9690220801000002</v>
      </c>
      <c r="M33" s="97">
        <v>29.646159870000002</v>
      </c>
      <c r="N33" s="97">
        <v>12.294129344</v>
      </c>
      <c r="P33" s="28" t="s">
        <v>210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v>0</v>
      </c>
      <c r="BV33" s="26">
        <f t="shared" si="15"/>
        <v>0</v>
      </c>
      <c r="BW33" s="26">
        <f t="shared" si="16"/>
        <v>0</v>
      </c>
      <c r="BY33" s="26" t="str">
        <f t="shared" si="0"/>
        <v/>
      </c>
      <c r="CA33" s="30" t="str">
        <f t="shared" si="1"/>
        <v/>
      </c>
      <c r="CB33" s="23">
        <f t="shared" si="2"/>
        <v>-1</v>
      </c>
      <c r="CC33" s="23">
        <f t="shared" si="3"/>
        <v>-1</v>
      </c>
      <c r="CD33" s="23">
        <f t="shared" si="4"/>
        <v>-1</v>
      </c>
      <c r="CE33" s="23">
        <f t="shared" si="5"/>
        <v>-1</v>
      </c>
      <c r="CF33" s="23">
        <f t="shared" si="6"/>
        <v>-1</v>
      </c>
      <c r="CG33" s="23">
        <f t="shared" si="7"/>
        <v>-1</v>
      </c>
      <c r="CH33" s="23">
        <f t="shared" si="8"/>
        <v>-1</v>
      </c>
      <c r="CI33" s="23">
        <f t="shared" si="9"/>
        <v>-1</v>
      </c>
      <c r="CJ33" s="23">
        <f t="shared" si="10"/>
        <v>-1</v>
      </c>
      <c r="CK33" s="23">
        <f t="shared" si="11"/>
        <v>-1</v>
      </c>
      <c r="CL33" s="23">
        <f t="shared" si="12"/>
        <v>-1</v>
      </c>
      <c r="CM33" s="23">
        <f t="shared" si="13"/>
        <v>-1</v>
      </c>
      <c r="CN33" s="23">
        <f t="shared" si="14"/>
        <v>-1</v>
      </c>
      <c r="CO33" s="23"/>
      <c r="CP33" s="23"/>
      <c r="CQ33" s="23"/>
      <c r="CR33" s="23"/>
      <c r="CS33" s="23"/>
    </row>
    <row r="34" spans="1:97" x14ac:dyDescent="0.25">
      <c r="A34" s="20" t="s">
        <v>120</v>
      </c>
      <c r="B34" s="97">
        <v>125247.34322</v>
      </c>
      <c r="C34" s="97">
        <v>190.89911090000001</v>
      </c>
      <c r="D34" s="97">
        <v>30848.959209000001</v>
      </c>
      <c r="E34" s="97">
        <v>1851.4834848</v>
      </c>
      <c r="F34" s="97">
        <v>1488.8950565</v>
      </c>
      <c r="G34" s="97">
        <v>694.07716260999996</v>
      </c>
      <c r="H34" s="97">
        <v>10945.997272000001</v>
      </c>
      <c r="I34" s="97">
        <v>48.056140749999997</v>
      </c>
      <c r="J34" s="97">
        <v>289.01081701999999</v>
      </c>
      <c r="K34" s="97">
        <v>111.6060659</v>
      </c>
      <c r="L34" s="97">
        <v>8.1326633844000007</v>
      </c>
      <c r="M34" s="97">
        <v>43.356527125</v>
      </c>
      <c r="N34" s="97">
        <v>16.844905086000001</v>
      </c>
      <c r="P34" s="28" t="s">
        <v>211</v>
      </c>
      <c r="Q34" s="26">
        <v>0.40308017433048299</v>
      </c>
      <c r="R34" s="26">
        <v>0.158512155801732</v>
      </c>
      <c r="S34" s="26">
        <v>0.92797316996650003</v>
      </c>
      <c r="T34" s="26">
        <v>0.92798080354589096</v>
      </c>
      <c r="U34" s="26">
        <v>0.575800288761388</v>
      </c>
      <c r="V34" s="26">
        <v>5.9979439399604697</v>
      </c>
      <c r="W34" s="26">
        <v>0.90658436767644901</v>
      </c>
      <c r="X34" s="26">
        <v>8.8422260689076602</v>
      </c>
      <c r="Y34" s="26">
        <v>2813.3169671015198</v>
      </c>
      <c r="Z34" s="26">
        <v>13.3637180844293</v>
      </c>
      <c r="AA34" s="26">
        <v>3.8534132629031501</v>
      </c>
      <c r="AB34" s="26">
        <v>3.8830840456492299</v>
      </c>
      <c r="AC34" s="26">
        <v>0.16981136176488801</v>
      </c>
      <c r="AD34" s="26">
        <v>2.1146340125760399</v>
      </c>
      <c r="AE34" s="26">
        <v>2.1146334830082001</v>
      </c>
      <c r="AF34" s="26">
        <v>5.4927965841586897</v>
      </c>
      <c r="AG34" s="26">
        <v>8.0443752959274999</v>
      </c>
      <c r="AH34" s="26">
        <v>0.14255297663390601</v>
      </c>
      <c r="AI34" s="26">
        <v>7.7078944738063301E-2</v>
      </c>
      <c r="AJ34" s="26">
        <v>1.0438951095176801</v>
      </c>
      <c r="AK34" s="26">
        <v>0.33352199067663102</v>
      </c>
      <c r="AL34" s="26">
        <v>4.1194534623037198</v>
      </c>
      <c r="AM34" s="26">
        <v>0</v>
      </c>
      <c r="AN34" s="26">
        <v>587.91785834201403</v>
      </c>
      <c r="AO34" s="26">
        <v>93.187771684937402</v>
      </c>
      <c r="AP34" s="26">
        <v>686.59842661110997</v>
      </c>
      <c r="AQ34" s="26">
        <v>7.0202916742450503</v>
      </c>
      <c r="AR34" s="26">
        <v>1.43360909847495E-2</v>
      </c>
      <c r="AS34" s="26">
        <v>111.418163821161</v>
      </c>
      <c r="AT34" s="26">
        <v>7.2234919669086198E-2</v>
      </c>
      <c r="AU34" s="26">
        <v>1.23970813009474E-2</v>
      </c>
      <c r="AV34" s="26">
        <v>6.4144106880073997</v>
      </c>
      <c r="AW34" s="26">
        <v>9.6319769947695394E-2</v>
      </c>
      <c r="AX34" s="26">
        <v>3.04445895820587E-3</v>
      </c>
      <c r="AY34" s="26">
        <v>4.1552347095686103E-3</v>
      </c>
      <c r="AZ34" s="26">
        <v>28.729776027204998</v>
      </c>
      <c r="BA34" s="26">
        <v>24.000080364247601</v>
      </c>
      <c r="BB34" s="26">
        <v>4.7296956629573899</v>
      </c>
      <c r="BC34" s="26">
        <v>3.0639089491118099E-2</v>
      </c>
      <c r="BD34" s="26">
        <v>4.5661274161279099E-4</v>
      </c>
      <c r="BE34" s="26">
        <v>0.33242708378114699</v>
      </c>
      <c r="BF34" s="26">
        <v>9.8456800983261396E-3</v>
      </c>
      <c r="BG34" s="26">
        <v>0.63949921129648302</v>
      </c>
      <c r="BH34" s="26">
        <v>0.10913554467941999</v>
      </c>
      <c r="BI34" s="26">
        <v>2.1557245545285701E-2</v>
      </c>
      <c r="BJ34" s="26">
        <v>3.0939211693314999</v>
      </c>
      <c r="BK34" s="26">
        <v>0.562008452446634</v>
      </c>
      <c r="BL34" s="26">
        <v>4.2343480987891001E-2</v>
      </c>
      <c r="BM34" s="26">
        <v>13.1008590860739</v>
      </c>
      <c r="BN34" s="26">
        <v>2.4979166432425601E-3</v>
      </c>
      <c r="BO34" s="26">
        <v>14.069237613937601</v>
      </c>
      <c r="BP34" s="26">
        <v>0</v>
      </c>
      <c r="BQ34" s="26">
        <v>5.6909945914337201E-3</v>
      </c>
      <c r="BR34" s="26">
        <v>25.839522657978002</v>
      </c>
      <c r="BS34" s="26">
        <v>2.5143676022619399</v>
      </c>
      <c r="BT34" s="26">
        <v>217.745230465671</v>
      </c>
      <c r="BU34" s="26">
        <v>37.715890025659498</v>
      </c>
      <c r="BV34" s="26">
        <f t="shared" si="15"/>
        <v>76.802592639871094</v>
      </c>
      <c r="BW34" s="26">
        <f t="shared" si="16"/>
        <v>37.449023017826818</v>
      </c>
      <c r="BY34" s="26">
        <f t="shared" si="0"/>
        <v>234.5155219644098</v>
      </c>
      <c r="CA34" s="30">
        <f t="shared" si="1"/>
        <v>8.0000133575456253E-3</v>
      </c>
      <c r="CB34" s="23">
        <f t="shared" si="2"/>
        <v>-0.97753791102650489</v>
      </c>
      <c r="CC34" s="23">
        <f t="shared" si="3"/>
        <v>-0.97842078235523244</v>
      </c>
      <c r="CD34" s="23">
        <f t="shared" si="4"/>
        <v>-0.97774322232528343</v>
      </c>
      <c r="CE34" s="23">
        <f t="shared" si="5"/>
        <v>-0.9844828342985148</v>
      </c>
      <c r="CF34" s="23">
        <f t="shared" si="6"/>
        <v>-0.98388060981230907</v>
      </c>
      <c r="CG34" s="23">
        <f t="shared" si="7"/>
        <v>-0.97972957709625275</v>
      </c>
      <c r="CH34" s="23">
        <f t="shared" si="8"/>
        <v>-0.98010731913640559</v>
      </c>
      <c r="CI34" s="23">
        <f t="shared" si="9"/>
        <v>-0.98068965195575153</v>
      </c>
      <c r="CJ34" s="23">
        <f t="shared" si="10"/>
        <v>-0.97924664549996621</v>
      </c>
      <c r="CK34" s="23">
        <f t="shared" si="11"/>
        <v>-0.98105270115960419</v>
      </c>
      <c r="CL34" s="23">
        <f t="shared" si="12"/>
        <v>-0.98050919504355871</v>
      </c>
      <c r="CM34" s="23">
        <f t="shared" si="13"/>
        <v>-0.97909001417335151</v>
      </c>
      <c r="CN34" s="23">
        <f t="shared" si="14"/>
        <v>-0.98020042327493884</v>
      </c>
      <c r="CO34" s="23"/>
      <c r="CP34" s="23"/>
      <c r="CQ34" s="23"/>
      <c r="CR34" s="23"/>
      <c r="CS34" s="23"/>
    </row>
    <row r="35" spans="1:97" x14ac:dyDescent="0.25">
      <c r="CB35" s="23"/>
      <c r="CC35" s="23" t="str">
        <f t="shared" si="3"/>
        <v/>
      </c>
      <c r="CD35" s="23" t="str">
        <f t="shared" si="4"/>
        <v/>
      </c>
      <c r="CE35" s="23" t="str">
        <f t="shared" si="5"/>
        <v/>
      </c>
      <c r="CF35" s="23" t="str">
        <f t="shared" si="6"/>
        <v/>
      </c>
      <c r="CG35" s="23" t="str">
        <f t="shared" si="7"/>
        <v/>
      </c>
      <c r="CH35" s="23" t="str">
        <f t="shared" si="8"/>
        <v/>
      </c>
      <c r="CI35" s="23"/>
      <c r="CJ35" s="23"/>
      <c r="CK35" s="23"/>
      <c r="CL35" s="23"/>
      <c r="CM35" s="23"/>
      <c r="CN35" s="23"/>
    </row>
    <row r="36" spans="1:97" x14ac:dyDescent="0.25">
      <c r="A36" s="4" t="s">
        <v>55</v>
      </c>
      <c r="B36" s="1">
        <f t="shared" ref="B36:N36" si="17">SUM(B3:B34)</f>
        <v>6312394.6615890004</v>
      </c>
      <c r="C36" s="1">
        <f t="shared" si="17"/>
        <v>10608.967938039994</v>
      </c>
      <c r="D36" s="1">
        <f t="shared" si="17"/>
        <v>1520866.3674556001</v>
      </c>
      <c r="E36" s="1">
        <f t="shared" si="17"/>
        <v>77585.819528770007</v>
      </c>
      <c r="F36" s="1">
        <f t="shared" si="17"/>
        <v>59473.349699620005</v>
      </c>
      <c r="G36" s="1">
        <f t="shared" si="17"/>
        <v>27419.748806910004</v>
      </c>
      <c r="H36" s="1">
        <f t="shared" si="17"/>
        <v>555957.4975384</v>
      </c>
      <c r="I36" s="1">
        <f t="shared" si="17"/>
        <v>2452.7000030060003</v>
      </c>
      <c r="J36" s="1">
        <f t="shared" si="17"/>
        <v>13946.528108743003</v>
      </c>
      <c r="K36" s="1">
        <f t="shared" si="17"/>
        <v>5887.7914106629996</v>
      </c>
      <c r="L36" s="1">
        <f t="shared" si="17"/>
        <v>411.40437151349994</v>
      </c>
      <c r="M36" s="1">
        <f t="shared" si="17"/>
        <v>2090.1908092130002</v>
      </c>
      <c r="N36" s="1">
        <f t="shared" si="17"/>
        <v>845.89441678110018</v>
      </c>
      <c r="Q36" s="1">
        <f>SUM(Q3:Q34)</f>
        <v>258.56373986641518</v>
      </c>
      <c r="R36" s="1">
        <f t="shared" ref="R36:BU36" si="18">SUM(R3:R34)</f>
        <v>115.11033160310885</v>
      </c>
      <c r="S36" s="1">
        <f t="shared" si="18"/>
        <v>685.12055205841455</v>
      </c>
      <c r="T36" s="1">
        <f t="shared" si="18"/>
        <v>685.12675712437397</v>
      </c>
      <c r="U36" s="1">
        <f t="shared" si="18"/>
        <v>411.85968387455483</v>
      </c>
      <c r="V36" s="1">
        <f t="shared" si="18"/>
        <v>3975.3542917876539</v>
      </c>
      <c r="W36" s="1">
        <f t="shared" si="18"/>
        <v>595.14269371420551</v>
      </c>
      <c r="X36" s="1">
        <f t="shared" si="18"/>
        <v>6310.6639000256791</v>
      </c>
      <c r="Y36" s="1">
        <f t="shared" si="18"/>
        <v>1829349.39789026</v>
      </c>
      <c r="Z36" s="1">
        <f t="shared" si="18"/>
        <v>8804.5307782379241</v>
      </c>
      <c r="AA36" s="1">
        <f t="shared" si="18"/>
        <v>2562.0826681409903</v>
      </c>
      <c r="AB36" s="1">
        <f t="shared" si="18"/>
        <v>2717.5050127712534</v>
      </c>
      <c r="AC36" s="1">
        <f t="shared" si="18"/>
        <v>106.70693715845698</v>
      </c>
      <c r="AD36" s="1">
        <f t="shared" si="18"/>
        <v>1619.5375305348794</v>
      </c>
      <c r="AE36" s="1">
        <f t="shared" si="18"/>
        <v>1619.5374325482785</v>
      </c>
      <c r="AF36" s="1">
        <f t="shared" si="18"/>
        <v>3577.7401257463289</v>
      </c>
      <c r="AG36" s="1">
        <f t="shared" si="18"/>
        <v>5874.5565349106973</v>
      </c>
      <c r="AH36" s="1">
        <f t="shared" si="18"/>
        <v>87.915200210407235</v>
      </c>
      <c r="AI36" s="1">
        <f t="shared" si="18"/>
        <v>62.311652426654547</v>
      </c>
      <c r="AJ36" s="1">
        <f t="shared" si="18"/>
        <v>620.12870726844415</v>
      </c>
      <c r="AK36" s="1">
        <f t="shared" si="18"/>
        <v>238.30855832021862</v>
      </c>
      <c r="AL36" s="1">
        <f t="shared" si="18"/>
        <v>2851.8469681941347</v>
      </c>
      <c r="AM36" s="1">
        <f t="shared" si="18"/>
        <v>0</v>
      </c>
      <c r="AN36" s="1">
        <f t="shared" si="18"/>
        <v>381940.59631589043</v>
      </c>
      <c r="AO36" s="1">
        <f t="shared" si="18"/>
        <v>61697.990922943573</v>
      </c>
      <c r="AP36" s="1">
        <f t="shared" si="18"/>
        <v>447216.32736458065</v>
      </c>
      <c r="AQ36" s="1">
        <f t="shared" si="18"/>
        <v>4810.9866258490238</v>
      </c>
      <c r="AR36" s="1">
        <f t="shared" si="18"/>
        <v>10.275044259734265</v>
      </c>
      <c r="AS36" s="1">
        <f t="shared" si="18"/>
        <v>83021.641542975587</v>
      </c>
      <c r="AT36" s="1">
        <f t="shared" si="18"/>
        <v>54.060016079257537</v>
      </c>
      <c r="AU36" s="1">
        <f t="shared" si="18"/>
        <v>11.109226530390778</v>
      </c>
      <c r="AV36" s="1">
        <f t="shared" si="18"/>
        <v>4710.4822387373051</v>
      </c>
      <c r="AW36" s="1">
        <f t="shared" si="18"/>
        <v>89.083479362777979</v>
      </c>
      <c r="AX36" s="1">
        <f t="shared" si="18"/>
        <v>4.0787690935145493</v>
      </c>
      <c r="AY36" s="1">
        <f t="shared" si="18"/>
        <v>3.0697797222721959</v>
      </c>
      <c r="AZ36" s="1">
        <f t="shared" si="18"/>
        <v>15361.449129728053</v>
      </c>
      <c r="BA36" s="1">
        <f t="shared" si="18"/>
        <v>10924.596414729178</v>
      </c>
      <c r="BB36" s="1">
        <f t="shared" si="18"/>
        <v>4436.8527149988904</v>
      </c>
      <c r="BC36" s="1">
        <f t="shared" si="18"/>
        <v>45.7142523177572</v>
      </c>
      <c r="BD36" s="1">
        <f t="shared" si="18"/>
        <v>0.55687522530685463</v>
      </c>
      <c r="BE36" s="1">
        <f t="shared" si="18"/>
        <v>335.07543048519238</v>
      </c>
      <c r="BF36" s="1">
        <f t="shared" si="18"/>
        <v>9.8955259856621645</v>
      </c>
      <c r="BG36" s="1">
        <f t="shared" si="18"/>
        <v>476.98192240862232</v>
      </c>
      <c r="BH36" s="1">
        <f t="shared" si="18"/>
        <v>71.116896898809458</v>
      </c>
      <c r="BI36" s="1">
        <f t="shared" si="18"/>
        <v>17.430476198971114</v>
      </c>
      <c r="BJ36" s="1">
        <f t="shared" si="18"/>
        <v>2277.3905412023637</v>
      </c>
      <c r="BK36" s="1">
        <f t="shared" si="18"/>
        <v>418.96430694698137</v>
      </c>
      <c r="BL36" s="1">
        <f t="shared" si="18"/>
        <v>51.75638120226742</v>
      </c>
      <c r="BM36" s="1">
        <f t="shared" si="18"/>
        <v>2753.9174978032715</v>
      </c>
      <c r="BN36" s="1">
        <f t="shared" si="18"/>
        <v>2.6020612157052203</v>
      </c>
      <c r="BO36" s="1">
        <f t="shared" si="18"/>
        <v>6441.1085680815841</v>
      </c>
      <c r="BP36" s="1">
        <f t="shared" si="18"/>
        <v>0</v>
      </c>
      <c r="BQ36" s="1">
        <f t="shared" si="18"/>
        <v>4.7402218880533207</v>
      </c>
      <c r="BR36" s="1">
        <f t="shared" si="18"/>
        <v>18755.508239430197</v>
      </c>
      <c r="BS36" s="1">
        <f t="shared" si="18"/>
        <v>2444.8774882166986</v>
      </c>
      <c r="BT36" s="1">
        <f t="shared" si="18"/>
        <v>158924.89933940809</v>
      </c>
      <c r="BU36" s="1">
        <f t="shared" si="18"/>
        <v>26938.838924888394</v>
      </c>
      <c r="BV36" s="1">
        <f t="shared" ref="BV36:BW36" si="19">SUM(BV3:BV34)</f>
        <v>57228.346770758246</v>
      </c>
      <c r="BW36" s="1">
        <f t="shared" si="19"/>
        <v>26748.156769955182</v>
      </c>
      <c r="BX36" s="1"/>
      <c r="BY36" s="1"/>
      <c r="BZ36" s="1"/>
      <c r="CB36" s="23">
        <f>IF(B36&lt;&gt;0,(Y36-B36)/B36,"")</f>
        <v>-0.71019723956395275</v>
      </c>
      <c r="CC36" s="23">
        <f t="shared" si="3"/>
        <v>-0.73118525903274489</v>
      </c>
      <c r="CD36" s="23">
        <f t="shared" si="4"/>
        <v>-0.70594633628938031</v>
      </c>
      <c r="CE36" s="23">
        <f t="shared" si="5"/>
        <v>-0.80200700046698881</v>
      </c>
      <c r="CF36" s="23">
        <f t="shared" si="6"/>
        <v>-0.81631106251950403</v>
      </c>
      <c r="CG36" s="23">
        <f t="shared" si="7"/>
        <v>-0.76509235684688792</v>
      </c>
      <c r="CH36" s="23">
        <f t="shared" si="8"/>
        <v>-0.71414199818677482</v>
      </c>
      <c r="CI36" s="23">
        <f>IF(I36&lt;&gt;0,(T36-I36)/I36,"")</f>
        <v>-0.72066426538725059</v>
      </c>
      <c r="CJ36" s="23">
        <f>IF(J36&lt;&gt;0,(V36-J36)/J36,"")</f>
        <v>-0.71495742447215049</v>
      </c>
      <c r="CK36" s="23">
        <f>IF(K36&lt;&gt;0,(AE36-K36)/K36,"")</f>
        <v>-0.72493294690854038</v>
      </c>
      <c r="CL36" s="23">
        <f>IF(L36&lt;&gt;0,(R36-L36)/L36,"")</f>
        <v>-0.72020148648485727</v>
      </c>
      <c r="CM36" s="23">
        <f>IF(M36&lt;&gt;0,(W36-M36)/M36,"")</f>
        <v>-0.71526872518481266</v>
      </c>
      <c r="CN36" s="23">
        <f>IF(N36&lt;&gt;0,(AK36-N36)/N36,"")</f>
        <v>-0.71827623685346076</v>
      </c>
      <c r="CO36" s="23"/>
      <c r="CP36" s="23"/>
      <c r="CQ36" s="23"/>
      <c r="CR36" s="23"/>
      <c r="CS36" s="23"/>
    </row>
    <row r="37" spans="1:97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</row>
    <row r="38" spans="1:97" x14ac:dyDescent="0.25">
      <c r="A38" s="4" t="s">
        <v>127</v>
      </c>
      <c r="B38" s="1">
        <f>SUM(B3:B34)</f>
        <v>6312394.6615890004</v>
      </c>
      <c r="C38" s="1">
        <f t="shared" ref="C38:N38" si="20">SUM(C3:C34)</f>
        <v>10608.967938039994</v>
      </c>
      <c r="D38" s="1">
        <f t="shared" si="20"/>
        <v>1520866.3674556001</v>
      </c>
      <c r="E38" s="1">
        <f>SUM(E3:E34)</f>
        <v>77585.819528770007</v>
      </c>
      <c r="F38" s="1">
        <f t="shared" si="20"/>
        <v>59473.349699620005</v>
      </c>
      <c r="G38" s="1">
        <f t="shared" si="20"/>
        <v>27419.748806910004</v>
      </c>
      <c r="H38" s="1">
        <f t="shared" si="20"/>
        <v>555957.4975384</v>
      </c>
      <c r="I38" s="1">
        <f t="shared" si="20"/>
        <v>2452.7000030060003</v>
      </c>
      <c r="J38" s="1">
        <f t="shared" si="20"/>
        <v>13946.528108743003</v>
      </c>
      <c r="K38" s="1">
        <f t="shared" si="20"/>
        <v>5887.7914106629996</v>
      </c>
      <c r="L38" s="1">
        <f t="shared" si="20"/>
        <v>411.40437151349994</v>
      </c>
      <c r="M38" s="1">
        <f t="shared" si="20"/>
        <v>2090.1908092130002</v>
      </c>
      <c r="N38" s="1">
        <f t="shared" si="20"/>
        <v>845.89441678110018</v>
      </c>
      <c r="Q38" s="1">
        <f t="shared" ref="Q38:BU38" si="21">SUM(Q3:Q34)</f>
        <v>258.56373986641518</v>
      </c>
      <c r="R38" s="1">
        <f t="shared" si="21"/>
        <v>115.11033160310885</v>
      </c>
      <c r="S38" s="1">
        <f t="shared" si="21"/>
        <v>685.12055205841455</v>
      </c>
      <c r="T38" s="1">
        <f t="shared" si="21"/>
        <v>685.12675712437397</v>
      </c>
      <c r="U38" s="1">
        <f t="shared" si="21"/>
        <v>411.85968387455483</v>
      </c>
      <c r="V38" s="1">
        <f t="shared" si="21"/>
        <v>3975.3542917876539</v>
      </c>
      <c r="W38" s="1">
        <f t="shared" si="21"/>
        <v>595.14269371420551</v>
      </c>
      <c r="X38" s="1">
        <f t="shared" si="21"/>
        <v>6310.6639000256791</v>
      </c>
      <c r="Y38" s="1">
        <f t="shared" si="21"/>
        <v>1829349.39789026</v>
      </c>
      <c r="Z38" s="1">
        <f t="shared" si="21"/>
        <v>8804.5307782379241</v>
      </c>
      <c r="AA38" s="1">
        <f t="shared" si="21"/>
        <v>2562.0826681409903</v>
      </c>
      <c r="AB38" s="1">
        <f t="shared" si="21"/>
        <v>2717.5050127712534</v>
      </c>
      <c r="AC38" s="1">
        <f t="shared" si="21"/>
        <v>106.70693715845698</v>
      </c>
      <c r="AD38" s="1">
        <f t="shared" si="21"/>
        <v>1619.5375305348794</v>
      </c>
      <c r="AE38" s="1">
        <f t="shared" si="21"/>
        <v>1619.5374325482785</v>
      </c>
      <c r="AF38" s="1">
        <f t="shared" si="21"/>
        <v>3577.7401257463289</v>
      </c>
      <c r="AG38" s="1">
        <f t="shared" si="21"/>
        <v>5874.5565349106973</v>
      </c>
      <c r="AH38" s="1">
        <f t="shared" si="21"/>
        <v>87.915200210407235</v>
      </c>
      <c r="AI38" s="1">
        <f t="shared" si="21"/>
        <v>62.311652426654547</v>
      </c>
      <c r="AJ38" s="1">
        <f t="shared" si="21"/>
        <v>620.12870726844415</v>
      </c>
      <c r="AK38" s="1">
        <f t="shared" si="21"/>
        <v>238.30855832021862</v>
      </c>
      <c r="AL38" s="1">
        <f t="shared" si="21"/>
        <v>2851.8469681941347</v>
      </c>
      <c r="AM38" s="1">
        <f t="shared" si="21"/>
        <v>0</v>
      </c>
      <c r="AN38" s="1">
        <f t="shared" si="21"/>
        <v>381940.59631589043</v>
      </c>
      <c r="AO38" s="1">
        <f t="shared" si="21"/>
        <v>61697.990922943573</v>
      </c>
      <c r="AP38" s="1">
        <f t="shared" si="21"/>
        <v>447216.32736458065</v>
      </c>
      <c r="AQ38" s="1">
        <f t="shared" si="21"/>
        <v>4810.9866258490238</v>
      </c>
      <c r="AR38" s="1">
        <f t="shared" si="21"/>
        <v>10.275044259734265</v>
      </c>
      <c r="AS38" s="1">
        <f t="shared" si="21"/>
        <v>83021.641542975587</v>
      </c>
      <c r="AT38" s="1">
        <f t="shared" si="21"/>
        <v>54.060016079257537</v>
      </c>
      <c r="AU38" s="1">
        <f t="shared" si="21"/>
        <v>11.109226530390778</v>
      </c>
      <c r="AV38" s="1">
        <f t="shared" si="21"/>
        <v>4710.4822387373051</v>
      </c>
      <c r="AW38" s="1">
        <f t="shared" si="21"/>
        <v>89.083479362777979</v>
      </c>
      <c r="AX38" s="1">
        <f t="shared" si="21"/>
        <v>4.0787690935145493</v>
      </c>
      <c r="AY38" s="1">
        <f t="shared" si="21"/>
        <v>3.0697797222721959</v>
      </c>
      <c r="AZ38" s="1">
        <f t="shared" si="21"/>
        <v>15361.449129728053</v>
      </c>
      <c r="BA38" s="1">
        <f t="shared" si="21"/>
        <v>10924.596414729178</v>
      </c>
      <c r="BB38" s="1">
        <f t="shared" si="21"/>
        <v>4436.8527149988904</v>
      </c>
      <c r="BC38" s="1">
        <f t="shared" si="21"/>
        <v>45.7142523177572</v>
      </c>
      <c r="BD38" s="1">
        <f t="shared" si="21"/>
        <v>0.55687522530685463</v>
      </c>
      <c r="BE38" s="1">
        <f t="shared" si="21"/>
        <v>335.07543048519238</v>
      </c>
      <c r="BF38" s="1">
        <f t="shared" si="21"/>
        <v>9.8955259856621645</v>
      </c>
      <c r="BG38" s="1">
        <f t="shared" si="21"/>
        <v>476.98192240862232</v>
      </c>
      <c r="BH38" s="1">
        <f t="shared" si="21"/>
        <v>71.116896898809458</v>
      </c>
      <c r="BI38" s="1">
        <f t="shared" si="21"/>
        <v>17.430476198971114</v>
      </c>
      <c r="BJ38" s="1">
        <f t="shared" si="21"/>
        <v>2277.3905412023637</v>
      </c>
      <c r="BK38" s="1">
        <f t="shared" si="21"/>
        <v>418.96430694698137</v>
      </c>
      <c r="BL38" s="1">
        <f t="shared" si="21"/>
        <v>51.75638120226742</v>
      </c>
      <c r="BM38" s="1">
        <f t="shared" si="21"/>
        <v>2753.9174978032715</v>
      </c>
      <c r="BN38" s="1">
        <f t="shared" si="21"/>
        <v>2.6020612157052203</v>
      </c>
      <c r="BO38" s="1">
        <f t="shared" si="21"/>
        <v>6441.1085680815841</v>
      </c>
      <c r="BP38" s="1">
        <f t="shared" si="21"/>
        <v>0</v>
      </c>
      <c r="BQ38" s="1">
        <f t="shared" si="21"/>
        <v>4.7402218880533207</v>
      </c>
      <c r="BR38" s="1">
        <f t="shared" si="21"/>
        <v>18755.508239430197</v>
      </c>
      <c r="BS38" s="1">
        <f t="shared" si="21"/>
        <v>2444.8774882166986</v>
      </c>
      <c r="BT38" s="1">
        <f t="shared" si="21"/>
        <v>158924.89933940809</v>
      </c>
      <c r="BU38" s="1">
        <f t="shared" si="21"/>
        <v>26938.838924888394</v>
      </c>
      <c r="BV38" s="1">
        <f t="shared" ref="BV38:BW38" si="22">SUM(BV3:BV34)</f>
        <v>57228.346770758246</v>
      </c>
      <c r="BW38" s="1">
        <f t="shared" si="22"/>
        <v>26748.156769955182</v>
      </c>
      <c r="BX38" s="1"/>
      <c r="BY38" s="1"/>
      <c r="BZ38" s="1"/>
      <c r="CB38" s="23">
        <f>IF(B38&lt;&gt;0,(Y38-B38)/B38,"")</f>
        <v>-0.71019723956395275</v>
      </c>
      <c r="CC38" s="23">
        <f>IF(C38&lt;&gt;0,(AL38-C38)/C38,"")</f>
        <v>-0.73118525903274489</v>
      </c>
      <c r="CD38" s="23">
        <f>IF(D38&lt;&gt;0,(AP38-D38)/D38,"")</f>
        <v>-0.70594633628938031</v>
      </c>
      <c r="CE38" s="23">
        <f>IF(E38&lt;&gt;0,(AZ38-E38)/E38,"")</f>
        <v>-0.80200700046698881</v>
      </c>
      <c r="CF38" s="23">
        <f>IF(F38&lt;&gt;0,(BA38-F38)/F38,"")</f>
        <v>-0.81631106251950403</v>
      </c>
      <c r="CG38" s="23">
        <f>IF(G38&lt;&gt;0,(BO38-G38)/G38,"")</f>
        <v>-0.76509235684688792</v>
      </c>
      <c r="CH38" s="23">
        <f>IF(H38&lt;&gt;0,(BT38-H38)/H38,"")</f>
        <v>-0.71414199818677482</v>
      </c>
      <c r="CI38" s="23">
        <f>IF(I38&lt;&gt;0,(T38-I38)/I38,"")</f>
        <v>-0.72066426538725059</v>
      </c>
      <c r="CJ38" s="23">
        <f>IF(J38&lt;&gt;0,(V38-J38)/J38,"")</f>
        <v>-0.71495742447215049</v>
      </c>
      <c r="CK38" s="23">
        <f>IF(K38&lt;&gt;0,(AE38-K38)/K38,"")</f>
        <v>-0.72493294690854038</v>
      </c>
      <c r="CL38" s="23">
        <f>IF(L38&lt;&gt;0,(R38-L38)/L38,"")</f>
        <v>-0.72020148648485727</v>
      </c>
      <c r="CM38" s="23">
        <f>IF(M38&lt;&gt;0,(W38-M38)/M38,"")</f>
        <v>-0.71526872518481266</v>
      </c>
      <c r="CN38" s="23">
        <f>IF(N38&lt;&gt;0,(AK38-N38)/N38,"")</f>
        <v>-0.71827623685346076</v>
      </c>
      <c r="CO38" s="23"/>
      <c r="CP38" s="23"/>
      <c r="CQ38" s="23"/>
      <c r="CR38" s="23"/>
      <c r="CS38" s="23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1">
    <tabColor rgb="FFFF0000"/>
  </sheetPr>
  <dimension ref="A1:CS38"/>
  <sheetViews>
    <sheetView zoomScale="85" zoomScaleNormal="85" workbookViewId="0">
      <pane xSplit="1" ySplit="2" topLeftCell="P3" activePane="bottomRight" state="frozen"/>
      <selection activeCell="BS20" sqref="BS20"/>
      <selection pane="topRight" activeCell="BS20" sqref="BS20"/>
      <selection pane="bottomLeft" activeCell="BS20" sqref="BS20"/>
      <selection pane="bottomRight" activeCell="AA29" sqref="AA29"/>
    </sheetView>
  </sheetViews>
  <sheetFormatPr defaultColWidth="9.140625" defaultRowHeight="15" x14ac:dyDescent="0.25"/>
  <cols>
    <col min="1" max="1" width="18.85546875" style="28" customWidth="1"/>
    <col min="2" max="2" width="10.85546875" style="26" customWidth="1"/>
    <col min="3" max="14" width="9.140625" style="26"/>
    <col min="15" max="15" width="9.140625" style="28"/>
    <col min="16" max="16" width="14.85546875" style="28" bestFit="1" customWidth="1"/>
    <col min="17" max="17" width="5.42578125" style="26" bestFit="1" customWidth="1"/>
    <col min="18" max="18" width="9.85546875" style="26" bestFit="1" customWidth="1"/>
    <col min="19" max="19" width="5.5703125" style="26" bestFit="1" customWidth="1"/>
    <col min="20" max="20" width="14.5703125" style="26" bestFit="1" customWidth="1"/>
    <col min="21" max="21" width="5.5703125" style="26" bestFit="1" customWidth="1"/>
    <col min="22" max="22" width="5.7109375" style="26" bestFit="1" customWidth="1"/>
    <col min="23" max="23" width="13.42578125" style="26" bestFit="1" customWidth="1"/>
    <col min="24" max="24" width="5.7109375" style="26" bestFit="1" customWidth="1"/>
    <col min="25" max="25" width="9.28515625" style="26" bestFit="1" customWidth="1"/>
    <col min="26" max="26" width="5.7109375" style="26" bestFit="1" customWidth="1"/>
    <col min="27" max="27" width="5.7109375" style="26" customWidth="1"/>
    <col min="28" max="28" width="5.7109375" style="26" bestFit="1" customWidth="1"/>
    <col min="29" max="29" width="5.85546875" style="26" bestFit="1" customWidth="1"/>
    <col min="30" max="30" width="6.42578125" style="26" bestFit="1" customWidth="1"/>
    <col min="31" max="31" width="15.42578125" style="26" bestFit="1" customWidth="1"/>
    <col min="32" max="32" width="6.5703125" style="26" bestFit="1" customWidth="1"/>
    <col min="33" max="33" width="5.7109375" style="26" bestFit="1" customWidth="1"/>
    <col min="34" max="34" width="5.140625" style="26" bestFit="1" customWidth="1"/>
    <col min="35" max="35" width="4.140625" style="26" bestFit="1" customWidth="1"/>
    <col min="36" max="36" width="6.5703125" style="26" bestFit="1" customWidth="1"/>
    <col min="37" max="37" width="6.140625" style="26" bestFit="1" customWidth="1"/>
    <col min="38" max="38" width="5.7109375" style="26" bestFit="1" customWidth="1"/>
    <col min="39" max="39" width="10" style="26" bestFit="1" customWidth="1"/>
    <col min="40" max="40" width="7.7109375" style="26" bestFit="1" customWidth="1"/>
    <col min="41" max="41" width="6.7109375" style="26" bestFit="1" customWidth="1"/>
    <col min="42" max="42" width="7.7109375" style="26" bestFit="1" customWidth="1"/>
    <col min="43" max="43" width="5.7109375" style="26" bestFit="1" customWidth="1"/>
    <col min="44" max="44" width="4.28515625" style="26" bestFit="1" customWidth="1"/>
    <col min="45" max="45" width="6.7109375" style="26" bestFit="1" customWidth="1"/>
    <col min="46" max="46" width="4.5703125" style="26" bestFit="1" customWidth="1"/>
    <col min="47" max="47" width="4.140625" style="26" bestFit="1" customWidth="1"/>
    <col min="48" max="48" width="5.7109375" style="26" bestFit="1" customWidth="1"/>
    <col min="49" max="49" width="4.140625" style="26" bestFit="1" customWidth="1"/>
    <col min="50" max="50" width="5.85546875" style="26" bestFit="1" customWidth="1"/>
    <col min="51" max="51" width="3.28515625" style="26" bestFit="1" customWidth="1"/>
    <col min="52" max="52" width="6.7109375" style="26" bestFit="1" customWidth="1"/>
    <col min="53" max="53" width="6.85546875" style="26" bestFit="1" customWidth="1"/>
    <col min="54" max="54" width="5.7109375" style="26" bestFit="1" customWidth="1"/>
    <col min="55" max="55" width="5.140625" style="26" bestFit="1" customWidth="1"/>
    <col min="56" max="56" width="5.28515625" style="26" bestFit="1" customWidth="1"/>
    <col min="57" max="57" width="8.7109375" style="26" bestFit="1" customWidth="1"/>
    <col min="58" max="58" width="4.85546875" style="26" bestFit="1" customWidth="1"/>
    <col min="59" max="59" width="7.85546875" style="26" bestFit="1" customWidth="1"/>
    <col min="60" max="60" width="5.85546875" style="26" bestFit="1" customWidth="1"/>
    <col min="61" max="61" width="6" style="26" bestFit="1" customWidth="1"/>
    <col min="62" max="63" width="5.7109375" style="26" bestFit="1" customWidth="1"/>
    <col min="64" max="64" width="3.85546875" style="26" bestFit="1" customWidth="1"/>
    <col min="65" max="65" width="5.7109375" style="26" bestFit="1" customWidth="1"/>
    <col min="66" max="66" width="3.85546875" style="26" bestFit="1" customWidth="1"/>
    <col min="67" max="67" width="6.7109375" style="26" bestFit="1" customWidth="1"/>
    <col min="68" max="69" width="5.28515625" style="26" bestFit="1" customWidth="1"/>
    <col min="70" max="70" width="6.7109375" style="26" bestFit="1" customWidth="1"/>
    <col min="71" max="71" width="5.7109375" style="26" bestFit="1" customWidth="1"/>
    <col min="72" max="72" width="9.140625" style="26" bestFit="1" customWidth="1"/>
    <col min="73" max="73" width="6.7109375" style="26" bestFit="1" customWidth="1"/>
    <col min="74" max="74" width="7.5703125" style="26" customWidth="1"/>
    <col min="75" max="75" width="8" style="26" bestFit="1" customWidth="1"/>
    <col min="76" max="76" width="6.7109375" style="26" customWidth="1"/>
    <col min="77" max="77" width="9" style="26" bestFit="1" customWidth="1"/>
    <col min="78" max="78" width="7.140625" style="26" customWidth="1"/>
    <col min="79" max="16384" width="9.140625" style="28"/>
  </cols>
  <sheetData>
    <row r="1" spans="1:97" x14ac:dyDescent="0.25">
      <c r="B1" s="26" t="s">
        <v>468</v>
      </c>
      <c r="P1" s="28" t="s">
        <v>497</v>
      </c>
      <c r="BV1" s="26" t="s">
        <v>404</v>
      </c>
      <c r="CB1" s="28" t="s">
        <v>316</v>
      </c>
    </row>
    <row r="2" spans="1:97" x14ac:dyDescent="0.25">
      <c r="A2" s="8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8" t="s">
        <v>63</v>
      </c>
      <c r="J2" s="28" t="s">
        <v>64</v>
      </c>
      <c r="K2" s="28" t="s">
        <v>65</v>
      </c>
      <c r="L2" s="62" t="s">
        <v>317</v>
      </c>
      <c r="M2" s="62" t="s">
        <v>320</v>
      </c>
      <c r="N2" s="62" t="s">
        <v>327</v>
      </c>
      <c r="P2" s="28" t="s">
        <v>227</v>
      </c>
      <c r="Q2" s="26" t="s">
        <v>391</v>
      </c>
      <c r="R2" s="26" t="s">
        <v>178</v>
      </c>
      <c r="S2" s="26" t="s">
        <v>131</v>
      </c>
      <c r="T2" s="26" t="s">
        <v>132</v>
      </c>
      <c r="U2" s="26" t="s">
        <v>133</v>
      </c>
      <c r="V2" s="26" t="s">
        <v>392</v>
      </c>
      <c r="W2" s="26" t="s">
        <v>179</v>
      </c>
      <c r="X2" s="26" t="s">
        <v>134</v>
      </c>
      <c r="Y2" s="26" t="s">
        <v>59</v>
      </c>
      <c r="Z2" s="26" t="s">
        <v>136</v>
      </c>
      <c r="AA2" s="26" t="s">
        <v>137</v>
      </c>
      <c r="AB2" s="26" t="s">
        <v>393</v>
      </c>
      <c r="AC2" s="26" t="s">
        <v>138</v>
      </c>
      <c r="AD2" s="26" t="s">
        <v>139</v>
      </c>
      <c r="AE2" s="26" t="s">
        <v>140</v>
      </c>
      <c r="AF2" s="26" t="s">
        <v>141</v>
      </c>
      <c r="AG2" s="26" t="s">
        <v>142</v>
      </c>
      <c r="AH2" s="26" t="s">
        <v>143</v>
      </c>
      <c r="AI2" s="26" t="s">
        <v>394</v>
      </c>
      <c r="AJ2" s="26" t="s">
        <v>144</v>
      </c>
      <c r="AK2" s="26" t="s">
        <v>400</v>
      </c>
      <c r="AL2" s="26" t="s">
        <v>57</v>
      </c>
      <c r="AM2" s="26" t="s">
        <v>128</v>
      </c>
      <c r="AN2" s="26" t="s">
        <v>145</v>
      </c>
      <c r="AO2" s="26" t="s">
        <v>146</v>
      </c>
      <c r="AP2" s="26" t="s">
        <v>60</v>
      </c>
      <c r="AQ2" s="26" t="s">
        <v>148</v>
      </c>
      <c r="AR2" s="26" t="s">
        <v>149</v>
      </c>
      <c r="AS2" s="26" t="s">
        <v>150</v>
      </c>
      <c r="AT2" s="26" t="s">
        <v>151</v>
      </c>
      <c r="AU2" s="26" t="s">
        <v>152</v>
      </c>
      <c r="AV2" s="26" t="s">
        <v>153</v>
      </c>
      <c r="AW2" s="26" t="s">
        <v>154</v>
      </c>
      <c r="AX2" s="26" t="s">
        <v>155</v>
      </c>
      <c r="AY2" s="26" t="s">
        <v>156</v>
      </c>
      <c r="AZ2" s="26" t="s">
        <v>54</v>
      </c>
      <c r="BA2" s="26" t="s">
        <v>53</v>
      </c>
      <c r="BB2" s="26" t="s">
        <v>157</v>
      </c>
      <c r="BC2" s="26" t="s">
        <v>158</v>
      </c>
      <c r="BD2" s="26" t="s">
        <v>159</v>
      </c>
      <c r="BE2" s="26" t="s">
        <v>160</v>
      </c>
      <c r="BF2" s="26" t="s">
        <v>161</v>
      </c>
      <c r="BG2" s="26" t="s">
        <v>162</v>
      </c>
      <c r="BH2" s="26" t="s">
        <v>163</v>
      </c>
      <c r="BI2" s="26" t="s">
        <v>164</v>
      </c>
      <c r="BJ2" s="26" t="s">
        <v>165</v>
      </c>
      <c r="BK2" s="26" t="s">
        <v>395</v>
      </c>
      <c r="BL2" s="26" t="s">
        <v>166</v>
      </c>
      <c r="BM2" s="26" t="s">
        <v>167</v>
      </c>
      <c r="BN2" s="26" t="s">
        <v>168</v>
      </c>
      <c r="BO2" s="26" t="s">
        <v>61</v>
      </c>
      <c r="BP2" s="26" t="s">
        <v>169</v>
      </c>
      <c r="BQ2" s="26" t="s">
        <v>170</v>
      </c>
      <c r="BR2" s="26" t="s">
        <v>171</v>
      </c>
      <c r="BS2" s="26" t="s">
        <v>173</v>
      </c>
      <c r="BT2" s="26" t="s">
        <v>174</v>
      </c>
      <c r="BU2" s="26" t="s">
        <v>175</v>
      </c>
      <c r="BV2" s="28" t="s">
        <v>401</v>
      </c>
      <c r="BW2" s="28" t="s">
        <v>402</v>
      </c>
      <c r="BX2" s="28"/>
      <c r="BY2" s="28" t="s">
        <v>399</v>
      </c>
      <c r="CA2" s="26" t="s">
        <v>141</v>
      </c>
      <c r="CB2" s="26" t="s">
        <v>59</v>
      </c>
      <c r="CC2" s="26" t="s">
        <v>57</v>
      </c>
      <c r="CD2" s="26" t="s">
        <v>60</v>
      </c>
      <c r="CE2" s="26" t="s">
        <v>54</v>
      </c>
      <c r="CF2" s="26" t="s">
        <v>53</v>
      </c>
      <c r="CG2" s="26" t="s">
        <v>61</v>
      </c>
      <c r="CH2" s="26" t="s">
        <v>62</v>
      </c>
      <c r="CI2" s="28" t="s">
        <v>63</v>
      </c>
      <c r="CJ2" s="28" t="s">
        <v>64</v>
      </c>
      <c r="CK2" s="28" t="s">
        <v>65</v>
      </c>
      <c r="CL2" s="62" t="s">
        <v>317</v>
      </c>
      <c r="CM2" s="62" t="s">
        <v>320</v>
      </c>
      <c r="CN2" s="62" t="s">
        <v>327</v>
      </c>
      <c r="CO2" s="62"/>
      <c r="CP2" s="62"/>
      <c r="CQ2" s="62"/>
      <c r="CR2" s="62"/>
      <c r="CS2" s="62"/>
    </row>
    <row r="3" spans="1:97" x14ac:dyDescent="0.25">
      <c r="A3" s="20" t="s">
        <v>89</v>
      </c>
      <c r="B3" s="26">
        <v>75827.653095000001</v>
      </c>
      <c r="C3" s="26">
        <v>138.68294061</v>
      </c>
      <c r="D3" s="26">
        <v>20215.121604</v>
      </c>
      <c r="E3" s="26">
        <v>1300.5088512</v>
      </c>
      <c r="F3" s="26">
        <v>1042.4962581</v>
      </c>
      <c r="G3" s="26">
        <v>502.09099558999998</v>
      </c>
      <c r="H3" s="26">
        <v>7226.9313540000003</v>
      </c>
      <c r="I3" s="26">
        <v>32.625203050000003</v>
      </c>
      <c r="J3" s="26">
        <v>182.11056984999999</v>
      </c>
      <c r="K3" s="26">
        <v>76.471329041999994</v>
      </c>
      <c r="L3" s="26">
        <v>5.4073863565</v>
      </c>
      <c r="M3" s="26">
        <v>27.221487397000001</v>
      </c>
      <c r="N3" s="26">
        <v>11.224248454</v>
      </c>
      <c r="P3" s="28" t="s">
        <v>181</v>
      </c>
      <c r="Q3" s="26">
        <v>10.7475898501896</v>
      </c>
      <c r="R3" s="26">
        <v>5.4072181017898702</v>
      </c>
      <c r="S3" s="26">
        <v>32.623741728082102</v>
      </c>
      <c r="T3" s="26">
        <v>32.624000453979001</v>
      </c>
      <c r="U3" s="26">
        <v>19.9210671947287</v>
      </c>
      <c r="V3" s="26">
        <v>182.16278074987599</v>
      </c>
      <c r="W3" s="26">
        <v>27.229507976630099</v>
      </c>
      <c r="X3" s="26">
        <v>278.02262659393602</v>
      </c>
      <c r="Y3" s="26">
        <v>75846.901610145607</v>
      </c>
      <c r="Z3" s="26">
        <v>397.71996779635901</v>
      </c>
      <c r="AA3" s="26">
        <v>117.571807559847</v>
      </c>
      <c r="AB3" s="26">
        <v>133.394831693546</v>
      </c>
      <c r="AC3" s="26">
        <v>4.3715839408480903</v>
      </c>
      <c r="AD3" s="26">
        <v>76.464328171120599</v>
      </c>
      <c r="AE3" s="26">
        <v>76.464337107577805</v>
      </c>
      <c r="AF3" s="26">
        <v>161.727287642542</v>
      </c>
      <c r="AG3" s="26">
        <v>263.50026844899298</v>
      </c>
      <c r="AH3" s="26">
        <v>3.5077046044573001</v>
      </c>
      <c r="AI3" s="26">
        <v>3.3532480370927602</v>
      </c>
      <c r="AJ3" s="26">
        <v>23.877930242113699</v>
      </c>
      <c r="AK3" s="26">
        <v>11.224993538899099</v>
      </c>
      <c r="AL3" s="26">
        <v>138.71807191476901</v>
      </c>
      <c r="AM3" s="26">
        <v>0</v>
      </c>
      <c r="AN3" s="26">
        <v>17421.114168774799</v>
      </c>
      <c r="AO3" s="26">
        <v>2633.0768786961798</v>
      </c>
      <c r="AP3" s="26">
        <v>20215.9183351135</v>
      </c>
      <c r="AQ3" s="26">
        <v>224.12989876816701</v>
      </c>
      <c r="AR3" s="26">
        <v>0.53517582521756801</v>
      </c>
      <c r="AS3" s="26">
        <v>3764.1782354437</v>
      </c>
      <c r="AT3" s="26">
        <v>2.8235020199848901</v>
      </c>
      <c r="AU3" s="26">
        <v>0.592195287620496</v>
      </c>
      <c r="AV3" s="26">
        <v>233.71897595308499</v>
      </c>
      <c r="AW3" s="26">
        <v>4.4270259980048099</v>
      </c>
      <c r="AX3" s="26">
        <v>0.19531379035147101</v>
      </c>
      <c r="AY3" s="26">
        <v>0.15965419313590901</v>
      </c>
      <c r="AZ3" s="26">
        <v>1300.03403029437</v>
      </c>
      <c r="BA3" s="26">
        <v>1042.06149977413</v>
      </c>
      <c r="BB3" s="26">
        <v>257.97253052023501</v>
      </c>
      <c r="BC3" s="26">
        <v>2.1998764265282098</v>
      </c>
      <c r="BD3" s="26">
        <v>2.6825268495400598E-2</v>
      </c>
      <c r="BE3" s="26">
        <v>16.8135855861814</v>
      </c>
      <c r="BF3" s="26">
        <v>0.46777529390366901</v>
      </c>
      <c r="BG3" s="26">
        <v>24.8170764728252</v>
      </c>
      <c r="BH3" s="26">
        <v>3.7431030054509198</v>
      </c>
      <c r="BI3" s="26">
        <v>0.933790976482194</v>
      </c>
      <c r="BJ3" s="26">
        <v>118.93650721738101</v>
      </c>
      <c r="BK3" s="26">
        <v>20.5078627262311</v>
      </c>
      <c r="BL3" s="26">
        <v>2.58922021969058</v>
      </c>
      <c r="BM3" s="26">
        <v>628.95183804846897</v>
      </c>
      <c r="BN3" s="26">
        <v>0.13005819132811899</v>
      </c>
      <c r="BO3" s="26">
        <v>502.07263021324098</v>
      </c>
      <c r="BP3" s="26">
        <v>0</v>
      </c>
      <c r="BQ3" s="26">
        <v>0.26208600164028201</v>
      </c>
      <c r="BR3" s="26">
        <v>852.75662999723397</v>
      </c>
      <c r="BS3" s="26">
        <v>80.417057827477294</v>
      </c>
      <c r="BT3" s="26">
        <v>7228.7695527373098</v>
      </c>
      <c r="BU3" s="26">
        <v>1259.0553380272399</v>
      </c>
      <c r="BV3" s="26">
        <f>AS3*0.108*92.1006/14.43</f>
        <v>2594.7173936979248</v>
      </c>
      <c r="BW3" s="26">
        <f>BU3-AK3*0.966*106.165/128.1705</f>
        <v>1250.0736800784196</v>
      </c>
      <c r="BY3" s="26">
        <f t="shared" ref="BY3:BY34" si="0">IF(BT3&lt;&gt;0,S3+Q3+U3+V3+X3+Z3+AA3+AB3+AC3+AD3+AG3+AH3+AI3+AJ3+AQ3+AS3+BK3+BQ3+BR3+BS3+BU3,"")</f>
        <v>7748.5465854028789</v>
      </c>
      <c r="CA3" s="30">
        <f t="shared" ref="CA3:CA34" si="1">IF(AP3&lt;&gt;0,AF3/AP3,"")</f>
        <v>7.999997079609987E-3</v>
      </c>
      <c r="CB3" s="23">
        <f t="shared" ref="CB3:CB34" si="2">IF(B3&lt;&gt;0,(Y3-B3)/B3,"")</f>
        <v>2.538455874599E-4</v>
      </c>
      <c r="CC3" s="23">
        <f t="shared" ref="CC3:CC36" si="3">IF(C3&lt;&gt;0,(AL3-C3)/C3,"")</f>
        <v>2.5332102574753608E-4</v>
      </c>
      <c r="CD3" s="23">
        <f t="shared" ref="CD3:CD36" si="4">IF(D3&lt;&gt;0,(AP3-D3)/D3,"")</f>
        <v>3.9412630262990596E-5</v>
      </c>
      <c r="CE3" s="23">
        <f t="shared" ref="CE3:CF36" si="5">IF(E3&lt;&gt;0,(AZ3-E3)/E3,"")</f>
        <v>-3.6510394003994316E-4</v>
      </c>
      <c r="CF3" s="23">
        <f t="shared" si="5"/>
        <v>-4.1703586223165452E-4</v>
      </c>
      <c r="CG3" s="23">
        <f t="shared" ref="CG3:CG36" si="6">IF(G3&lt;&gt;0,(BO3-G3)/G3,"")</f>
        <v>-3.657778554146781E-5</v>
      </c>
      <c r="CH3" s="23">
        <f t="shared" ref="CH3:CH36" si="7">IF(H3&lt;&gt;0,(BT3-H3)/H3,"")</f>
        <v>2.5435397781827884E-4</v>
      </c>
      <c r="CI3" s="23">
        <f t="shared" ref="CI3:CI34" si="8">IF(I3&lt;&gt;0,(T3-I3)/I3,"")</f>
        <v>-3.6860951306860221E-5</v>
      </c>
      <c r="CJ3" s="23">
        <f t="shared" ref="CJ3:CJ34" si="9">IF(J3&lt;&gt;0,(V3-J3)/J3,"")</f>
        <v>2.8669889902056009E-4</v>
      </c>
      <c r="CK3" s="23">
        <f t="shared" ref="CK3:CK34" si="10">IF(K3&lt;&gt;0,(AE3-K3)/K3,"")</f>
        <v>-9.143210285188791E-5</v>
      </c>
      <c r="CL3" s="23">
        <f t="shared" ref="CL3:CL34" si="11">IF(L3&lt;&gt;0,(R3-L3)/L3,"")</f>
        <v>-3.1115718211547888E-5</v>
      </c>
      <c r="CM3" s="23">
        <f t="shared" ref="CM3:CM34" si="12">IF(M3&lt;&gt;0,(W3-M3)/M3,"")</f>
        <v>2.9464149086073259E-4</v>
      </c>
      <c r="CN3" s="23">
        <f t="shared" ref="CN3:CN34" si="13">IF(N3&lt;&gt;0,(AK3-N3)/N3,"")</f>
        <v>6.63817183086318E-5</v>
      </c>
      <c r="CO3" s="23"/>
      <c r="CP3" s="23"/>
      <c r="CQ3" s="23"/>
      <c r="CR3" s="23"/>
      <c r="CS3" s="23"/>
    </row>
    <row r="4" spans="1:97" x14ac:dyDescent="0.25">
      <c r="A4" s="56" t="s">
        <v>90</v>
      </c>
      <c r="B4" s="26">
        <v>322843.80378000002</v>
      </c>
      <c r="C4" s="26">
        <v>482.36256925999999</v>
      </c>
      <c r="D4" s="26">
        <v>79948.242255000005</v>
      </c>
      <c r="E4" s="26">
        <v>2355.0902900999999</v>
      </c>
      <c r="F4" s="26">
        <v>1629.455676</v>
      </c>
      <c r="G4" s="26">
        <v>1093.1161675999999</v>
      </c>
      <c r="H4" s="26">
        <v>26078.622206</v>
      </c>
      <c r="I4" s="26">
        <v>125.67628144</v>
      </c>
      <c r="J4" s="26">
        <v>742.11278953999999</v>
      </c>
      <c r="K4" s="26">
        <v>290.61272107000002</v>
      </c>
      <c r="L4" s="26">
        <v>21.048690304000001</v>
      </c>
      <c r="M4" s="26">
        <v>113.04708103999999</v>
      </c>
      <c r="N4" s="26">
        <v>44.145136561000001</v>
      </c>
      <c r="P4" s="28" t="s">
        <v>336</v>
      </c>
      <c r="Q4" s="26">
        <v>46.689794944649599</v>
      </c>
      <c r="R4" s="26">
        <v>21.050926919711699</v>
      </c>
      <c r="S4" s="26">
        <v>125.688013202625</v>
      </c>
      <c r="T4" s="26">
        <v>125.688977597579</v>
      </c>
      <c r="U4" s="26">
        <v>77.539702468625407</v>
      </c>
      <c r="V4" s="26">
        <v>742.36717846281499</v>
      </c>
      <c r="W4" s="26">
        <v>113.089026282745</v>
      </c>
      <c r="X4" s="26">
        <v>1102.1209928918499</v>
      </c>
      <c r="Y4" s="26">
        <v>322953.57221735298</v>
      </c>
      <c r="Z4" s="26">
        <v>1653.78425274194</v>
      </c>
      <c r="AA4" s="26">
        <v>484.22266293821002</v>
      </c>
      <c r="AB4" s="26">
        <v>523.82689352006503</v>
      </c>
      <c r="AC4" s="26">
        <v>19.153275620406401</v>
      </c>
      <c r="AD4" s="26">
        <v>290.626770452774</v>
      </c>
      <c r="AE4" s="26">
        <v>290.62671749599002</v>
      </c>
      <c r="AF4" s="26">
        <v>639.66467677485798</v>
      </c>
      <c r="AG4" s="26">
        <v>935.175993747691</v>
      </c>
      <c r="AH4" s="26">
        <v>15.6994975254044</v>
      </c>
      <c r="AI4" s="26">
        <v>11.960837874215301</v>
      </c>
      <c r="AJ4" s="26">
        <v>111.870151412247</v>
      </c>
      <c r="AK4" s="26">
        <v>44.153411796486303</v>
      </c>
      <c r="AL4" s="26">
        <v>482.516959936506</v>
      </c>
      <c r="AM4" s="26">
        <v>0</v>
      </c>
      <c r="AN4" s="26">
        <v>68769.198140621796</v>
      </c>
      <c r="AO4" s="26">
        <v>10549.266512563499</v>
      </c>
      <c r="AP4" s="26">
        <v>79958.129329960197</v>
      </c>
      <c r="AQ4" s="26">
        <v>891.19057171359805</v>
      </c>
      <c r="AR4" s="26">
        <v>1.9434456698468301</v>
      </c>
      <c r="AS4" s="26">
        <v>13099.410104816499</v>
      </c>
      <c r="AT4" s="26">
        <v>10.2493234345805</v>
      </c>
      <c r="AU4" s="26">
        <v>2.0898546162028602</v>
      </c>
      <c r="AV4" s="26">
        <v>823.75558612631301</v>
      </c>
      <c r="AW4" s="26">
        <v>15.9111231997883</v>
      </c>
      <c r="AX4" s="26">
        <v>0.67939942679828202</v>
      </c>
      <c r="AY4" s="26">
        <v>0.57686476187326696</v>
      </c>
      <c r="AZ4" s="26">
        <v>2354.8283830239602</v>
      </c>
      <c r="BA4" s="26">
        <v>1629.17783809652</v>
      </c>
      <c r="BB4" s="26">
        <v>725.650544927439</v>
      </c>
      <c r="BC4" s="26">
        <v>7.6917898774781301</v>
      </c>
      <c r="BD4" s="26">
        <v>9.3309998070955705E-2</v>
      </c>
      <c r="BE4" s="26">
        <v>59.983450674338798</v>
      </c>
      <c r="BF4" s="26">
        <v>1.63788202847269</v>
      </c>
      <c r="BG4" s="26">
        <v>90.532550031140303</v>
      </c>
      <c r="BH4" s="26">
        <v>13.792725849743899</v>
      </c>
      <c r="BI4" s="26">
        <v>3.3640019951828899</v>
      </c>
      <c r="BJ4" s="26">
        <v>434.74582626476302</v>
      </c>
      <c r="BK4" s="26">
        <v>72.450343614058895</v>
      </c>
      <c r="BL4" s="26">
        <v>9.0883762407888007</v>
      </c>
      <c r="BM4" s="26">
        <v>152.58131660025199</v>
      </c>
      <c r="BN4" s="26">
        <v>0.46101130089232001</v>
      </c>
      <c r="BO4" s="26">
        <v>1093.46842904148</v>
      </c>
      <c r="BP4" s="26">
        <v>0</v>
      </c>
      <c r="BQ4" s="26">
        <v>0.91633565205399103</v>
      </c>
      <c r="BR4" s="26">
        <v>3087.8495261544199</v>
      </c>
      <c r="BS4" s="26">
        <v>295.66671625522901</v>
      </c>
      <c r="BT4" s="26">
        <v>26087.325385230099</v>
      </c>
      <c r="BU4" s="26">
        <v>4578.5994534168904</v>
      </c>
      <c r="BV4" s="26">
        <f t="shared" ref="BV4:BV34" si="14">AS4*0.108*92.1006/14.43</f>
        <v>9029.6646758394691</v>
      </c>
      <c r="BW4" s="26">
        <f t="shared" ref="BW4:BW34" si="15">BU4-AK4*0.966*106.165/128.1705</f>
        <v>4543.2701821210831</v>
      </c>
      <c r="BY4" s="26">
        <f t="shared" si="0"/>
        <v>28166.809069426265</v>
      </c>
      <c r="CA4" s="30">
        <f t="shared" si="1"/>
        <v>7.999995524347223E-3</v>
      </c>
      <c r="CB4" s="23">
        <f t="shared" si="2"/>
        <v>3.4000478270837075E-4</v>
      </c>
      <c r="CC4" s="23">
        <f t="shared" si="3"/>
        <v>3.2007184293521079E-4</v>
      </c>
      <c r="CD4" s="23">
        <f t="shared" si="4"/>
        <v>1.2366844700170533E-4</v>
      </c>
      <c r="CE4" s="23">
        <f t="shared" si="5"/>
        <v>-1.1120893204846622E-4</v>
      </c>
      <c r="CF4" s="23">
        <f t="shared" si="5"/>
        <v>-1.7050964169956128E-4</v>
      </c>
      <c r="CG4" s="23">
        <f t="shared" si="6"/>
        <v>3.2225435129507415E-4</v>
      </c>
      <c r="CH4" s="23">
        <f t="shared" si="7"/>
        <v>3.3372849076728606E-4</v>
      </c>
      <c r="CI4" s="23">
        <f t="shared" si="8"/>
        <v>1.0102270240277532E-4</v>
      </c>
      <c r="CJ4" s="23">
        <f t="shared" si="9"/>
        <v>3.4279010738068528E-4</v>
      </c>
      <c r="CK4" s="23">
        <f t="shared" si="10"/>
        <v>4.8161780181087962E-5</v>
      </c>
      <c r="CL4" s="23">
        <f t="shared" si="11"/>
        <v>1.0625913913861819E-4</v>
      </c>
      <c r="CM4" s="23">
        <f t="shared" si="12"/>
        <v>3.7104224504619826E-4</v>
      </c>
      <c r="CN4" s="23">
        <f t="shared" si="13"/>
        <v>1.8745520188542301E-4</v>
      </c>
      <c r="CO4" s="23"/>
      <c r="CP4" s="23"/>
      <c r="CQ4" s="23"/>
      <c r="CR4" s="23"/>
      <c r="CS4" s="23"/>
    </row>
    <row r="5" spans="1:97" x14ac:dyDescent="0.25">
      <c r="A5" s="20" t="s">
        <v>91</v>
      </c>
      <c r="B5" s="26">
        <v>93162.003454000005</v>
      </c>
      <c r="C5" s="26">
        <v>128.73113393</v>
      </c>
      <c r="D5" s="26">
        <v>21442.433091999999</v>
      </c>
      <c r="E5" s="26">
        <v>1200.1016175</v>
      </c>
      <c r="F5" s="26">
        <v>961.42032151000001</v>
      </c>
      <c r="G5" s="26">
        <v>474.37176104999998</v>
      </c>
      <c r="H5" s="26">
        <v>7289.8293880000001</v>
      </c>
      <c r="I5" s="26">
        <v>33.379093605000001</v>
      </c>
      <c r="J5" s="26">
        <v>198.46335359</v>
      </c>
      <c r="K5" s="26">
        <v>77.297874648999993</v>
      </c>
      <c r="L5" s="26">
        <v>5.5775094856000003</v>
      </c>
      <c r="M5" s="26">
        <v>29.764318369000001</v>
      </c>
      <c r="N5" s="26">
        <v>11.725031954</v>
      </c>
      <c r="P5" s="28" t="s">
        <v>182</v>
      </c>
      <c r="Q5" s="26">
        <v>12.4056767047603</v>
      </c>
      <c r="R5" s="26">
        <v>5.5777572053751898</v>
      </c>
      <c r="S5" s="26">
        <v>33.380144806252702</v>
      </c>
      <c r="T5" s="26">
        <v>33.380468602101203</v>
      </c>
      <c r="U5" s="26">
        <v>20.584377778733099</v>
      </c>
      <c r="V5" s="26">
        <v>198.52171164247201</v>
      </c>
      <c r="W5" s="26">
        <v>29.7738585978577</v>
      </c>
      <c r="X5" s="26">
        <v>294.421055772307</v>
      </c>
      <c r="Y5" s="26">
        <v>93186.943258541505</v>
      </c>
      <c r="Z5" s="26">
        <v>439.57135528537202</v>
      </c>
      <c r="AA5" s="26">
        <v>128.78172704684201</v>
      </c>
      <c r="AB5" s="26">
        <v>139.33525080047599</v>
      </c>
      <c r="AC5" s="26">
        <v>5.0966463372228903</v>
      </c>
      <c r="AD5" s="26">
        <v>77.2968216229104</v>
      </c>
      <c r="AE5" s="26">
        <v>77.296827249568693</v>
      </c>
      <c r="AF5" s="26">
        <v>171.551565931976</v>
      </c>
      <c r="AG5" s="26">
        <v>270.13288812656702</v>
      </c>
      <c r="AH5" s="26">
        <v>4.2256329534780601</v>
      </c>
      <c r="AI5" s="26">
        <v>3.1670789698550901</v>
      </c>
      <c r="AJ5" s="26">
        <v>29.7913197793746</v>
      </c>
      <c r="AK5" s="26">
        <v>11.726545826613499</v>
      </c>
      <c r="AL5" s="26">
        <v>128.76757221514899</v>
      </c>
      <c r="AM5" s="26">
        <v>0</v>
      </c>
      <c r="AN5" s="26">
        <v>18441.058934175398</v>
      </c>
      <c r="AO5" s="26">
        <v>2831.3204422471699</v>
      </c>
      <c r="AP5" s="26">
        <v>21443.9309423546</v>
      </c>
      <c r="AQ5" s="26">
        <v>240.12074914322801</v>
      </c>
      <c r="AR5" s="26">
        <v>0.48430832189685602</v>
      </c>
      <c r="AS5" s="26">
        <v>3727.3888781891201</v>
      </c>
      <c r="AT5" s="26">
        <v>2.5564074913055199</v>
      </c>
      <c r="AU5" s="26">
        <v>0.54520286270165397</v>
      </c>
      <c r="AV5" s="26">
        <v>215.38076456290599</v>
      </c>
      <c r="AW5" s="26">
        <v>4.0319617718546903</v>
      </c>
      <c r="AX5" s="26">
        <v>0.181306549491007</v>
      </c>
      <c r="AY5" s="26">
        <v>0.144922980979623</v>
      </c>
      <c r="AZ5" s="26">
        <v>1199.6691562803601</v>
      </c>
      <c r="BA5" s="26">
        <v>961.01880701312302</v>
      </c>
      <c r="BB5" s="26">
        <v>238.650349267238</v>
      </c>
      <c r="BC5" s="26">
        <v>2.0360383053070699</v>
      </c>
      <c r="BD5" s="26">
        <v>2.4901051273995899E-2</v>
      </c>
      <c r="BE5" s="26">
        <v>15.3829543698363</v>
      </c>
      <c r="BF5" s="26">
        <v>0.43259074609919601</v>
      </c>
      <c r="BG5" s="26">
        <v>22.410785231237199</v>
      </c>
      <c r="BH5" s="26">
        <v>3.3575494193576798</v>
      </c>
      <c r="BI5" s="26">
        <v>0.84961293231259305</v>
      </c>
      <c r="BJ5" s="26">
        <v>107.273555228536</v>
      </c>
      <c r="BK5" s="26">
        <v>19.7232794506963</v>
      </c>
      <c r="BL5" s="26">
        <v>2.3909973996483598</v>
      </c>
      <c r="BM5" s="26">
        <v>583.41553023914605</v>
      </c>
      <c r="BN5" s="26">
        <v>0.119417549231964</v>
      </c>
      <c r="BO5" s="26">
        <v>474.36897497202801</v>
      </c>
      <c r="BP5" s="26">
        <v>0</v>
      </c>
      <c r="BQ5" s="26">
        <v>0.24227789475352801</v>
      </c>
      <c r="BR5" s="26">
        <v>863.65901473639803</v>
      </c>
      <c r="BS5" s="26">
        <v>83.089343417053797</v>
      </c>
      <c r="BT5" s="26">
        <v>7291.9743605769399</v>
      </c>
      <c r="BU5" s="26">
        <v>1260.3417298946099</v>
      </c>
      <c r="BV5" s="26">
        <f t="shared" si="14"/>
        <v>2569.3578120839115</v>
      </c>
      <c r="BW5" s="26">
        <f t="shared" si="15"/>
        <v>1250.9587558046187</v>
      </c>
      <c r="BY5" s="26">
        <f t="shared" si="0"/>
        <v>7851.276960352483</v>
      </c>
      <c r="CA5" s="30">
        <f t="shared" si="1"/>
        <v>8.000005521055795E-3</v>
      </c>
      <c r="CB5" s="23">
        <f t="shared" si="2"/>
        <v>2.6770360894841014E-4</v>
      </c>
      <c r="CC5" s="23">
        <f t="shared" si="3"/>
        <v>2.8305728409728207E-4</v>
      </c>
      <c r="CD5" s="23">
        <f t="shared" si="4"/>
        <v>6.9854495904182165E-5</v>
      </c>
      <c r="CE5" s="23">
        <f t="shared" si="5"/>
        <v>-3.6035383448676192E-4</v>
      </c>
      <c r="CF5" s="23">
        <f t="shared" si="5"/>
        <v>-4.1762638868124684E-4</v>
      </c>
      <c r="CG5" s="23">
        <f t="shared" si="6"/>
        <v>-5.8731952462660851E-6</v>
      </c>
      <c r="CH5" s="23">
        <f t="shared" si="7"/>
        <v>2.9424180769864618E-4</v>
      </c>
      <c r="CI5" s="23">
        <f t="shared" si="8"/>
        <v>4.1193362452353914E-5</v>
      </c>
      <c r="CJ5" s="23">
        <f t="shared" si="9"/>
        <v>2.9404951300267002E-4</v>
      </c>
      <c r="CK5" s="23">
        <f t="shared" si="10"/>
        <v>-1.3550171153558722E-5</v>
      </c>
      <c r="CL5" s="23">
        <f t="shared" si="11"/>
        <v>4.4414048210786748E-5</v>
      </c>
      <c r="CM5" s="23">
        <f t="shared" si="12"/>
        <v>3.2052569588271668E-4</v>
      </c>
      <c r="CN5" s="23">
        <f t="shared" si="13"/>
        <v>1.2911458317880589E-4</v>
      </c>
      <c r="CO5" s="23"/>
      <c r="CP5" s="23"/>
      <c r="CQ5" s="23"/>
      <c r="CR5" s="23"/>
      <c r="CS5" s="23"/>
    </row>
    <row r="6" spans="1:97" x14ac:dyDescent="0.25">
      <c r="A6" s="20" t="s">
        <v>92</v>
      </c>
      <c r="B6" s="26">
        <v>59768.698308999999</v>
      </c>
      <c r="C6" s="26">
        <v>70.838441752999998</v>
      </c>
      <c r="D6" s="26">
        <v>10133.530605</v>
      </c>
      <c r="E6" s="26">
        <v>657.47785008999995</v>
      </c>
      <c r="F6" s="26">
        <v>526.47370092999995</v>
      </c>
      <c r="G6" s="26">
        <v>273.18783661999998</v>
      </c>
      <c r="H6" s="26">
        <v>4104.4206771999998</v>
      </c>
      <c r="I6" s="26">
        <v>18.480657532999999</v>
      </c>
      <c r="J6" s="26">
        <v>110.44218004</v>
      </c>
      <c r="K6" s="26">
        <v>42.825526486000001</v>
      </c>
      <c r="L6" s="26">
        <v>3.0799074552999999</v>
      </c>
      <c r="M6" s="26">
        <v>16.403621927</v>
      </c>
      <c r="N6" s="26">
        <v>6.5004809975000004</v>
      </c>
      <c r="P6" s="28" t="s">
        <v>183</v>
      </c>
      <c r="Q6" s="26">
        <v>6.8861906672249802</v>
      </c>
      <c r="R6" s="26">
        <v>3.0799008857147601</v>
      </c>
      <c r="S6" s="26">
        <v>18.480395900868299</v>
      </c>
      <c r="T6" s="26">
        <v>18.480563179203401</v>
      </c>
      <c r="U6" s="26">
        <v>11.404267207509999</v>
      </c>
      <c r="V6" s="26">
        <v>110.471595489262</v>
      </c>
      <c r="W6" s="26">
        <v>16.408189952023399</v>
      </c>
      <c r="X6" s="26">
        <v>164.231712072113</v>
      </c>
      <c r="Y6" s="26">
        <v>59783.041244729502</v>
      </c>
      <c r="Z6" s="26">
        <v>244.231299981712</v>
      </c>
      <c r="AA6" s="26">
        <v>71.648909253896306</v>
      </c>
      <c r="AB6" s="26">
        <v>77.517320925722899</v>
      </c>
      <c r="AC6" s="26">
        <v>2.8286190925946499</v>
      </c>
      <c r="AD6" s="26">
        <v>42.823031122741199</v>
      </c>
      <c r="AE6" s="26">
        <v>42.823028905175804</v>
      </c>
      <c r="AF6" s="26">
        <v>81.069538804102706</v>
      </c>
      <c r="AG6" s="26">
        <v>154.20414401321599</v>
      </c>
      <c r="AH6" s="26">
        <v>2.35896441964241</v>
      </c>
      <c r="AI6" s="26">
        <v>1.7421562560249499</v>
      </c>
      <c r="AJ6" s="26">
        <v>16.560558056026</v>
      </c>
      <c r="AK6" s="26">
        <v>6.5010485781542302</v>
      </c>
      <c r="AL6" s="26">
        <v>70.856275092731806</v>
      </c>
      <c r="AM6" s="26">
        <v>0</v>
      </c>
      <c r="AN6" s="26">
        <v>8745.85276013162</v>
      </c>
      <c r="AO6" s="26">
        <v>1306.7666628747099</v>
      </c>
      <c r="AP6" s="26">
        <v>10133.6889618104</v>
      </c>
      <c r="AQ6" s="26">
        <v>134.249594641225</v>
      </c>
      <c r="AR6" s="26">
        <v>0.261304863175647</v>
      </c>
      <c r="AS6" s="26">
        <v>2109.04159314142</v>
      </c>
      <c r="AT6" s="26">
        <v>1.37997376830525</v>
      </c>
      <c r="AU6" s="26">
        <v>0.29812640145064101</v>
      </c>
      <c r="AV6" s="26">
        <v>117.88125586291601</v>
      </c>
      <c r="AW6" s="26">
        <v>2.18647477306172</v>
      </c>
      <c r="AX6" s="26">
        <v>9.9763022646979393E-2</v>
      </c>
      <c r="AY6" s="26">
        <v>7.8381147505745805E-2</v>
      </c>
      <c r="AZ6" s="26">
        <v>657.21703363856295</v>
      </c>
      <c r="BA6" s="26">
        <v>526.23537664467494</v>
      </c>
      <c r="BB6" s="26">
        <v>130.98165699388699</v>
      </c>
      <c r="BC6" s="26">
        <v>1.11784355506319</v>
      </c>
      <c r="BD6" s="26">
        <v>1.3701866984132199E-2</v>
      </c>
      <c r="BE6" s="26">
        <v>8.3717746192893294</v>
      </c>
      <c r="BF6" s="26">
        <v>0.237360313276784</v>
      </c>
      <c r="BG6" s="26">
        <v>12.0740972348528</v>
      </c>
      <c r="BH6" s="26">
        <v>1.7990333416006601</v>
      </c>
      <c r="BI6" s="26">
        <v>0.46044270418933197</v>
      </c>
      <c r="BJ6" s="26">
        <v>57.7404593550378</v>
      </c>
      <c r="BK6" s="26">
        <v>10.9397511137684</v>
      </c>
      <c r="BL6" s="26">
        <v>1.3104662389699999</v>
      </c>
      <c r="BM6" s="26">
        <v>320.85975352326102</v>
      </c>
      <c r="BN6" s="26">
        <v>6.5164053087297502E-2</v>
      </c>
      <c r="BO6" s="26">
        <v>273.17794998814998</v>
      </c>
      <c r="BP6" s="26">
        <v>0</v>
      </c>
      <c r="BQ6" s="26">
        <v>0.13284111391862499</v>
      </c>
      <c r="BR6" s="26">
        <v>486.56678288796599</v>
      </c>
      <c r="BS6" s="26">
        <v>46.974950710825198</v>
      </c>
      <c r="BT6" s="26">
        <v>4105.4859094892399</v>
      </c>
      <c r="BU6" s="26">
        <v>705.25958063344206</v>
      </c>
      <c r="BV6" s="26">
        <f t="shared" si="14"/>
        <v>1453.8012186108324</v>
      </c>
      <c r="BW6" s="26">
        <f t="shared" si="15"/>
        <v>700.05777856243856</v>
      </c>
      <c r="BY6" s="26">
        <f t="shared" si="0"/>
        <v>4418.5542587011205</v>
      </c>
      <c r="CA6" s="30">
        <f t="shared" si="1"/>
        <v>8.0000026751975133E-3</v>
      </c>
      <c r="CB6" s="23">
        <f t="shared" si="2"/>
        <v>2.3997403549514605E-4</v>
      </c>
      <c r="CC6" s="23">
        <f t="shared" si="3"/>
        <v>2.5174664053156156E-4</v>
      </c>
      <c r="CD6" s="23">
        <f t="shared" si="4"/>
        <v>1.5627012595350965E-5</v>
      </c>
      <c r="CE6" s="23">
        <f t="shared" si="5"/>
        <v>-3.9669237739536369E-4</v>
      </c>
      <c r="CF6" s="23">
        <f t="shared" si="5"/>
        <v>-4.5268032364012491E-4</v>
      </c>
      <c r="CG6" s="23">
        <f t="shared" si="6"/>
        <v>-3.6189868378952569E-5</v>
      </c>
      <c r="CH6" s="23">
        <f t="shared" si="7"/>
        <v>2.5953292145649393E-4</v>
      </c>
      <c r="CI6" s="23">
        <f t="shared" si="8"/>
        <v>-5.1055432648743065E-6</v>
      </c>
      <c r="CJ6" s="23">
        <f t="shared" si="9"/>
        <v>2.6634252648173091E-4</v>
      </c>
      <c r="CK6" s="23">
        <f t="shared" si="10"/>
        <v>-5.8319909388949996E-5</v>
      </c>
      <c r="CL6" s="23">
        <f t="shared" si="11"/>
        <v>-2.1330463123194615E-6</v>
      </c>
      <c r="CM6" s="23">
        <f t="shared" si="12"/>
        <v>2.7847660984434115E-4</v>
      </c>
      <c r="CN6" s="23">
        <f t="shared" si="13"/>
        <v>8.7313639474998462E-5</v>
      </c>
      <c r="CO6" s="23"/>
      <c r="CP6" s="23"/>
      <c r="CQ6" s="23"/>
      <c r="CR6" s="23"/>
      <c r="CS6" s="23"/>
    </row>
    <row r="7" spans="1:97" x14ac:dyDescent="0.25">
      <c r="A7" s="20" t="s">
        <v>93</v>
      </c>
      <c r="B7" s="26">
        <v>174136.96105000001</v>
      </c>
      <c r="C7" s="26">
        <v>284.01654041</v>
      </c>
      <c r="D7" s="26">
        <v>41371.061306000003</v>
      </c>
      <c r="E7" s="26">
        <v>1355.5355955</v>
      </c>
      <c r="F7" s="26">
        <v>931.87442011999997</v>
      </c>
      <c r="G7" s="26">
        <v>663.18797658000005</v>
      </c>
      <c r="H7" s="26">
        <v>15816.392426</v>
      </c>
      <c r="I7" s="26">
        <v>67.062584047000001</v>
      </c>
      <c r="J7" s="26">
        <v>376.87479137999998</v>
      </c>
      <c r="K7" s="26">
        <v>156.95380825000001</v>
      </c>
      <c r="L7" s="26">
        <v>11.085515353</v>
      </c>
      <c r="M7" s="26">
        <v>55.641930141000003</v>
      </c>
      <c r="N7" s="26">
        <v>23.101203321</v>
      </c>
      <c r="P7" s="28" t="s">
        <v>184</v>
      </c>
      <c r="Q7" s="26">
        <v>22.067744183618402</v>
      </c>
      <c r="R7" s="26">
        <v>11.085244934969101</v>
      </c>
      <c r="S7" s="26">
        <v>67.060144992389795</v>
      </c>
      <c r="T7" s="26">
        <v>67.060744281787706</v>
      </c>
      <c r="U7" s="26">
        <v>40.986853155475501</v>
      </c>
      <c r="V7" s="26">
        <v>376.98582820816199</v>
      </c>
      <c r="W7" s="26">
        <v>55.659296850277002</v>
      </c>
      <c r="X7" s="26">
        <v>573.57095618278504</v>
      </c>
      <c r="Y7" s="26">
        <v>174181.41591274101</v>
      </c>
      <c r="Z7" s="26">
        <v>819.03433287186999</v>
      </c>
      <c r="AA7" s="26">
        <v>242.558582624606</v>
      </c>
      <c r="AB7" s="26">
        <v>275.62805324577101</v>
      </c>
      <c r="AC7" s="26">
        <v>8.9371335405808896</v>
      </c>
      <c r="AD7" s="26">
        <v>156.94040177603199</v>
      </c>
      <c r="AE7" s="26">
        <v>156.94042408407699</v>
      </c>
      <c r="AF7" s="26">
        <v>330.97818714154198</v>
      </c>
      <c r="AG7" s="26">
        <v>596.72673946795805</v>
      </c>
      <c r="AH7" s="26">
        <v>7.3229153199537</v>
      </c>
      <c r="AI7" s="26">
        <v>6.8713549659330697</v>
      </c>
      <c r="AJ7" s="26">
        <v>49.104103658414303</v>
      </c>
      <c r="AK7" s="26">
        <v>23.1029740153534</v>
      </c>
      <c r="AL7" s="26">
        <v>284.08794665255601</v>
      </c>
      <c r="AM7" s="26">
        <v>0</v>
      </c>
      <c r="AN7" s="26">
        <v>35662.111018590404</v>
      </c>
      <c r="AO7" s="26">
        <v>5379.1887151352803</v>
      </c>
      <c r="AP7" s="26">
        <v>41372.2779208672</v>
      </c>
      <c r="AQ7" s="26">
        <v>470.015933704095</v>
      </c>
      <c r="AR7" s="26">
        <v>1.0904642337560599</v>
      </c>
      <c r="AS7" s="26">
        <v>8386.3944897666897</v>
      </c>
      <c r="AT7" s="26">
        <v>5.7542552048369302</v>
      </c>
      <c r="AU7" s="26">
        <v>1.2108032065124501</v>
      </c>
      <c r="AV7" s="26">
        <v>478.00813240959701</v>
      </c>
      <c r="AW7" s="26">
        <v>9.0323085831445606</v>
      </c>
      <c r="AX7" s="26">
        <v>0.39999353770179102</v>
      </c>
      <c r="AY7" s="26">
        <v>0.32550530068288103</v>
      </c>
      <c r="AZ7" s="26">
        <v>1355.25729674531</v>
      </c>
      <c r="BA7" s="26">
        <v>931.62493377635201</v>
      </c>
      <c r="BB7" s="26">
        <v>423.632362968964</v>
      </c>
      <c r="BC7" s="26">
        <v>4.5025613441580203</v>
      </c>
      <c r="BD7" s="26">
        <v>5.4936618109867302E-2</v>
      </c>
      <c r="BE7" s="26">
        <v>34.336530081515903</v>
      </c>
      <c r="BF7" s="26">
        <v>0.957255661744848</v>
      </c>
      <c r="BG7" s="26">
        <v>50.558236291384901</v>
      </c>
      <c r="BH7" s="26">
        <v>7.6142956519342802</v>
      </c>
      <c r="BI7" s="26">
        <v>1.9050881636049899</v>
      </c>
      <c r="BJ7" s="26">
        <v>242.245952942343</v>
      </c>
      <c r="BK7" s="26">
        <v>43.551223729767997</v>
      </c>
      <c r="BL7" s="26">
        <v>5.29701713762904</v>
      </c>
      <c r="BM7" s="26">
        <v>88.065828833148601</v>
      </c>
      <c r="BN7" s="26">
        <v>0.26576857454653602</v>
      </c>
      <c r="BO7" s="26">
        <v>663.35431510882495</v>
      </c>
      <c r="BP7" s="26">
        <v>0</v>
      </c>
      <c r="BQ7" s="26">
        <v>0.53582386978211904</v>
      </c>
      <c r="BR7" s="26">
        <v>1868.31825354901</v>
      </c>
      <c r="BS7" s="26">
        <v>176.929867956679</v>
      </c>
      <c r="BT7" s="26">
        <v>15820.278879059901</v>
      </c>
      <c r="BU7" s="26">
        <v>2712.00345725442</v>
      </c>
      <c r="BV7" s="26">
        <f t="shared" si="14"/>
        <v>5780.8961988339734</v>
      </c>
      <c r="BW7" s="26">
        <f t="shared" si="15"/>
        <v>2693.5176550588726</v>
      </c>
      <c r="BY7" s="26">
        <f t="shared" si="0"/>
        <v>16901.544194023994</v>
      </c>
      <c r="CA7" s="30">
        <f t="shared" si="1"/>
        <v>7.9999991244041318E-3</v>
      </c>
      <c r="CB7" s="23">
        <f t="shared" si="2"/>
        <v>2.552867723942444E-4</v>
      </c>
      <c r="CC7" s="23">
        <f t="shared" si="3"/>
        <v>2.5141578885838205E-4</v>
      </c>
      <c r="CD7" s="23">
        <f t="shared" si="4"/>
        <v>2.9407388372227307E-5</v>
      </c>
      <c r="CE7" s="23">
        <f t="shared" si="5"/>
        <v>-2.0530538306326099E-4</v>
      </c>
      <c r="CF7" s="23">
        <f t="shared" si="5"/>
        <v>-2.6772528385941966E-4</v>
      </c>
      <c r="CG7" s="23">
        <f t="shared" si="6"/>
        <v>2.5081656287360223E-4</v>
      </c>
      <c r="CH7" s="23">
        <f t="shared" si="7"/>
        <v>2.4572310519505725E-4</v>
      </c>
      <c r="CI7" s="23">
        <f t="shared" si="8"/>
        <v>-2.7433556854986337E-5</v>
      </c>
      <c r="CJ7" s="23">
        <f t="shared" si="9"/>
        <v>2.9462524610741718E-4</v>
      </c>
      <c r="CK7" s="23">
        <f t="shared" si="10"/>
        <v>-8.5274553527848405E-5</v>
      </c>
      <c r="CL7" s="23">
        <f t="shared" si="11"/>
        <v>-2.439381682206057E-5</v>
      </c>
      <c r="CM7" s="23">
        <f t="shared" si="12"/>
        <v>3.1211550772934399E-4</v>
      </c>
      <c r="CN7" s="23">
        <f t="shared" si="13"/>
        <v>7.6649442403310713E-5</v>
      </c>
      <c r="CO7" s="23"/>
      <c r="CP7" s="23"/>
      <c r="CQ7" s="23"/>
      <c r="CR7" s="23"/>
      <c r="CS7" s="23"/>
    </row>
    <row r="8" spans="1:97" x14ac:dyDescent="0.25">
      <c r="A8" s="20" t="s">
        <v>94</v>
      </c>
      <c r="B8" s="26">
        <v>67099.638951000001</v>
      </c>
      <c r="C8" s="26">
        <v>84.050765835999997</v>
      </c>
      <c r="D8" s="26">
        <v>12400.040515999999</v>
      </c>
      <c r="E8" s="26">
        <v>780.10796440000001</v>
      </c>
      <c r="F8" s="26">
        <v>624.66930546000003</v>
      </c>
      <c r="G8" s="26">
        <v>318.56261906999998</v>
      </c>
      <c r="H8" s="26">
        <v>4946.0825377000001</v>
      </c>
      <c r="I8" s="26">
        <v>21.836092488999999</v>
      </c>
      <c r="J8" s="26">
        <v>130.57540921</v>
      </c>
      <c r="K8" s="26">
        <v>50.594621226999998</v>
      </c>
      <c r="L8" s="26">
        <v>3.6417469279999999</v>
      </c>
      <c r="M8" s="26">
        <v>19.392665312999998</v>
      </c>
      <c r="N8" s="26">
        <v>7.6756721459000001</v>
      </c>
      <c r="P8" s="28" t="s">
        <v>185</v>
      </c>
      <c r="Q8" s="26">
        <v>8.1220884643308704</v>
      </c>
      <c r="R8" s="26">
        <v>3.6417460768659602</v>
      </c>
      <c r="S8" s="26">
        <v>21.8357938578988</v>
      </c>
      <c r="T8" s="26">
        <v>21.8360266432225</v>
      </c>
      <c r="U8" s="26">
        <v>13.469389800873</v>
      </c>
      <c r="V8" s="26">
        <v>130.61193017064099</v>
      </c>
      <c r="W8" s="26">
        <v>19.398175851751802</v>
      </c>
      <c r="X8" s="26">
        <v>193.506485081102</v>
      </c>
      <c r="Y8" s="26">
        <v>67116.7810406918</v>
      </c>
      <c r="Z8" s="26">
        <v>288.05646666042702</v>
      </c>
      <c r="AA8" s="26">
        <v>84.475068821571099</v>
      </c>
      <c r="AB8" s="26">
        <v>91.4270498550041</v>
      </c>
      <c r="AC8" s="26">
        <v>3.3369563133989999</v>
      </c>
      <c r="AD8" s="26">
        <v>50.591668593149102</v>
      </c>
      <c r="AE8" s="26">
        <v>50.591664555194299</v>
      </c>
      <c r="AF8" s="26">
        <v>99.207030028053794</v>
      </c>
      <c r="AG8" s="26">
        <v>186.29978859381399</v>
      </c>
      <c r="AH8" s="26">
        <v>2.7866674198393899</v>
      </c>
      <c r="AI8" s="26">
        <v>2.0636322409850201</v>
      </c>
      <c r="AJ8" s="26">
        <v>19.5278062324663</v>
      </c>
      <c r="AK8" s="26">
        <v>7.67636602327386</v>
      </c>
      <c r="AL8" s="26">
        <v>84.071979915893706</v>
      </c>
      <c r="AM8" s="26">
        <v>0</v>
      </c>
      <c r="AN8" s="26">
        <v>10693.648078616799</v>
      </c>
      <c r="AO8" s="26">
        <v>1608.0388834251</v>
      </c>
      <c r="AP8" s="26">
        <v>12400.893992069899</v>
      </c>
      <c r="AQ8" s="26">
        <v>158.77577131786799</v>
      </c>
      <c r="AR8" s="26">
        <v>0.31004621835678497</v>
      </c>
      <c r="AS8" s="26">
        <v>2556.91232783941</v>
      </c>
      <c r="AT8" s="26">
        <v>1.63738143046897</v>
      </c>
      <c r="AU8" s="26">
        <v>0.35373601933453402</v>
      </c>
      <c r="AV8" s="26">
        <v>139.870439766971</v>
      </c>
      <c r="AW8" s="26">
        <v>2.5943281645970702</v>
      </c>
      <c r="AX8" s="26">
        <v>0.118371480238319</v>
      </c>
      <c r="AY8" s="26">
        <v>9.3001289262939699E-2</v>
      </c>
      <c r="AZ8" s="26">
        <v>779.81266299541903</v>
      </c>
      <c r="BA8" s="26">
        <v>624.399088035516</v>
      </c>
      <c r="BB8" s="26">
        <v>155.413574959903</v>
      </c>
      <c r="BC8" s="26">
        <v>1.3263666132045799</v>
      </c>
      <c r="BD8" s="26">
        <v>1.6257659352833201E-2</v>
      </c>
      <c r="BE8" s="26">
        <v>9.9333666341484808</v>
      </c>
      <c r="BF8" s="26">
        <v>0.28163660025242898</v>
      </c>
      <c r="BG8" s="26">
        <v>14.3262319593026</v>
      </c>
      <c r="BH8" s="26">
        <v>2.13461906336634</v>
      </c>
      <c r="BI8" s="26">
        <v>0.54632831407044802</v>
      </c>
      <c r="BJ8" s="26">
        <v>68.510621978978904</v>
      </c>
      <c r="BK8" s="26">
        <v>13.176477072734601</v>
      </c>
      <c r="BL8" s="26">
        <v>1.5549112672718299</v>
      </c>
      <c r="BM8" s="26">
        <v>380.71412435170299</v>
      </c>
      <c r="BN8" s="26">
        <v>7.7319224634446099E-2</v>
      </c>
      <c r="BO8" s="26">
        <v>318.548050066965</v>
      </c>
      <c r="BP8" s="26">
        <v>0</v>
      </c>
      <c r="BQ8" s="26">
        <v>0.15753628909970899</v>
      </c>
      <c r="BR8" s="26">
        <v>586.39181717124904</v>
      </c>
      <c r="BS8" s="26">
        <v>56.436737142214596</v>
      </c>
      <c r="BT8" s="26">
        <v>4947.4794847798403</v>
      </c>
      <c r="BU8" s="26">
        <v>848.82268622270999</v>
      </c>
      <c r="BV8" s="26">
        <f t="shared" si="14"/>
        <v>1762.5267657984675</v>
      </c>
      <c r="BW8" s="26">
        <f t="shared" si="15"/>
        <v>842.68045605820566</v>
      </c>
      <c r="BY8" s="26">
        <f t="shared" si="0"/>
        <v>5316.7841451607874</v>
      </c>
      <c r="CA8" s="30">
        <f t="shared" si="1"/>
        <v>7.9999901693776684E-3</v>
      </c>
      <c r="CB8" s="23">
        <f t="shared" si="2"/>
        <v>2.5547215990710527E-4</v>
      </c>
      <c r="CC8" s="23">
        <f t="shared" si="3"/>
        <v>2.5239603331042679E-4</v>
      </c>
      <c r="CD8" s="23">
        <f t="shared" si="4"/>
        <v>6.8828490423002812E-5</v>
      </c>
      <c r="CE8" s="23">
        <f t="shared" si="5"/>
        <v>-3.7853914849863863E-4</v>
      </c>
      <c r="CF8" s="23">
        <f t="shared" si="5"/>
        <v>-4.325767604109272E-4</v>
      </c>
      <c r="CG8" s="23">
        <f t="shared" si="6"/>
        <v>-4.5733561199083987E-5</v>
      </c>
      <c r="CH8" s="23">
        <f t="shared" si="7"/>
        <v>2.8243505222413353E-4</v>
      </c>
      <c r="CI8" s="23">
        <f t="shared" si="8"/>
        <v>-3.0154560634910955E-6</v>
      </c>
      <c r="CJ8" s="23">
        <f t="shared" si="9"/>
        <v>2.7969248468713922E-4</v>
      </c>
      <c r="CK8" s="23">
        <f t="shared" si="10"/>
        <v>-5.8438461124806781E-5</v>
      </c>
      <c r="CL8" s="23">
        <f t="shared" si="11"/>
        <v>-2.3371586673091571E-7</v>
      </c>
      <c r="CM8" s="23">
        <f t="shared" si="12"/>
        <v>2.8415582194930524E-4</v>
      </c>
      <c r="CN8" s="23">
        <f t="shared" si="13"/>
        <v>9.0399558588556906E-5</v>
      </c>
      <c r="CO8" s="23"/>
      <c r="CP8" s="23"/>
      <c r="CQ8" s="23"/>
      <c r="CR8" s="23"/>
      <c r="CS8" s="23"/>
    </row>
    <row r="9" spans="1:97" x14ac:dyDescent="0.25">
      <c r="A9" s="20" t="s">
        <v>95</v>
      </c>
      <c r="B9" s="26">
        <v>128175.3922</v>
      </c>
      <c r="C9" s="26">
        <v>167.70115405000001</v>
      </c>
      <c r="D9" s="26">
        <v>25101.194373999999</v>
      </c>
      <c r="E9" s="26">
        <v>1556.5074085000001</v>
      </c>
      <c r="F9" s="26">
        <v>1246.3682681</v>
      </c>
      <c r="G9" s="26">
        <v>627.48769564999998</v>
      </c>
      <c r="H9" s="26">
        <v>9480.2290259000001</v>
      </c>
      <c r="I9" s="26">
        <v>43.442362457000002</v>
      </c>
      <c r="J9" s="26">
        <v>258.21646852999999</v>
      </c>
      <c r="K9" s="26">
        <v>100.65360364</v>
      </c>
      <c r="L9" s="26">
        <v>7.2494397739999998</v>
      </c>
      <c r="M9" s="26">
        <v>38.602016499999998</v>
      </c>
      <c r="N9" s="26">
        <v>15.263417185</v>
      </c>
      <c r="P9" s="28" t="s">
        <v>186</v>
      </c>
      <c r="Q9" s="26">
        <v>13.3538760256772</v>
      </c>
      <c r="R9" s="26">
        <v>5.9882137233003601</v>
      </c>
      <c r="S9" s="26">
        <v>35.8890600122146</v>
      </c>
      <c r="T9" s="26">
        <v>35.889376109267999</v>
      </c>
      <c r="U9" s="26">
        <v>22.141728380097</v>
      </c>
      <c r="V9" s="26">
        <v>213.578180994251</v>
      </c>
      <c r="W9" s="26">
        <v>31.874915276895099</v>
      </c>
      <c r="X9" s="26">
        <v>318.03863074817099</v>
      </c>
      <c r="Y9" s="26">
        <v>106725.437864003</v>
      </c>
      <c r="Z9" s="26">
        <v>473.44604366871198</v>
      </c>
      <c r="AA9" s="26">
        <v>138.77541879815999</v>
      </c>
      <c r="AB9" s="26">
        <v>150.15084657561201</v>
      </c>
      <c r="AC9" s="26">
        <v>5.4912756805596104</v>
      </c>
      <c r="AD9" s="26">
        <v>83.139558582711501</v>
      </c>
      <c r="AE9" s="26">
        <v>83.139555507908298</v>
      </c>
      <c r="AF9" s="26">
        <v>168.132947502284</v>
      </c>
      <c r="AG9" s="26">
        <v>289.79160272287999</v>
      </c>
      <c r="AH9" s="26">
        <v>4.5462743101788901</v>
      </c>
      <c r="AI9" s="26">
        <v>3.3987788812471398</v>
      </c>
      <c r="AJ9" s="26">
        <v>32.067554266906299</v>
      </c>
      <c r="AK9" s="26">
        <v>12.614622470300001</v>
      </c>
      <c r="AL9" s="26">
        <v>139.94860653460901</v>
      </c>
      <c r="AM9" s="26">
        <v>0</v>
      </c>
      <c r="AN9" s="26">
        <v>18109.156827274201</v>
      </c>
      <c r="AO9" s="26">
        <v>2739.3349894705002</v>
      </c>
      <c r="AP9" s="26">
        <v>21016.624764247001</v>
      </c>
      <c r="AQ9" s="26">
        <v>258.65716946422498</v>
      </c>
      <c r="AR9" s="26">
        <v>0.51407775893340402</v>
      </c>
      <c r="AS9" s="26">
        <v>4006.6083797779002</v>
      </c>
      <c r="AT9" s="26">
        <v>2.7085209289615602</v>
      </c>
      <c r="AU9" s="26">
        <v>0.58120170280372696</v>
      </c>
      <c r="AV9" s="26">
        <v>231.91175601073601</v>
      </c>
      <c r="AW9" s="26">
        <v>4.2536529090427999</v>
      </c>
      <c r="AX9" s="26">
        <v>0.19189072546393501</v>
      </c>
      <c r="AY9" s="26">
        <v>0.153997627253536</v>
      </c>
      <c r="AZ9" s="26">
        <v>1278.1707563149901</v>
      </c>
      <c r="BA9" s="26">
        <v>1025.07237252139</v>
      </c>
      <c r="BB9" s="26">
        <v>253.09838379360301</v>
      </c>
      <c r="BC9" s="26">
        <v>2.1429220424499902</v>
      </c>
      <c r="BD9" s="26">
        <v>2.6431260217155202E-2</v>
      </c>
      <c r="BE9" s="26">
        <v>16.2361935668028</v>
      </c>
      <c r="BF9" s="26">
        <v>0.46097697496210699</v>
      </c>
      <c r="BG9" s="26">
        <v>23.693905678224301</v>
      </c>
      <c r="BH9" s="26">
        <v>3.5546273123894201</v>
      </c>
      <c r="BI9" s="26">
        <v>0.90038694950203002</v>
      </c>
      <c r="BJ9" s="26">
        <v>113.366849228437</v>
      </c>
      <c r="BK9" s="26">
        <v>21.2039274584873</v>
      </c>
      <c r="BL9" s="26">
        <v>2.5271999716926499</v>
      </c>
      <c r="BM9" s="26">
        <v>621.721500008818</v>
      </c>
      <c r="BN9" s="26">
        <v>0.12628186470234801</v>
      </c>
      <c r="BO9" s="26">
        <v>521.21857951284403</v>
      </c>
      <c r="BP9" s="26">
        <v>0</v>
      </c>
      <c r="BQ9" s="26">
        <v>0.25972535090055998</v>
      </c>
      <c r="BR9" s="26">
        <v>929.23619110867298</v>
      </c>
      <c r="BS9" s="26">
        <v>89.311457898289305</v>
      </c>
      <c r="BT9" s="26">
        <v>7842.5505339936099</v>
      </c>
      <c r="BU9" s="26">
        <v>1357.92937490958</v>
      </c>
      <c r="BV9" s="26">
        <f t="shared" si="14"/>
        <v>2761.8289577406672</v>
      </c>
      <c r="BW9" s="26">
        <f t="shared" si="15"/>
        <v>1347.8358079254115</v>
      </c>
      <c r="BY9" s="26">
        <f t="shared" si="0"/>
        <v>8447.0150556154331</v>
      </c>
      <c r="CA9" s="30">
        <f t="shared" si="1"/>
        <v>7.999997591825873E-3</v>
      </c>
      <c r="CB9" s="23">
        <f t="shared" si="2"/>
        <v>-0.16734845876287474</v>
      </c>
      <c r="CC9" s="23">
        <f t="shared" si="3"/>
        <v>-0.16548811290300716</v>
      </c>
      <c r="CD9" s="23">
        <f t="shared" si="4"/>
        <v>-0.16272411379690463</v>
      </c>
      <c r="CE9" s="23">
        <f t="shared" si="5"/>
        <v>-0.17882128325572311</v>
      </c>
      <c r="CF9" s="23">
        <f t="shared" si="5"/>
        <v>-0.17755257514374939</v>
      </c>
      <c r="CG9" s="23">
        <f t="shared" si="6"/>
        <v>-0.16935649395813926</v>
      </c>
      <c r="CH9" s="23">
        <f t="shared" si="7"/>
        <v>-0.17274672240852518</v>
      </c>
      <c r="CI9" s="23">
        <f t="shared" si="8"/>
        <v>-0.17386223769962045</v>
      </c>
      <c r="CJ9" s="23">
        <f t="shared" si="9"/>
        <v>-0.17287157472902562</v>
      </c>
      <c r="CK9" s="23">
        <f t="shared" si="10"/>
        <v>-0.17400319013646895</v>
      </c>
      <c r="CL9" s="23">
        <f t="shared" si="11"/>
        <v>-0.17397565743259319</v>
      </c>
      <c r="CM9" s="23">
        <f t="shared" si="12"/>
        <v>-0.17426812982956214</v>
      </c>
      <c r="CN9" s="23">
        <f t="shared" si="13"/>
        <v>-0.17353877461353026</v>
      </c>
      <c r="CO9" s="23"/>
      <c r="CP9" s="23"/>
      <c r="CQ9" s="23"/>
      <c r="CR9" s="23"/>
      <c r="CS9" s="23"/>
    </row>
    <row r="10" spans="1:97" x14ac:dyDescent="0.25">
      <c r="A10" s="56" t="s">
        <v>96</v>
      </c>
      <c r="B10" s="26">
        <v>284904.76890000002</v>
      </c>
      <c r="C10" s="26">
        <v>501.68341445999999</v>
      </c>
      <c r="D10" s="26">
        <v>82624.758184999999</v>
      </c>
      <c r="E10" s="26">
        <v>2430.4003581000002</v>
      </c>
      <c r="F10" s="26">
        <v>1677.8949998000001</v>
      </c>
      <c r="G10" s="26">
        <v>1145.9448648</v>
      </c>
      <c r="H10" s="26">
        <v>26831.546789</v>
      </c>
      <c r="I10" s="26">
        <v>118.82921468000001</v>
      </c>
      <c r="J10" s="26">
        <v>664.30827107000005</v>
      </c>
      <c r="K10" s="26">
        <v>277.74238385000001</v>
      </c>
      <c r="L10" s="26">
        <v>19.685990085</v>
      </c>
      <c r="M10" s="26">
        <v>99.374892528000004</v>
      </c>
      <c r="N10" s="26">
        <v>40.946763345999997</v>
      </c>
      <c r="P10" s="28" t="s">
        <v>187</v>
      </c>
      <c r="Q10" s="26">
        <v>39.2737698394345</v>
      </c>
      <c r="R10" s="26">
        <v>19.686724606524201</v>
      </c>
      <c r="S10" s="26">
        <v>118.831919048885</v>
      </c>
      <c r="T10" s="26">
        <v>118.833071102665</v>
      </c>
      <c r="U10" s="26">
        <v>72.647595421237</v>
      </c>
      <c r="V10" s="26">
        <v>664.53418842802296</v>
      </c>
      <c r="W10" s="26">
        <v>99.411340293154296</v>
      </c>
      <c r="X10" s="26">
        <v>1012.77827352979</v>
      </c>
      <c r="Y10" s="26">
        <v>284994.00244316203</v>
      </c>
      <c r="Z10" s="26">
        <v>1453.6827833032501</v>
      </c>
      <c r="AA10" s="26">
        <v>429.99345442046598</v>
      </c>
      <c r="AB10" s="26">
        <v>487.57575150066901</v>
      </c>
      <c r="AC10" s="26">
        <v>15.906866309595999</v>
      </c>
      <c r="AD10" s="26">
        <v>277.73537299889603</v>
      </c>
      <c r="AE10" s="26">
        <v>277.73535196512398</v>
      </c>
      <c r="AF10" s="26">
        <v>661.05168248130201</v>
      </c>
      <c r="AG10" s="26">
        <v>988.14139559428304</v>
      </c>
      <c r="AH10" s="26">
        <v>12.8885218458464</v>
      </c>
      <c r="AI10" s="26">
        <v>12.1756981229451</v>
      </c>
      <c r="AJ10" s="26">
        <v>87.478463259677596</v>
      </c>
      <c r="AK10" s="26">
        <v>40.952158343694997</v>
      </c>
      <c r="AL10" s="26">
        <v>501.82887709011902</v>
      </c>
      <c r="AM10" s="26">
        <v>0</v>
      </c>
      <c r="AN10" s="26">
        <v>71026.578925753798</v>
      </c>
      <c r="AO10" s="26">
        <v>10943.851518356199</v>
      </c>
      <c r="AP10" s="26">
        <v>82631.482126591407</v>
      </c>
      <c r="AQ10" s="26">
        <v>822.88743260426497</v>
      </c>
      <c r="AR10" s="26">
        <v>1.9878246184626001</v>
      </c>
      <c r="AS10" s="26">
        <v>14043.4807121493</v>
      </c>
      <c r="AT10" s="26">
        <v>10.4867441373038</v>
      </c>
      <c r="AU10" s="26">
        <v>2.1613643972287799</v>
      </c>
      <c r="AV10" s="26">
        <v>852.54643098155202</v>
      </c>
      <c r="AW10" s="26">
        <v>16.340510709943398</v>
      </c>
      <c r="AX10" s="26">
        <v>0.70658377442307796</v>
      </c>
      <c r="AY10" s="26">
        <v>0.59117323081841</v>
      </c>
      <c r="AZ10" s="26">
        <v>2430.1015817120901</v>
      </c>
      <c r="BA10" s="26">
        <v>1677.6004255862799</v>
      </c>
      <c r="BB10" s="26">
        <v>752.50115612581703</v>
      </c>
      <c r="BC10" s="26">
        <v>7.9835631619790801</v>
      </c>
      <c r="BD10" s="26">
        <v>9.7044759767853206E-2</v>
      </c>
      <c r="BE10" s="26">
        <v>61.782440788813602</v>
      </c>
      <c r="BF10" s="26">
        <v>1.6990803209929599</v>
      </c>
      <c r="BG10" s="26">
        <v>92.478475378230399</v>
      </c>
      <c r="BH10" s="26">
        <v>14.0314599459867</v>
      </c>
      <c r="BI10" s="26">
        <v>3.4525828344824898</v>
      </c>
      <c r="BJ10" s="26">
        <v>443.765054602975</v>
      </c>
      <c r="BK10" s="26">
        <v>75.387908785299601</v>
      </c>
      <c r="BL10" s="26">
        <v>9.4187027308652596</v>
      </c>
      <c r="BM10" s="26">
        <v>157.595442356299</v>
      </c>
      <c r="BN10" s="26">
        <v>0.47594685615392601</v>
      </c>
      <c r="BO10" s="26">
        <v>1146.28525401103</v>
      </c>
      <c r="BP10" s="26">
        <v>0</v>
      </c>
      <c r="BQ10" s="26">
        <v>0.95013988958434403</v>
      </c>
      <c r="BR10" s="26">
        <v>3167.8265052666002</v>
      </c>
      <c r="BS10" s="26">
        <v>299.03689225021498</v>
      </c>
      <c r="BT10" s="26">
        <v>26838.882957500398</v>
      </c>
      <c r="BU10" s="26">
        <v>4654.2954005802003</v>
      </c>
      <c r="BV10" s="26">
        <f t="shared" si="14"/>
        <v>9680.4299352153012</v>
      </c>
      <c r="BW10" s="26">
        <f t="shared" si="15"/>
        <v>4621.5276063507999</v>
      </c>
      <c r="BY10" s="26">
        <f t="shared" si="0"/>
        <v>28737.509045148465</v>
      </c>
      <c r="CA10" s="30">
        <f t="shared" si="1"/>
        <v>7.9999978878337319E-3</v>
      </c>
      <c r="CB10" s="23">
        <f t="shared" si="2"/>
        <v>3.1320480701859283E-4</v>
      </c>
      <c r="CC10" s="23">
        <f t="shared" si="3"/>
        <v>2.8994905138652005E-4</v>
      </c>
      <c r="CD10" s="23">
        <f t="shared" si="4"/>
        <v>8.1379258942616896E-5</v>
      </c>
      <c r="CE10" s="23">
        <f t="shared" si="5"/>
        <v>-1.2293299205387342E-4</v>
      </c>
      <c r="CF10" s="23">
        <f t="shared" si="5"/>
        <v>-1.7556176861796322E-4</v>
      </c>
      <c r="CG10" s="23">
        <f t="shared" si="6"/>
        <v>2.9703803514964259E-4</v>
      </c>
      <c r="CH10" s="23">
        <f t="shared" si="7"/>
        <v>2.7341578769532281E-4</v>
      </c>
      <c r="CI10" s="23">
        <f t="shared" si="8"/>
        <v>3.2453489450219994E-5</v>
      </c>
      <c r="CJ10" s="23">
        <f t="shared" si="9"/>
        <v>3.4007909860737852E-4</v>
      </c>
      <c r="CK10" s="23">
        <f t="shared" si="10"/>
        <v>-2.5318011527638206E-5</v>
      </c>
      <c r="CL10" s="23">
        <f t="shared" si="11"/>
        <v>3.7311891402447105E-5</v>
      </c>
      <c r="CM10" s="23">
        <f t="shared" si="12"/>
        <v>3.6677036047131462E-4</v>
      </c>
      <c r="CN10" s="23">
        <f t="shared" si="13"/>
        <v>1.3175638937348218E-4</v>
      </c>
      <c r="CO10" s="23"/>
      <c r="CP10" s="23"/>
      <c r="CQ10" s="23"/>
      <c r="CR10" s="23"/>
      <c r="CS10" s="23"/>
    </row>
    <row r="11" spans="1:97" x14ac:dyDescent="0.25">
      <c r="A11" s="20" t="s">
        <v>97</v>
      </c>
      <c r="B11" s="26">
        <v>637367.53712999995</v>
      </c>
      <c r="C11" s="26">
        <v>1381.9623171000001</v>
      </c>
      <c r="D11" s="26">
        <v>145465.07005000001</v>
      </c>
      <c r="E11" s="26">
        <v>6598.0064776999998</v>
      </c>
      <c r="F11" s="26">
        <v>4536.1751901999996</v>
      </c>
      <c r="G11" s="26">
        <v>408.42569566999998</v>
      </c>
      <c r="H11" s="26">
        <v>60074.863267000001</v>
      </c>
      <c r="I11" s="26">
        <v>287.66603579000002</v>
      </c>
      <c r="J11" s="26">
        <v>1468.3974897000001</v>
      </c>
      <c r="K11" s="26">
        <v>751.81332011999996</v>
      </c>
      <c r="L11" s="26">
        <v>47.694739431000002</v>
      </c>
      <c r="M11" s="26">
        <v>229.74382460000001</v>
      </c>
      <c r="N11" s="26">
        <v>96.786469315000005</v>
      </c>
      <c r="P11" s="28" t="s">
        <v>188</v>
      </c>
      <c r="Q11" s="26">
        <v>84.375297942020595</v>
      </c>
      <c r="R11" s="26">
        <v>47.691296159621501</v>
      </c>
      <c r="S11" s="26">
        <v>287.64127020824998</v>
      </c>
      <c r="T11" s="26">
        <v>287.64383415857998</v>
      </c>
      <c r="U11" s="26">
        <v>170.212018414656</v>
      </c>
      <c r="V11" s="26">
        <v>1468.8402009081501</v>
      </c>
      <c r="W11" s="26">
        <v>229.81355278664401</v>
      </c>
      <c r="X11" s="26">
        <v>2411.8389351327401</v>
      </c>
      <c r="Y11" s="26">
        <v>637524.74842330895</v>
      </c>
      <c r="Z11" s="26">
        <v>3154.9048176189999</v>
      </c>
      <c r="AA11" s="26">
        <v>918.71555816365901</v>
      </c>
      <c r="AB11" s="26">
        <v>1072.7961751391299</v>
      </c>
      <c r="AC11" s="26">
        <v>33.0891541826295</v>
      </c>
      <c r="AD11" s="26">
        <v>751.74645366160098</v>
      </c>
      <c r="AE11" s="26">
        <v>751.74643711260501</v>
      </c>
      <c r="AF11" s="26">
        <v>1163.6455992989299</v>
      </c>
      <c r="AG11" s="26">
        <v>1954.82747785842</v>
      </c>
      <c r="AH11" s="26">
        <v>26.762468859147798</v>
      </c>
      <c r="AI11" s="26">
        <v>32.2880650255901</v>
      </c>
      <c r="AJ11" s="26">
        <v>176.545152421832</v>
      </c>
      <c r="AK11" s="26">
        <v>96.7895316736751</v>
      </c>
      <c r="AL11" s="26">
        <v>1382.31279397256</v>
      </c>
      <c r="AM11" s="26">
        <v>0</v>
      </c>
      <c r="AN11" s="26">
        <v>124954.875341192</v>
      </c>
      <c r="AO11" s="26">
        <v>19337.180868290299</v>
      </c>
      <c r="AP11" s="26">
        <v>145455.701808782</v>
      </c>
      <c r="AQ11" s="26">
        <v>1760.4573513395801</v>
      </c>
      <c r="AR11" s="26">
        <v>5.4411814238551104</v>
      </c>
      <c r="AS11" s="26">
        <v>30750.7948582383</v>
      </c>
      <c r="AT11" s="26">
        <v>28.6926430661882</v>
      </c>
      <c r="AU11" s="26">
        <v>5.9404333956139004</v>
      </c>
      <c r="AV11" s="26">
        <v>2342.2228032870898</v>
      </c>
      <c r="AW11" s="26">
        <v>44.786221773949002</v>
      </c>
      <c r="AX11" s="26">
        <v>1.94646687610575</v>
      </c>
      <c r="AY11" s="26">
        <v>1.6193882835364299</v>
      </c>
      <c r="AZ11" s="26">
        <v>6596.6464976008201</v>
      </c>
      <c r="BA11" s="26">
        <v>4534.9445654701003</v>
      </c>
      <c r="BB11" s="26">
        <v>2061.7019321307098</v>
      </c>
      <c r="BC11" s="26">
        <v>21.975875262487801</v>
      </c>
      <c r="BD11" s="26">
        <v>0.26733389000038499</v>
      </c>
      <c r="BE11" s="26">
        <v>169.48551761768499</v>
      </c>
      <c r="BF11" s="26">
        <v>4.67570369880454</v>
      </c>
      <c r="BG11" s="26">
        <v>252.659922948461</v>
      </c>
      <c r="BH11" s="26">
        <v>38.309903492672298</v>
      </c>
      <c r="BI11" s="26">
        <v>9.4522486923835807</v>
      </c>
      <c r="BJ11" s="26">
        <v>1211.9892033047199</v>
      </c>
      <c r="BK11" s="26">
        <v>165.76212746374699</v>
      </c>
      <c r="BL11" s="26">
        <v>25.9116925434172</v>
      </c>
      <c r="BM11" s="26">
        <v>368.26055567497201</v>
      </c>
      <c r="BN11" s="26">
        <v>1.30747023815429</v>
      </c>
      <c r="BO11" s="26">
        <v>408.490190468317</v>
      </c>
      <c r="BP11" s="26">
        <v>0</v>
      </c>
      <c r="BQ11" s="26">
        <v>2.6226629242004602</v>
      </c>
      <c r="BR11" s="26">
        <v>7019.9610235678501</v>
      </c>
      <c r="BS11" s="26">
        <v>2097.5023491393699</v>
      </c>
      <c r="BT11" s="26">
        <v>60090.704617801202</v>
      </c>
      <c r="BU11" s="26">
        <v>9758.7975542078002</v>
      </c>
      <c r="BV11" s="26">
        <f t="shared" si="14"/>
        <v>21197.089324146327</v>
      </c>
      <c r="BW11" s="26">
        <f t="shared" si="15"/>
        <v>9681.3515883364726</v>
      </c>
      <c r="BY11" s="26">
        <f t="shared" si="0"/>
        <v>64100.480972417674</v>
      </c>
      <c r="CA11" s="30">
        <f t="shared" si="1"/>
        <v>7.9999998956979627E-3</v>
      </c>
      <c r="CB11" s="23">
        <f t="shared" si="2"/>
        <v>2.4665720192920687E-4</v>
      </c>
      <c r="CC11" s="23">
        <f t="shared" si="3"/>
        <v>2.5360812536150015E-4</v>
      </c>
      <c r="CD11" s="23">
        <f t="shared" si="4"/>
        <v>-6.4401998464551702E-5</v>
      </c>
      <c r="CE11" s="23">
        <f t="shared" si="5"/>
        <v>-2.0611984904472862E-4</v>
      </c>
      <c r="CF11" s="23">
        <f t="shared" si="5"/>
        <v>-2.7129127035436661E-4</v>
      </c>
      <c r="CG11" s="23">
        <f t="shared" si="6"/>
        <v>1.5791072648162823E-4</v>
      </c>
      <c r="CH11" s="23">
        <f t="shared" si="7"/>
        <v>2.6369349740831881E-4</v>
      </c>
      <c r="CI11" s="23">
        <f t="shared" si="8"/>
        <v>-7.7178494009815692E-5</v>
      </c>
      <c r="CJ11" s="23">
        <f t="shared" si="9"/>
        <v>3.0149275741441509E-4</v>
      </c>
      <c r="CK11" s="23">
        <f t="shared" si="10"/>
        <v>-8.8962253800283666E-5</v>
      </c>
      <c r="CL11" s="23">
        <f t="shared" si="11"/>
        <v>-7.2193944648387255E-5</v>
      </c>
      <c r="CM11" s="23">
        <f t="shared" si="12"/>
        <v>3.0350407357151386E-4</v>
      </c>
      <c r="CN11" s="23">
        <f t="shared" si="13"/>
        <v>3.1640359409414375E-5</v>
      </c>
      <c r="CO11" s="23"/>
      <c r="CP11" s="23"/>
      <c r="CQ11" s="23"/>
      <c r="CR11" s="23"/>
      <c r="CS11" s="23"/>
    </row>
    <row r="12" spans="1:97" x14ac:dyDescent="0.25">
      <c r="A12" s="20" t="s">
        <v>98</v>
      </c>
      <c r="B12" s="26">
        <v>109250.36233</v>
      </c>
      <c r="C12" s="26">
        <v>157.54248178</v>
      </c>
      <c r="D12" s="26">
        <v>26004.408553000001</v>
      </c>
      <c r="E12" s="26">
        <v>1481.1556403</v>
      </c>
      <c r="F12" s="26">
        <v>1187.6174427999999</v>
      </c>
      <c r="G12" s="26">
        <v>573.52594376000002</v>
      </c>
      <c r="H12" s="26">
        <v>9219.3789336000009</v>
      </c>
      <c r="I12" s="26">
        <v>40.967079875000003</v>
      </c>
      <c r="J12" s="26">
        <v>243.46461947</v>
      </c>
      <c r="K12" s="26">
        <v>94.604404553999998</v>
      </c>
      <c r="L12" s="26">
        <v>6.8489382859000001</v>
      </c>
      <c r="M12" s="26">
        <v>36.603914609</v>
      </c>
      <c r="N12" s="26">
        <v>14.397826668</v>
      </c>
      <c r="P12" s="28" t="s">
        <v>189</v>
      </c>
      <c r="Q12" s="26">
        <v>15.2221673691201</v>
      </c>
      <c r="R12" s="26">
        <v>6.8489914467543898</v>
      </c>
      <c r="S12" s="26">
        <v>40.966810869865803</v>
      </c>
      <c r="T12" s="26">
        <v>40.967170070566297</v>
      </c>
      <c r="U12" s="26">
        <v>25.2789261487458</v>
      </c>
      <c r="V12" s="26">
        <v>243.534853788275</v>
      </c>
      <c r="W12" s="26">
        <v>36.615147375365503</v>
      </c>
      <c r="X12" s="26">
        <v>360.11789464954097</v>
      </c>
      <c r="Y12" s="26">
        <v>109278.90940039699</v>
      </c>
      <c r="Z12" s="26">
        <v>539.56796708960496</v>
      </c>
      <c r="AA12" s="26">
        <v>158.08747958257501</v>
      </c>
      <c r="AB12" s="26">
        <v>171.098167975389</v>
      </c>
      <c r="AC12" s="26">
        <v>6.2303116021268403</v>
      </c>
      <c r="AD12" s="26">
        <v>94.599306067417302</v>
      </c>
      <c r="AE12" s="26">
        <v>94.599302161854396</v>
      </c>
      <c r="AF12" s="26">
        <v>208.041039399901</v>
      </c>
      <c r="AG12" s="26">
        <v>335.73373989165299</v>
      </c>
      <c r="AH12" s="26">
        <v>5.1578535243215002</v>
      </c>
      <c r="AI12" s="26">
        <v>3.8927747756852198</v>
      </c>
      <c r="AJ12" s="26">
        <v>36.483147985565402</v>
      </c>
      <c r="AK12" s="26">
        <v>14.3992567089609</v>
      </c>
      <c r="AL12" s="26">
        <v>157.58211278405099</v>
      </c>
      <c r="AM12" s="26">
        <v>0</v>
      </c>
      <c r="AN12" s="26">
        <v>22368.1054814618</v>
      </c>
      <c r="AO12" s="26">
        <v>3428.9797866366798</v>
      </c>
      <c r="AP12" s="26">
        <v>26005.126307498402</v>
      </c>
      <c r="AQ12" s="26">
        <v>294.682887732491</v>
      </c>
      <c r="AR12" s="26">
        <v>0.61435726781196698</v>
      </c>
      <c r="AS12" s="26">
        <v>4743.0195009540503</v>
      </c>
      <c r="AT12" s="26">
        <v>3.2411076067174802</v>
      </c>
      <c r="AU12" s="26">
        <v>0.675073322861378</v>
      </c>
      <c r="AV12" s="26">
        <v>266.36225589047399</v>
      </c>
      <c r="AW12" s="26">
        <v>5.06923845345767</v>
      </c>
      <c r="AX12" s="26">
        <v>0.22187555834807601</v>
      </c>
      <c r="AY12" s="26">
        <v>0.18304840853849999</v>
      </c>
      <c r="AZ12" s="26">
        <v>1480.6051688963701</v>
      </c>
      <c r="BA12" s="26">
        <v>1187.11381227121</v>
      </c>
      <c r="BB12" s="26">
        <v>293.49135662516397</v>
      </c>
      <c r="BC12" s="26">
        <v>2.5021414851435999</v>
      </c>
      <c r="BD12" s="26">
        <v>3.04731342118751E-2</v>
      </c>
      <c r="BE12" s="26">
        <v>19.218178993259301</v>
      </c>
      <c r="BF12" s="26">
        <v>0.53222616555608804</v>
      </c>
      <c r="BG12" s="26">
        <v>28.524854352750499</v>
      </c>
      <c r="BH12" s="26">
        <v>4.3127384671263203</v>
      </c>
      <c r="BI12" s="26">
        <v>1.06995071247871</v>
      </c>
      <c r="BJ12" s="26">
        <v>136.774895693822</v>
      </c>
      <c r="BK12" s="26">
        <v>25.2167827199188</v>
      </c>
      <c r="BL12" s="26">
        <v>2.9477228581821699</v>
      </c>
      <c r="BM12" s="26">
        <v>714.68525617156297</v>
      </c>
      <c r="BN12" s="26">
        <v>0.14841772890865701</v>
      </c>
      <c r="BO12" s="26">
        <v>573.503404505145</v>
      </c>
      <c r="BP12" s="26">
        <v>0</v>
      </c>
      <c r="BQ12" s="26">
        <v>0.29788790474057403</v>
      </c>
      <c r="BR12" s="26">
        <v>1093.35739180938</v>
      </c>
      <c r="BS12" s="26">
        <v>103.653691416458</v>
      </c>
      <c r="BT12" s="26">
        <v>9221.66088537619</v>
      </c>
      <c r="BU12" s="26">
        <v>1609.6250762054699</v>
      </c>
      <c r="BV12" s="26">
        <f t="shared" si="14"/>
        <v>3269.4507082296191</v>
      </c>
      <c r="BW12" s="26">
        <f t="shared" si="15"/>
        <v>1598.1035374153614</v>
      </c>
      <c r="BY12" s="26">
        <f t="shared" si="0"/>
        <v>9905.8246200623944</v>
      </c>
      <c r="CA12" s="30">
        <f t="shared" si="1"/>
        <v>8.0000011128541909E-3</v>
      </c>
      <c r="CB12" s="23">
        <f t="shared" si="2"/>
        <v>2.6129954892746695E-4</v>
      </c>
      <c r="CC12" s="23">
        <f t="shared" si="3"/>
        <v>2.5155757103237407E-4</v>
      </c>
      <c r="CD12" s="23">
        <f t="shared" si="4"/>
        <v>2.7601262183592527E-5</v>
      </c>
      <c r="CE12" s="23">
        <f t="shared" si="5"/>
        <v>-3.7164993917749537E-4</v>
      </c>
      <c r="CF12" s="23">
        <f t="shared" si="5"/>
        <v>-4.2406797899712255E-4</v>
      </c>
      <c r="CG12" s="23">
        <f t="shared" si="6"/>
        <v>-3.9299451228401307E-5</v>
      </c>
      <c r="CH12" s="23">
        <f t="shared" si="7"/>
        <v>2.475168655745912E-4</v>
      </c>
      <c r="CI12" s="23">
        <f t="shared" si="8"/>
        <v>2.2016596391341228E-6</v>
      </c>
      <c r="CJ12" s="23">
        <f t="shared" si="9"/>
        <v>2.8847854126768855E-4</v>
      </c>
      <c r="CK12" s="23">
        <f t="shared" si="10"/>
        <v>-5.3933980871786131E-5</v>
      </c>
      <c r="CL12" s="23">
        <f t="shared" si="11"/>
        <v>7.7619117256625918E-6</v>
      </c>
      <c r="CM12" s="23">
        <f t="shared" si="12"/>
        <v>3.068733627397448E-4</v>
      </c>
      <c r="CN12" s="23">
        <f t="shared" si="13"/>
        <v>9.9323390527957382E-5</v>
      </c>
      <c r="CO12" s="23"/>
      <c r="CP12" s="23"/>
      <c r="CQ12" s="23"/>
      <c r="CR12" s="23"/>
      <c r="CS12" s="23"/>
    </row>
    <row r="13" spans="1:97" x14ac:dyDescent="0.25">
      <c r="A13" s="20" t="s">
        <v>99</v>
      </c>
      <c r="B13" s="26">
        <v>235158.12774</v>
      </c>
      <c r="C13" s="26">
        <v>429.76920557</v>
      </c>
      <c r="D13" s="26">
        <v>62436.623050000002</v>
      </c>
      <c r="E13" s="26">
        <v>4019.5168263</v>
      </c>
      <c r="F13" s="26">
        <v>3221.1818342000001</v>
      </c>
      <c r="G13" s="26">
        <v>1556.2707213000001</v>
      </c>
      <c r="H13" s="26">
        <v>22990.958946999999</v>
      </c>
      <c r="I13" s="26">
        <v>100.88420495</v>
      </c>
      <c r="J13" s="26">
        <v>564.82424549999996</v>
      </c>
      <c r="K13" s="26">
        <v>236.55102733999999</v>
      </c>
      <c r="L13" s="26">
        <v>16.714813609</v>
      </c>
      <c r="M13" s="26">
        <v>83.986122266999999</v>
      </c>
      <c r="N13" s="26">
        <v>34.695768487999999</v>
      </c>
      <c r="P13" s="28" t="s">
        <v>190</v>
      </c>
      <c r="Q13" s="26">
        <v>33.178390950246403</v>
      </c>
      <c r="R13" s="26">
        <v>16.714204056344499</v>
      </c>
      <c r="S13" s="26">
        <v>100.87931634901599</v>
      </c>
      <c r="T13" s="26">
        <v>100.880316046846</v>
      </c>
      <c r="U13" s="26">
        <v>61.585236214388402</v>
      </c>
      <c r="V13" s="26">
        <v>564.98306794909399</v>
      </c>
      <c r="W13" s="26">
        <v>84.010240531301093</v>
      </c>
      <c r="X13" s="26">
        <v>859.89558218586001</v>
      </c>
      <c r="Y13" s="26">
        <v>235217.42911842599</v>
      </c>
      <c r="Z13" s="26">
        <v>1228.55706149764</v>
      </c>
      <c r="AA13" s="26">
        <v>363.21915763877598</v>
      </c>
      <c r="AB13" s="26">
        <v>412.36657037914898</v>
      </c>
      <c r="AC13" s="26">
        <v>13.497696981298599</v>
      </c>
      <c r="AD13" s="26">
        <v>236.52886722250901</v>
      </c>
      <c r="AE13" s="26">
        <v>236.52886560070701</v>
      </c>
      <c r="AF13" s="26">
        <v>499.516230823922</v>
      </c>
      <c r="AG13" s="26">
        <v>848.72183452078696</v>
      </c>
      <c r="AH13" s="26">
        <v>10.893517215303</v>
      </c>
      <c r="AI13" s="26">
        <v>10.3775979449748</v>
      </c>
      <c r="AJ13" s="26">
        <v>73.737207425260493</v>
      </c>
      <c r="AK13" s="26">
        <v>34.6978870847406</v>
      </c>
      <c r="AL13" s="26">
        <v>429.87779159708299</v>
      </c>
      <c r="AM13" s="26">
        <v>0</v>
      </c>
      <c r="AN13" s="26">
        <v>53810.425361530397</v>
      </c>
      <c r="AO13" s="26">
        <v>8129.5769844959896</v>
      </c>
      <c r="AP13" s="26">
        <v>62439.518576850402</v>
      </c>
      <c r="AQ13" s="26">
        <v>696.99663365134995</v>
      </c>
      <c r="AR13" s="26">
        <v>1.63986101765351</v>
      </c>
      <c r="AS13" s="26">
        <v>12076.992117845801</v>
      </c>
      <c r="AT13" s="26">
        <v>8.6531559020486402</v>
      </c>
      <c r="AU13" s="26">
        <v>1.8284142199220601</v>
      </c>
      <c r="AV13" s="26">
        <v>721.89542232289898</v>
      </c>
      <c r="AW13" s="26">
        <v>13.603171101814899</v>
      </c>
      <c r="AX13" s="26">
        <v>0.60526858799473005</v>
      </c>
      <c r="AY13" s="26">
        <v>0.489866011563242</v>
      </c>
      <c r="AZ13" s="26">
        <v>4018.0261973849802</v>
      </c>
      <c r="BA13" s="26">
        <v>3219.8173927861399</v>
      </c>
      <c r="BB13" s="26">
        <v>798.20880459884097</v>
      </c>
      <c r="BC13" s="26">
        <v>6.8083317576899898</v>
      </c>
      <c r="BD13" s="26">
        <v>8.3130070162094796E-2</v>
      </c>
      <c r="BE13" s="26">
        <v>51.767061547534396</v>
      </c>
      <c r="BF13" s="26">
        <v>1.4471754255196001</v>
      </c>
      <c r="BG13" s="26">
        <v>75.963206843146594</v>
      </c>
      <c r="BH13" s="26">
        <v>11.4246383361717</v>
      </c>
      <c r="BI13" s="26">
        <v>2.8678236038955598</v>
      </c>
      <c r="BJ13" s="26">
        <v>363.859888975236</v>
      </c>
      <c r="BK13" s="26">
        <v>64.6240142509305</v>
      </c>
      <c r="BL13" s="26">
        <v>8.0052451098728401</v>
      </c>
      <c r="BM13" s="26">
        <v>1948.4746456345699</v>
      </c>
      <c r="BN13" s="26">
        <v>0.40108631844662301</v>
      </c>
      <c r="BO13" s="26">
        <v>1556.2077231876599</v>
      </c>
      <c r="BP13" s="26">
        <v>0</v>
      </c>
      <c r="BQ13" s="26">
        <v>0.81125629104705199</v>
      </c>
      <c r="BR13" s="26">
        <v>2713.7151808108401</v>
      </c>
      <c r="BS13" s="26">
        <v>255.94056825106199</v>
      </c>
      <c r="BT13" s="26">
        <v>22997.068534091701</v>
      </c>
      <c r="BU13" s="26">
        <v>3981.9142870400701</v>
      </c>
      <c r="BV13" s="26">
        <f t="shared" si="14"/>
        <v>8324.89312452376</v>
      </c>
      <c r="BW13" s="26">
        <f t="shared" si="15"/>
        <v>3954.1508364632873</v>
      </c>
      <c r="BY13" s="26">
        <f t="shared" si="0"/>
        <v>24609.415162615405</v>
      </c>
      <c r="CA13" s="30">
        <f t="shared" si="1"/>
        <v>8.0000013166199972E-3</v>
      </c>
      <c r="CB13" s="23">
        <f t="shared" si="2"/>
        <v>2.5217660557138997E-4</v>
      </c>
      <c r="CC13" s="23">
        <f t="shared" si="3"/>
        <v>2.5266125556617223E-4</v>
      </c>
      <c r="CD13" s="23">
        <f t="shared" si="4"/>
        <v>4.6375455765454303E-5</v>
      </c>
      <c r="CE13" s="23">
        <f t="shared" si="5"/>
        <v>-3.7084778580017389E-4</v>
      </c>
      <c r="CF13" s="23">
        <f t="shared" si="5"/>
        <v>-4.235841017646693E-4</v>
      </c>
      <c r="CG13" s="23">
        <f t="shared" si="6"/>
        <v>-4.0480175767610744E-5</v>
      </c>
      <c r="CH13" s="23">
        <f t="shared" si="7"/>
        <v>2.6573868039979072E-4</v>
      </c>
      <c r="CI13" s="23">
        <f t="shared" si="8"/>
        <v>-3.8548186566170422E-5</v>
      </c>
      <c r="CJ13" s="23">
        <f t="shared" si="9"/>
        <v>2.8118914929623357E-4</v>
      </c>
      <c r="CK13" s="23">
        <f t="shared" si="10"/>
        <v>-9.3686928956471517E-5</v>
      </c>
      <c r="CL13" s="23">
        <f t="shared" si="11"/>
        <v>-3.6467810515850902E-5</v>
      </c>
      <c r="CM13" s="23">
        <f t="shared" si="12"/>
        <v>2.8716963767442595E-4</v>
      </c>
      <c r="CN13" s="23">
        <f t="shared" si="13"/>
        <v>6.1062107367184133E-5</v>
      </c>
      <c r="CO13" s="23"/>
      <c r="CP13" s="23"/>
      <c r="CQ13" s="23"/>
      <c r="CR13" s="23"/>
      <c r="CS13" s="23"/>
    </row>
    <row r="14" spans="1:97" x14ac:dyDescent="0.25">
      <c r="A14" s="20" t="s">
        <v>100</v>
      </c>
      <c r="B14" s="26">
        <v>176039.20675000001</v>
      </c>
      <c r="C14" s="26">
        <v>220.80144952000001</v>
      </c>
      <c r="D14" s="26">
        <v>31142.340005999999</v>
      </c>
      <c r="E14" s="26">
        <v>2049.3642169999998</v>
      </c>
      <c r="F14" s="26">
        <v>1641.0208545</v>
      </c>
      <c r="G14" s="26">
        <v>836.72774991999995</v>
      </c>
      <c r="H14" s="26">
        <v>13400.573863</v>
      </c>
      <c r="I14" s="26">
        <v>57.357641276999999</v>
      </c>
      <c r="J14" s="26">
        <v>344.44318933</v>
      </c>
      <c r="K14" s="26">
        <v>132.89863753</v>
      </c>
      <c r="L14" s="26">
        <v>9.5660662360999993</v>
      </c>
      <c r="M14" s="26">
        <v>50.939481399000002</v>
      </c>
      <c r="N14" s="26">
        <v>20.161637653</v>
      </c>
      <c r="P14" s="28" t="s">
        <v>191</v>
      </c>
      <c r="Q14" s="26">
        <v>20.990954798859701</v>
      </c>
      <c r="R14" s="26">
        <v>9.4295942765850196</v>
      </c>
      <c r="S14" s="26">
        <v>56.562132301474399</v>
      </c>
      <c r="T14" s="26">
        <v>56.562639210965003</v>
      </c>
      <c r="U14" s="26">
        <v>34.873176806164103</v>
      </c>
      <c r="V14" s="26">
        <v>339.03496213551603</v>
      </c>
      <c r="W14" s="26">
        <v>50.068554437940598</v>
      </c>
      <c r="X14" s="26">
        <v>501.34233781761498</v>
      </c>
      <c r="Y14" s="26">
        <v>173747.395471044</v>
      </c>
      <c r="Z14" s="26">
        <v>744.82923437199599</v>
      </c>
      <c r="AA14" s="26">
        <v>218.414947941718</v>
      </c>
      <c r="AB14" s="26">
        <v>236.570312425238</v>
      </c>
      <c r="AC14" s="26">
        <v>8.6250387154149504</v>
      </c>
      <c r="AD14" s="26">
        <v>131.12171105229399</v>
      </c>
      <c r="AE14" s="26">
        <v>131.12171919439999</v>
      </c>
      <c r="AF14" s="26">
        <v>245.79519602947499</v>
      </c>
      <c r="AG14" s="26">
        <v>499.38944713480601</v>
      </c>
      <c r="AH14" s="26">
        <v>7.2229977496266997</v>
      </c>
      <c r="AI14" s="26">
        <v>5.3572401522556001</v>
      </c>
      <c r="AJ14" s="26">
        <v>50.439362685261699</v>
      </c>
      <c r="AK14" s="26">
        <v>19.870944553457299</v>
      </c>
      <c r="AL14" s="26">
        <v>218.28091110412899</v>
      </c>
      <c r="AM14" s="26">
        <v>0</v>
      </c>
      <c r="AN14" s="26">
        <v>26517.005553663199</v>
      </c>
      <c r="AO14" s="26">
        <v>3961.5918680754198</v>
      </c>
      <c r="AP14" s="26">
        <v>30724.392617768099</v>
      </c>
      <c r="AQ14" s="26">
        <v>412.70963893285199</v>
      </c>
      <c r="AR14" s="26">
        <v>0.805306771165748</v>
      </c>
      <c r="AS14" s="26">
        <v>6877.5447586600303</v>
      </c>
      <c r="AT14" s="26">
        <v>4.25263399912917</v>
      </c>
      <c r="AU14" s="26">
        <v>0.91942865777101701</v>
      </c>
      <c r="AV14" s="26">
        <v>363.16144266053698</v>
      </c>
      <c r="AW14" s="26">
        <v>6.7445520803364198</v>
      </c>
      <c r="AX14" s="26">
        <v>0.30808349289284997</v>
      </c>
      <c r="AY14" s="26">
        <v>0.24157351190771401</v>
      </c>
      <c r="AZ14" s="26">
        <v>2027.1902266268</v>
      </c>
      <c r="BA14" s="26">
        <v>1622.9073343391201</v>
      </c>
      <c r="BB14" s="26">
        <v>404.28289228768</v>
      </c>
      <c r="BC14" s="26">
        <v>3.45317875571134</v>
      </c>
      <c r="BD14" s="26">
        <v>4.2302786796518901E-2</v>
      </c>
      <c r="BE14" s="26">
        <v>25.828324098171802</v>
      </c>
      <c r="BF14" s="26">
        <v>0.73231031752068199</v>
      </c>
      <c r="BG14" s="26">
        <v>37.1933617222506</v>
      </c>
      <c r="BH14" s="26">
        <v>5.5409334466509002</v>
      </c>
      <c r="BI14" s="26">
        <v>1.41892963915849</v>
      </c>
      <c r="BJ14" s="26">
        <v>177.85167716617801</v>
      </c>
      <c r="BK14" s="26">
        <v>35.017240532758301</v>
      </c>
      <c r="BL14" s="26">
        <v>4.0460170389721997</v>
      </c>
      <c r="BM14" s="26">
        <v>990.16617404388205</v>
      </c>
      <c r="BN14" s="26">
        <v>0.20110415009066501</v>
      </c>
      <c r="BO14" s="26">
        <v>827.11938131252202</v>
      </c>
      <c r="BP14" s="26">
        <v>0</v>
      </c>
      <c r="BQ14" s="26">
        <v>0.40929775053038697</v>
      </c>
      <c r="BR14" s="26">
        <v>1564.2823552975999</v>
      </c>
      <c r="BS14" s="26">
        <v>150.02711397298199</v>
      </c>
      <c r="BT14" s="26">
        <v>13194.419137221101</v>
      </c>
      <c r="BU14" s="26">
        <v>2258.4387923893801</v>
      </c>
      <c r="BV14" s="26">
        <f t="shared" si="14"/>
        <v>4740.8182862328449</v>
      </c>
      <c r="BW14" s="26">
        <f t="shared" si="15"/>
        <v>2242.5390926273585</v>
      </c>
      <c r="BY14" s="26">
        <f t="shared" si="0"/>
        <v>14153.203053624373</v>
      </c>
      <c r="CA14" s="30">
        <f t="shared" si="1"/>
        <v>8.000001792950991E-3</v>
      </c>
      <c r="CB14" s="23">
        <f t="shared" si="2"/>
        <v>-1.3018754863004463E-2</v>
      </c>
      <c r="CC14" s="23">
        <f t="shared" si="3"/>
        <v>-1.1415407015444922E-2</v>
      </c>
      <c r="CD14" s="23">
        <f t="shared" si="4"/>
        <v>-1.3420551832372793E-2</v>
      </c>
      <c r="CE14" s="23">
        <f t="shared" si="5"/>
        <v>-1.0819936343799149E-2</v>
      </c>
      <c r="CF14" s="23">
        <f t="shared" si="5"/>
        <v>-1.1037958543432968E-2</v>
      </c>
      <c r="CG14" s="23">
        <f t="shared" si="6"/>
        <v>-1.148326753641981E-2</v>
      </c>
      <c r="CH14" s="23">
        <f t="shared" si="7"/>
        <v>-1.53840221983409E-2</v>
      </c>
      <c r="CI14" s="23">
        <f t="shared" si="8"/>
        <v>-1.386043861524317E-2</v>
      </c>
      <c r="CJ14" s="23">
        <f t="shared" si="9"/>
        <v>-1.5701361972068263E-2</v>
      </c>
      <c r="CK14" s="23">
        <f t="shared" si="10"/>
        <v>-1.3370478197708395E-2</v>
      </c>
      <c r="CL14" s="23">
        <f t="shared" si="11"/>
        <v>-1.4266257011682382E-2</v>
      </c>
      <c r="CM14" s="23">
        <f t="shared" si="12"/>
        <v>-1.7097287548681263E-2</v>
      </c>
      <c r="CN14" s="23">
        <f t="shared" si="13"/>
        <v>-1.4418129347714272E-2</v>
      </c>
      <c r="CO14" s="23"/>
      <c r="CP14" s="23"/>
      <c r="CQ14" s="23"/>
      <c r="CR14" s="23"/>
      <c r="CS14" s="23"/>
    </row>
    <row r="15" spans="1:97" x14ac:dyDescent="0.25">
      <c r="A15" s="20" t="s">
        <v>101</v>
      </c>
      <c r="B15" s="26">
        <v>133490.23009</v>
      </c>
      <c r="C15" s="26">
        <v>252.16615762999999</v>
      </c>
      <c r="D15" s="26">
        <v>36671.132076000002</v>
      </c>
      <c r="E15" s="26">
        <v>2313.8675244999999</v>
      </c>
      <c r="F15" s="26">
        <v>1848.5629812</v>
      </c>
      <c r="G15" s="26">
        <v>872.79030263000004</v>
      </c>
      <c r="H15" s="26">
        <v>12961.583549000001</v>
      </c>
      <c r="I15" s="26">
        <v>59.151994428000002</v>
      </c>
      <c r="J15" s="26">
        <v>328.79167180000002</v>
      </c>
      <c r="K15" s="26">
        <v>139.13989280999999</v>
      </c>
      <c r="L15" s="26">
        <v>9.8128654138999991</v>
      </c>
      <c r="M15" s="26">
        <v>49.419964112999999</v>
      </c>
      <c r="N15" s="26">
        <v>20.335277099999999</v>
      </c>
      <c r="P15" s="28" t="s">
        <v>192</v>
      </c>
      <c r="Q15" s="26">
        <v>19.444289796255202</v>
      </c>
      <c r="R15" s="26">
        <v>9.8125461886976098</v>
      </c>
      <c r="S15" s="26">
        <v>59.149396456875699</v>
      </c>
      <c r="T15" s="26">
        <v>59.149935886774102</v>
      </c>
      <c r="U15" s="26">
        <v>36.081389733031301</v>
      </c>
      <c r="V15" s="26">
        <v>328.88666022045197</v>
      </c>
      <c r="W15" s="26">
        <v>49.4343813592617</v>
      </c>
      <c r="X15" s="26">
        <v>503.24573014934703</v>
      </c>
      <c r="Y15" s="26">
        <v>133524.97030969401</v>
      </c>
      <c r="Z15" s="26">
        <v>718.97836724217996</v>
      </c>
      <c r="AA15" s="26">
        <v>212.30139427410799</v>
      </c>
      <c r="AB15" s="26">
        <v>240.87746421842601</v>
      </c>
      <c r="AC15" s="26">
        <v>7.8986859864145398</v>
      </c>
      <c r="AD15" s="26">
        <v>139.12750296834699</v>
      </c>
      <c r="AE15" s="26">
        <v>139.12749979093999</v>
      </c>
      <c r="AF15" s="26">
        <v>293.38154721694002</v>
      </c>
      <c r="AG15" s="26">
        <v>471.59456260122198</v>
      </c>
      <c r="AH15" s="26">
        <v>6.3484280299093303</v>
      </c>
      <c r="AI15" s="26">
        <v>6.1018004435677398</v>
      </c>
      <c r="AJ15" s="26">
        <v>43.213418545803499</v>
      </c>
      <c r="AK15" s="26">
        <v>20.336622862209101</v>
      </c>
      <c r="AL15" s="26">
        <v>252.230061018425</v>
      </c>
      <c r="AM15" s="26">
        <v>0</v>
      </c>
      <c r="AN15" s="26">
        <v>31594.371510110901</v>
      </c>
      <c r="AO15" s="26">
        <v>4784.9307527791998</v>
      </c>
      <c r="AP15" s="26">
        <v>36672.683810107097</v>
      </c>
      <c r="AQ15" s="26">
        <v>404.25748817512402</v>
      </c>
      <c r="AR15" s="26">
        <v>0.985323437446607</v>
      </c>
      <c r="AS15" s="26">
        <v>6733.3976409299103</v>
      </c>
      <c r="AT15" s="26">
        <v>5.1967976505343403</v>
      </c>
      <c r="AU15" s="26">
        <v>1.08119195103534</v>
      </c>
      <c r="AV15" s="26">
        <v>426.46381956271301</v>
      </c>
      <c r="AW15" s="26">
        <v>8.1252541546652495</v>
      </c>
      <c r="AX15" s="26">
        <v>0.35514033973224801</v>
      </c>
      <c r="AY15" s="26">
        <v>0.29350906176799602</v>
      </c>
      <c r="AZ15" s="26">
        <v>2313.0438829196901</v>
      </c>
      <c r="BA15" s="26">
        <v>1847.80875457211</v>
      </c>
      <c r="BB15" s="26">
        <v>465.23512834757997</v>
      </c>
      <c r="BC15" s="26">
        <v>4.0059314254534604</v>
      </c>
      <c r="BD15" s="26">
        <v>4.8776562553393098E-2</v>
      </c>
      <c r="BE15" s="26">
        <v>30.7901907009044</v>
      </c>
      <c r="BF15" s="26">
        <v>0.85214676389049604</v>
      </c>
      <c r="BG15" s="26">
        <v>45.729955762055098</v>
      </c>
      <c r="BH15" s="26">
        <v>6.9202046366507304</v>
      </c>
      <c r="BI15" s="26">
        <v>1.71449645629061</v>
      </c>
      <c r="BJ15" s="26">
        <v>219.287609484283</v>
      </c>
      <c r="BK15" s="26">
        <v>36.754574646062203</v>
      </c>
      <c r="BL15" s="26">
        <v>4.7202104527742401</v>
      </c>
      <c r="BM15" s="26">
        <v>1091.0004269030001</v>
      </c>
      <c r="BN15" s="26">
        <v>0.237769266356917</v>
      </c>
      <c r="BO15" s="26">
        <v>872.75153186174805</v>
      </c>
      <c r="BP15" s="26">
        <v>0</v>
      </c>
      <c r="BQ15" s="26">
        <v>0.47785519548713601</v>
      </c>
      <c r="BR15" s="26">
        <v>1528.29672814424</v>
      </c>
      <c r="BS15" s="26">
        <v>155.866929827278</v>
      </c>
      <c r="BT15" s="26">
        <v>12965.1694609148</v>
      </c>
      <c r="BU15" s="26">
        <v>2249.3302899216501</v>
      </c>
      <c r="BV15" s="26">
        <f t="shared" si="14"/>
        <v>4641.4550227975578</v>
      </c>
      <c r="BW15" s="26">
        <f t="shared" si="15"/>
        <v>2233.0579785167888</v>
      </c>
      <c r="BY15" s="26">
        <f t="shared" si="0"/>
        <v>13901.630597505691</v>
      </c>
      <c r="CA15" s="30">
        <f t="shared" si="1"/>
        <v>8.0000020924588904E-3</v>
      </c>
      <c r="CB15" s="23">
        <f t="shared" si="2"/>
        <v>2.6024541024902869E-4</v>
      </c>
      <c r="CC15" s="23">
        <f t="shared" si="3"/>
        <v>2.5341778224968146E-4</v>
      </c>
      <c r="CD15" s="23">
        <f t="shared" si="4"/>
        <v>4.2314867833353738E-5</v>
      </c>
      <c r="CE15" s="23">
        <f t="shared" si="5"/>
        <v>-3.559588315186054E-4</v>
      </c>
      <c r="CF15" s="23">
        <f t="shared" si="5"/>
        <v>-4.0800699546645263E-4</v>
      </c>
      <c r="CG15" s="23">
        <f t="shared" si="6"/>
        <v>-4.4421630413587564E-5</v>
      </c>
      <c r="CH15" s="23">
        <f t="shared" si="7"/>
        <v>2.766569301692813E-4</v>
      </c>
      <c r="CI15" s="23">
        <f t="shared" si="8"/>
        <v>-3.4800876044935547E-5</v>
      </c>
      <c r="CJ15" s="23">
        <f t="shared" si="9"/>
        <v>2.889015403946581E-4</v>
      </c>
      <c r="CK15" s="23">
        <f t="shared" si="10"/>
        <v>-8.906876963691714E-5</v>
      </c>
      <c r="CL15" s="23">
        <f t="shared" si="11"/>
        <v>-3.2531293248675015E-5</v>
      </c>
      <c r="CM15" s="23">
        <f t="shared" si="12"/>
        <v>2.9172919326155949E-4</v>
      </c>
      <c r="CN15" s="23">
        <f t="shared" si="13"/>
        <v>6.6178700318854478E-5</v>
      </c>
      <c r="CO15" s="23"/>
      <c r="CP15" s="23"/>
      <c r="CQ15" s="23"/>
      <c r="CR15" s="23"/>
      <c r="CS15" s="23"/>
    </row>
    <row r="16" spans="1:97" x14ac:dyDescent="0.25">
      <c r="A16" s="20" t="s">
        <v>102</v>
      </c>
      <c r="B16" s="26">
        <v>459152.73015000002</v>
      </c>
      <c r="C16" s="26">
        <v>917.01786059000005</v>
      </c>
      <c r="D16" s="26">
        <v>129900.28268</v>
      </c>
      <c r="E16" s="26">
        <v>6582.6093526000004</v>
      </c>
      <c r="F16" s="26">
        <v>5040.5602814000003</v>
      </c>
      <c r="G16" s="26">
        <v>2243.5489710000002</v>
      </c>
      <c r="H16" s="26">
        <v>46491.184860000001</v>
      </c>
      <c r="I16" s="26">
        <v>203.42822555000001</v>
      </c>
      <c r="J16" s="26">
        <v>1101.8371334000001</v>
      </c>
      <c r="K16" s="26">
        <v>504.50797182999997</v>
      </c>
      <c r="L16" s="26">
        <v>33.560625938999998</v>
      </c>
      <c r="M16" s="26">
        <v>164.48783427000001</v>
      </c>
      <c r="N16" s="26">
        <v>69.315032674999998</v>
      </c>
      <c r="P16" s="28" t="s">
        <v>193</v>
      </c>
      <c r="Q16" s="26">
        <v>62.621679070124898</v>
      </c>
      <c r="R16" s="26">
        <v>33.434603079992897</v>
      </c>
      <c r="S16" s="26">
        <v>202.64850504165301</v>
      </c>
      <c r="T16" s="26">
        <v>202.65036687749301</v>
      </c>
      <c r="U16" s="26">
        <v>122.026980829279</v>
      </c>
      <c r="V16" s="26">
        <v>1098.34126491657</v>
      </c>
      <c r="W16" s="26">
        <v>164.03191953391101</v>
      </c>
      <c r="X16" s="26">
        <v>1720.17672037635</v>
      </c>
      <c r="Y16" s="26">
        <v>457151.18989577598</v>
      </c>
      <c r="Z16" s="26">
        <v>2348.6710041260199</v>
      </c>
      <c r="AA16" s="26">
        <v>693.03878621539297</v>
      </c>
      <c r="AB16" s="26">
        <v>801.19440466319099</v>
      </c>
      <c r="AC16" s="26">
        <v>25.176851326081898</v>
      </c>
      <c r="AD16" s="26">
        <v>502.61827301051699</v>
      </c>
      <c r="AE16" s="26">
        <v>502.618269800012</v>
      </c>
      <c r="AF16" s="26">
        <v>1033.8376028153</v>
      </c>
      <c r="AG16" s="26">
        <v>1640.69931861281</v>
      </c>
      <c r="AH16" s="26">
        <v>20.3353019142126</v>
      </c>
      <c r="AI16" s="26">
        <v>21.631588172956999</v>
      </c>
      <c r="AJ16" s="26">
        <v>134.48445219118301</v>
      </c>
      <c r="AK16" s="26">
        <v>69.063416224109304</v>
      </c>
      <c r="AL16" s="26">
        <v>913.01523574574003</v>
      </c>
      <c r="AM16" s="26">
        <v>0</v>
      </c>
      <c r="AN16" s="26">
        <v>110966.647216168</v>
      </c>
      <c r="AO16" s="26">
        <v>17229.223252456701</v>
      </c>
      <c r="AP16" s="26">
        <v>129229.70807144001</v>
      </c>
      <c r="AQ16" s="26">
        <v>1342.9921085993999</v>
      </c>
      <c r="AR16" s="26">
        <v>3.41329074830381</v>
      </c>
      <c r="AS16" s="26">
        <v>24311.014146166399</v>
      </c>
      <c r="AT16" s="26">
        <v>18.021279805111401</v>
      </c>
      <c r="AU16" s="26">
        <v>3.8602824754598002</v>
      </c>
      <c r="AV16" s="26">
        <v>1524.80636904269</v>
      </c>
      <c r="AW16" s="26">
        <v>28.476603999184199</v>
      </c>
      <c r="AX16" s="26">
        <v>1.2871244581865799</v>
      </c>
      <c r="AY16" s="26">
        <v>1.0222276864145601</v>
      </c>
      <c r="AZ16" s="26">
        <v>6547.4732753755698</v>
      </c>
      <c r="BA16" s="26">
        <v>5011.6826494282795</v>
      </c>
      <c r="BB16" s="26">
        <v>1535.79062594729</v>
      </c>
      <c r="BC16" s="26">
        <v>14.446728060318399</v>
      </c>
      <c r="BD16" s="26">
        <v>0.176755991335835</v>
      </c>
      <c r="BE16" s="26">
        <v>108.781440411823</v>
      </c>
      <c r="BF16" s="26">
        <v>3.0669103563220199</v>
      </c>
      <c r="BG16" s="26">
        <v>157.87999833551001</v>
      </c>
      <c r="BH16" s="26">
        <v>23.607058913011102</v>
      </c>
      <c r="BI16" s="26">
        <v>5.9975711553872699</v>
      </c>
      <c r="BJ16" s="26">
        <v>755.48340900698304</v>
      </c>
      <c r="BK16" s="26">
        <v>125.692611693274</v>
      </c>
      <c r="BL16" s="26">
        <v>16.951058628614799</v>
      </c>
      <c r="BM16" s="26">
        <v>2343.5593040008298</v>
      </c>
      <c r="BN16" s="26">
        <v>0.84523635278360998</v>
      </c>
      <c r="BO16" s="26">
        <v>2228.7481249976499</v>
      </c>
      <c r="BP16" s="26">
        <v>0</v>
      </c>
      <c r="BQ16" s="26">
        <v>1.71692159152219</v>
      </c>
      <c r="BR16" s="26">
        <v>5448.8933469925596</v>
      </c>
      <c r="BS16" s="26">
        <v>1084.6179266301299</v>
      </c>
      <c r="BT16" s="26">
        <v>46342.277666517803</v>
      </c>
      <c r="BU16" s="26">
        <v>7701.7042388333402</v>
      </c>
      <c r="BV16" s="26">
        <f t="shared" si="14"/>
        <v>16758.029858822218</v>
      </c>
      <c r="BW16" s="26">
        <f t="shared" si="15"/>
        <v>7646.4432732788964</v>
      </c>
      <c r="BY16" s="26">
        <f t="shared" si="0"/>
        <v>49410.296430972972</v>
      </c>
      <c r="CA16" s="30">
        <f t="shared" si="1"/>
        <v>7.9999995221205628E-3</v>
      </c>
      <c r="CB16" s="23">
        <f t="shared" si="2"/>
        <v>-4.3592036435679106E-3</v>
      </c>
      <c r="CC16" s="23">
        <f t="shared" si="3"/>
        <v>-4.3648275745521228E-3</v>
      </c>
      <c r="CD16" s="23">
        <f t="shared" si="4"/>
        <v>-5.1622259376594964E-3</v>
      </c>
      <c r="CE16" s="23">
        <f t="shared" si="5"/>
        <v>-5.3377126519823948E-3</v>
      </c>
      <c r="CF16" s="23">
        <f t="shared" si="5"/>
        <v>-5.7290520020723025E-3</v>
      </c>
      <c r="CG16" s="23">
        <f t="shared" si="6"/>
        <v>-6.5970683919384905E-3</v>
      </c>
      <c r="CH16" s="23">
        <f t="shared" si="7"/>
        <v>-3.202912421582852E-3</v>
      </c>
      <c r="CI16" s="23">
        <f t="shared" si="8"/>
        <v>-3.8237499757171442E-3</v>
      </c>
      <c r="CJ16" s="23">
        <f t="shared" si="9"/>
        <v>-3.1727633580860199E-3</v>
      </c>
      <c r="CK16" s="23">
        <f t="shared" si="10"/>
        <v>-3.7456336381236225E-3</v>
      </c>
      <c r="CL16" s="23">
        <f t="shared" si="11"/>
        <v>-3.7550807078557116E-3</v>
      </c>
      <c r="CM16" s="23">
        <f t="shared" si="12"/>
        <v>-2.7717231375338934E-3</v>
      </c>
      <c r="CN16" s="23">
        <f t="shared" si="13"/>
        <v>-3.6300415823282877E-3</v>
      </c>
      <c r="CO16" s="23"/>
      <c r="CP16" s="23"/>
      <c r="CQ16" s="23"/>
      <c r="CR16" s="23"/>
      <c r="CS16" s="23"/>
    </row>
    <row r="17" spans="1:97" x14ac:dyDescent="0.25">
      <c r="A17" s="20" t="s">
        <v>103</v>
      </c>
      <c r="B17" s="26">
        <v>460889.38501000003</v>
      </c>
      <c r="C17" s="26">
        <v>784.11077160000002</v>
      </c>
      <c r="D17" s="26">
        <v>107698.45959</v>
      </c>
      <c r="E17" s="26">
        <v>5372.8377903000001</v>
      </c>
      <c r="F17" s="26">
        <v>4067.7743291000002</v>
      </c>
      <c r="G17" s="26">
        <v>1461.9849429999999</v>
      </c>
      <c r="H17" s="26">
        <v>38912.040759000003</v>
      </c>
      <c r="I17" s="26">
        <v>189.35182191999999</v>
      </c>
      <c r="J17" s="26">
        <v>1064.8019623</v>
      </c>
      <c r="K17" s="26">
        <v>470.70004041999999</v>
      </c>
      <c r="L17" s="26">
        <v>31.618955884999998</v>
      </c>
      <c r="M17" s="26">
        <v>165.8078318</v>
      </c>
      <c r="N17" s="26">
        <v>65.639976520000005</v>
      </c>
      <c r="P17" s="28" t="s">
        <v>194</v>
      </c>
      <c r="Q17" s="26">
        <v>64.1645330298836</v>
      </c>
      <c r="R17" s="26">
        <v>31.2623662951376</v>
      </c>
      <c r="S17" s="26">
        <v>187.18753870576501</v>
      </c>
      <c r="T17" s="26">
        <v>187.18927914244199</v>
      </c>
      <c r="U17" s="26">
        <v>113.402054857537</v>
      </c>
      <c r="V17" s="26">
        <v>1053.15890193415</v>
      </c>
      <c r="W17" s="26">
        <v>164.16794953970799</v>
      </c>
      <c r="X17" s="26">
        <v>1615.48337385837</v>
      </c>
      <c r="Y17" s="26">
        <v>454875.42567789298</v>
      </c>
      <c r="Z17" s="26">
        <v>2305.52428560825</v>
      </c>
      <c r="AA17" s="26">
        <v>672.83735154199201</v>
      </c>
      <c r="AB17" s="26">
        <v>744.612230904949</v>
      </c>
      <c r="AC17" s="26">
        <v>26.005849600562701</v>
      </c>
      <c r="AD17" s="26">
        <v>465.576684416224</v>
      </c>
      <c r="AE17" s="26">
        <v>465.57666637781898</v>
      </c>
      <c r="AF17" s="26">
        <v>848.32247933332201</v>
      </c>
      <c r="AG17" s="26">
        <v>1284.00693319783</v>
      </c>
      <c r="AH17" s="26">
        <v>21.102506541863999</v>
      </c>
      <c r="AI17" s="26">
        <v>18.884678759201201</v>
      </c>
      <c r="AJ17" s="26">
        <v>148.08828313935899</v>
      </c>
      <c r="AK17" s="26">
        <v>64.900142507677202</v>
      </c>
      <c r="AL17" s="26">
        <v>773.51147329706703</v>
      </c>
      <c r="AM17" s="26">
        <v>0</v>
      </c>
      <c r="AN17" s="26">
        <v>90996.482150829106</v>
      </c>
      <c r="AO17" s="26">
        <v>14195.4907776032</v>
      </c>
      <c r="AP17" s="26">
        <v>106040.29540776501</v>
      </c>
      <c r="AQ17" s="26">
        <v>1245.1834061632401</v>
      </c>
      <c r="AR17" s="26">
        <v>3.2508432885243899</v>
      </c>
      <c r="AS17" s="26">
        <v>19268.089184755001</v>
      </c>
      <c r="AT17" s="26">
        <v>17.1393089943065</v>
      </c>
      <c r="AU17" s="26">
        <v>3.4070513780540899</v>
      </c>
      <c r="AV17" s="26">
        <v>1338.4063210591</v>
      </c>
      <c r="AW17" s="26">
        <v>26.4079886759591</v>
      </c>
      <c r="AX17" s="26">
        <v>1.09497692135562</v>
      </c>
      <c r="AY17" s="26">
        <v>0.96066690410445499</v>
      </c>
      <c r="AZ17" s="26">
        <v>5293.8557212551896</v>
      </c>
      <c r="BA17" s="26">
        <v>4002.5901891972399</v>
      </c>
      <c r="BB17" s="26">
        <v>1291.2655320579499</v>
      </c>
      <c r="BC17" s="26">
        <v>12.468695002673099</v>
      </c>
      <c r="BD17" s="26">
        <v>0.15030188770757799</v>
      </c>
      <c r="BE17" s="26">
        <v>98.898968935773794</v>
      </c>
      <c r="BF17" s="26">
        <v>2.6519386578261299</v>
      </c>
      <c r="BG17" s="26">
        <v>152.00688237790499</v>
      </c>
      <c r="BH17" s="26">
        <v>23.358194189718699</v>
      </c>
      <c r="BI17" s="26">
        <v>5.5871773698859597</v>
      </c>
      <c r="BJ17" s="26">
        <v>731.21898931309397</v>
      </c>
      <c r="BK17" s="26">
        <v>105.74653591994699</v>
      </c>
      <c r="BL17" s="26">
        <v>14.7719037550224</v>
      </c>
      <c r="BM17" s="26">
        <v>1570.0542067274</v>
      </c>
      <c r="BN17" s="26">
        <v>0.75577375882537701</v>
      </c>
      <c r="BO17" s="26">
        <v>1427.2867787963801</v>
      </c>
      <c r="BP17" s="26">
        <v>0</v>
      </c>
      <c r="BQ17" s="26">
        <v>1.4834718083388301</v>
      </c>
      <c r="BR17" s="26">
        <v>4534.4917251505804</v>
      </c>
      <c r="BS17" s="26">
        <v>948.45916454776</v>
      </c>
      <c r="BT17" s="26">
        <v>38501.129573901599</v>
      </c>
      <c r="BU17" s="26">
        <v>6536.5121725508398</v>
      </c>
      <c r="BV17" s="26">
        <f t="shared" si="14"/>
        <v>13281.848792453236</v>
      </c>
      <c r="BW17" s="26">
        <f t="shared" si="15"/>
        <v>6484.5824428085789</v>
      </c>
      <c r="BY17" s="26">
        <f t="shared" si="0"/>
        <v>41360.000866991657</v>
      </c>
      <c r="CA17" s="30">
        <f t="shared" si="1"/>
        <v>8.0000010945952341E-3</v>
      </c>
      <c r="CB17" s="23">
        <f t="shared" si="2"/>
        <v>-1.3048595883753226E-2</v>
      </c>
      <c r="CC17" s="23">
        <f t="shared" si="3"/>
        <v>-1.3517603235197021E-2</v>
      </c>
      <c r="CD17" s="23">
        <f t="shared" si="4"/>
        <v>-1.5396359321642105E-2</v>
      </c>
      <c r="CE17" s="23">
        <f t="shared" si="5"/>
        <v>-1.4700251920391665E-2</v>
      </c>
      <c r="CF17" s="23">
        <f t="shared" si="5"/>
        <v>-1.6024522165953677E-2</v>
      </c>
      <c r="CG17" s="23">
        <f t="shared" si="6"/>
        <v>-2.3733598878535E-2</v>
      </c>
      <c r="CH17" s="23">
        <f t="shared" si="7"/>
        <v>-1.0560000891327307E-2</v>
      </c>
      <c r="CI17" s="23">
        <f t="shared" si="8"/>
        <v>-1.1420765618361271E-2</v>
      </c>
      <c r="CJ17" s="23">
        <f t="shared" si="9"/>
        <v>-1.0934484324860484E-2</v>
      </c>
      <c r="CK17" s="23">
        <f t="shared" si="10"/>
        <v>-1.0884583816074218E-2</v>
      </c>
      <c r="CL17" s="23">
        <f t="shared" si="11"/>
        <v>-1.1277715531130625E-2</v>
      </c>
      <c r="CM17" s="23">
        <f t="shared" si="12"/>
        <v>-9.8902581530048803E-3</v>
      </c>
      <c r="CN17" s="23">
        <f t="shared" si="13"/>
        <v>-1.1271088923948359E-2</v>
      </c>
      <c r="CO17" s="23"/>
      <c r="CP17" s="23"/>
      <c r="CQ17" s="23"/>
      <c r="CR17" s="23"/>
      <c r="CS17" s="23"/>
    </row>
    <row r="18" spans="1:97" x14ac:dyDescent="0.25">
      <c r="A18" s="20" t="s">
        <v>104</v>
      </c>
      <c r="B18" s="26">
        <v>335957.31161999999</v>
      </c>
      <c r="C18" s="26">
        <v>489.09089446000002</v>
      </c>
      <c r="D18" s="26">
        <v>73805.040905000002</v>
      </c>
      <c r="E18" s="26">
        <v>4561.2543863000001</v>
      </c>
      <c r="F18" s="26">
        <v>3654.2327261</v>
      </c>
      <c r="G18" s="26">
        <v>1777.4713400000001</v>
      </c>
      <c r="H18" s="26">
        <v>28798.826287</v>
      </c>
      <c r="I18" s="26">
        <v>126.55578933</v>
      </c>
      <c r="J18" s="26">
        <v>755.29061618000003</v>
      </c>
      <c r="K18" s="26">
        <v>293.00952448999999</v>
      </c>
      <c r="L18" s="26">
        <v>21.163893452</v>
      </c>
      <c r="M18" s="26">
        <v>112.96701738</v>
      </c>
      <c r="N18" s="26">
        <v>44.431231871999998</v>
      </c>
      <c r="P18" s="28" t="s">
        <v>195</v>
      </c>
      <c r="Q18" s="26">
        <v>46.982624072457398</v>
      </c>
      <c r="R18" s="26">
        <v>21.1639071643107</v>
      </c>
      <c r="S18" s="26">
        <v>126.554132974423</v>
      </c>
      <c r="T18" s="26">
        <v>126.555209386812</v>
      </c>
      <c r="U18" s="26">
        <v>78.020035280080705</v>
      </c>
      <c r="V18" s="26">
        <v>755.50957851113105</v>
      </c>
      <c r="W18" s="26">
        <v>112.99997664699799</v>
      </c>
      <c r="X18" s="26">
        <v>1113.6039429100099</v>
      </c>
      <c r="Y18" s="26">
        <v>336052.194887702</v>
      </c>
      <c r="Z18" s="26">
        <v>1664.2968278731701</v>
      </c>
      <c r="AA18" s="26">
        <v>487.38041413459501</v>
      </c>
      <c r="AB18" s="26">
        <v>527.36869453121199</v>
      </c>
      <c r="AC18" s="26">
        <v>19.302949583841599</v>
      </c>
      <c r="AD18" s="26">
        <v>292.99207822187702</v>
      </c>
      <c r="AE18" s="26">
        <v>292.99201586526402</v>
      </c>
      <c r="AF18" s="26">
        <v>590.46745039655605</v>
      </c>
      <c r="AG18" s="26">
        <v>1058.77077881881</v>
      </c>
      <c r="AH18" s="26">
        <v>15.983745005569</v>
      </c>
      <c r="AI18" s="26">
        <v>12.035470029433901</v>
      </c>
      <c r="AJ18" s="26">
        <v>112.714559066349</v>
      </c>
      <c r="AK18" s="26">
        <v>44.435270902526497</v>
      </c>
      <c r="AL18" s="26">
        <v>489.214743553961</v>
      </c>
      <c r="AM18" s="26">
        <v>0</v>
      </c>
      <c r="AN18" s="26">
        <v>63599.166557427598</v>
      </c>
      <c r="AO18" s="26">
        <v>9618.7977763962099</v>
      </c>
      <c r="AP18" s="26">
        <v>73808.431784220404</v>
      </c>
      <c r="AQ18" s="26">
        <v>911.72876424957303</v>
      </c>
      <c r="AR18" s="26">
        <v>1.8430772605367101</v>
      </c>
      <c r="AS18" s="26">
        <v>14881.1500764066</v>
      </c>
      <c r="AT18" s="26">
        <v>9.7281010422350391</v>
      </c>
      <c r="AU18" s="26">
        <v>2.0724334520522198</v>
      </c>
      <c r="AV18" s="26">
        <v>818.66237603134903</v>
      </c>
      <c r="AW18" s="26">
        <v>15.337315928944999</v>
      </c>
      <c r="AX18" s="26">
        <v>0.68881636623180498</v>
      </c>
      <c r="AY18" s="26">
        <v>0.55140296246079901</v>
      </c>
      <c r="AZ18" s="26">
        <v>4559.5675287716304</v>
      </c>
      <c r="BA18" s="26">
        <v>3652.6886542311599</v>
      </c>
      <c r="BB18" s="26">
        <v>906.87887454047404</v>
      </c>
      <c r="BC18" s="26">
        <v>7.7369970458065298</v>
      </c>
      <c r="BD18" s="26">
        <v>9.4604966021263504E-2</v>
      </c>
      <c r="BE18" s="26">
        <v>58.497272221211702</v>
      </c>
      <c r="BF18" s="26">
        <v>1.6439236297998701</v>
      </c>
      <c r="BG18" s="26">
        <v>85.291978427773799</v>
      </c>
      <c r="BH18" s="26">
        <v>12.784912879952801</v>
      </c>
      <c r="BI18" s="26">
        <v>3.2319386200168601</v>
      </c>
      <c r="BJ18" s="26">
        <v>408.30130384651397</v>
      </c>
      <c r="BK18" s="26">
        <v>78.322782661028995</v>
      </c>
      <c r="BL18" s="26">
        <v>9.0871129527053505</v>
      </c>
      <c r="BM18" s="26">
        <v>2216.6810691314299</v>
      </c>
      <c r="BN18" s="26">
        <v>0.45401746611771499</v>
      </c>
      <c r="BO18" s="26">
        <v>1777.3944548024899</v>
      </c>
      <c r="BP18" s="26">
        <v>0</v>
      </c>
      <c r="BQ18" s="26">
        <v>0.92174502869613095</v>
      </c>
      <c r="BR18" s="26">
        <v>3414.7985026533602</v>
      </c>
      <c r="BS18" s="26">
        <v>324.45252319621602</v>
      </c>
      <c r="BT18" s="26">
        <v>28807.6037066309</v>
      </c>
      <c r="BU18" s="26">
        <v>5003.4037615621901</v>
      </c>
      <c r="BV18" s="26">
        <f t="shared" si="14"/>
        <v>10257.85085783272</v>
      </c>
      <c r="BW18" s="26">
        <f t="shared" si="15"/>
        <v>4967.8489612207368</v>
      </c>
      <c r="BY18" s="26">
        <f t="shared" si="0"/>
        <v>30926.293986770619</v>
      </c>
      <c r="CA18" s="30">
        <f t="shared" si="1"/>
        <v>7.999999947469319E-3</v>
      </c>
      <c r="CB18" s="23">
        <f t="shared" si="2"/>
        <v>2.8242655962592363E-4</v>
      </c>
      <c r="CC18" s="23">
        <f t="shared" si="3"/>
        <v>2.5322306214210977E-4</v>
      </c>
      <c r="CD18" s="23">
        <f t="shared" si="4"/>
        <v>4.5943734720866012E-5</v>
      </c>
      <c r="CE18" s="23">
        <f t="shared" si="5"/>
        <v>-3.6982316387270693E-4</v>
      </c>
      <c r="CF18" s="23">
        <f t="shared" si="5"/>
        <v>-4.225433858691346E-4</v>
      </c>
      <c r="CG18" s="23">
        <f t="shared" si="6"/>
        <v>-4.3255379583300059E-5</v>
      </c>
      <c r="CH18" s="23">
        <f t="shared" si="7"/>
        <v>3.0478393610305931E-4</v>
      </c>
      <c r="CI18" s="23">
        <f t="shared" si="8"/>
        <v>-4.5825101409503241E-6</v>
      </c>
      <c r="CJ18" s="23">
        <f t="shared" si="9"/>
        <v>2.8990474188393916E-4</v>
      </c>
      <c r="CK18" s="23">
        <f t="shared" si="10"/>
        <v>-5.9754455990609974E-5</v>
      </c>
      <c r="CL18" s="23">
        <f t="shared" si="11"/>
        <v>6.4791059033358291E-7</v>
      </c>
      <c r="CM18" s="23">
        <f t="shared" si="12"/>
        <v>2.9176008858517388E-4</v>
      </c>
      <c r="CN18" s="23">
        <f t="shared" si="13"/>
        <v>9.0905211409287494E-5</v>
      </c>
      <c r="CO18" s="23"/>
      <c r="CP18" s="23"/>
      <c r="CQ18" s="23"/>
      <c r="CR18" s="23"/>
      <c r="CS18" s="23"/>
    </row>
    <row r="19" spans="1:97" x14ac:dyDescent="0.25">
      <c r="A19" s="20" t="s">
        <v>105</v>
      </c>
      <c r="B19" s="26">
        <v>85278.215469999996</v>
      </c>
      <c r="C19" s="26">
        <v>148.51952535000001</v>
      </c>
      <c r="D19" s="26">
        <v>21551.391315000001</v>
      </c>
      <c r="E19" s="26">
        <v>1379.7229936000001</v>
      </c>
      <c r="F19" s="26">
        <v>1104.9131058</v>
      </c>
      <c r="G19" s="26">
        <v>545.75773961000004</v>
      </c>
      <c r="H19" s="26">
        <v>8099.0430151</v>
      </c>
      <c r="I19" s="26">
        <v>34.729860299000002</v>
      </c>
      <c r="J19" s="26">
        <v>194.89329437999999</v>
      </c>
      <c r="K19" s="26">
        <v>81.50547546</v>
      </c>
      <c r="L19" s="26">
        <v>5.7448535602000002</v>
      </c>
      <c r="M19" s="26">
        <v>28.756237492</v>
      </c>
      <c r="N19" s="26">
        <v>11.941909743</v>
      </c>
      <c r="P19" s="28" t="s">
        <v>196</v>
      </c>
      <c r="Q19" s="26">
        <v>11.385599001729499</v>
      </c>
      <c r="R19" s="26">
        <v>5.7446423699339704</v>
      </c>
      <c r="S19" s="26">
        <v>34.728202838510597</v>
      </c>
      <c r="T19" s="26">
        <v>34.728546572957697</v>
      </c>
      <c r="U19" s="26">
        <v>21.196102019659701</v>
      </c>
      <c r="V19" s="26">
        <v>194.948755548794</v>
      </c>
      <c r="W19" s="26">
        <v>28.764412848681499</v>
      </c>
      <c r="X19" s="26">
        <v>296.63772689566002</v>
      </c>
      <c r="Y19" s="26">
        <v>85299.9645558513</v>
      </c>
      <c r="Z19" s="26">
        <v>422.43689885791701</v>
      </c>
      <c r="AA19" s="26">
        <v>125.022236720164</v>
      </c>
      <c r="AB19" s="26">
        <v>142.16481161895501</v>
      </c>
      <c r="AC19" s="26">
        <v>4.6326416352797697</v>
      </c>
      <c r="AD19" s="26">
        <v>81.497901526486899</v>
      </c>
      <c r="AE19" s="26">
        <v>81.497893715361201</v>
      </c>
      <c r="AF19" s="26">
        <v>172.41812934517199</v>
      </c>
      <c r="AG19" s="26">
        <v>303.37719706256098</v>
      </c>
      <c r="AH19" s="26">
        <v>3.7608277173482798</v>
      </c>
      <c r="AI19" s="26">
        <v>3.57040439654094</v>
      </c>
      <c r="AJ19" s="26">
        <v>25.2703038527237</v>
      </c>
      <c r="AK19" s="26">
        <v>11.9426478720235</v>
      </c>
      <c r="AL19" s="26">
        <v>148.55713525907001</v>
      </c>
      <c r="AM19" s="26">
        <v>0</v>
      </c>
      <c r="AN19" s="26">
        <v>18574.445020365099</v>
      </c>
      <c r="AO19" s="26">
        <v>2805.40318880933</v>
      </c>
      <c r="AP19" s="26">
        <v>21552.266338519701</v>
      </c>
      <c r="AQ19" s="26">
        <v>241.639837586049</v>
      </c>
      <c r="AR19" s="26">
        <v>0.55012150608751198</v>
      </c>
      <c r="AS19" s="26">
        <v>4284.6048858182103</v>
      </c>
      <c r="AT19" s="26">
        <v>2.90488464425668</v>
      </c>
      <c r="AU19" s="26">
        <v>0.62587619096435698</v>
      </c>
      <c r="AV19" s="26">
        <v>247.42682584037399</v>
      </c>
      <c r="AW19" s="26">
        <v>4.5982212117704702</v>
      </c>
      <c r="AX19" s="26">
        <v>0.20916762479538301</v>
      </c>
      <c r="AY19" s="26">
        <v>0.164930158346974</v>
      </c>
      <c r="AZ19" s="26">
        <v>1379.2141104463799</v>
      </c>
      <c r="BA19" s="26">
        <v>1104.4471771306801</v>
      </c>
      <c r="BB19" s="26">
        <v>274.76693331569601</v>
      </c>
      <c r="BC19" s="26">
        <v>2.3448458638535601</v>
      </c>
      <c r="BD19" s="26">
        <v>2.8727993738873501E-2</v>
      </c>
      <c r="BE19" s="26">
        <v>17.5927157195059</v>
      </c>
      <c r="BF19" s="26">
        <v>0.49795688949883399</v>
      </c>
      <c r="BG19" s="26">
        <v>25.4257394467501</v>
      </c>
      <c r="BH19" s="26">
        <v>3.7929973390212499</v>
      </c>
      <c r="BI19" s="26">
        <v>0.968415752024118</v>
      </c>
      <c r="BJ19" s="26">
        <v>121.614724008884</v>
      </c>
      <c r="BK19" s="26">
        <v>22.490263031125</v>
      </c>
      <c r="BL19" s="26">
        <v>2.7498634181561599</v>
      </c>
      <c r="BM19" s="26">
        <v>672.81429950892004</v>
      </c>
      <c r="BN19" s="26">
        <v>0.13686401373479501</v>
      </c>
      <c r="BO19" s="26">
        <v>545.74007815384903</v>
      </c>
      <c r="BP19" s="26">
        <v>0</v>
      </c>
      <c r="BQ19" s="26">
        <v>0.27889363421200702</v>
      </c>
      <c r="BR19" s="26">
        <v>956.30811385124196</v>
      </c>
      <c r="BS19" s="26">
        <v>90.412424727062202</v>
      </c>
      <c r="BT19" s="26">
        <v>8101.3616404592103</v>
      </c>
      <c r="BU19" s="26">
        <v>1393.10488536913</v>
      </c>
      <c r="BV19" s="26">
        <f t="shared" si="14"/>
        <v>2953.4570700383351</v>
      </c>
      <c r="BW19" s="26">
        <f t="shared" si="15"/>
        <v>1383.5489976246954</v>
      </c>
      <c r="BY19" s="26">
        <f t="shared" si="0"/>
        <v>8659.468913709361</v>
      </c>
      <c r="CA19" s="30">
        <f t="shared" si="1"/>
        <v>7.9999999367590582E-3</v>
      </c>
      <c r="CB19" s="23">
        <f t="shared" si="2"/>
        <v>2.5503683128730341E-4</v>
      </c>
      <c r="CC19" s="23">
        <f t="shared" si="3"/>
        <v>2.5323208501621769E-4</v>
      </c>
      <c r="CD19" s="23">
        <f t="shared" si="4"/>
        <v>4.0601718325782015E-5</v>
      </c>
      <c r="CE19" s="23">
        <f t="shared" si="5"/>
        <v>-3.6882994338771581E-4</v>
      </c>
      <c r="CF19" s="23">
        <f t="shared" si="5"/>
        <v>-4.2168806476651776E-4</v>
      </c>
      <c r="CG19" s="23">
        <f t="shared" si="6"/>
        <v>-3.2361348028960059E-5</v>
      </c>
      <c r="CH19" s="23">
        <f t="shared" si="7"/>
        <v>2.8628386772207363E-4</v>
      </c>
      <c r="CI19" s="23">
        <f t="shared" si="8"/>
        <v>-3.7826988965541282E-5</v>
      </c>
      <c r="CJ19" s="23">
        <f t="shared" si="9"/>
        <v>2.8457197037202124E-4</v>
      </c>
      <c r="CK19" s="23">
        <f t="shared" si="10"/>
        <v>-9.3021292078954057E-5</v>
      </c>
      <c r="CL19" s="23">
        <f t="shared" si="11"/>
        <v>-3.6761644803776199E-5</v>
      </c>
      <c r="CM19" s="23">
        <f t="shared" si="12"/>
        <v>2.84298552054056E-4</v>
      </c>
      <c r="CN19" s="23">
        <f t="shared" si="13"/>
        <v>6.1809965021066845E-5</v>
      </c>
      <c r="CO19" s="23"/>
      <c r="CP19" s="23"/>
      <c r="CQ19" s="23"/>
      <c r="CR19" s="23"/>
      <c r="CS19" s="23"/>
    </row>
    <row r="20" spans="1:97" x14ac:dyDescent="0.25">
      <c r="A20" s="20" t="s">
        <v>106</v>
      </c>
      <c r="B20" s="26">
        <v>80297.499328999998</v>
      </c>
      <c r="C20" s="26">
        <v>101.20775089999999</v>
      </c>
      <c r="D20" s="26">
        <v>14794.569174</v>
      </c>
      <c r="E20" s="26">
        <v>939.35658957999999</v>
      </c>
      <c r="F20" s="26">
        <v>752.18647008000005</v>
      </c>
      <c r="G20" s="26">
        <v>383.00646774000001</v>
      </c>
      <c r="H20" s="26">
        <v>6255.1791136000002</v>
      </c>
      <c r="I20" s="26">
        <v>26.290300322</v>
      </c>
      <c r="J20" s="26">
        <v>158.34245575</v>
      </c>
      <c r="K20" s="26">
        <v>60.917524288000003</v>
      </c>
      <c r="L20" s="26">
        <v>4.3851525641000002</v>
      </c>
      <c r="M20" s="26">
        <v>23.353245709999999</v>
      </c>
      <c r="N20" s="26">
        <v>9.2409553471999999</v>
      </c>
      <c r="P20" s="28" t="s">
        <v>197</v>
      </c>
      <c r="Q20" s="26">
        <v>9.7788395694438197</v>
      </c>
      <c r="R20" s="26">
        <v>4.3853471721483404</v>
      </c>
      <c r="S20" s="26">
        <v>26.291140768415701</v>
      </c>
      <c r="T20" s="26">
        <v>26.291365536538699</v>
      </c>
      <c r="U20" s="26">
        <v>16.2172807445559</v>
      </c>
      <c r="V20" s="26">
        <v>158.39096568691099</v>
      </c>
      <c r="W20" s="26">
        <v>23.3607382376271</v>
      </c>
      <c r="X20" s="26">
        <v>232.943127741816</v>
      </c>
      <c r="Y20" s="26">
        <v>80317.757671919098</v>
      </c>
      <c r="Z20" s="26">
        <v>346.79950679591201</v>
      </c>
      <c r="AA20" s="26">
        <v>101.69015804467899</v>
      </c>
      <c r="AB20" s="26">
        <v>110.055640473149</v>
      </c>
      <c r="AC20" s="26">
        <v>4.01768368737459</v>
      </c>
      <c r="AD20" s="26">
        <v>60.916819497306399</v>
      </c>
      <c r="AE20" s="26">
        <v>60.916805529954701</v>
      </c>
      <c r="AF20" s="26">
        <v>118.36994351537901</v>
      </c>
      <c r="AG20" s="26">
        <v>237.47256096961399</v>
      </c>
      <c r="AH20" s="26">
        <v>3.37384104316958</v>
      </c>
      <c r="AI20" s="26">
        <v>2.4855162310377699</v>
      </c>
      <c r="AJ20" s="26">
        <v>23.534599091578801</v>
      </c>
      <c r="AK20" s="26">
        <v>9.2421569449046697</v>
      </c>
      <c r="AL20" s="26">
        <v>101.237193133704</v>
      </c>
      <c r="AM20" s="26">
        <v>0</v>
      </c>
      <c r="AN20" s="26">
        <v>12761.7711340024</v>
      </c>
      <c r="AO20" s="26">
        <v>1916.1053275792599</v>
      </c>
      <c r="AP20" s="26">
        <v>14796.246405096999</v>
      </c>
      <c r="AQ20" s="26">
        <v>192.67406113030901</v>
      </c>
      <c r="AR20" s="26">
        <v>0.37335439298489198</v>
      </c>
      <c r="AS20" s="26">
        <v>3276.95558475504</v>
      </c>
      <c r="AT20" s="26">
        <v>1.97172118685824</v>
      </c>
      <c r="AU20" s="26">
        <v>0.42597080860023001</v>
      </c>
      <c r="AV20" s="26">
        <v>168.433273356592</v>
      </c>
      <c r="AW20" s="26">
        <v>3.1240714112336501</v>
      </c>
      <c r="AX20" s="26">
        <v>0.14254373044086899</v>
      </c>
      <c r="AY20" s="26">
        <v>0.111991439342581</v>
      </c>
      <c r="AZ20" s="26">
        <v>939.05997087799005</v>
      </c>
      <c r="BA20" s="26">
        <v>751.90966632048503</v>
      </c>
      <c r="BB20" s="26">
        <v>187.150304557504</v>
      </c>
      <c r="BC20" s="26">
        <v>1.5972235633305201</v>
      </c>
      <c r="BD20" s="26">
        <v>1.95775299966379E-2</v>
      </c>
      <c r="BE20" s="26">
        <v>11.9617552483782</v>
      </c>
      <c r="BF20" s="26">
        <v>0.339151426114849</v>
      </c>
      <c r="BG20" s="26">
        <v>17.251498988629599</v>
      </c>
      <c r="BH20" s="26">
        <v>2.5704661517771998</v>
      </c>
      <c r="BI20" s="26">
        <v>0.65788720779113397</v>
      </c>
      <c r="BJ20" s="26">
        <v>82.499822660207101</v>
      </c>
      <c r="BK20" s="26">
        <v>16.545170763506</v>
      </c>
      <c r="BL20" s="26">
        <v>1.87243793085202</v>
      </c>
      <c r="BM20" s="26">
        <v>458.46381131742697</v>
      </c>
      <c r="BN20" s="26">
        <v>9.3107969928956105E-2</v>
      </c>
      <c r="BO20" s="26">
        <v>383.007366303455</v>
      </c>
      <c r="BP20" s="26">
        <v>0</v>
      </c>
      <c r="BQ20" s="26">
        <v>0.189775316553569</v>
      </c>
      <c r="BR20" s="26">
        <v>742.09358676353804</v>
      </c>
      <c r="BS20" s="26">
        <v>70.996735426908501</v>
      </c>
      <c r="BT20" s="26">
        <v>6257.0020328819301</v>
      </c>
      <c r="BU20" s="26">
        <v>1069.9245891691301</v>
      </c>
      <c r="BV20" s="26">
        <f t="shared" si="14"/>
        <v>2258.8658459572644</v>
      </c>
      <c r="BW20" s="26">
        <f t="shared" si="15"/>
        <v>1062.5294942765775</v>
      </c>
      <c r="BY20" s="26">
        <f t="shared" si="0"/>
        <v>6703.3471836699482</v>
      </c>
      <c r="CA20" s="30">
        <f t="shared" si="1"/>
        <v>7.9999981261871262E-3</v>
      </c>
      <c r="CB20" s="23">
        <f t="shared" si="2"/>
        <v>2.5229108114682616E-4</v>
      </c>
      <c r="CC20" s="23">
        <f t="shared" si="3"/>
        <v>2.9090888239473002E-4</v>
      </c>
      <c r="CD20" s="23">
        <f t="shared" si="4"/>
        <v>1.133680256094691E-4</v>
      </c>
      <c r="CE20" s="23">
        <f t="shared" si="5"/>
        <v>-3.1576794723136979E-4</v>
      </c>
      <c r="CF20" s="23">
        <f t="shared" si="5"/>
        <v>-3.6799885470630586E-4</v>
      </c>
      <c r="CG20" s="23">
        <f t="shared" si="6"/>
        <v>2.3460790630977496E-6</v>
      </c>
      <c r="CH20" s="23">
        <f t="shared" si="7"/>
        <v>2.9142559290852446E-4</v>
      </c>
      <c r="CI20" s="23">
        <f t="shared" si="8"/>
        <v>4.0517397125626327E-5</v>
      </c>
      <c r="CJ20" s="23">
        <f t="shared" si="9"/>
        <v>3.0636089784775821E-4</v>
      </c>
      <c r="CK20" s="23">
        <f t="shared" si="10"/>
        <v>-1.1798871567793963E-5</v>
      </c>
      <c r="CL20" s="23">
        <f t="shared" si="11"/>
        <v>4.4378854668216354E-5</v>
      </c>
      <c r="CM20" s="23">
        <f t="shared" si="12"/>
        <v>3.2083453067476367E-4</v>
      </c>
      <c r="CN20" s="23">
        <f t="shared" si="13"/>
        <v>1.3002959753872728E-4</v>
      </c>
      <c r="CO20" s="23"/>
      <c r="CP20" s="23"/>
      <c r="CQ20" s="23"/>
      <c r="CR20" s="23"/>
      <c r="CS20" s="23"/>
    </row>
    <row r="21" spans="1:97" x14ac:dyDescent="0.25">
      <c r="A21" s="57" t="s">
        <v>107</v>
      </c>
      <c r="B21" s="26">
        <v>368216.39223</v>
      </c>
      <c r="C21" s="26">
        <v>611.54296314999999</v>
      </c>
      <c r="D21" s="26">
        <v>90749.718995000003</v>
      </c>
      <c r="E21" s="26">
        <v>2892.4457081999999</v>
      </c>
      <c r="F21" s="26">
        <v>1983.2510660999999</v>
      </c>
      <c r="G21" s="26">
        <v>676.68843423999999</v>
      </c>
      <c r="H21" s="26">
        <v>35131.557038999999</v>
      </c>
      <c r="I21" s="26">
        <v>144.08456404</v>
      </c>
      <c r="J21" s="26">
        <v>783.94386815999997</v>
      </c>
      <c r="K21" s="26">
        <v>357.94403133999998</v>
      </c>
      <c r="L21" s="26">
        <v>23.781290932000001</v>
      </c>
      <c r="M21" s="26">
        <v>119.15902446</v>
      </c>
      <c r="N21" s="26">
        <v>49.963084354000003</v>
      </c>
      <c r="P21" s="28" t="s">
        <v>198</v>
      </c>
      <c r="Q21" s="26">
        <v>47.832107551623601</v>
      </c>
      <c r="R21" s="26">
        <v>23.780573246352098</v>
      </c>
      <c r="S21" s="26">
        <v>144.07863245553301</v>
      </c>
      <c r="T21" s="26">
        <v>144.079988149126</v>
      </c>
      <c r="U21" s="26">
        <v>87.231307424080995</v>
      </c>
      <c r="V21" s="26">
        <v>784.17005215770405</v>
      </c>
      <c r="W21" s="26">
        <v>119.195468149325</v>
      </c>
      <c r="X21" s="26">
        <v>1252.92857542256</v>
      </c>
      <c r="Y21" s="26">
        <v>368303.09623549698</v>
      </c>
      <c r="Z21" s="26">
        <v>1749.08652954579</v>
      </c>
      <c r="AA21" s="26">
        <v>514.03316002512202</v>
      </c>
      <c r="AB21" s="26">
        <v>578.02282640460601</v>
      </c>
      <c r="AC21" s="26">
        <v>18.8166979252623</v>
      </c>
      <c r="AD21" s="26">
        <v>357.92038611398499</v>
      </c>
      <c r="AE21" s="26">
        <v>357.920374397297</v>
      </c>
      <c r="AF21" s="26">
        <v>725.98406338508596</v>
      </c>
      <c r="AG21" s="26">
        <v>1232.27268130632</v>
      </c>
      <c r="AH21" s="26">
        <v>16.032278614914699</v>
      </c>
      <c r="AI21" s="26">
        <v>14.689469273136099</v>
      </c>
      <c r="AJ21" s="26">
        <v>108.25965041424</v>
      </c>
      <c r="AK21" s="26">
        <v>49.966648292179599</v>
      </c>
      <c r="AL21" s="26">
        <v>611.69728537178105</v>
      </c>
      <c r="AM21" s="26">
        <v>0</v>
      </c>
      <c r="AN21" s="26">
        <v>77712.004658145801</v>
      </c>
      <c r="AO21" s="26">
        <v>12309.920034877099</v>
      </c>
      <c r="AP21" s="26">
        <v>90747.908756407996</v>
      </c>
      <c r="AQ21" s="26">
        <v>990.52690226194204</v>
      </c>
      <c r="AR21" s="26">
        <v>2.3301958830888898</v>
      </c>
      <c r="AS21" s="26">
        <v>18481.311363197099</v>
      </c>
      <c r="AT21" s="26">
        <v>12.2974532162679</v>
      </c>
      <c r="AU21" s="26">
        <v>2.6006450414193298</v>
      </c>
      <c r="AV21" s="26">
        <v>1026.9559953041501</v>
      </c>
      <c r="AW21" s="26">
        <v>19.337471526755799</v>
      </c>
      <c r="AX21" s="26">
        <v>0.86127118503943501</v>
      </c>
      <c r="AY21" s="26">
        <v>0.69620329668149195</v>
      </c>
      <c r="AZ21" s="26">
        <v>2891.8613872150599</v>
      </c>
      <c r="BA21" s="26">
        <v>1982.7235719954499</v>
      </c>
      <c r="BB21" s="26">
        <v>909.13781521960698</v>
      </c>
      <c r="BC21" s="26">
        <v>9.6864844579661202</v>
      </c>
      <c r="BD21" s="26">
        <v>0.118290616908348</v>
      </c>
      <c r="BE21" s="26">
        <v>73.610261424075503</v>
      </c>
      <c r="BF21" s="26">
        <v>2.0588640419539499</v>
      </c>
      <c r="BG21" s="26">
        <v>107.955672966373</v>
      </c>
      <c r="BH21" s="26">
        <v>16.227622762722</v>
      </c>
      <c r="BI21" s="26">
        <v>4.0771238063900901</v>
      </c>
      <c r="BJ21" s="26">
        <v>517.07362886291105</v>
      </c>
      <c r="BK21" s="26">
        <v>89.874756891445898</v>
      </c>
      <c r="BL21" s="26">
        <v>11.3878742031669</v>
      </c>
      <c r="BM21" s="26">
        <v>174.878126512232</v>
      </c>
      <c r="BN21" s="26">
        <v>0.57038688734932697</v>
      </c>
      <c r="BO21" s="26">
        <v>676.84805469226205</v>
      </c>
      <c r="BP21" s="26">
        <v>0</v>
      </c>
      <c r="BQ21" s="26">
        <v>1.1522565698401299</v>
      </c>
      <c r="BR21" s="26">
        <v>4150.1277865539096</v>
      </c>
      <c r="BS21" s="26">
        <v>998.42643863086403</v>
      </c>
      <c r="BT21" s="26">
        <v>35139.772442225098</v>
      </c>
      <c r="BU21" s="26">
        <v>5744.7974162371402</v>
      </c>
      <c r="BV21" s="26">
        <f t="shared" si="14"/>
        <v>12739.508347638619</v>
      </c>
      <c r="BW21" s="26">
        <f t="shared" si="15"/>
        <v>5704.8166944439245</v>
      </c>
      <c r="BY21" s="26">
        <f t="shared" si="0"/>
        <v>37361.591274977116</v>
      </c>
      <c r="CA21" s="30">
        <f t="shared" si="1"/>
        <v>8.0000087421719449E-3</v>
      </c>
      <c r="CB21" s="23">
        <f t="shared" si="2"/>
        <v>2.3547024881723821E-4</v>
      </c>
      <c r="CC21" s="23">
        <f t="shared" si="3"/>
        <v>2.5234894534009326E-4</v>
      </c>
      <c r="CD21" s="23">
        <f t="shared" si="4"/>
        <v>-1.9947594461490694E-5</v>
      </c>
      <c r="CE21" s="23">
        <f t="shared" si="5"/>
        <v>-2.0201623258940242E-4</v>
      </c>
      <c r="CF21" s="23">
        <f t="shared" si="5"/>
        <v>-2.6597444648664056E-4</v>
      </c>
      <c r="CG21" s="23">
        <f t="shared" si="6"/>
        <v>2.3588470584890871E-4</v>
      </c>
      <c r="CH21" s="23">
        <f t="shared" si="7"/>
        <v>2.3384682938983446E-4</v>
      </c>
      <c r="CI21" s="23">
        <f t="shared" si="8"/>
        <v>-3.1758369846876882E-5</v>
      </c>
      <c r="CJ21" s="23">
        <f t="shared" si="9"/>
        <v>2.8852065420826824E-4</v>
      </c>
      <c r="CK21" s="23">
        <f t="shared" si="10"/>
        <v>-6.6091178038149505E-5</v>
      </c>
      <c r="CL21" s="23">
        <f t="shared" si="11"/>
        <v>-3.0178582397183504E-5</v>
      </c>
      <c r="CM21" s="23">
        <f t="shared" si="12"/>
        <v>3.0584078285426832E-4</v>
      </c>
      <c r="CN21" s="23">
        <f t="shared" si="13"/>
        <v>7.1331428507188783E-5</v>
      </c>
      <c r="CO21" s="23"/>
      <c r="CP21" s="23"/>
      <c r="CQ21" s="23"/>
      <c r="CR21" s="23"/>
      <c r="CS21" s="23"/>
    </row>
    <row r="22" spans="1:97" x14ac:dyDescent="0.25">
      <c r="A22" s="20" t="s">
        <v>108</v>
      </c>
      <c r="B22" s="26">
        <v>100576.38167</v>
      </c>
      <c r="C22" s="26">
        <v>183.71996264000001</v>
      </c>
      <c r="D22" s="26">
        <v>28708.769068000001</v>
      </c>
      <c r="E22" s="26">
        <v>1646.6906485</v>
      </c>
      <c r="F22" s="26">
        <v>1322.6417947</v>
      </c>
      <c r="G22" s="26">
        <v>670.16384145999996</v>
      </c>
      <c r="H22" s="26">
        <v>8543.7902465000006</v>
      </c>
      <c r="I22" s="26">
        <v>38.819614121000001</v>
      </c>
      <c r="J22" s="26">
        <v>204.04824117999999</v>
      </c>
      <c r="K22" s="26">
        <v>92.411960432000001</v>
      </c>
      <c r="L22" s="26">
        <v>6.3507448056999998</v>
      </c>
      <c r="M22" s="26">
        <v>28.678635821</v>
      </c>
      <c r="N22" s="26">
        <v>13.104677377</v>
      </c>
      <c r="P22" s="28" t="s">
        <v>199</v>
      </c>
      <c r="Q22" s="26">
        <v>11.8866868273818</v>
      </c>
      <c r="R22" s="26">
        <v>6.3503173958516896</v>
      </c>
      <c r="S22" s="26">
        <v>38.816763557798403</v>
      </c>
      <c r="T22" s="26">
        <v>38.817105597513198</v>
      </c>
      <c r="U22" s="26">
        <v>23.409337944972599</v>
      </c>
      <c r="V22" s="26">
        <v>204.105015759401</v>
      </c>
      <c r="W22" s="26">
        <v>28.686559407300599</v>
      </c>
      <c r="X22" s="26">
        <v>334.73803735108203</v>
      </c>
      <c r="Y22" s="26">
        <v>100602.078149704</v>
      </c>
      <c r="Z22" s="26">
        <v>448.76836505396898</v>
      </c>
      <c r="AA22" s="26">
        <v>132.52099714146701</v>
      </c>
      <c r="AB22" s="26">
        <v>154.22387048531701</v>
      </c>
      <c r="AC22" s="26">
        <v>4.8666671425356398</v>
      </c>
      <c r="AD22" s="26">
        <v>92.4012459829449</v>
      </c>
      <c r="AE22" s="26">
        <v>92.401242967718105</v>
      </c>
      <c r="AF22" s="26">
        <v>229.674178853927</v>
      </c>
      <c r="AG22" s="26">
        <v>320.13974999686599</v>
      </c>
      <c r="AH22" s="26">
        <v>3.8580185349229899</v>
      </c>
      <c r="AI22" s="26">
        <v>4.2259881252688096</v>
      </c>
      <c r="AJ22" s="26">
        <v>25.194630741838001</v>
      </c>
      <c r="AK22" s="26">
        <v>13.105168634608701</v>
      </c>
      <c r="AL22" s="26">
        <v>183.76673102321999</v>
      </c>
      <c r="AM22" s="26">
        <v>0</v>
      </c>
      <c r="AN22" s="26">
        <v>24554.447543612299</v>
      </c>
      <c r="AO22" s="26">
        <v>3925.14787091276</v>
      </c>
      <c r="AP22" s="26">
        <v>28709.269593378998</v>
      </c>
      <c r="AQ22" s="26">
        <v>258.94166185782899</v>
      </c>
      <c r="AR22" s="26">
        <v>0.67841285482013003</v>
      </c>
      <c r="AS22" s="26">
        <v>4521.6813713284901</v>
      </c>
      <c r="AT22" s="26">
        <v>3.5377666936732801</v>
      </c>
      <c r="AU22" s="26">
        <v>0.75409333680561197</v>
      </c>
      <c r="AV22" s="26">
        <v>300.32845959864801</v>
      </c>
      <c r="AW22" s="26">
        <v>5.5069530372526003</v>
      </c>
      <c r="AX22" s="26">
        <v>0.24481853791674199</v>
      </c>
      <c r="AY22" s="26">
        <v>0.202460753187056</v>
      </c>
      <c r="AZ22" s="26">
        <v>1646.0807127581199</v>
      </c>
      <c r="BA22" s="26">
        <v>1322.0830383631601</v>
      </c>
      <c r="BB22" s="26">
        <v>323.99767439496901</v>
      </c>
      <c r="BC22" s="26">
        <v>2.7215503047338698</v>
      </c>
      <c r="BD22" s="26">
        <v>3.3816012405407901E-2</v>
      </c>
      <c r="BE22" s="26">
        <v>20.858870376494298</v>
      </c>
      <c r="BF22" s="26">
        <v>0.59500471749422601</v>
      </c>
      <c r="BG22" s="26">
        <v>30.617176188098298</v>
      </c>
      <c r="BH22" s="26">
        <v>4.6942571613287196</v>
      </c>
      <c r="BI22" s="26">
        <v>1.1594529549099599</v>
      </c>
      <c r="BJ22" s="26">
        <v>146.50024259109199</v>
      </c>
      <c r="BK22" s="26">
        <v>24.469341841280599</v>
      </c>
      <c r="BL22" s="26">
        <v>3.23819966423607</v>
      </c>
      <c r="BM22" s="26">
        <v>800.24847886483997</v>
      </c>
      <c r="BN22" s="26">
        <v>0.16302471522346601</v>
      </c>
      <c r="BO22" s="26">
        <v>670.13664454152104</v>
      </c>
      <c r="BP22" s="26">
        <v>0</v>
      </c>
      <c r="BQ22" s="26">
        <v>0.33641665834026302</v>
      </c>
      <c r="BR22" s="26">
        <v>1004.03913006943</v>
      </c>
      <c r="BS22" s="26">
        <v>95.922171444600593</v>
      </c>
      <c r="BT22" s="26">
        <v>8546.0853196426197</v>
      </c>
      <c r="BU22" s="26">
        <v>1462.77469704585</v>
      </c>
      <c r="BV22" s="26">
        <f t="shared" si="14"/>
        <v>3116.8782584395763</v>
      </c>
      <c r="BW22" s="26">
        <f t="shared" si="15"/>
        <v>1452.2886204499246</v>
      </c>
      <c r="BY22" s="26">
        <f t="shared" si="0"/>
        <v>9167.3201648915856</v>
      </c>
      <c r="CA22" s="30">
        <f t="shared" si="1"/>
        <v>8.0000007700263831E-3</v>
      </c>
      <c r="CB22" s="23">
        <f t="shared" si="2"/>
        <v>2.5549218690637147E-4</v>
      </c>
      <c r="CC22" s="23">
        <f t="shared" si="3"/>
        <v>2.5456342657562326E-4</v>
      </c>
      <c r="CD22" s="23">
        <f t="shared" si="4"/>
        <v>1.7434581671240409E-5</v>
      </c>
      <c r="CE22" s="23">
        <f t="shared" si="5"/>
        <v>-3.7040092651015517E-4</v>
      </c>
      <c r="CF22" s="23">
        <f t="shared" si="5"/>
        <v>-4.224547712607573E-4</v>
      </c>
      <c r="CG22" s="23">
        <f t="shared" si="6"/>
        <v>-4.0582491618274903E-5</v>
      </c>
      <c r="CH22" s="23">
        <f t="shared" si="7"/>
        <v>2.6862470594467009E-4</v>
      </c>
      <c r="CI22" s="23">
        <f t="shared" si="8"/>
        <v>-6.4620000574553657E-5</v>
      </c>
      <c r="CJ22" s="23">
        <f t="shared" si="9"/>
        <v>2.7824096435570138E-4</v>
      </c>
      <c r="CK22" s="23">
        <f t="shared" si="10"/>
        <v>-1.1597486117375919E-4</v>
      </c>
      <c r="CL22" s="23">
        <f t="shared" si="11"/>
        <v>-6.7300743674430098E-5</v>
      </c>
      <c r="CM22" s="23">
        <f t="shared" si="12"/>
        <v>2.7628881478375687E-4</v>
      </c>
      <c r="CN22" s="23">
        <f t="shared" si="13"/>
        <v>3.7487195950587857E-5</v>
      </c>
      <c r="CO22" s="23"/>
      <c r="CP22" s="23"/>
      <c r="CQ22" s="23"/>
      <c r="CR22" s="23"/>
      <c r="CS22" s="23"/>
    </row>
    <row r="23" spans="1:97" x14ac:dyDescent="0.25">
      <c r="A23" s="20" t="s">
        <v>109</v>
      </c>
      <c r="B23" s="26">
        <v>216502.01608</v>
      </c>
      <c r="C23" s="26">
        <v>324.50956753999998</v>
      </c>
      <c r="D23" s="26">
        <v>52956.499365000003</v>
      </c>
      <c r="E23" s="26">
        <v>3113.4551056999999</v>
      </c>
      <c r="F23" s="26">
        <v>2492.6375671000001</v>
      </c>
      <c r="G23" s="26">
        <v>1171.7844605</v>
      </c>
      <c r="H23" s="26">
        <v>19648.523346999998</v>
      </c>
      <c r="I23" s="26">
        <v>88.681296532000005</v>
      </c>
      <c r="J23" s="26">
        <v>538.99084230000005</v>
      </c>
      <c r="K23" s="26">
        <v>203.76332819999999</v>
      </c>
      <c r="L23" s="26">
        <v>14.934097576999999</v>
      </c>
      <c r="M23" s="26">
        <v>83.281704023000003</v>
      </c>
      <c r="N23" s="26">
        <v>31.369720314999999</v>
      </c>
      <c r="P23" s="28" t="s">
        <v>200</v>
      </c>
      <c r="Q23" s="26">
        <v>33.715508936646202</v>
      </c>
      <c r="R23" s="26">
        <v>14.934349775527499</v>
      </c>
      <c r="S23" s="26">
        <v>88.681380688332197</v>
      </c>
      <c r="T23" s="26">
        <v>88.682163751783506</v>
      </c>
      <c r="U23" s="26">
        <v>54.964230559384198</v>
      </c>
      <c r="V23" s="26">
        <v>539.14904836942696</v>
      </c>
      <c r="W23" s="26">
        <v>83.306438147751393</v>
      </c>
      <c r="X23" s="26">
        <v>772.101639255338</v>
      </c>
      <c r="Y23" s="26">
        <v>216563.06873239699</v>
      </c>
      <c r="Z23" s="26">
        <v>1187.93747123963</v>
      </c>
      <c r="AA23" s="26">
        <v>348.07978789746301</v>
      </c>
      <c r="AB23" s="26">
        <v>373.58056320655402</v>
      </c>
      <c r="AC23" s="26">
        <v>13.803435440282</v>
      </c>
      <c r="AD23" s="26">
        <v>203.75383717892799</v>
      </c>
      <c r="AE23" s="26">
        <v>203.753841776239</v>
      </c>
      <c r="AF23" s="26">
        <v>423.66856998936203</v>
      </c>
      <c r="AG23" s="26">
        <v>714.429210435909</v>
      </c>
      <c r="AH23" s="26">
        <v>11.4601974650478</v>
      </c>
      <c r="AI23" s="26">
        <v>8.2238329319990893</v>
      </c>
      <c r="AJ23" s="26">
        <v>81.833073047856104</v>
      </c>
      <c r="AK23" s="26">
        <v>31.3729602304896</v>
      </c>
      <c r="AL23" s="26">
        <v>324.59170370640999</v>
      </c>
      <c r="AM23" s="26">
        <v>0</v>
      </c>
      <c r="AN23" s="26">
        <v>45702.1776037522</v>
      </c>
      <c r="AO23" s="26">
        <v>6832.7061340343998</v>
      </c>
      <c r="AP23" s="26">
        <v>52958.552307776001</v>
      </c>
      <c r="AQ23" s="26">
        <v>643.23346106636905</v>
      </c>
      <c r="AR23" s="26">
        <v>1.2717012230140401</v>
      </c>
      <c r="AS23" s="26">
        <v>10006.947442827999</v>
      </c>
      <c r="AT23" s="26">
        <v>6.7535890267144998</v>
      </c>
      <c r="AU23" s="26">
        <v>1.41218501871172</v>
      </c>
      <c r="AV23" s="26">
        <v>554.98063323357405</v>
      </c>
      <c r="AW23" s="26">
        <v>10.6489217095741</v>
      </c>
      <c r="AX23" s="26">
        <v>0.47094888852880001</v>
      </c>
      <c r="AY23" s="26">
        <v>0.37969494701742201</v>
      </c>
      <c r="AZ23" s="26">
        <v>3112.3377335322898</v>
      </c>
      <c r="BA23" s="26">
        <v>2491.6146118305401</v>
      </c>
      <c r="BB23" s="26">
        <v>620.72312170174803</v>
      </c>
      <c r="BC23" s="26">
        <v>5.3351003384094797</v>
      </c>
      <c r="BD23" s="26">
        <v>6.4490653049818894E-2</v>
      </c>
      <c r="BE23" s="26">
        <v>40.566526186940898</v>
      </c>
      <c r="BF23" s="26">
        <v>1.11782657462369</v>
      </c>
      <c r="BG23" s="26">
        <v>59.808102026598696</v>
      </c>
      <c r="BH23" s="26">
        <v>8.9205306918654994</v>
      </c>
      <c r="BI23" s="26">
        <v>2.2484056831847901</v>
      </c>
      <c r="BJ23" s="26">
        <v>286.75734274376202</v>
      </c>
      <c r="BK23" s="26">
        <v>53.358388819398897</v>
      </c>
      <c r="BL23" s="26">
        <v>6.2393962404581202</v>
      </c>
      <c r="BM23" s="26">
        <v>1504.3267883507699</v>
      </c>
      <c r="BN23" s="26">
        <v>0.31242829374383302</v>
      </c>
      <c r="BO23" s="26">
        <v>1171.74067526777</v>
      </c>
      <c r="BP23" s="26">
        <v>0</v>
      </c>
      <c r="BQ23" s="26">
        <v>0.62406974617201005</v>
      </c>
      <c r="BR23" s="26">
        <v>2331.7169426289101</v>
      </c>
      <c r="BS23" s="26">
        <v>221.63605742913001</v>
      </c>
      <c r="BT23" s="26">
        <v>19654.321113223799</v>
      </c>
      <c r="BU23" s="26">
        <v>3434.8828114072198</v>
      </c>
      <c r="BV23" s="26">
        <f t="shared" si="14"/>
        <v>6897.9731998971474</v>
      </c>
      <c r="BW23" s="26">
        <f t="shared" si="15"/>
        <v>3409.7797949417122</v>
      </c>
      <c r="BY23" s="26">
        <f t="shared" si="0"/>
        <v>21124.112390577997</v>
      </c>
      <c r="CA23" s="30">
        <f t="shared" si="1"/>
        <v>8.0000028612404878E-3</v>
      </c>
      <c r="CB23" s="23">
        <f t="shared" si="2"/>
        <v>2.8199576845709201E-4</v>
      </c>
      <c r="CC23" s="23">
        <f t="shared" si="3"/>
        <v>2.5310861258315655E-4</v>
      </c>
      <c r="CD23" s="23">
        <f t="shared" si="4"/>
        <v>3.8766587682612916E-5</v>
      </c>
      <c r="CE23" s="23">
        <f t="shared" si="5"/>
        <v>-3.588849460730713E-4</v>
      </c>
      <c r="CF23" s="23">
        <f t="shared" si="5"/>
        <v>-4.103906973728763E-4</v>
      </c>
      <c r="CG23" s="23">
        <f t="shared" si="6"/>
        <v>-3.7366285102731314E-5</v>
      </c>
      <c r="CH23" s="23">
        <f t="shared" si="7"/>
        <v>2.9507389035858951E-4</v>
      </c>
      <c r="CI23" s="23">
        <f t="shared" si="8"/>
        <v>9.779060719846349E-6</v>
      </c>
      <c r="CJ23" s="23">
        <f t="shared" si="9"/>
        <v>2.9352274103917604E-4</v>
      </c>
      <c r="CK23" s="23">
        <f t="shared" si="10"/>
        <v>-4.6556089580940294E-5</v>
      </c>
      <c r="CL23" s="23">
        <f t="shared" si="11"/>
        <v>1.6887430003693347E-5</v>
      </c>
      <c r="CM23" s="23">
        <f t="shared" si="12"/>
        <v>2.9699349985153148E-4</v>
      </c>
      <c r="CN23" s="23">
        <f t="shared" si="13"/>
        <v>1.0328161861398574E-4</v>
      </c>
      <c r="CO23" s="23"/>
      <c r="CP23" s="23"/>
      <c r="CQ23" s="23"/>
      <c r="CR23" s="23"/>
      <c r="CS23" s="23"/>
    </row>
    <row r="24" spans="1:97" x14ac:dyDescent="0.25">
      <c r="A24" s="20" t="s">
        <v>110</v>
      </c>
      <c r="B24" s="26">
        <v>72782.536288999996</v>
      </c>
      <c r="C24" s="26">
        <v>135.64175757000001</v>
      </c>
      <c r="D24" s="26">
        <v>21929.742882999999</v>
      </c>
      <c r="E24" s="26">
        <v>1269.728535</v>
      </c>
      <c r="F24" s="26">
        <v>1017.6341302</v>
      </c>
      <c r="G24" s="26">
        <v>488.27458767000002</v>
      </c>
      <c r="H24" s="26">
        <v>7068.2584662999998</v>
      </c>
      <c r="I24" s="26">
        <v>31.843620154</v>
      </c>
      <c r="J24" s="26">
        <v>177.49980865000001</v>
      </c>
      <c r="K24" s="26">
        <v>74.655088062000004</v>
      </c>
      <c r="L24" s="26">
        <v>5.2781742709000001</v>
      </c>
      <c r="M24" s="26">
        <v>26.530354672000001</v>
      </c>
      <c r="N24" s="26">
        <v>10.949918054999999</v>
      </c>
      <c r="P24" s="28" t="s">
        <v>201</v>
      </c>
      <c r="Q24" s="26">
        <v>10.4749399810282</v>
      </c>
      <c r="R24" s="26">
        <v>5.2780021959441203</v>
      </c>
      <c r="S24" s="26">
        <v>31.842240431490399</v>
      </c>
      <c r="T24" s="26">
        <v>31.842507898127099</v>
      </c>
      <c r="U24" s="26">
        <v>19.4377776290778</v>
      </c>
      <c r="V24" s="26">
        <v>177.550430867969</v>
      </c>
      <c r="W24" s="26">
        <v>26.537904909068899</v>
      </c>
      <c r="X24" s="26">
        <v>271.22530395612802</v>
      </c>
      <c r="Y24" s="26">
        <v>72801.983205630604</v>
      </c>
      <c r="Z24" s="26">
        <v>387.70722486704398</v>
      </c>
      <c r="AA24" s="26">
        <v>114.588645889925</v>
      </c>
      <c r="AB24" s="26">
        <v>130.06286364276099</v>
      </c>
      <c r="AC24" s="26">
        <v>4.2617679730816498</v>
      </c>
      <c r="AD24" s="26">
        <v>74.648397884438097</v>
      </c>
      <c r="AE24" s="26">
        <v>74.648398447103901</v>
      </c>
      <c r="AF24" s="26">
        <v>175.44297573262301</v>
      </c>
      <c r="AG24" s="26">
        <v>259.33206279932898</v>
      </c>
      <c r="AH24" s="26">
        <v>3.4269387471834301</v>
      </c>
      <c r="AI24" s="26">
        <v>3.2779711984391202</v>
      </c>
      <c r="AJ24" s="26">
        <v>23.275009065303699</v>
      </c>
      <c r="AK24" s="26">
        <v>10.9506197307776</v>
      </c>
      <c r="AL24" s="26">
        <v>135.67607099985099</v>
      </c>
      <c r="AM24" s="26">
        <v>0</v>
      </c>
      <c r="AN24" s="26">
        <v>18854.030600153201</v>
      </c>
      <c r="AO24" s="26">
        <v>2900.90449421011</v>
      </c>
      <c r="AP24" s="26">
        <v>21930.3780700959</v>
      </c>
      <c r="AQ24" s="26">
        <v>218.840111840639</v>
      </c>
      <c r="AR24" s="26">
        <v>0.51954449831070804</v>
      </c>
      <c r="AS24" s="26">
        <v>3687.4609519932501</v>
      </c>
      <c r="AT24" s="26">
        <v>2.7412511681740699</v>
      </c>
      <c r="AU24" s="26">
        <v>0.57778920958790103</v>
      </c>
      <c r="AV24" s="26">
        <v>228.083512734447</v>
      </c>
      <c r="AW24" s="26">
        <v>4.3056157432056201</v>
      </c>
      <c r="AX24" s="26">
        <v>0.191031800459663</v>
      </c>
      <c r="AY24" s="26">
        <v>0.15512959727067799</v>
      </c>
      <c r="AZ24" s="26">
        <v>1269.26107385097</v>
      </c>
      <c r="BA24" s="26">
        <v>1017.20622627303</v>
      </c>
      <c r="BB24" s="26">
        <v>252.05484757794699</v>
      </c>
      <c r="BC24" s="26">
        <v>2.14976932929887</v>
      </c>
      <c r="BD24" s="26">
        <v>2.6237122747840801E-2</v>
      </c>
      <c r="BE24" s="26">
        <v>16.373791001835301</v>
      </c>
      <c r="BF24" s="26">
        <v>0.45700930681173002</v>
      </c>
      <c r="BG24" s="26">
        <v>24.073181842733199</v>
      </c>
      <c r="BH24" s="26">
        <v>3.6242819050138602</v>
      </c>
      <c r="BI24" s="26">
        <v>0.90781599188699003</v>
      </c>
      <c r="BJ24" s="26">
        <v>115.329942734943</v>
      </c>
      <c r="BK24" s="26">
        <v>20.000252921388199</v>
      </c>
      <c r="BL24" s="26">
        <v>2.5285570242012301</v>
      </c>
      <c r="BM24" s="26">
        <v>615.03496828100106</v>
      </c>
      <c r="BN24" s="26">
        <v>0.126796981100878</v>
      </c>
      <c r="BO24" s="26">
        <v>488.25161551833401</v>
      </c>
      <c r="BP24" s="26">
        <v>0</v>
      </c>
      <c r="BQ24" s="26">
        <v>0.25635948376134898</v>
      </c>
      <c r="BR24" s="26">
        <v>833.82408712696099</v>
      </c>
      <c r="BS24" s="26">
        <v>78.822399455612597</v>
      </c>
      <c r="BT24" s="26">
        <v>7070.2893533292499</v>
      </c>
      <c r="BU24" s="26">
        <v>1227.2277442826901</v>
      </c>
      <c r="BV24" s="26">
        <f t="shared" si="14"/>
        <v>2541.8347570863584</v>
      </c>
      <c r="BW24" s="26">
        <f t="shared" si="15"/>
        <v>1218.4656260321442</v>
      </c>
      <c r="BY24" s="26">
        <f t="shared" si="0"/>
        <v>7577.5434820375003</v>
      </c>
      <c r="CA24" s="30">
        <f t="shared" si="1"/>
        <v>7.9999977734928219E-3</v>
      </c>
      <c r="CB24" s="23">
        <f t="shared" si="2"/>
        <v>2.6719207136983411E-4</v>
      </c>
      <c r="CC24" s="23">
        <f t="shared" si="3"/>
        <v>2.5297099112914716E-4</v>
      </c>
      <c r="CD24" s="23">
        <f t="shared" si="4"/>
        <v>2.8964639452887433E-5</v>
      </c>
      <c r="CE24" s="23">
        <f t="shared" si="5"/>
        <v>-3.6815833947528533E-4</v>
      </c>
      <c r="CF24" s="23">
        <f t="shared" si="5"/>
        <v>-4.2048896973009088E-4</v>
      </c>
      <c r="CG24" s="23">
        <f t="shared" si="6"/>
        <v>-4.7047608550818833E-5</v>
      </c>
      <c r="CH24" s="23">
        <f t="shared" si="7"/>
        <v>2.873249526645076E-4</v>
      </c>
      <c r="CI24" s="23">
        <f t="shared" si="8"/>
        <v>-3.492868799218271E-5</v>
      </c>
      <c r="CJ24" s="23">
        <f t="shared" si="9"/>
        <v>2.851959016407244E-4</v>
      </c>
      <c r="CK24" s="23">
        <f t="shared" si="10"/>
        <v>-8.960695204790199E-5</v>
      </c>
      <c r="CL24" s="23">
        <f t="shared" si="11"/>
        <v>-3.2601226683340483E-5</v>
      </c>
      <c r="CM24" s="23">
        <f t="shared" si="12"/>
        <v>2.8458862168422098E-4</v>
      </c>
      <c r="CN24" s="23">
        <f t="shared" si="13"/>
        <v>6.4080459239599822E-5</v>
      </c>
      <c r="CO24" s="23"/>
      <c r="CP24" s="23"/>
      <c r="CQ24" s="23"/>
      <c r="CR24" s="23"/>
      <c r="CS24" s="23"/>
    </row>
    <row r="25" spans="1:97" x14ac:dyDescent="0.25">
      <c r="A25" s="20" t="s">
        <v>111</v>
      </c>
      <c r="B25" s="26">
        <v>69043.611615999995</v>
      </c>
      <c r="C25" s="26">
        <v>104.15420616</v>
      </c>
      <c r="D25" s="26">
        <v>14847.266466999999</v>
      </c>
      <c r="E25" s="26">
        <v>966.70545514000003</v>
      </c>
      <c r="F25" s="26">
        <v>774.08578342999999</v>
      </c>
      <c r="G25" s="26">
        <v>400.87071622000002</v>
      </c>
      <c r="H25" s="26">
        <v>5673.2353308000002</v>
      </c>
      <c r="I25" s="26">
        <v>24.534516750000002</v>
      </c>
      <c r="J25" s="26">
        <v>138.0831857</v>
      </c>
      <c r="K25" s="26">
        <v>57.592605341999999</v>
      </c>
      <c r="L25" s="26">
        <v>4.0497588120000003</v>
      </c>
      <c r="M25" s="26">
        <v>20.293094945</v>
      </c>
      <c r="N25" s="26">
        <v>8.4498512649999995</v>
      </c>
      <c r="P25" s="28" t="s">
        <v>202</v>
      </c>
      <c r="Q25" s="26">
        <v>7.8353654212928898</v>
      </c>
      <c r="R25" s="26">
        <v>3.9288340626521201</v>
      </c>
      <c r="S25" s="26">
        <v>23.787052778752201</v>
      </c>
      <c r="T25" s="26">
        <v>23.787266684077998</v>
      </c>
      <c r="U25" s="26">
        <v>14.5370905348137</v>
      </c>
      <c r="V25" s="26">
        <v>134.27224342720001</v>
      </c>
      <c r="W25" s="26">
        <v>19.791802863489298</v>
      </c>
      <c r="X25" s="26">
        <v>204.03892858442299</v>
      </c>
      <c r="Y25" s="26">
        <v>66391.066587741196</v>
      </c>
      <c r="Z25" s="26">
        <v>290.92877584695498</v>
      </c>
      <c r="AA25" s="26">
        <v>86.252033712366298</v>
      </c>
      <c r="AB25" s="26">
        <v>98.001400864812496</v>
      </c>
      <c r="AC25" s="26">
        <v>3.1823384260918699</v>
      </c>
      <c r="AD25" s="26">
        <v>55.801289627416601</v>
      </c>
      <c r="AE25" s="26">
        <v>55.801278572687899</v>
      </c>
      <c r="AF25" s="26">
        <v>114.250519120135</v>
      </c>
      <c r="AG25" s="26">
        <v>213.54019467456999</v>
      </c>
      <c r="AH25" s="26">
        <v>2.6249356458387201</v>
      </c>
      <c r="AI25" s="26">
        <v>2.42370705937818</v>
      </c>
      <c r="AJ25" s="26">
        <v>17.489466085521599</v>
      </c>
      <c r="AK25" s="26">
        <v>8.1990297485659394</v>
      </c>
      <c r="AL25" s="26">
        <v>99.855403297012103</v>
      </c>
      <c r="AM25" s="26">
        <v>0</v>
      </c>
      <c r="AN25" s="26">
        <v>12322.1020149142</v>
      </c>
      <c r="AO25" s="26">
        <v>1844.9750284010399</v>
      </c>
      <c r="AP25" s="26">
        <v>14281.327562435399</v>
      </c>
      <c r="AQ25" s="26">
        <v>167.67165458258199</v>
      </c>
      <c r="AR25" s="26">
        <v>0.36913994124682398</v>
      </c>
      <c r="AS25" s="26">
        <v>2920.2747418409599</v>
      </c>
      <c r="AT25" s="26">
        <v>1.9537737969653299</v>
      </c>
      <c r="AU25" s="26">
        <v>0.424215499705132</v>
      </c>
      <c r="AV25" s="26">
        <v>166.667024587046</v>
      </c>
      <c r="AW25" s="26">
        <v>3.1151681134498399</v>
      </c>
      <c r="AX25" s="26">
        <v>0.14332633409943901</v>
      </c>
      <c r="AY25" s="26">
        <v>0.11085494171530599</v>
      </c>
      <c r="AZ25" s="26">
        <v>936.93349550907396</v>
      </c>
      <c r="BA25" s="26">
        <v>749.35312193587799</v>
      </c>
      <c r="BB25" s="26">
        <v>187.580373573196</v>
      </c>
      <c r="BC25" s="26">
        <v>1.60965069748728</v>
      </c>
      <c r="BD25" s="26">
        <v>1.9644151523669301E-2</v>
      </c>
      <c r="BE25" s="26">
        <v>11.957833440808599</v>
      </c>
      <c r="BF25" s="26">
        <v>0.338689627473999</v>
      </c>
      <c r="BG25" s="26">
        <v>17.108111399549099</v>
      </c>
      <c r="BH25" s="26">
        <v>2.5338872379944499</v>
      </c>
      <c r="BI25" s="26">
        <v>0.654106455684342</v>
      </c>
      <c r="BJ25" s="26">
        <v>81.7848024383119</v>
      </c>
      <c r="BK25" s="26">
        <v>14.912880653672101</v>
      </c>
      <c r="BL25" s="26">
        <v>1.8789926288463701</v>
      </c>
      <c r="BM25" s="26">
        <v>458.59080253751898</v>
      </c>
      <c r="BN25" s="26">
        <v>9.3098106450172802E-2</v>
      </c>
      <c r="BO25" s="26">
        <v>385.39567245931102</v>
      </c>
      <c r="BP25" s="26">
        <v>0</v>
      </c>
      <c r="BQ25" s="26">
        <v>0.18856743845958601</v>
      </c>
      <c r="BR25" s="26">
        <v>651.20057535466196</v>
      </c>
      <c r="BS25" s="26">
        <v>62.637773681244603</v>
      </c>
      <c r="BT25" s="26">
        <v>5518.6747793448903</v>
      </c>
      <c r="BU25" s="26">
        <v>932.61020110975096</v>
      </c>
      <c r="BV25" s="26">
        <f t="shared" si="14"/>
        <v>2012.9991708902933</v>
      </c>
      <c r="BW25" s="26">
        <f t="shared" si="15"/>
        <v>926.04976252610038</v>
      </c>
      <c r="BY25" s="26">
        <f t="shared" si="0"/>
        <v>5904.211217350763</v>
      </c>
      <c r="CA25" s="30">
        <f t="shared" si="1"/>
        <v>7.9999929012658129E-3</v>
      </c>
      <c r="CB25" s="23">
        <f t="shared" si="2"/>
        <v>-3.8418399127372778E-2</v>
      </c>
      <c r="CC25" s="23">
        <f t="shared" si="3"/>
        <v>-4.1273444649793087E-2</v>
      </c>
      <c r="CD25" s="23">
        <f t="shared" si="4"/>
        <v>-3.8117380449961873E-2</v>
      </c>
      <c r="CE25" s="23">
        <f t="shared" si="5"/>
        <v>-3.0797343154140403E-2</v>
      </c>
      <c r="CF25" s="23">
        <f t="shared" si="5"/>
        <v>-3.1950801866597718E-2</v>
      </c>
      <c r="CG25" s="23">
        <f t="shared" si="6"/>
        <v>-3.8603577499026438E-2</v>
      </c>
      <c r="CH25" s="23">
        <f t="shared" si="7"/>
        <v>-2.7243811060683562E-2</v>
      </c>
      <c r="CI25" s="23">
        <f t="shared" si="8"/>
        <v>-3.0457093308022997E-2</v>
      </c>
      <c r="CJ25" s="23">
        <f t="shared" si="9"/>
        <v>-2.7598887246704007E-2</v>
      </c>
      <c r="CK25" s="23">
        <f t="shared" si="10"/>
        <v>-3.1103416118696693E-2</v>
      </c>
      <c r="CL25" s="23">
        <f t="shared" si="11"/>
        <v>-2.985974102693803E-2</v>
      </c>
      <c r="CM25" s="23">
        <f t="shared" si="12"/>
        <v>-2.4702593806875898E-2</v>
      </c>
      <c r="CN25" s="23">
        <f t="shared" si="13"/>
        <v>-2.9683542179373516E-2</v>
      </c>
      <c r="CO25" s="23"/>
      <c r="CP25" s="23"/>
      <c r="CQ25" s="23"/>
      <c r="CR25" s="23"/>
      <c r="CS25" s="23"/>
    </row>
    <row r="26" spans="1:97" x14ac:dyDescent="0.25">
      <c r="A26" s="20" t="s">
        <v>112</v>
      </c>
      <c r="B26" s="26">
        <v>147824.05236999999</v>
      </c>
      <c r="C26" s="26">
        <v>244.34229124999999</v>
      </c>
      <c r="D26" s="26">
        <v>35041.129231999999</v>
      </c>
      <c r="E26" s="26">
        <v>2274.5050892999998</v>
      </c>
      <c r="F26" s="26">
        <v>1821.8614468000001</v>
      </c>
      <c r="G26" s="26">
        <v>911.53328010999996</v>
      </c>
      <c r="H26" s="26">
        <v>13827.567252000001</v>
      </c>
      <c r="I26" s="26">
        <v>57.317779244</v>
      </c>
      <c r="J26" s="26">
        <v>322.16930558000001</v>
      </c>
      <c r="K26" s="26">
        <v>134.26422156000001</v>
      </c>
      <c r="L26" s="26">
        <v>9.4674950312000004</v>
      </c>
      <c r="M26" s="26">
        <v>47.289873319999998</v>
      </c>
      <c r="N26" s="26">
        <v>19.724675001000001</v>
      </c>
      <c r="P26" s="28" t="s">
        <v>203</v>
      </c>
      <c r="Q26" s="26">
        <v>18.776305418423402</v>
      </c>
      <c r="R26" s="26">
        <v>9.4671707499911602</v>
      </c>
      <c r="S26" s="26">
        <v>57.3151383688325</v>
      </c>
      <c r="T26" s="26">
        <v>57.315718127532897</v>
      </c>
      <c r="U26" s="26">
        <v>35.005884633046101</v>
      </c>
      <c r="V26" s="26">
        <v>322.26012587070602</v>
      </c>
      <c r="W26" s="26">
        <v>47.3036110277652</v>
      </c>
      <c r="X26" s="26">
        <v>490.19823685137999</v>
      </c>
      <c r="Y26" s="26">
        <v>147857.08315591601</v>
      </c>
      <c r="Z26" s="26">
        <v>697.88502600390802</v>
      </c>
      <c r="AA26" s="26">
        <v>206.73755102144801</v>
      </c>
      <c r="AB26" s="26">
        <v>235.31296711572901</v>
      </c>
      <c r="AC26" s="26">
        <v>7.6081876804311301</v>
      </c>
      <c r="AD26" s="26">
        <v>134.251959308826</v>
      </c>
      <c r="AE26" s="26">
        <v>134.25197420292201</v>
      </c>
      <c r="AF26" s="26">
        <v>280.33288612796701</v>
      </c>
      <c r="AG26" s="26">
        <v>525.55244664588804</v>
      </c>
      <c r="AH26" s="26">
        <v>6.2517357462399596</v>
      </c>
      <c r="AI26" s="26">
        <v>5.8873744875234797</v>
      </c>
      <c r="AJ26" s="26">
        <v>41.690150208446298</v>
      </c>
      <c r="AK26" s="26">
        <v>19.7259487127887</v>
      </c>
      <c r="AL26" s="26">
        <v>244.404145325374</v>
      </c>
      <c r="AM26" s="26">
        <v>0</v>
      </c>
      <c r="AN26" s="26">
        <v>30213.856785330401</v>
      </c>
      <c r="AO26" s="26">
        <v>4547.4325177554701</v>
      </c>
      <c r="AP26" s="26">
        <v>35041.622189213798</v>
      </c>
      <c r="AQ26" s="26">
        <v>402.95775307677002</v>
      </c>
      <c r="AR26" s="26">
        <v>0.91329317195500304</v>
      </c>
      <c r="AS26" s="26">
        <v>7380.4125572810299</v>
      </c>
      <c r="AT26" s="26">
        <v>4.8214587013674102</v>
      </c>
      <c r="AU26" s="26">
        <v>1.03264891637317</v>
      </c>
      <c r="AV26" s="26">
        <v>408.06693585101198</v>
      </c>
      <c r="AW26" s="26">
        <v>7.6158933403881202</v>
      </c>
      <c r="AX26" s="26">
        <v>0.34411740504968602</v>
      </c>
      <c r="AY26" s="26">
        <v>0.27350599392626601</v>
      </c>
      <c r="AZ26" s="26">
        <v>2273.65896475614</v>
      </c>
      <c r="BA26" s="26">
        <v>1821.08713332153</v>
      </c>
      <c r="BB26" s="26">
        <v>452.57183143460202</v>
      </c>
      <c r="BC26" s="26">
        <v>3.8616265555537099</v>
      </c>
      <c r="BD26" s="26">
        <v>4.7262554715962003E-2</v>
      </c>
      <c r="BE26" s="26">
        <v>29.090204994571099</v>
      </c>
      <c r="BF26" s="26">
        <v>0.82029769650071305</v>
      </c>
      <c r="BG26" s="26">
        <v>42.238422581942999</v>
      </c>
      <c r="BH26" s="26">
        <v>6.3171897374846298</v>
      </c>
      <c r="BI26" s="26">
        <v>1.6044145076252301</v>
      </c>
      <c r="BJ26" s="26">
        <v>202.12027220467601</v>
      </c>
      <c r="BK26" s="26">
        <v>37.873046693496804</v>
      </c>
      <c r="BL26" s="26">
        <v>4.5322381289373102</v>
      </c>
      <c r="BM26" s="26">
        <v>1107.16131913556</v>
      </c>
      <c r="BN26" s="26">
        <v>0.22603184389071601</v>
      </c>
      <c r="BO26" s="26">
        <v>911.51311307836897</v>
      </c>
      <c r="BP26" s="26">
        <v>0</v>
      </c>
      <c r="BQ26" s="26">
        <v>0.45940233371308797</v>
      </c>
      <c r="BR26" s="26">
        <v>1633.69280757762</v>
      </c>
      <c r="BS26" s="26">
        <v>154.574779329552</v>
      </c>
      <c r="BT26" s="26">
        <v>13831.011079768699</v>
      </c>
      <c r="BU26" s="26">
        <v>2362.36293014477</v>
      </c>
      <c r="BV26" s="26">
        <f t="shared" si="14"/>
        <v>5087.4543226262404</v>
      </c>
      <c r="BW26" s="26">
        <f t="shared" si="15"/>
        <v>2346.5792485381598</v>
      </c>
      <c r="BY26" s="26">
        <f t="shared" si="0"/>
        <v>14757.066365797778</v>
      </c>
      <c r="CA26" s="30">
        <f t="shared" si="1"/>
        <v>7.9999973920801132E-3</v>
      </c>
      <c r="CB26" s="23">
        <f t="shared" si="2"/>
        <v>2.2344662716557544E-4</v>
      </c>
      <c r="CC26" s="23">
        <f t="shared" si="3"/>
        <v>2.5314518848777018E-4</v>
      </c>
      <c r="CD26" s="23">
        <f t="shared" si="4"/>
        <v>1.4067960268494161E-5</v>
      </c>
      <c r="CE26" s="23">
        <f t="shared" si="5"/>
        <v>-3.7200380330658649E-4</v>
      </c>
      <c r="CF26" s="23">
        <f t="shared" si="5"/>
        <v>-4.2501227512667768E-4</v>
      </c>
      <c r="CG26" s="23">
        <f t="shared" si="6"/>
        <v>-2.2124295482175291E-5</v>
      </c>
      <c r="CH26" s="23">
        <f t="shared" si="7"/>
        <v>2.4905521744618533E-4</v>
      </c>
      <c r="CI26" s="23">
        <f t="shared" si="8"/>
        <v>-3.5959461344964549E-5</v>
      </c>
      <c r="CJ26" s="23">
        <f t="shared" si="9"/>
        <v>2.8190236975711409E-4</v>
      </c>
      <c r="CK26" s="23">
        <f t="shared" si="10"/>
        <v>-9.1218322615625912E-5</v>
      </c>
      <c r="CL26" s="23">
        <f t="shared" si="11"/>
        <v>-3.4252060103706466E-5</v>
      </c>
      <c r="CM26" s="23">
        <f t="shared" si="12"/>
        <v>2.9049999081710143E-4</v>
      </c>
      <c r="CN26" s="23">
        <f t="shared" si="13"/>
        <v>6.457453867472754E-5</v>
      </c>
      <c r="CO26" s="23"/>
      <c r="CP26" s="23"/>
      <c r="CQ26" s="23"/>
      <c r="CR26" s="23"/>
      <c r="CS26" s="23"/>
    </row>
    <row r="27" spans="1:97" x14ac:dyDescent="0.25">
      <c r="A27" s="20" t="s">
        <v>113</v>
      </c>
      <c r="B27" s="26">
        <v>228110.51942</v>
      </c>
      <c r="C27" s="26">
        <v>302.60195741000001</v>
      </c>
      <c r="D27" s="26">
        <v>50517.308772999997</v>
      </c>
      <c r="E27" s="26">
        <v>2813.1326869999998</v>
      </c>
      <c r="F27" s="26">
        <v>2252.9870058000001</v>
      </c>
      <c r="G27" s="26">
        <v>1127.4882230999999</v>
      </c>
      <c r="H27" s="26">
        <v>18444.630628999999</v>
      </c>
      <c r="I27" s="26">
        <v>78.463221395999994</v>
      </c>
      <c r="J27" s="26">
        <v>471.49365977999997</v>
      </c>
      <c r="K27" s="26">
        <v>181.76864380000001</v>
      </c>
      <c r="L27" s="26">
        <v>13.099229834999999</v>
      </c>
      <c r="M27" s="26">
        <v>69.807673847000004</v>
      </c>
      <c r="N27" s="26">
        <v>27.567272244000002</v>
      </c>
      <c r="P27" s="28" t="s">
        <v>204</v>
      </c>
      <c r="Q27" s="26">
        <v>29.161175609034299</v>
      </c>
      <c r="R27" s="26">
        <v>13.099834749620801</v>
      </c>
      <c r="S27" s="26">
        <v>78.465700568648302</v>
      </c>
      <c r="T27" s="26">
        <v>78.466389824537998</v>
      </c>
      <c r="U27" s="26">
        <v>48.389710315150602</v>
      </c>
      <c r="V27" s="26">
        <v>471.63763354735403</v>
      </c>
      <c r="W27" s="26">
        <v>69.830417161828706</v>
      </c>
      <c r="X27" s="26">
        <v>693.51089520066898</v>
      </c>
      <c r="Y27" s="26">
        <v>228167.31100889001</v>
      </c>
      <c r="Z27" s="26">
        <v>1033.8427892334801</v>
      </c>
      <c r="AA27" s="26">
        <v>303.00075534324299</v>
      </c>
      <c r="AB27" s="26">
        <v>327.92183490398298</v>
      </c>
      <c r="AC27" s="26">
        <v>11.9814576449411</v>
      </c>
      <c r="AD27" s="26">
        <v>181.76636767384301</v>
      </c>
      <c r="AE27" s="26">
        <v>181.76635843950399</v>
      </c>
      <c r="AF27" s="26">
        <v>404.17091191322601</v>
      </c>
      <c r="AG27" s="26">
        <v>700.96731934974696</v>
      </c>
      <c r="AH27" s="26">
        <v>10.0597327656775</v>
      </c>
      <c r="AI27" s="26">
        <v>7.4343141465853098</v>
      </c>
      <c r="AJ27" s="26">
        <v>70.185541315526606</v>
      </c>
      <c r="AK27" s="26">
        <v>27.570911504650201</v>
      </c>
      <c r="AL27" s="26">
        <v>302.68956798227401</v>
      </c>
      <c r="AM27" s="26">
        <v>0</v>
      </c>
      <c r="AN27" s="26">
        <v>43447.277845202399</v>
      </c>
      <c r="AO27" s="26">
        <v>6669.8868184548801</v>
      </c>
      <c r="AP27" s="26">
        <v>50521.335575570498</v>
      </c>
      <c r="AQ27" s="26">
        <v>573.41954107761899</v>
      </c>
      <c r="AR27" s="26">
        <v>1.12449648858832</v>
      </c>
      <c r="AS27" s="26">
        <v>9637.4684623423</v>
      </c>
      <c r="AT27" s="26">
        <v>5.9373095079834801</v>
      </c>
      <c r="AU27" s="26">
        <v>1.27655714854191</v>
      </c>
      <c r="AV27" s="26">
        <v>504.57887652463398</v>
      </c>
      <c r="AW27" s="26">
        <v>9.3912977022327304</v>
      </c>
      <c r="AX27" s="26">
        <v>0.42619083626823601</v>
      </c>
      <c r="AY27" s="26">
        <v>0.33699972651664201</v>
      </c>
      <c r="AZ27" s="26">
        <v>2812.2166871489198</v>
      </c>
      <c r="BA27" s="26">
        <v>2252.1329395120001</v>
      </c>
      <c r="BB27" s="26">
        <v>560.08374763691995</v>
      </c>
      <c r="BC27" s="26">
        <v>4.7794172004607596</v>
      </c>
      <c r="BD27" s="26">
        <v>5.8534617525642499E-2</v>
      </c>
      <c r="BE27" s="26">
        <v>35.910073876882798</v>
      </c>
      <c r="BF27" s="26">
        <v>1.0150850782365199</v>
      </c>
      <c r="BG27" s="26">
        <v>51.983810005676801</v>
      </c>
      <c r="BH27" s="26">
        <v>7.7619081201739402</v>
      </c>
      <c r="BI27" s="26">
        <v>1.9780639902555699</v>
      </c>
      <c r="BJ27" s="26">
        <v>248.68344306839199</v>
      </c>
      <c r="BK27" s="26">
        <v>48.836753068571397</v>
      </c>
      <c r="BL27" s="26">
        <v>5.6065604369560704</v>
      </c>
      <c r="BM27" s="26">
        <v>1371.00506952826</v>
      </c>
      <c r="BN27" s="26">
        <v>0.27924565441447902</v>
      </c>
      <c r="BO27" s="26">
        <v>1127.4922734392601</v>
      </c>
      <c r="BP27" s="26">
        <v>0</v>
      </c>
      <c r="BQ27" s="26">
        <v>0.56825784737891405</v>
      </c>
      <c r="BR27" s="26">
        <v>2187.1467889966402</v>
      </c>
      <c r="BS27" s="26">
        <v>209.84262591630099</v>
      </c>
      <c r="BT27" s="26">
        <v>18449.752523024501</v>
      </c>
      <c r="BU27" s="26">
        <v>3151.4291436390599</v>
      </c>
      <c r="BV27" s="26">
        <f t="shared" si="14"/>
        <v>6643.2845328608964</v>
      </c>
      <c r="BW27" s="26">
        <f t="shared" si="15"/>
        <v>3129.3683294734378</v>
      </c>
      <c r="BY27" s="26">
        <f t="shared" si="0"/>
        <v>19777.036800505753</v>
      </c>
      <c r="CA27" s="30">
        <f t="shared" si="1"/>
        <v>8.0000044992607471E-3</v>
      </c>
      <c r="CB27" s="23">
        <f t="shared" si="2"/>
        <v>2.4896523419619946E-4</v>
      </c>
      <c r="CC27" s="23">
        <f t="shared" si="3"/>
        <v>2.8952414261913464E-4</v>
      </c>
      <c r="CD27" s="23">
        <f t="shared" si="4"/>
        <v>7.9711343860286622E-5</v>
      </c>
      <c r="CE27" s="23">
        <f t="shared" si="5"/>
        <v>-3.2561558696216579E-4</v>
      </c>
      <c r="CF27" s="23">
        <f t="shared" si="5"/>
        <v>-3.7908176381015003E-4</v>
      </c>
      <c r="CG27" s="23">
        <f t="shared" si="6"/>
        <v>3.592356156979314E-6</v>
      </c>
      <c r="CH27" s="23">
        <f t="shared" si="7"/>
        <v>2.7769024642047613E-4</v>
      </c>
      <c r="CI27" s="23">
        <f t="shared" si="8"/>
        <v>4.0381066206967302E-5</v>
      </c>
      <c r="CJ27" s="23">
        <f t="shared" si="9"/>
        <v>3.0535674100312053E-4</v>
      </c>
      <c r="CK27" s="23">
        <f t="shared" si="10"/>
        <v>-1.257290833138501E-5</v>
      </c>
      <c r="CL27" s="23">
        <f t="shared" si="11"/>
        <v>4.6179403554328639E-5</v>
      </c>
      <c r="CM27" s="23">
        <f t="shared" si="12"/>
        <v>3.2579963742309043E-4</v>
      </c>
      <c r="CN27" s="23">
        <f t="shared" si="13"/>
        <v>1.3201381036137511E-4</v>
      </c>
      <c r="CO27" s="23"/>
      <c r="CP27" s="23"/>
      <c r="CQ27" s="23"/>
      <c r="CR27" s="23"/>
      <c r="CS27" s="23"/>
    </row>
    <row r="28" spans="1:97" x14ac:dyDescent="0.25">
      <c r="A28" s="56" t="s">
        <v>114</v>
      </c>
      <c r="B28" s="26">
        <v>218101.96247</v>
      </c>
      <c r="C28" s="26">
        <v>298.29684675999999</v>
      </c>
      <c r="D28" s="26">
        <v>49732.665270999998</v>
      </c>
      <c r="E28" s="26">
        <v>1425.9423405</v>
      </c>
      <c r="F28" s="26">
        <v>980.71938090000003</v>
      </c>
      <c r="G28" s="26">
        <v>687.65891541999997</v>
      </c>
      <c r="H28" s="26">
        <v>17929.282685999999</v>
      </c>
      <c r="I28" s="26">
        <v>77.756349231000002</v>
      </c>
      <c r="J28" s="26">
        <v>467.01499481000002</v>
      </c>
      <c r="K28" s="26">
        <v>179.94917508</v>
      </c>
      <c r="L28" s="26">
        <v>13.000023948000001</v>
      </c>
      <c r="M28" s="26">
        <v>69.603586282999999</v>
      </c>
      <c r="N28" s="26">
        <v>27.332776004999999</v>
      </c>
      <c r="P28" s="28" t="s">
        <v>205</v>
      </c>
      <c r="Q28" s="26">
        <v>28.980867588632101</v>
      </c>
      <c r="R28" s="26">
        <v>13.0011565109561</v>
      </c>
      <c r="S28" s="26">
        <v>77.761946530336999</v>
      </c>
      <c r="T28" s="26">
        <v>77.7626027850783</v>
      </c>
      <c r="U28" s="26">
        <v>47.978170078837202</v>
      </c>
      <c r="V28" s="26">
        <v>467.17836700206499</v>
      </c>
      <c r="W28" s="26">
        <v>69.629789742711594</v>
      </c>
      <c r="X28" s="26">
        <v>685.85652295916702</v>
      </c>
      <c r="Y28" s="26">
        <v>218173.39980268601</v>
      </c>
      <c r="Z28" s="26">
        <v>1026.13177193963</v>
      </c>
      <c r="AA28" s="26">
        <v>300.562029284613</v>
      </c>
      <c r="AB28" s="26">
        <v>324.85378422636899</v>
      </c>
      <c r="AC28" s="26">
        <v>11.901164468757701</v>
      </c>
      <c r="AD28" s="26">
        <v>179.95349297042301</v>
      </c>
      <c r="AE28" s="26">
        <v>179.95348777403899</v>
      </c>
      <c r="AF28" s="26">
        <v>397.90421870886303</v>
      </c>
      <c r="AG28" s="26">
        <v>671.78154742829099</v>
      </c>
      <c r="AH28" s="26">
        <v>9.9431577567898994</v>
      </c>
      <c r="AI28" s="26">
        <v>7.3643420991308197</v>
      </c>
      <c r="AJ28" s="26">
        <v>69.796073951677698</v>
      </c>
      <c r="AK28" s="26">
        <v>27.3375658112918</v>
      </c>
      <c r="AL28" s="26">
        <v>298.391804768707</v>
      </c>
      <c r="AM28" s="26">
        <v>0</v>
      </c>
      <c r="AN28" s="26">
        <v>42775.307096413599</v>
      </c>
      <c r="AO28" s="26">
        <v>6564.8269196823103</v>
      </c>
      <c r="AP28" s="26">
        <v>49738.038234804801</v>
      </c>
      <c r="AQ28" s="26">
        <v>565.06199955333295</v>
      </c>
      <c r="AR28" s="26">
        <v>1.14932736101236</v>
      </c>
      <c r="AS28" s="26">
        <v>9305.79262938375</v>
      </c>
      <c r="AT28" s="26">
        <v>6.0644622038503702</v>
      </c>
      <c r="AU28" s="26">
        <v>1.27320623147428</v>
      </c>
      <c r="AV28" s="26">
        <v>502.56559170400601</v>
      </c>
      <c r="AW28" s="26">
        <v>9.5116177244994091</v>
      </c>
      <c r="AX28" s="26">
        <v>0.4201342955406</v>
      </c>
      <c r="AY28" s="26">
        <v>0.342935610046462</v>
      </c>
      <c r="AZ28" s="26">
        <v>1425.73726192342</v>
      </c>
      <c r="BA28" s="26">
        <v>980.517038771584</v>
      </c>
      <c r="BB28" s="26">
        <v>445.22022315183699</v>
      </c>
      <c r="BC28" s="26">
        <v>4.7310971762099197</v>
      </c>
      <c r="BD28" s="26">
        <v>5.7702379624883497E-2</v>
      </c>
      <c r="BE28" s="26">
        <v>36.136610670370402</v>
      </c>
      <c r="BF28" s="26">
        <v>1.0059589572137899</v>
      </c>
      <c r="BG28" s="26">
        <v>53.302958152967697</v>
      </c>
      <c r="BH28" s="26">
        <v>8.0347550879919698</v>
      </c>
      <c r="BI28" s="26">
        <v>2.0064821844496898</v>
      </c>
      <c r="BJ28" s="26">
        <v>255.438225268275</v>
      </c>
      <c r="BK28" s="26">
        <v>48.004267105954298</v>
      </c>
      <c r="BL28" s="26">
        <v>5.56764128893224</v>
      </c>
      <c r="BM28" s="26">
        <v>92.628766914135397</v>
      </c>
      <c r="BN28" s="26">
        <v>0.27956556098259999</v>
      </c>
      <c r="BO28" s="26">
        <v>687.87724761410198</v>
      </c>
      <c r="BP28" s="26">
        <v>0</v>
      </c>
      <c r="BQ28" s="26">
        <v>0.56305208701910903</v>
      </c>
      <c r="BR28" s="26">
        <v>2125.9670668681001</v>
      </c>
      <c r="BS28" s="26">
        <v>203.35110004038401</v>
      </c>
      <c r="BT28" s="26">
        <v>17934.975634517701</v>
      </c>
      <c r="BU28" s="26">
        <v>3085.20782375308</v>
      </c>
      <c r="BV28" s="26">
        <f t="shared" si="14"/>
        <v>6414.6542717475168</v>
      </c>
      <c r="BW28" s="26">
        <f t="shared" si="15"/>
        <v>3063.3337207151135</v>
      </c>
      <c r="BY28" s="26">
        <f t="shared" si="0"/>
        <v>19243.991177076339</v>
      </c>
      <c r="CA28" s="30">
        <f t="shared" si="1"/>
        <v>7.9999982474263463E-3</v>
      </c>
      <c r="CB28" s="23">
        <f t="shared" si="2"/>
        <v>3.275409898974841E-4</v>
      </c>
      <c r="CC28" s="23">
        <f t="shared" si="3"/>
        <v>3.1833393392659786E-4</v>
      </c>
      <c r="CD28" s="23">
        <f t="shared" si="4"/>
        <v>1.0803691649189848E-4</v>
      </c>
      <c r="CE28" s="23">
        <f t="shared" si="5"/>
        <v>-1.4381968383667305E-4</v>
      </c>
      <c r="CF28" s="23">
        <f t="shared" si="5"/>
        <v>-2.0632010782773236E-4</v>
      </c>
      <c r="CG28" s="23">
        <f t="shared" si="6"/>
        <v>3.1750071031748888E-4</v>
      </c>
      <c r="CH28" s="23">
        <f t="shared" si="7"/>
        <v>3.1752238042115176E-4</v>
      </c>
      <c r="CI28" s="23">
        <f t="shared" si="8"/>
        <v>8.0424996031136801E-5</v>
      </c>
      <c r="CJ28" s="23">
        <f t="shared" si="9"/>
        <v>3.4982215534949863E-4</v>
      </c>
      <c r="CK28" s="23">
        <f t="shared" si="10"/>
        <v>2.3966178433824581E-5</v>
      </c>
      <c r="CL28" s="23">
        <f t="shared" si="11"/>
        <v>8.7120066903714251E-5</v>
      </c>
      <c r="CM28" s="23">
        <f t="shared" si="12"/>
        <v>3.7646709186873605E-4</v>
      </c>
      <c r="CN28" s="23">
        <f t="shared" si="13"/>
        <v>1.7524038871587523E-4</v>
      </c>
      <c r="CO28" s="23"/>
      <c r="CP28" s="23"/>
      <c r="CQ28" s="23"/>
      <c r="CR28" s="23"/>
      <c r="CS28" s="23"/>
    </row>
    <row r="29" spans="1:97" x14ac:dyDescent="0.25">
      <c r="A29" s="20" t="s">
        <v>115</v>
      </c>
      <c r="B29" s="26">
        <v>105161.08878999999</v>
      </c>
      <c r="C29" s="26">
        <v>130.43451024999999</v>
      </c>
      <c r="D29" s="26">
        <v>18699.690208</v>
      </c>
      <c r="E29" s="26">
        <v>1210.6232150000001</v>
      </c>
      <c r="F29" s="26">
        <v>969.40221202999999</v>
      </c>
      <c r="G29" s="26">
        <v>496.13384848999999</v>
      </c>
      <c r="H29" s="26">
        <v>7667.6139082</v>
      </c>
      <c r="I29" s="26">
        <v>33.917562717000003</v>
      </c>
      <c r="J29" s="26">
        <v>202.94438676999999</v>
      </c>
      <c r="K29" s="26">
        <v>78.594393776000004</v>
      </c>
      <c r="L29" s="26">
        <v>5.6560793513999998</v>
      </c>
      <c r="M29" s="26">
        <v>30.121995975000001</v>
      </c>
      <c r="N29" s="26">
        <v>11.924149126</v>
      </c>
      <c r="P29" s="28" t="s">
        <v>206</v>
      </c>
      <c r="Q29" s="26">
        <v>12.6212794407299</v>
      </c>
      <c r="R29" s="26">
        <v>5.6560805743357703</v>
      </c>
      <c r="S29" s="26">
        <v>33.917129628361501</v>
      </c>
      <c r="T29" s="26">
        <v>33.917432883471598</v>
      </c>
      <c r="U29" s="26">
        <v>20.9236722597926</v>
      </c>
      <c r="V29" s="26">
        <v>203.00032652156199</v>
      </c>
      <c r="W29" s="26">
        <v>30.130506434868298</v>
      </c>
      <c r="X29" s="26">
        <v>300.75174141587399</v>
      </c>
      <c r="Y29" s="26">
        <v>105185.955028357</v>
      </c>
      <c r="Z29" s="26">
        <v>447.61961173488299</v>
      </c>
      <c r="AA29" s="26">
        <v>131.26898158815399</v>
      </c>
      <c r="AB29" s="26">
        <v>142.05604777261499</v>
      </c>
      <c r="AC29" s="26">
        <v>5.1853458150968903</v>
      </c>
      <c r="AD29" s="26">
        <v>78.589915837693496</v>
      </c>
      <c r="AE29" s="26">
        <v>78.589938940090406</v>
      </c>
      <c r="AF29" s="26">
        <v>149.60137853690199</v>
      </c>
      <c r="AG29" s="26">
        <v>290.93302163968701</v>
      </c>
      <c r="AH29" s="26">
        <v>4.3419724134591</v>
      </c>
      <c r="AI29" s="26">
        <v>3.2040298546669002</v>
      </c>
      <c r="AJ29" s="26">
        <v>30.3796197082447</v>
      </c>
      <c r="AK29" s="26">
        <v>11.925205841908401</v>
      </c>
      <c r="AL29" s="26">
        <v>130.467512811609</v>
      </c>
      <c r="AM29" s="26">
        <v>0</v>
      </c>
      <c r="AN29" s="26">
        <v>16136.632253399201</v>
      </c>
      <c r="AO29" s="26">
        <v>2413.94677932285</v>
      </c>
      <c r="AP29" s="26">
        <v>18700.180411259</v>
      </c>
      <c r="AQ29" s="26">
        <v>246.99648366650601</v>
      </c>
      <c r="AR29" s="26">
        <v>0.48114684876844199</v>
      </c>
      <c r="AS29" s="26">
        <v>3964.6886021627301</v>
      </c>
      <c r="AT29" s="26">
        <v>2.5409798177879899</v>
      </c>
      <c r="AU29" s="26">
        <v>0.54894919139976905</v>
      </c>
      <c r="AV29" s="26">
        <v>217.05800889564901</v>
      </c>
      <c r="AW29" s="26">
        <v>4.0260343689545097</v>
      </c>
      <c r="AX29" s="26">
        <v>0.18369768371390599</v>
      </c>
      <c r="AY29" s="26">
        <v>0.14432456026058599</v>
      </c>
      <c r="AZ29" s="26">
        <v>1210.16040040487</v>
      </c>
      <c r="BA29" s="26">
        <v>968.97888362494905</v>
      </c>
      <c r="BB29" s="26">
        <v>241.18151677992901</v>
      </c>
      <c r="BC29" s="26">
        <v>2.0583521387589001</v>
      </c>
      <c r="BD29" s="26">
        <v>2.5229775955290201E-2</v>
      </c>
      <c r="BE29" s="26">
        <v>15.415237255907</v>
      </c>
      <c r="BF29" s="26">
        <v>0.43706147974227899</v>
      </c>
      <c r="BG29" s="26">
        <v>22.232233193890899</v>
      </c>
      <c r="BH29" s="26">
        <v>3.3125964318193</v>
      </c>
      <c r="BI29" s="26">
        <v>0.84782270099263002</v>
      </c>
      <c r="BJ29" s="26">
        <v>106.318390625947</v>
      </c>
      <c r="BK29" s="26">
        <v>20.326770943487801</v>
      </c>
      <c r="BL29" s="26">
        <v>2.4130212944438001</v>
      </c>
      <c r="BM29" s="26">
        <v>590.81580824197897</v>
      </c>
      <c r="BN29" s="26">
        <v>0.119989118977937</v>
      </c>
      <c r="BO29" s="26">
        <v>496.11478990503599</v>
      </c>
      <c r="BP29" s="26">
        <v>0</v>
      </c>
      <c r="BQ29" s="26">
        <v>0.24454708283906801</v>
      </c>
      <c r="BR29" s="26">
        <v>908.79108517616601</v>
      </c>
      <c r="BS29" s="26">
        <v>87.804377526943199</v>
      </c>
      <c r="BT29" s="26">
        <v>7669.6245027199502</v>
      </c>
      <c r="BU29" s="26">
        <v>1310.2948419009299</v>
      </c>
      <c r="BV29" s="26">
        <f t="shared" si="14"/>
        <v>2732.9328828699699</v>
      </c>
      <c r="BW29" s="26">
        <f t="shared" si="15"/>
        <v>1300.752910364834</v>
      </c>
      <c r="BY29" s="26">
        <f t="shared" si="0"/>
        <v>8243.9394040904226</v>
      </c>
      <c r="CA29" s="30">
        <f t="shared" si="1"/>
        <v>7.9999965372970425E-3</v>
      </c>
      <c r="CB29" s="23">
        <f t="shared" si="2"/>
        <v>2.3645854795836864E-4</v>
      </c>
      <c r="CC29" s="23">
        <f t="shared" si="3"/>
        <v>2.5302016732960223E-4</v>
      </c>
      <c r="CD29" s="23">
        <f t="shared" si="4"/>
        <v>2.6214512301926318E-5</v>
      </c>
      <c r="CE29" s="23">
        <f t="shared" si="5"/>
        <v>-3.8229449873064932E-4</v>
      </c>
      <c r="CF29" s="23">
        <f t="shared" si="5"/>
        <v>-4.3669015791129384E-4</v>
      </c>
      <c r="CG29" s="23">
        <f t="shared" si="6"/>
        <v>-3.8414200163938804E-5</v>
      </c>
      <c r="CH29" s="23">
        <f t="shared" si="7"/>
        <v>2.6221906110844334E-4</v>
      </c>
      <c r="CI29" s="23">
        <f t="shared" si="8"/>
        <v>-3.8279144491627477E-6</v>
      </c>
      <c r="CJ29" s="23">
        <f t="shared" si="9"/>
        <v>2.7564079229937445E-4</v>
      </c>
      <c r="CK29" s="23">
        <f t="shared" si="10"/>
        <v>-5.6681344502700891E-5</v>
      </c>
      <c r="CL29" s="23">
        <f t="shared" si="11"/>
        <v>2.1621616219472455E-7</v>
      </c>
      <c r="CM29" s="23">
        <f t="shared" si="12"/>
        <v>2.8253306571585714E-4</v>
      </c>
      <c r="CN29" s="23">
        <f t="shared" si="13"/>
        <v>8.8619816578531233E-5</v>
      </c>
      <c r="CO29" s="23"/>
      <c r="CP29" s="23"/>
      <c r="CQ29" s="23"/>
      <c r="CR29" s="23"/>
      <c r="CS29" s="23"/>
    </row>
    <row r="30" spans="1:97" x14ac:dyDescent="0.25">
      <c r="A30" s="20" t="s">
        <v>116</v>
      </c>
      <c r="B30" s="26">
        <v>332721.05878999998</v>
      </c>
      <c r="C30" s="26">
        <v>425.20896390000001</v>
      </c>
      <c r="D30" s="26">
        <v>63088.590236999997</v>
      </c>
      <c r="E30" s="26">
        <v>2007.1210338999999</v>
      </c>
      <c r="F30" s="26">
        <v>1375.4175339999999</v>
      </c>
      <c r="G30" s="26">
        <v>997.18065366999997</v>
      </c>
      <c r="H30" s="26">
        <v>25463.517507</v>
      </c>
      <c r="I30" s="26">
        <v>110.51062989</v>
      </c>
      <c r="J30" s="26">
        <v>659.12149827999997</v>
      </c>
      <c r="K30" s="26">
        <v>255.54819248999999</v>
      </c>
      <c r="L30" s="26">
        <v>18.424995846000002</v>
      </c>
      <c r="M30" s="26">
        <v>97.940153756000001</v>
      </c>
      <c r="N30" s="26">
        <v>38.850635638</v>
      </c>
      <c r="P30" s="28" t="s">
        <v>207</v>
      </c>
      <c r="Q30" s="26">
        <v>41.022826166823798</v>
      </c>
      <c r="R30" s="26">
        <v>18.4250207337201</v>
      </c>
      <c r="S30" s="26">
        <v>110.509246107696</v>
      </c>
      <c r="T30" s="26">
        <v>110.510321068151</v>
      </c>
      <c r="U30" s="26">
        <v>68.191661758478105</v>
      </c>
      <c r="V30" s="26">
        <v>659.30938968319003</v>
      </c>
      <c r="W30" s="26">
        <v>97.969195479952404</v>
      </c>
      <c r="X30" s="26">
        <v>977.60963421279405</v>
      </c>
      <c r="Y30" s="26">
        <v>332797.85452978098</v>
      </c>
      <c r="Z30" s="26">
        <v>1456.5772037030499</v>
      </c>
      <c r="AA30" s="26">
        <v>427.24200107343898</v>
      </c>
      <c r="AB30" s="26">
        <v>462.915134698835</v>
      </c>
      <c r="AC30" s="26">
        <v>16.795515363276699</v>
      </c>
      <c r="AD30" s="26">
        <v>255.533032739883</v>
      </c>
      <c r="AE30" s="26">
        <v>255.53302595479499</v>
      </c>
      <c r="AF30" s="26">
        <v>504.71919881986503</v>
      </c>
      <c r="AG30" s="26">
        <v>964.37241979959197</v>
      </c>
      <c r="AH30" s="26">
        <v>14.107070818512801</v>
      </c>
      <c r="AI30" s="26">
        <v>10.4710967027351</v>
      </c>
      <c r="AJ30" s="26">
        <v>98.565208163073805</v>
      </c>
      <c r="AK30" s="26">
        <v>38.854247320981102</v>
      </c>
      <c r="AL30" s="26">
        <v>425.31638745658199</v>
      </c>
      <c r="AM30" s="26">
        <v>0</v>
      </c>
      <c r="AN30" s="26">
        <v>54399.539869927299</v>
      </c>
      <c r="AO30" s="26">
        <v>8185.6438773480604</v>
      </c>
      <c r="AP30" s="26">
        <v>63089.902946095201</v>
      </c>
      <c r="AQ30" s="26">
        <v>806.00474907086095</v>
      </c>
      <c r="AR30" s="26">
        <v>1.5937236415945999</v>
      </c>
      <c r="AS30" s="26">
        <v>13233.145877614999</v>
      </c>
      <c r="AT30" s="26">
        <v>8.4131197389727497</v>
      </c>
      <c r="AU30" s="26">
        <v>1.79862797312565</v>
      </c>
      <c r="AV30" s="26">
        <v>710.67442250478098</v>
      </c>
      <c r="AW30" s="26">
        <v>13.280642605312</v>
      </c>
      <c r="AX30" s="26">
        <v>0.59884333052243999</v>
      </c>
      <c r="AY30" s="26">
        <v>0.477116040080027</v>
      </c>
      <c r="AZ30" s="26">
        <v>2006.6822231175499</v>
      </c>
      <c r="BA30" s="26">
        <v>1375.0228138019199</v>
      </c>
      <c r="BB30" s="26">
        <v>631.65940931562898</v>
      </c>
      <c r="BC30" s="26">
        <v>6.72221693083549</v>
      </c>
      <c r="BD30" s="26">
        <v>8.2247702331938802E-2</v>
      </c>
      <c r="BE30" s="26">
        <v>50.702633218362301</v>
      </c>
      <c r="BF30" s="26">
        <v>1.42807221162166</v>
      </c>
      <c r="BG30" s="26">
        <v>73.724423241124995</v>
      </c>
      <c r="BH30" s="26">
        <v>11.0344560887801</v>
      </c>
      <c r="BI30" s="26">
        <v>2.7980828081372602</v>
      </c>
      <c r="BJ30" s="26">
        <v>352.83520469143502</v>
      </c>
      <c r="BK30" s="26">
        <v>67.606278757974195</v>
      </c>
      <c r="BL30" s="26">
        <v>7.8915319997574898</v>
      </c>
      <c r="BM30" s="26">
        <v>130.573641066596</v>
      </c>
      <c r="BN30" s="26">
        <v>0.393808008553933</v>
      </c>
      <c r="BO30" s="26">
        <v>997.42781395018596</v>
      </c>
      <c r="BP30" s="26">
        <v>0</v>
      </c>
      <c r="BQ30" s="26">
        <v>0.79978788341882301</v>
      </c>
      <c r="BR30" s="26">
        <v>3019.0378284298599</v>
      </c>
      <c r="BS30" s="26">
        <v>290.26945511176399</v>
      </c>
      <c r="BT30" s="26">
        <v>25470.179642961401</v>
      </c>
      <c r="BU30" s="26">
        <v>4358.0245972587099</v>
      </c>
      <c r="BV30" s="26">
        <f t="shared" si="14"/>
        <v>9121.8512074368482</v>
      </c>
      <c r="BW30" s="26">
        <f t="shared" si="15"/>
        <v>4326.935442678212</v>
      </c>
      <c r="BY30" s="26">
        <f t="shared" si="0"/>
        <v>27338.110015118968</v>
      </c>
      <c r="CA30" s="30">
        <f t="shared" si="1"/>
        <v>7.9999996077201666E-3</v>
      </c>
      <c r="CB30" s="23">
        <f t="shared" si="2"/>
        <v>2.308111787702185E-4</v>
      </c>
      <c r="CC30" s="23">
        <f t="shared" si="3"/>
        <v>2.5263709305818247E-4</v>
      </c>
      <c r="CD30" s="23">
        <f t="shared" si="4"/>
        <v>2.0807393068580986E-5</v>
      </c>
      <c r="CE30" s="23">
        <f t="shared" si="5"/>
        <v>-2.1862696620609173E-4</v>
      </c>
      <c r="CF30" s="23">
        <f t="shared" si="5"/>
        <v>-2.8698208967284735E-4</v>
      </c>
      <c r="CG30" s="23">
        <f t="shared" si="6"/>
        <v>2.478590807757367E-4</v>
      </c>
      <c r="CH30" s="23">
        <f t="shared" si="7"/>
        <v>2.6163455066915292E-4</v>
      </c>
      <c r="CI30" s="23">
        <f t="shared" si="8"/>
        <v>-2.7944990387882885E-6</v>
      </c>
      <c r="CJ30" s="23">
        <f t="shared" si="9"/>
        <v>2.8506338160775208E-4</v>
      </c>
      <c r="CK30" s="23">
        <f t="shared" si="10"/>
        <v>-5.9349021635482452E-5</v>
      </c>
      <c r="CL30" s="23">
        <f t="shared" si="11"/>
        <v>1.3507585188153119E-6</v>
      </c>
      <c r="CM30" s="23">
        <f t="shared" si="12"/>
        <v>2.9652520277592562E-4</v>
      </c>
      <c r="CN30" s="23">
        <f t="shared" si="13"/>
        <v>9.2963291894497191E-5</v>
      </c>
      <c r="CO30" s="23"/>
      <c r="CP30" s="23"/>
      <c r="CQ30" s="23"/>
      <c r="CR30" s="23"/>
      <c r="CS30" s="23"/>
    </row>
    <row r="31" spans="1:97" x14ac:dyDescent="0.25">
      <c r="A31" s="20" t="s">
        <v>117</v>
      </c>
      <c r="B31" s="26">
        <v>33646.522555000003</v>
      </c>
      <c r="C31" s="26">
        <v>64.708183607999999</v>
      </c>
      <c r="D31" s="26">
        <v>9597.5497730999996</v>
      </c>
      <c r="E31" s="26">
        <v>616.12081179999996</v>
      </c>
      <c r="F31" s="26">
        <v>494.65942869999998</v>
      </c>
      <c r="G31" s="26">
        <v>230.66910917000001</v>
      </c>
      <c r="H31" s="26">
        <v>3296.7890957999998</v>
      </c>
      <c r="I31" s="26">
        <v>15.408615282</v>
      </c>
      <c r="J31" s="26">
        <v>85.928429577000003</v>
      </c>
      <c r="K31" s="26">
        <v>36.038198225000002</v>
      </c>
      <c r="L31" s="26">
        <v>2.5615929516999998</v>
      </c>
      <c r="M31" s="26">
        <v>13.031320227</v>
      </c>
      <c r="N31" s="26">
        <v>5.3081372653000001</v>
      </c>
      <c r="P31" s="28" t="s">
        <v>208</v>
      </c>
      <c r="Q31" s="26">
        <v>5.1232254953707299</v>
      </c>
      <c r="R31" s="26">
        <v>2.5615222427798798</v>
      </c>
      <c r="S31" s="26">
        <v>15.408010743717099</v>
      </c>
      <c r="T31" s="26">
        <v>15.4081463611505</v>
      </c>
      <c r="U31" s="26">
        <v>9.4183026093850692</v>
      </c>
      <c r="V31" s="26">
        <v>85.953753311969805</v>
      </c>
      <c r="W31" s="26">
        <v>13.0351748320918</v>
      </c>
      <c r="X31" s="26">
        <v>130.94236897491399</v>
      </c>
      <c r="Y31" s="26">
        <v>33655.977113819099</v>
      </c>
      <c r="Z31" s="26">
        <v>188.786877472279</v>
      </c>
      <c r="AA31" s="26">
        <v>55.711522352631398</v>
      </c>
      <c r="AB31" s="26">
        <v>62.955079034630202</v>
      </c>
      <c r="AC31" s="26">
        <v>2.0828762434274299</v>
      </c>
      <c r="AD31" s="26">
        <v>36.035098337521198</v>
      </c>
      <c r="AE31" s="26">
        <v>36.035099085535698</v>
      </c>
      <c r="AF31" s="26">
        <v>76.782875398512999</v>
      </c>
      <c r="AG31" s="26">
        <v>118.42818955665</v>
      </c>
      <c r="AH31" s="26">
        <v>1.6661973086412301</v>
      </c>
      <c r="AI31" s="26">
        <v>1.58013492317884</v>
      </c>
      <c r="AJ31" s="26">
        <v>11.455248654042499</v>
      </c>
      <c r="AK31" s="26">
        <v>5.3085121334494598</v>
      </c>
      <c r="AL31" s="26">
        <v>64.724591034904606</v>
      </c>
      <c r="AM31" s="26">
        <v>0</v>
      </c>
      <c r="AN31" s="26">
        <v>8268.2774870395697</v>
      </c>
      <c r="AO31" s="26">
        <v>1252.8024388785</v>
      </c>
      <c r="AP31" s="26">
        <v>9597.8628013165908</v>
      </c>
      <c r="AQ31" s="26">
        <v>105.178203261297</v>
      </c>
      <c r="AR31" s="26">
        <v>0.26601538352155202</v>
      </c>
      <c r="AS31" s="26">
        <v>1697.8647588425699</v>
      </c>
      <c r="AT31" s="26">
        <v>1.4019365038002101</v>
      </c>
      <c r="AU31" s="26">
        <v>0.28222697178634998</v>
      </c>
      <c r="AV31" s="26">
        <v>111.117045674256</v>
      </c>
      <c r="AW31" s="26">
        <v>2.1670300045745901</v>
      </c>
      <c r="AX31" s="26">
        <v>9.1132295507531505E-2</v>
      </c>
      <c r="AY31" s="26">
        <v>7.8778920396611399E-2</v>
      </c>
      <c r="AZ31" s="26">
        <v>615.90542864666998</v>
      </c>
      <c r="BA31" s="26">
        <v>494.46204510307098</v>
      </c>
      <c r="BB31" s="26">
        <v>121.443383543599</v>
      </c>
      <c r="BC31" s="26">
        <v>1.0343177681509199</v>
      </c>
      <c r="BD31" s="26">
        <v>1.25165063686017E-2</v>
      </c>
      <c r="BE31" s="26">
        <v>8.1395336022972096</v>
      </c>
      <c r="BF31" s="26">
        <v>0.220389696368436</v>
      </c>
      <c r="BG31" s="26">
        <v>12.4013681388029</v>
      </c>
      <c r="BH31" s="26">
        <v>1.8995766702491701</v>
      </c>
      <c r="BI31" s="26">
        <v>0.458278128386161</v>
      </c>
      <c r="BJ31" s="26">
        <v>59.604462408439197</v>
      </c>
      <c r="BK31" s="26">
        <v>9.4703370121437107</v>
      </c>
      <c r="BL31" s="26">
        <v>1.22442186059072</v>
      </c>
      <c r="BM31" s="26">
        <v>294.000616103661</v>
      </c>
      <c r="BN31" s="26">
        <v>6.2398465913788198E-2</v>
      </c>
      <c r="BO31" s="26">
        <v>230.66053227952301</v>
      </c>
      <c r="BP31" s="26">
        <v>0</v>
      </c>
      <c r="BQ31" s="26">
        <v>0.12353073006896</v>
      </c>
      <c r="BR31" s="26">
        <v>388.77249395176898</v>
      </c>
      <c r="BS31" s="26">
        <v>36.681219527941899</v>
      </c>
      <c r="BT31" s="26">
        <v>3297.7508730854202</v>
      </c>
      <c r="BU31" s="26">
        <v>578.00234895068797</v>
      </c>
      <c r="BV31" s="26">
        <f t="shared" si="14"/>
        <v>1170.3694528684441</v>
      </c>
      <c r="BW31" s="26">
        <f t="shared" si="15"/>
        <v>573.75475272405515</v>
      </c>
      <c r="BY31" s="26">
        <f t="shared" si="0"/>
        <v>3541.6397772948367</v>
      </c>
      <c r="CA31" s="30">
        <f t="shared" si="1"/>
        <v>7.999997185621395E-3</v>
      </c>
      <c r="CB31" s="23">
        <f t="shared" si="2"/>
        <v>2.8099661127360258E-4</v>
      </c>
      <c r="CC31" s="23">
        <f t="shared" si="3"/>
        <v>2.5356030705486152E-4</v>
      </c>
      <c r="CD31" s="23">
        <f t="shared" si="4"/>
        <v>3.2615430395427304E-5</v>
      </c>
      <c r="CE31" s="23">
        <f t="shared" si="5"/>
        <v>-3.4957941560314753E-4</v>
      </c>
      <c r="CF31" s="23">
        <f t="shared" si="5"/>
        <v>-3.9902928252624E-4</v>
      </c>
      <c r="CG31" s="23">
        <f t="shared" si="6"/>
        <v>-3.7182657477907022E-5</v>
      </c>
      <c r="CH31" s="23">
        <f t="shared" si="7"/>
        <v>2.9173151738629927E-4</v>
      </c>
      <c r="CI31" s="23">
        <f t="shared" si="8"/>
        <v>-3.0432380906234803E-5</v>
      </c>
      <c r="CJ31" s="23">
        <f t="shared" si="9"/>
        <v>2.9470729413377789E-4</v>
      </c>
      <c r="CK31" s="23">
        <f t="shared" si="10"/>
        <v>-8.5995960312853454E-5</v>
      </c>
      <c r="CL31" s="23">
        <f t="shared" si="11"/>
        <v>-2.7603495736131368E-5</v>
      </c>
      <c r="CM31" s="23">
        <f t="shared" si="12"/>
        <v>2.957954393456528E-4</v>
      </c>
      <c r="CN31" s="23">
        <f t="shared" si="13"/>
        <v>7.0621412130826672E-5</v>
      </c>
      <c r="CO31" s="23"/>
      <c r="CP31" s="23"/>
      <c r="CQ31" s="23"/>
      <c r="CR31" s="23"/>
      <c r="CS31" s="23"/>
    </row>
    <row r="32" spans="1:97" x14ac:dyDescent="0.25">
      <c r="A32" s="20" t="s">
        <v>118</v>
      </c>
      <c r="B32" s="26">
        <v>271892.39048</v>
      </c>
      <c r="C32" s="26">
        <v>463.45899049000002</v>
      </c>
      <c r="D32" s="26">
        <v>73640.795415999994</v>
      </c>
      <c r="E32" s="26">
        <v>4307.5605636999999</v>
      </c>
      <c r="F32" s="26">
        <v>3449.7655338999998</v>
      </c>
      <c r="G32" s="26">
        <v>1714.2702148999999</v>
      </c>
      <c r="H32" s="26">
        <v>24387.698494</v>
      </c>
      <c r="I32" s="26">
        <v>108.52697524</v>
      </c>
      <c r="J32" s="26">
        <v>606.46326496999995</v>
      </c>
      <c r="K32" s="26">
        <v>254.70230863</v>
      </c>
      <c r="L32" s="26">
        <v>17.947570581000001</v>
      </c>
      <c r="M32" s="26">
        <v>89.879450845999997</v>
      </c>
      <c r="N32" s="26">
        <v>37.328368638000001</v>
      </c>
      <c r="P32" s="28" t="s">
        <v>209</v>
      </c>
      <c r="Q32" s="26">
        <v>35.377259988819098</v>
      </c>
      <c r="R32" s="26">
        <v>17.8285244018955</v>
      </c>
      <c r="S32" s="26">
        <v>107.797643783187</v>
      </c>
      <c r="T32" s="26">
        <v>107.79860167600199</v>
      </c>
      <c r="U32" s="26">
        <v>65.810284114304096</v>
      </c>
      <c r="V32" s="26">
        <v>602.83951737098903</v>
      </c>
      <c r="W32" s="26">
        <v>89.374009397260593</v>
      </c>
      <c r="X32" s="26">
        <v>921.42842408215097</v>
      </c>
      <c r="Y32" s="26">
        <v>269991.57475443202</v>
      </c>
      <c r="Z32" s="26">
        <v>1312.6361927109001</v>
      </c>
      <c r="AA32" s="26">
        <v>388.55976495439199</v>
      </c>
      <c r="AB32" s="26">
        <v>441.73454468235298</v>
      </c>
      <c r="AC32" s="26">
        <v>14.390758579102201</v>
      </c>
      <c r="AD32" s="26">
        <v>252.955898728835</v>
      </c>
      <c r="AE32" s="26">
        <v>252.95588734312699</v>
      </c>
      <c r="AF32" s="26">
        <v>584.30035700259498</v>
      </c>
      <c r="AG32" s="26">
        <v>916.17590668926005</v>
      </c>
      <c r="AH32" s="26">
        <v>11.709140418114499</v>
      </c>
      <c r="AI32" s="26">
        <v>11.0671125321948</v>
      </c>
      <c r="AJ32" s="26">
        <v>78.657505206303</v>
      </c>
      <c r="AK32" s="26">
        <v>37.085863835605899</v>
      </c>
      <c r="AL32" s="26">
        <v>459.888692407392</v>
      </c>
      <c r="AM32" s="26">
        <v>0</v>
      </c>
      <c r="AN32" s="26">
        <v>62826.160574215799</v>
      </c>
      <c r="AO32" s="26">
        <v>9627.0751211097995</v>
      </c>
      <c r="AP32" s="26">
        <v>73037.5360523282</v>
      </c>
      <c r="AQ32" s="26">
        <v>748.693148624316</v>
      </c>
      <c r="AR32" s="26">
        <v>1.7072726980715001</v>
      </c>
      <c r="AS32" s="26">
        <v>12719.179891289799</v>
      </c>
      <c r="AT32" s="26">
        <v>9.0164714911511901</v>
      </c>
      <c r="AU32" s="26">
        <v>1.9406020351967901</v>
      </c>
      <c r="AV32" s="26">
        <v>766.69259470780503</v>
      </c>
      <c r="AW32" s="26">
        <v>14.2734642818168</v>
      </c>
      <c r="AX32" s="26">
        <v>0.64868699361210802</v>
      </c>
      <c r="AY32" s="26">
        <v>0.51176166375105403</v>
      </c>
      <c r="AZ32" s="26">
        <v>4276.3705118514099</v>
      </c>
      <c r="BA32" s="26">
        <v>3424.2460647430498</v>
      </c>
      <c r="BB32" s="26">
        <v>852.12444710836201</v>
      </c>
      <c r="BC32" s="26">
        <v>7.2756329973489402</v>
      </c>
      <c r="BD32" s="26">
        <v>8.90768370508771E-2</v>
      </c>
      <c r="BE32" s="26">
        <v>54.599917803975998</v>
      </c>
      <c r="BF32" s="26">
        <v>1.5437796394340699</v>
      </c>
      <c r="BG32" s="26">
        <v>78.942320505740199</v>
      </c>
      <c r="BH32" s="26">
        <v>11.7777699373336</v>
      </c>
      <c r="BI32" s="26">
        <v>3.0053954279446802</v>
      </c>
      <c r="BJ32" s="26">
        <v>377.62145309501301</v>
      </c>
      <c r="BK32" s="26">
        <v>67.042273290462205</v>
      </c>
      <c r="BL32" s="26">
        <v>8.5304383462028106</v>
      </c>
      <c r="BM32" s="26">
        <v>2085.64478522021</v>
      </c>
      <c r="BN32" s="26">
        <v>0.42464106139321001</v>
      </c>
      <c r="BO32" s="26">
        <v>1701.16060761322</v>
      </c>
      <c r="BP32" s="26">
        <v>0</v>
      </c>
      <c r="BQ32" s="26">
        <v>0.86396482814114295</v>
      </c>
      <c r="BR32" s="26">
        <v>2858.5156681491098</v>
      </c>
      <c r="BS32" s="26">
        <v>273.39888597656699</v>
      </c>
      <c r="BT32" s="26">
        <v>24242.002277815402</v>
      </c>
      <c r="BU32" s="26">
        <v>4144.2354186458397</v>
      </c>
      <c r="BV32" s="26">
        <f t="shared" si="14"/>
        <v>8767.5649858307934</v>
      </c>
      <c r="BW32" s="26">
        <f t="shared" si="15"/>
        <v>4114.5612328609086</v>
      </c>
      <c r="BY32" s="26">
        <f t="shared" si="0"/>
        <v>25973.06920464514</v>
      </c>
      <c r="CA32" s="30">
        <f t="shared" si="1"/>
        <v>8.0000009390235917E-3</v>
      </c>
      <c r="CB32" s="23">
        <f t="shared" si="2"/>
        <v>-6.9910589340594458E-3</v>
      </c>
      <c r="CC32" s="23">
        <f t="shared" si="3"/>
        <v>-7.7035900821198012E-3</v>
      </c>
      <c r="CD32" s="23">
        <f t="shared" si="4"/>
        <v>-8.1919180837734841E-3</v>
      </c>
      <c r="CE32" s="23">
        <f t="shared" si="5"/>
        <v>-7.2407691981001719E-3</v>
      </c>
      <c r="CF32" s="23">
        <f t="shared" si="5"/>
        <v>-7.3974503212396372E-3</v>
      </c>
      <c r="CG32" s="23">
        <f t="shared" si="6"/>
        <v>-7.6473400592476926E-3</v>
      </c>
      <c r="CH32" s="23">
        <f t="shared" si="7"/>
        <v>-5.9741683382072159E-3</v>
      </c>
      <c r="CI32" s="23">
        <f t="shared" si="8"/>
        <v>-6.7114518062192071E-3</v>
      </c>
      <c r="CJ32" s="23">
        <f t="shared" si="9"/>
        <v>-5.9752136828768723E-3</v>
      </c>
      <c r="CK32" s="23">
        <f t="shared" si="10"/>
        <v>-6.8567155761827059E-3</v>
      </c>
      <c r="CL32" s="23">
        <f t="shared" si="11"/>
        <v>-6.632996848639109E-3</v>
      </c>
      <c r="CM32" s="23">
        <f t="shared" si="12"/>
        <v>-5.6235484750060457E-3</v>
      </c>
      <c r="CN32" s="23">
        <f t="shared" si="13"/>
        <v>-6.4965282770818329E-3</v>
      </c>
      <c r="CO32" s="23"/>
      <c r="CP32" s="23"/>
      <c r="CQ32" s="23"/>
      <c r="CR32" s="23"/>
      <c r="CS32" s="23"/>
    </row>
    <row r="33" spans="1:97" x14ac:dyDescent="0.25">
      <c r="A33" s="20" t="s">
        <v>119</v>
      </c>
      <c r="B33" s="26">
        <v>100411.74373</v>
      </c>
      <c r="C33" s="26">
        <v>154.32923106000001</v>
      </c>
      <c r="D33" s="26">
        <v>22360.821401000001</v>
      </c>
      <c r="E33" s="26">
        <v>1432.3997532000001</v>
      </c>
      <c r="F33" s="26">
        <v>1146.9892299999999</v>
      </c>
      <c r="G33" s="26">
        <v>590.39018152000006</v>
      </c>
      <c r="H33" s="26">
        <v>8588.4477385999999</v>
      </c>
      <c r="I33" s="26">
        <v>36.306274768000002</v>
      </c>
      <c r="J33" s="26">
        <v>204.98210277000001</v>
      </c>
      <c r="K33" s="26">
        <v>85.228666856999993</v>
      </c>
      <c r="L33" s="26">
        <v>5.9943028617999996</v>
      </c>
      <c r="M33" s="26">
        <v>30.029783500000001</v>
      </c>
      <c r="N33" s="26">
        <v>12.501388757999999</v>
      </c>
      <c r="P33" s="28" t="s">
        <v>210</v>
      </c>
      <c r="Q33" s="26">
        <v>11.924753288695699</v>
      </c>
      <c r="R33" s="26">
        <v>5.9940978119070802</v>
      </c>
      <c r="S33" s="26">
        <v>36.304698123185602</v>
      </c>
      <c r="T33" s="26">
        <v>36.305035491460501</v>
      </c>
      <c r="U33" s="26">
        <v>22.177816961738699</v>
      </c>
      <c r="V33" s="26">
        <v>205.039130389799</v>
      </c>
      <c r="W33" s="26">
        <v>30.0381698824723</v>
      </c>
      <c r="X33" s="26">
        <v>311.63196022206699</v>
      </c>
      <c r="Y33" s="26">
        <v>100438.199193769</v>
      </c>
      <c r="Z33" s="26">
        <v>443.06775879925198</v>
      </c>
      <c r="AA33" s="26">
        <v>131.304131643754</v>
      </c>
      <c r="AB33" s="26">
        <v>149.32451388690299</v>
      </c>
      <c r="AC33" s="26">
        <v>4.8475732721649001</v>
      </c>
      <c r="AD33" s="26">
        <v>85.221161692660402</v>
      </c>
      <c r="AE33" s="26">
        <v>85.221195340077003</v>
      </c>
      <c r="AF33" s="26">
        <v>178.889569739358</v>
      </c>
      <c r="AG33" s="26">
        <v>332.31826895591303</v>
      </c>
      <c r="AH33" s="26">
        <v>3.9998550709792302</v>
      </c>
      <c r="AI33" s="26">
        <v>3.7135514972976802</v>
      </c>
      <c r="AJ33" s="26">
        <v>26.582451226579298</v>
      </c>
      <c r="AK33" s="26">
        <v>12.502183675339801</v>
      </c>
      <c r="AL33" s="26">
        <v>154.36817662549501</v>
      </c>
      <c r="AM33" s="26">
        <v>0</v>
      </c>
      <c r="AN33" s="26">
        <v>19277.461815836901</v>
      </c>
      <c r="AO33" s="26">
        <v>2904.8616751599702</v>
      </c>
      <c r="AP33" s="26">
        <v>22361.213060736201</v>
      </c>
      <c r="AQ33" s="26">
        <v>256.15780912570102</v>
      </c>
      <c r="AR33" s="26">
        <v>0.569291579887233</v>
      </c>
      <c r="AS33" s="26">
        <v>4569.6494452262696</v>
      </c>
      <c r="AT33" s="26">
        <v>3.0064783017796799</v>
      </c>
      <c r="AU33" s="26">
        <v>0.64951286474092895</v>
      </c>
      <c r="AV33" s="26">
        <v>256.82327550609801</v>
      </c>
      <c r="AW33" s="26">
        <v>4.7635888126457102</v>
      </c>
      <c r="AX33" s="26">
        <v>0.217349596719522</v>
      </c>
      <c r="AY33" s="26">
        <v>0.170764008664164</v>
      </c>
      <c r="AZ33" s="26">
        <v>1431.8597368456899</v>
      </c>
      <c r="BA33" s="26">
        <v>1146.49536816675</v>
      </c>
      <c r="BB33" s="26">
        <v>285.36436867893502</v>
      </c>
      <c r="BC33" s="26">
        <v>2.4354354499909001</v>
      </c>
      <c r="BD33" s="26">
        <v>2.98517095851452E-2</v>
      </c>
      <c r="BE33" s="26">
        <v>18.2392243246967</v>
      </c>
      <c r="BF33" s="26">
        <v>0.51712901910856102</v>
      </c>
      <c r="BG33" s="26">
        <v>26.305048011155399</v>
      </c>
      <c r="BH33" s="26">
        <v>3.9194758114386801</v>
      </c>
      <c r="BI33" s="26">
        <v>1.0031399713399101</v>
      </c>
      <c r="BJ33" s="26">
        <v>125.795574044985</v>
      </c>
      <c r="BK33" s="26">
        <v>23.222711111302701</v>
      </c>
      <c r="BL33" s="26">
        <v>2.8550714323980202</v>
      </c>
      <c r="BM33" s="26">
        <v>699.05318707871004</v>
      </c>
      <c r="BN33" s="26">
        <v>0.14197064281265601</v>
      </c>
      <c r="BO33" s="26">
        <v>590.37528452961601</v>
      </c>
      <c r="BP33" s="26">
        <v>0</v>
      </c>
      <c r="BQ33" s="26">
        <v>0.28933947244118202</v>
      </c>
      <c r="BR33" s="26">
        <v>1013.96872030449</v>
      </c>
      <c r="BS33" s="26">
        <v>97.157800231121499</v>
      </c>
      <c r="BT33" s="26">
        <v>8590.8049416601898</v>
      </c>
      <c r="BU33" s="26">
        <v>1452.3136477619501</v>
      </c>
      <c r="BV33" s="26">
        <f t="shared" si="14"/>
        <v>3149.9435353472427</v>
      </c>
      <c r="BW33" s="26">
        <f t="shared" si="15"/>
        <v>1442.3100484729084</v>
      </c>
      <c r="BY33" s="26">
        <f t="shared" si="0"/>
        <v>9180.2170982642656</v>
      </c>
      <c r="CA33" s="30">
        <f t="shared" si="1"/>
        <v>7.999993974095624E-3</v>
      </c>
      <c r="CB33" s="23">
        <f t="shared" si="2"/>
        <v>2.6346981723710032E-4</v>
      </c>
      <c r="CC33" s="23">
        <f t="shared" si="3"/>
        <v>2.5235378435765785E-4</v>
      </c>
      <c r="CD33" s="23">
        <f t="shared" si="4"/>
        <v>1.7515444946171156E-5</v>
      </c>
      <c r="CE33" s="23">
        <f t="shared" si="5"/>
        <v>-3.7700115006567047E-4</v>
      </c>
      <c r="CF33" s="23">
        <f t="shared" si="5"/>
        <v>-4.3057233697814786E-4</v>
      </c>
      <c r="CG33" s="23">
        <f t="shared" si="6"/>
        <v>-2.5232449404378499E-5</v>
      </c>
      <c r="CH33" s="23">
        <f t="shared" si="7"/>
        <v>2.7446206019228551E-4</v>
      </c>
      <c r="CI33" s="23">
        <f t="shared" si="8"/>
        <v>-3.4133949225573218E-5</v>
      </c>
      <c r="CJ33" s="23">
        <f t="shared" si="9"/>
        <v>2.7820779974617953E-4</v>
      </c>
      <c r="CK33" s="23">
        <f t="shared" si="10"/>
        <v>-8.7664364567926689E-5</v>
      </c>
      <c r="CL33" s="23">
        <f t="shared" si="11"/>
        <v>-3.4207462927188309E-5</v>
      </c>
      <c r="CM33" s="23">
        <f t="shared" si="12"/>
        <v>2.7926882897104296E-4</v>
      </c>
      <c r="CN33" s="23">
        <f t="shared" si="13"/>
        <v>6.3586322702965679E-5</v>
      </c>
      <c r="CO33" s="23"/>
      <c r="CP33" s="23"/>
      <c r="CQ33" s="23"/>
      <c r="CR33" s="23"/>
      <c r="CS33" s="23"/>
    </row>
    <row r="34" spans="1:97" x14ac:dyDescent="0.25">
      <c r="A34" s="20" t="s">
        <v>120</v>
      </c>
      <c r="B34" s="26">
        <v>124739.15300000001</v>
      </c>
      <c r="C34" s="26">
        <v>186.59549808</v>
      </c>
      <c r="D34" s="26">
        <v>30486.774841999999</v>
      </c>
      <c r="E34" s="26">
        <v>1754.1727653999999</v>
      </c>
      <c r="F34" s="26">
        <v>1406.5168157999999</v>
      </c>
      <c r="G34" s="26">
        <v>673.39805908000005</v>
      </c>
      <c r="H34" s="26">
        <v>10915.325634000001</v>
      </c>
      <c r="I34" s="26">
        <v>48.532072817</v>
      </c>
      <c r="J34" s="26">
        <v>289.69567518999997</v>
      </c>
      <c r="K34" s="26">
        <v>112.25301016</v>
      </c>
      <c r="L34" s="26">
        <v>8.1266223227999994</v>
      </c>
      <c r="M34" s="26">
        <v>43.570508232999998</v>
      </c>
      <c r="N34" s="26">
        <v>17.047437812999998</v>
      </c>
      <c r="P34" s="28" t="s">
        <v>211</v>
      </c>
      <c r="Q34" s="26">
        <v>18.0293018973329</v>
      </c>
      <c r="R34" s="26">
        <v>8.1096897601856597</v>
      </c>
      <c r="S34" s="26">
        <v>48.429440562692001</v>
      </c>
      <c r="T34" s="26">
        <v>48.429876011778902</v>
      </c>
      <c r="U34" s="26">
        <v>29.870222070917102</v>
      </c>
      <c r="V34" s="26">
        <v>289.18613029644899</v>
      </c>
      <c r="W34" s="26">
        <v>43.497714810384501</v>
      </c>
      <c r="X34" s="26">
        <v>425.33688712347498</v>
      </c>
      <c r="Y34" s="26">
        <v>124487.37658228401</v>
      </c>
      <c r="Z34" s="26">
        <v>637.8965661945</v>
      </c>
      <c r="AA34" s="26">
        <v>186.70774708504399</v>
      </c>
      <c r="AB34" s="26">
        <v>201.76871491774301</v>
      </c>
      <c r="AC34" s="26">
        <v>7.40363519919637</v>
      </c>
      <c r="AD34" s="26">
        <v>112.008526908988</v>
      </c>
      <c r="AE34" s="26">
        <v>112.008532899724</v>
      </c>
      <c r="AF34" s="26">
        <v>243.32434150741</v>
      </c>
      <c r="AG34" s="26">
        <v>395.87839398746598</v>
      </c>
      <c r="AH34" s="26">
        <v>6.1111865320185998</v>
      </c>
      <c r="AI34" s="26">
        <v>4.6022458731438398</v>
      </c>
      <c r="AJ34" s="26">
        <v>43.292761627990302</v>
      </c>
      <c r="AK34" s="26">
        <v>17.013453357422701</v>
      </c>
      <c r="AL34" s="26">
        <v>186.18471604689199</v>
      </c>
      <c r="AM34" s="26">
        <v>0</v>
      </c>
      <c r="AN34" s="26">
        <v>26165.016850587199</v>
      </c>
      <c r="AO34" s="26">
        <v>4007.1865132470198</v>
      </c>
      <c r="AP34" s="26">
        <v>30415.527705341599</v>
      </c>
      <c r="AQ34" s="26">
        <v>347.63838754631001</v>
      </c>
      <c r="AR34" s="26">
        <v>0.72591339274789601</v>
      </c>
      <c r="AS34" s="26">
        <v>5602.4119882835303</v>
      </c>
      <c r="AT34" s="26">
        <v>3.8295040092153201</v>
      </c>
      <c r="AU34" s="26">
        <v>0.79781905013861498</v>
      </c>
      <c r="AV34" s="26">
        <v>314.706115136383</v>
      </c>
      <c r="AW34" s="26">
        <v>5.9911394468603403</v>
      </c>
      <c r="AX34" s="26">
        <v>0.26231677838588602</v>
      </c>
      <c r="AY34" s="26">
        <v>0.21629416679067601</v>
      </c>
      <c r="AZ34" s="26">
        <v>1749.89752057999</v>
      </c>
      <c r="BA34" s="26">
        <v>1402.9629158411501</v>
      </c>
      <c r="BB34" s="26">
        <v>346.93460473883403</v>
      </c>
      <c r="BC34" s="26">
        <v>2.9584584818972899</v>
      </c>
      <c r="BD34" s="26">
        <v>3.6025350793939502E-2</v>
      </c>
      <c r="BE34" s="26">
        <v>22.714117866807701</v>
      </c>
      <c r="BF34" s="26">
        <v>0.62907711183496196</v>
      </c>
      <c r="BG34" s="26">
        <v>33.6985545925031</v>
      </c>
      <c r="BH34" s="26">
        <v>5.09493319532399</v>
      </c>
      <c r="BI34" s="26">
        <v>1.26418214212095</v>
      </c>
      <c r="BJ34" s="26">
        <v>161.57895881214901</v>
      </c>
      <c r="BK34" s="26">
        <v>29.867164135583302</v>
      </c>
      <c r="BL34" s="26">
        <v>3.4847697123519401</v>
      </c>
      <c r="BM34" s="26">
        <v>844.79930137733697</v>
      </c>
      <c r="BN34" s="26">
        <v>0.17543521751351701</v>
      </c>
      <c r="BO34" s="26">
        <v>671.79547760599996</v>
      </c>
      <c r="BP34" s="26">
        <v>0</v>
      </c>
      <c r="BQ34" s="26">
        <v>0.35250097321179202</v>
      </c>
      <c r="BR34" s="26">
        <v>1291.6188920613599</v>
      </c>
      <c r="BS34" s="26">
        <v>122.35653876433101</v>
      </c>
      <c r="BT34" s="26">
        <v>10896.055789833301</v>
      </c>
      <c r="BU34" s="26">
        <v>1903.02703074281</v>
      </c>
      <c r="BV34" s="26">
        <f t="shared" si="14"/>
        <v>3861.8457797197125</v>
      </c>
      <c r="BW34" s="26">
        <f t="shared" si="15"/>
        <v>1889.4137473092796</v>
      </c>
      <c r="BY34" s="26">
        <f t="shared" si="0"/>
        <v>11703.794262784089</v>
      </c>
      <c r="CA34" s="30">
        <f t="shared" si="1"/>
        <v>8.0000039409040789E-3</v>
      </c>
      <c r="CB34" s="23">
        <f t="shared" si="2"/>
        <v>-2.0184233391098848E-3</v>
      </c>
      <c r="CC34" s="23">
        <f t="shared" si="3"/>
        <v>-2.2014573627702943E-3</v>
      </c>
      <c r="CD34" s="23">
        <f t="shared" si="4"/>
        <v>-2.3369850378612751E-3</v>
      </c>
      <c r="CE34" s="23">
        <f t="shared" si="5"/>
        <v>-2.4371857232859434E-3</v>
      </c>
      <c r="CF34" s="23">
        <f t="shared" si="5"/>
        <v>-2.5267383360990298E-3</v>
      </c>
      <c r="CG34" s="23">
        <f t="shared" si="6"/>
        <v>-2.3798427280731175E-3</v>
      </c>
      <c r="CH34" s="23">
        <f t="shared" si="7"/>
        <v>-1.7653934305611977E-3</v>
      </c>
      <c r="CI34" s="23">
        <f t="shared" si="8"/>
        <v>-2.1057580954032544E-3</v>
      </c>
      <c r="CJ34" s="23">
        <f t="shared" si="9"/>
        <v>-1.7588971365098576E-3</v>
      </c>
      <c r="CK34" s="23">
        <f t="shared" si="10"/>
        <v>-2.1779127341666265E-3</v>
      </c>
      <c r="CL34" s="23">
        <f t="shared" si="11"/>
        <v>-2.0835916745920186E-3</v>
      </c>
      <c r="CM34" s="23">
        <f t="shared" si="12"/>
        <v>-1.6707040052464644E-3</v>
      </c>
      <c r="CN34" s="23">
        <f t="shared" si="13"/>
        <v>-1.9935227774452546E-3</v>
      </c>
      <c r="CO34" s="23"/>
      <c r="CP34" s="23"/>
      <c r="CQ34" s="23"/>
      <c r="CR34" s="23"/>
      <c r="CS34" s="23"/>
    </row>
    <row r="35" spans="1:97" x14ac:dyDescent="0.25">
      <c r="CB35" s="23"/>
      <c r="CC35" s="23" t="str">
        <f t="shared" si="3"/>
        <v/>
      </c>
      <c r="CD35" s="23" t="str">
        <f t="shared" si="4"/>
        <v/>
      </c>
      <c r="CE35" s="23" t="str">
        <f t="shared" si="5"/>
        <v/>
      </c>
      <c r="CF35" s="23" t="str">
        <f t="shared" si="5"/>
        <v/>
      </c>
      <c r="CG35" s="23" t="str">
        <f t="shared" si="6"/>
        <v/>
      </c>
      <c r="CH35" s="23" t="str">
        <f t="shared" si="7"/>
        <v/>
      </c>
      <c r="CI35" s="23"/>
      <c r="CJ35" s="23"/>
      <c r="CK35" s="23"/>
      <c r="CL35" s="23"/>
      <c r="CM35" s="23"/>
      <c r="CN35" s="23"/>
    </row>
    <row r="36" spans="1:97" x14ac:dyDescent="0.25">
      <c r="A36" s="4" t="s">
        <v>55</v>
      </c>
      <c r="B36" s="1">
        <f t="shared" ref="B36:N36" si="16">SUM(B3:B34)</f>
        <v>6308528.9548479998</v>
      </c>
      <c r="C36" s="1">
        <f t="shared" si="16"/>
        <v>10369.800304676997</v>
      </c>
      <c r="D36" s="1">
        <f t="shared" si="16"/>
        <v>1505063.0212671002</v>
      </c>
      <c r="E36" s="1">
        <f t="shared" si="16"/>
        <v>74664.025445910011</v>
      </c>
      <c r="F36" s="1">
        <f t="shared" si="16"/>
        <v>57183.447094859992</v>
      </c>
      <c r="G36" s="1">
        <f t="shared" si="16"/>
        <v>26593.964317139998</v>
      </c>
      <c r="H36" s="1">
        <f t="shared" si="16"/>
        <v>555563.92437229992</v>
      </c>
      <c r="I36" s="1">
        <f t="shared" si="16"/>
        <v>2482.4175352239999</v>
      </c>
      <c r="J36" s="1">
        <f t="shared" si="16"/>
        <v>14040.569774736998</v>
      </c>
      <c r="K36" s="1">
        <f t="shared" si="16"/>
        <v>5943.5135110099973</v>
      </c>
      <c r="L36" s="1">
        <f t="shared" si="16"/>
        <v>412.55906924409999</v>
      </c>
      <c r="M36" s="1">
        <f t="shared" si="16"/>
        <v>2114.7306467629996</v>
      </c>
      <c r="N36" s="1">
        <f t="shared" si="16"/>
        <v>858.95013119990006</v>
      </c>
      <c r="Q36" s="1">
        <f>SUM(Q3:Q34)</f>
        <v>840.45270989186145</v>
      </c>
      <c r="R36" s="1">
        <f t="shared" ref="R36:BW36" si="17">SUM(R3:R34)</f>
        <v>410.42040487549718</v>
      </c>
      <c r="S36" s="1">
        <f t="shared" si="17"/>
        <v>2469.5126843920293</v>
      </c>
      <c r="T36" s="1">
        <f t="shared" si="17"/>
        <v>2469.5350471695715</v>
      </c>
      <c r="U36" s="1">
        <f t="shared" si="17"/>
        <v>1504.9336513493565</v>
      </c>
      <c r="V36" s="1">
        <f t="shared" si="17"/>
        <v>13970.513770320331</v>
      </c>
      <c r="W36" s="1">
        <f t="shared" si="17"/>
        <v>2104.4379466250434</v>
      </c>
      <c r="X36" s="1">
        <f t="shared" si="17"/>
        <v>21324.275260201379</v>
      </c>
      <c r="Y36" s="1">
        <f t="shared" si="17"/>
        <v>6273194.1050842823</v>
      </c>
      <c r="Z36" s="1">
        <f t="shared" si="17"/>
        <v>30552.964637736601</v>
      </c>
      <c r="AA36" s="1">
        <f t="shared" si="17"/>
        <v>8975.3042247343183</v>
      </c>
      <c r="AB36" s="1">
        <f t="shared" si="17"/>
        <v>10020.694616288865</v>
      </c>
      <c r="AC36" s="1">
        <f t="shared" si="17"/>
        <v>340.72664130988039</v>
      </c>
      <c r="AD36" s="1">
        <f t="shared" si="17"/>
        <v>5913.1841619512998</v>
      </c>
      <c r="AE36" s="1">
        <f t="shared" si="17"/>
        <v>5913.184018160392</v>
      </c>
      <c r="AF36" s="1">
        <f t="shared" si="17"/>
        <v>11976.224179317393</v>
      </c>
      <c r="AG36" s="1">
        <f t="shared" si="17"/>
        <v>19974.688084649402</v>
      </c>
      <c r="AH36" s="1">
        <f t="shared" si="17"/>
        <v>279.87008383761281</v>
      </c>
      <c r="AI36" s="1">
        <f t="shared" si="17"/>
        <v>249.52309198422077</v>
      </c>
      <c r="AJ36" s="1">
        <f t="shared" si="17"/>
        <v>1921.4447627287859</v>
      </c>
      <c r="AK36" s="1">
        <f t="shared" si="17"/>
        <v>854.54831675711921</v>
      </c>
      <c r="AL36" s="1">
        <f t="shared" si="17"/>
        <v>10318.638529675627</v>
      </c>
      <c r="AM36" s="1">
        <f t="shared" si="17"/>
        <v>0</v>
      </c>
      <c r="AN36" s="1">
        <f t="shared" si="17"/>
        <v>1287666.3071792193</v>
      </c>
      <c r="AO36" s="1">
        <f t="shared" si="17"/>
        <v>197385.44140928527</v>
      </c>
      <c r="AP36" s="1">
        <f t="shared" si="17"/>
        <v>1497027.9727678224</v>
      </c>
      <c r="AQ36" s="1">
        <f t="shared" si="17"/>
        <v>17034.671165528711</v>
      </c>
      <c r="AR36" s="1">
        <f t="shared" si="17"/>
        <v>39.742839590643513</v>
      </c>
      <c r="AS36" s="1">
        <f t="shared" si="17"/>
        <v>286625.2675592681</v>
      </c>
      <c r="AT36" s="1">
        <f t="shared" si="17"/>
        <v>209.71329649083663</v>
      </c>
      <c r="AU36" s="1">
        <f t="shared" si="17"/>
        <v>44.037718835196692</v>
      </c>
      <c r="AV36" s="1">
        <f t="shared" si="17"/>
        <v>17380.212742690379</v>
      </c>
      <c r="AW36" s="1">
        <f t="shared" si="17"/>
        <v>328.98486331827519</v>
      </c>
      <c r="AX36" s="1">
        <f t="shared" si="17"/>
        <v>14.535952224562768</v>
      </c>
      <c r="AY36" s="1">
        <f t="shared" si="17"/>
        <v>11.858929185800006</v>
      </c>
      <c r="AZ36" s="1">
        <f t="shared" si="17"/>
        <v>74168.736619300646</v>
      </c>
      <c r="BA36" s="1">
        <f t="shared" si="17"/>
        <v>56781.986310478569</v>
      </c>
      <c r="BB36" s="1">
        <f t="shared" si="17"/>
        <v>17386.750308822091</v>
      </c>
      <c r="BC36" s="1">
        <f t="shared" si="17"/>
        <v>163.70001937573898</v>
      </c>
      <c r="BD36" s="1">
        <f t="shared" si="17"/>
        <v>1.9963192853840133</v>
      </c>
      <c r="BE36" s="1">
        <f t="shared" si="17"/>
        <v>1249.9765578592001</v>
      </c>
      <c r="BF36" s="1">
        <f t="shared" si="17"/>
        <v>34.798246428976377</v>
      </c>
      <c r="BG36" s="1">
        <f t="shared" si="17"/>
        <v>1843.2101403295867</v>
      </c>
      <c r="BH36" s="1">
        <f t="shared" si="17"/>
        <v>277.80270228210281</v>
      </c>
      <c r="BI36" s="1">
        <f t="shared" si="17"/>
        <v>69.3914408324475</v>
      </c>
      <c r="BJ36" s="1">
        <f t="shared" si="17"/>
        <v>8832.9082938687079</v>
      </c>
      <c r="BK36" s="1">
        <f t="shared" si="17"/>
        <v>1507.9781008795042</v>
      </c>
      <c r="BL36" s="1">
        <f t="shared" si="17"/>
        <v>192.61887015660497</v>
      </c>
      <c r="BM36" s="1">
        <f t="shared" si="17"/>
        <v>26076.8267422879</v>
      </c>
      <c r="BN36" s="1">
        <f t="shared" si="17"/>
        <v>9.6706354362450746</v>
      </c>
      <c r="BO36" s="1">
        <f t="shared" si="17"/>
        <v>26399.533019798291</v>
      </c>
      <c r="BP36" s="1">
        <f t="shared" si="17"/>
        <v>0</v>
      </c>
      <c r="BQ36" s="1">
        <f t="shared" si="17"/>
        <v>19.488586641866913</v>
      </c>
      <c r="BR36" s="1">
        <f t="shared" si="17"/>
        <v>65257.222549161721</v>
      </c>
      <c r="BS36" s="1">
        <f t="shared" si="17"/>
        <v>9342.6740736595657</v>
      </c>
      <c r="BT36" s="1">
        <f t="shared" si="17"/>
        <v>552952.44459231582</v>
      </c>
      <c r="BU36" s="1">
        <f t="shared" si="17"/>
        <v>94086.253321068609</v>
      </c>
      <c r="BV36" s="1">
        <f t="shared" si="17"/>
        <v>197576.076554114</v>
      </c>
      <c r="BW36" s="1">
        <f t="shared" si="17"/>
        <v>93402.488056059316</v>
      </c>
      <c r="BX36" s="1"/>
      <c r="BY36" s="1"/>
      <c r="BZ36" s="1"/>
      <c r="CB36" s="23">
        <f>IF(B36&lt;&gt;0,(Y36-B36)/B36,"")</f>
        <v>-5.6011234975093926E-3</v>
      </c>
      <c r="CC36" s="23">
        <f t="shared" si="3"/>
        <v>-4.9337280852260147E-3</v>
      </c>
      <c r="CD36" s="23">
        <f t="shared" si="4"/>
        <v>-5.3386791022964281E-3</v>
      </c>
      <c r="CE36" s="23">
        <f t="shared" si="5"/>
        <v>-6.6335671516689742E-3</v>
      </c>
      <c r="CF36" s="23">
        <f t="shared" si="5"/>
        <v>-7.0205768413270191E-3</v>
      </c>
      <c r="CG36" s="23">
        <f t="shared" si="6"/>
        <v>-7.3111061977470916E-3</v>
      </c>
      <c r="CH36" s="23">
        <f t="shared" si="7"/>
        <v>-4.7005927948519446E-3</v>
      </c>
      <c r="CI36" s="23">
        <f>IF(I36&lt;&gt;0,(T36-I36)/I36,"")</f>
        <v>-5.189492851880779E-3</v>
      </c>
      <c r="CJ36" s="23">
        <f>IF(J36&lt;&gt;0,(V36-J36)/J36,"")</f>
        <v>-4.9895414175226442E-3</v>
      </c>
      <c r="CK36" s="23">
        <f>IF(K36&lt;&gt;0,(AE36-K36)/K36,"")</f>
        <v>-5.1029568273752036E-3</v>
      </c>
      <c r="CL36" s="23">
        <f>IF(L36&lt;&gt;0,(R36-L36)/L36,"")</f>
        <v>-5.1838985688069175E-3</v>
      </c>
      <c r="CM36" s="23">
        <f>IF(M36&lt;&gt;0,(W36-M36)/M36,"")</f>
        <v>-4.8671447371849298E-3</v>
      </c>
      <c r="CN36" s="23">
        <f>IF(N36&lt;&gt;0,(AK36-N36)/N36,"")</f>
        <v>-5.1246449390860271E-3</v>
      </c>
      <c r="CO36" s="23"/>
      <c r="CP36" s="23"/>
      <c r="CQ36" s="23"/>
      <c r="CR36" s="23"/>
      <c r="CS36" s="23"/>
    </row>
    <row r="37" spans="1:97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</row>
    <row r="38" spans="1:97" x14ac:dyDescent="0.25">
      <c r="A38" s="4" t="s">
        <v>127</v>
      </c>
      <c r="B38" s="1">
        <f>SUM(B3:B34)</f>
        <v>6308528.9548479998</v>
      </c>
      <c r="C38" s="1">
        <f t="shared" ref="C38:N38" si="18">SUM(C3:C34)</f>
        <v>10369.800304676997</v>
      </c>
      <c r="D38" s="1">
        <f t="shared" si="18"/>
        <v>1505063.0212671002</v>
      </c>
      <c r="E38" s="1">
        <f>SUM(E3:E34)</f>
        <v>74664.025445910011</v>
      </c>
      <c r="F38" s="1">
        <f t="shared" si="18"/>
        <v>57183.447094859992</v>
      </c>
      <c r="G38" s="1">
        <f t="shared" si="18"/>
        <v>26593.964317139998</v>
      </c>
      <c r="H38" s="1">
        <f t="shared" si="18"/>
        <v>555563.92437229992</v>
      </c>
      <c r="I38" s="1">
        <f t="shared" si="18"/>
        <v>2482.4175352239999</v>
      </c>
      <c r="J38" s="1">
        <f t="shared" si="18"/>
        <v>14040.569774736998</v>
      </c>
      <c r="K38" s="1">
        <f t="shared" si="18"/>
        <v>5943.5135110099973</v>
      </c>
      <c r="L38" s="1">
        <f t="shared" si="18"/>
        <v>412.55906924409999</v>
      </c>
      <c r="M38" s="1">
        <f t="shared" si="18"/>
        <v>2114.7306467629996</v>
      </c>
      <c r="N38" s="1">
        <f t="shared" si="18"/>
        <v>858.95013119990006</v>
      </c>
      <c r="Q38" s="1">
        <f t="shared" ref="Q38:BW38" si="19">SUM(Q3:Q34)</f>
        <v>840.45270989186145</v>
      </c>
      <c r="R38" s="1">
        <f t="shared" si="19"/>
        <v>410.42040487549718</v>
      </c>
      <c r="S38" s="1">
        <f t="shared" si="19"/>
        <v>2469.5126843920293</v>
      </c>
      <c r="T38" s="1">
        <f t="shared" si="19"/>
        <v>2469.5350471695715</v>
      </c>
      <c r="U38" s="1">
        <f t="shared" si="19"/>
        <v>1504.9336513493565</v>
      </c>
      <c r="V38" s="1">
        <f t="shared" si="19"/>
        <v>13970.513770320331</v>
      </c>
      <c r="W38" s="1">
        <f t="shared" si="19"/>
        <v>2104.4379466250434</v>
      </c>
      <c r="X38" s="1">
        <f t="shared" si="19"/>
        <v>21324.275260201379</v>
      </c>
      <c r="Y38" s="1">
        <f t="shared" si="19"/>
        <v>6273194.1050842823</v>
      </c>
      <c r="Z38" s="1">
        <f t="shared" si="19"/>
        <v>30552.964637736601</v>
      </c>
      <c r="AA38" s="1">
        <f t="shared" si="19"/>
        <v>8975.3042247343183</v>
      </c>
      <c r="AB38" s="1">
        <f t="shared" si="19"/>
        <v>10020.694616288865</v>
      </c>
      <c r="AC38" s="1">
        <f t="shared" si="19"/>
        <v>340.72664130988039</v>
      </c>
      <c r="AD38" s="1">
        <f t="shared" si="19"/>
        <v>5913.1841619512998</v>
      </c>
      <c r="AE38" s="1">
        <f t="shared" si="19"/>
        <v>5913.184018160392</v>
      </c>
      <c r="AF38" s="1">
        <f t="shared" si="19"/>
        <v>11976.224179317393</v>
      </c>
      <c r="AG38" s="1">
        <f t="shared" si="19"/>
        <v>19974.688084649402</v>
      </c>
      <c r="AH38" s="1">
        <f t="shared" si="19"/>
        <v>279.87008383761281</v>
      </c>
      <c r="AI38" s="1">
        <f t="shared" si="19"/>
        <v>249.52309198422077</v>
      </c>
      <c r="AJ38" s="1">
        <f t="shared" si="19"/>
        <v>1921.4447627287859</v>
      </c>
      <c r="AK38" s="1">
        <f t="shared" si="19"/>
        <v>854.54831675711921</v>
      </c>
      <c r="AL38" s="1">
        <f t="shared" si="19"/>
        <v>10318.638529675627</v>
      </c>
      <c r="AM38" s="1">
        <f t="shared" si="19"/>
        <v>0</v>
      </c>
      <c r="AN38" s="1">
        <f t="shared" si="19"/>
        <v>1287666.3071792193</v>
      </c>
      <c r="AO38" s="1">
        <f t="shared" si="19"/>
        <v>197385.44140928527</v>
      </c>
      <c r="AP38" s="1">
        <f t="shared" si="19"/>
        <v>1497027.9727678224</v>
      </c>
      <c r="AQ38" s="1">
        <f t="shared" si="19"/>
        <v>17034.671165528711</v>
      </c>
      <c r="AR38" s="1">
        <f t="shared" si="19"/>
        <v>39.742839590643513</v>
      </c>
      <c r="AS38" s="1">
        <f t="shared" si="19"/>
        <v>286625.2675592681</v>
      </c>
      <c r="AT38" s="1">
        <f t="shared" si="19"/>
        <v>209.71329649083663</v>
      </c>
      <c r="AU38" s="1">
        <f t="shared" si="19"/>
        <v>44.037718835196692</v>
      </c>
      <c r="AV38" s="1">
        <f t="shared" si="19"/>
        <v>17380.212742690379</v>
      </c>
      <c r="AW38" s="1">
        <f t="shared" si="19"/>
        <v>328.98486331827519</v>
      </c>
      <c r="AX38" s="1">
        <f t="shared" si="19"/>
        <v>14.535952224562768</v>
      </c>
      <c r="AY38" s="1">
        <f t="shared" si="19"/>
        <v>11.858929185800006</v>
      </c>
      <c r="AZ38" s="1">
        <f t="shared" si="19"/>
        <v>74168.736619300646</v>
      </c>
      <c r="BA38" s="1">
        <f t="shared" si="19"/>
        <v>56781.986310478569</v>
      </c>
      <c r="BB38" s="1">
        <f t="shared" si="19"/>
        <v>17386.750308822091</v>
      </c>
      <c r="BC38" s="1">
        <f t="shared" si="19"/>
        <v>163.70001937573898</v>
      </c>
      <c r="BD38" s="1">
        <f t="shared" si="19"/>
        <v>1.9963192853840133</v>
      </c>
      <c r="BE38" s="1">
        <f t="shared" si="19"/>
        <v>1249.9765578592001</v>
      </c>
      <c r="BF38" s="1">
        <f t="shared" si="19"/>
        <v>34.798246428976377</v>
      </c>
      <c r="BG38" s="1">
        <f t="shared" si="19"/>
        <v>1843.2101403295867</v>
      </c>
      <c r="BH38" s="1">
        <f t="shared" si="19"/>
        <v>277.80270228210281</v>
      </c>
      <c r="BI38" s="1">
        <f t="shared" si="19"/>
        <v>69.3914408324475</v>
      </c>
      <c r="BJ38" s="1">
        <f t="shared" si="19"/>
        <v>8832.9082938687079</v>
      </c>
      <c r="BK38" s="1">
        <f t="shared" si="19"/>
        <v>1507.9781008795042</v>
      </c>
      <c r="BL38" s="1">
        <f t="shared" si="19"/>
        <v>192.61887015660497</v>
      </c>
      <c r="BM38" s="1">
        <f t="shared" si="19"/>
        <v>26076.8267422879</v>
      </c>
      <c r="BN38" s="1">
        <f t="shared" si="19"/>
        <v>9.6706354362450746</v>
      </c>
      <c r="BO38" s="1">
        <f t="shared" si="19"/>
        <v>26399.533019798291</v>
      </c>
      <c r="BP38" s="1">
        <f t="shared" si="19"/>
        <v>0</v>
      </c>
      <c r="BQ38" s="1">
        <f t="shared" si="19"/>
        <v>19.488586641866913</v>
      </c>
      <c r="BR38" s="1">
        <f t="shared" si="19"/>
        <v>65257.222549161721</v>
      </c>
      <c r="BS38" s="1">
        <f t="shared" si="19"/>
        <v>9342.6740736595657</v>
      </c>
      <c r="BT38" s="1">
        <f t="shared" si="19"/>
        <v>552952.44459231582</v>
      </c>
      <c r="BU38" s="1">
        <f t="shared" si="19"/>
        <v>94086.253321068609</v>
      </c>
      <c r="BV38" s="1">
        <f t="shared" si="19"/>
        <v>197576.076554114</v>
      </c>
      <c r="BW38" s="1">
        <f t="shared" si="19"/>
        <v>93402.488056059316</v>
      </c>
      <c r="BX38" s="1"/>
      <c r="BY38" s="1"/>
      <c r="BZ38" s="1"/>
      <c r="CB38" s="23">
        <f>IF(B38&lt;&gt;0,(Y38-B38)/B38,"")</f>
        <v>-5.6011234975093926E-3</v>
      </c>
      <c r="CC38" s="23">
        <f>IF(C38&lt;&gt;0,(AL38-C38)/C38,"")</f>
        <v>-4.9337280852260147E-3</v>
      </c>
      <c r="CD38" s="23">
        <f>IF(D38&lt;&gt;0,(AP38-D38)/D38,"")</f>
        <v>-5.3386791022964281E-3</v>
      </c>
      <c r="CE38" s="23">
        <f>IF(E38&lt;&gt;0,(AZ38-E38)/E38,"")</f>
        <v>-6.6335671516689742E-3</v>
      </c>
      <c r="CF38" s="23">
        <f>IF(F38&lt;&gt;0,(BA38-F38)/F38,"")</f>
        <v>-7.0205768413270191E-3</v>
      </c>
      <c r="CG38" s="23">
        <f>IF(G38&lt;&gt;0,(BO38-G38)/G38,"")</f>
        <v>-7.3111061977470916E-3</v>
      </c>
      <c r="CH38" s="23">
        <f>IF(H38&lt;&gt;0,(BT38-H38)/H38,"")</f>
        <v>-4.7005927948519446E-3</v>
      </c>
      <c r="CI38" s="23">
        <f>IF(I38&lt;&gt;0,(T38-I38)/I38,"")</f>
        <v>-5.189492851880779E-3</v>
      </c>
      <c r="CJ38" s="23">
        <f>IF(J38&lt;&gt;0,(V38-J38)/J38,"")</f>
        <v>-4.9895414175226442E-3</v>
      </c>
      <c r="CK38" s="23">
        <f>IF(K38&lt;&gt;0,(AE38-K38)/K38,"")</f>
        <v>-5.1029568273752036E-3</v>
      </c>
      <c r="CL38" s="23">
        <f>IF(L38&lt;&gt;0,(R38-L38)/L38,"")</f>
        <v>-5.1838985688069175E-3</v>
      </c>
      <c r="CM38" s="23">
        <f>IF(M38&lt;&gt;0,(W38-M38)/M38,"")</f>
        <v>-4.8671447371849298E-3</v>
      </c>
      <c r="CN38" s="23">
        <f>IF(N38&lt;&gt;0,(AK38-N38)/N38,"")</f>
        <v>-5.1246449390860271E-3</v>
      </c>
      <c r="CO38" s="23"/>
      <c r="CP38" s="23"/>
      <c r="CQ38" s="23"/>
      <c r="CR38" s="23"/>
      <c r="CS38" s="23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2"/>
  <dimension ref="A1:CG87"/>
  <sheetViews>
    <sheetView zoomScale="85" zoomScaleNormal="85" workbookViewId="0">
      <pane xSplit="1" ySplit="2" topLeftCell="M3" activePane="bottomRight" state="frozen"/>
      <selection activeCell="BS20" sqref="BS20"/>
      <selection pane="topRight" activeCell="BS20" sqref="BS20"/>
      <selection pane="bottomLeft" activeCell="BS20" sqref="BS20"/>
      <selection pane="bottomRight" activeCell="M2" sqref="M2"/>
    </sheetView>
  </sheetViews>
  <sheetFormatPr defaultRowHeight="15" x14ac:dyDescent="0.25"/>
  <cols>
    <col min="1" max="1" width="19.85546875" customWidth="1"/>
    <col min="9" max="11" width="9.140625" style="28"/>
    <col min="13" max="13" width="15.5703125" bestFit="1" customWidth="1"/>
    <col min="14" max="14" width="6" style="96" bestFit="1" customWidth="1"/>
    <col min="15" max="15" width="6.7109375" style="28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5703125" style="96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8" bestFit="1" customWidth="1"/>
    <col min="26" max="26" width="6.7109375" bestFit="1" customWidth="1"/>
    <col min="27" max="27" width="6.7109375" style="96" customWidth="1"/>
    <col min="28" max="28" width="6.7109375" bestFit="1" customWidth="1"/>
    <col min="29" max="29" width="15.42578125" bestFit="1" customWidth="1"/>
    <col min="30" max="30" width="6.5703125" customWidth="1"/>
    <col min="31" max="31" width="5.7109375" bestFit="1" customWidth="1"/>
    <col min="32" max="32" width="5.140625" bestFit="1" customWidth="1"/>
    <col min="33" max="33" width="5.140625" style="96" customWidth="1"/>
    <col min="34" max="34" width="5.7109375" style="28" bestFit="1" customWidth="1"/>
    <col min="35" max="35" width="6.7109375" bestFit="1" customWidth="1"/>
    <col min="36" max="36" width="6.140625" style="28" bestFit="1" customWidth="1"/>
    <col min="37" max="37" width="6.7109375" bestFit="1" customWidth="1"/>
    <col min="38" max="38" width="10" bestFit="1" customWidth="1"/>
    <col min="39" max="39" width="9.28515625" bestFit="1" customWidth="1"/>
    <col min="40" max="40" width="7.7109375" bestFit="1" customWidth="1"/>
    <col min="41" max="41" width="9.28515625" bestFit="1" customWidth="1"/>
    <col min="42" max="42" width="6" bestFit="1" customWidth="1"/>
    <col min="43" max="43" width="6.7109375" bestFit="1" customWidth="1"/>
    <col min="44" max="44" width="5.7109375" bestFit="1" customWidth="1"/>
    <col min="45" max="45" width="7.7109375" bestFit="1" customWidth="1"/>
    <col min="46" max="46" width="5.7109375" bestFit="1" customWidth="1"/>
    <col min="47" max="47" width="4.140625" bestFit="1" customWidth="1"/>
    <col min="48" max="48" width="6.7109375" bestFit="1" customWidth="1"/>
    <col min="49" max="49" width="5.7109375" bestFit="1" customWidth="1"/>
    <col min="50" max="50" width="5.85546875" bestFit="1" customWidth="1"/>
    <col min="51" max="51" width="5.7109375" bestFit="1" customWidth="1"/>
    <col min="52" max="53" width="7.7109375" bestFit="1" customWidth="1"/>
    <col min="54" max="54" width="6.7109375" bestFit="1" customWidth="1"/>
    <col min="55" max="55" width="5.140625" bestFit="1" customWidth="1"/>
    <col min="56" max="56" width="5.28515625" bestFit="1" customWidth="1"/>
    <col min="57" max="57" width="8.7109375" bestFit="1" customWidth="1"/>
    <col min="58" max="58" width="4.85546875" bestFit="1" customWidth="1"/>
    <col min="59" max="59" width="7.85546875" bestFit="1" customWidth="1"/>
    <col min="60" max="60" width="5.85546875" bestFit="1" customWidth="1"/>
    <col min="61" max="61" width="6" bestFit="1" customWidth="1"/>
    <col min="62" max="62" width="6.7109375" bestFit="1" customWidth="1"/>
    <col min="63" max="63" width="7.7109375" style="28" bestFit="1" customWidth="1"/>
    <col min="64" max="64" width="5.7109375" bestFit="1" customWidth="1"/>
    <col min="65" max="65" width="6.7109375" bestFit="1" customWidth="1"/>
    <col min="66" max="66" width="4.140625" bestFit="1" customWidth="1"/>
    <col min="67" max="67" width="9.28515625" bestFit="1" customWidth="1"/>
    <col min="68" max="68" width="8" style="28" bestFit="1" customWidth="1"/>
    <col min="69" max="71" width="6.7109375" bestFit="1" customWidth="1"/>
    <col min="72" max="72" width="6.7109375" style="96" customWidth="1"/>
    <col min="73" max="73" width="6.7109375" bestFit="1" customWidth="1"/>
    <col min="74" max="74" width="9.140625" bestFit="1" customWidth="1"/>
    <col min="75" max="75" width="7.140625" bestFit="1" customWidth="1"/>
    <col min="77" max="84" width="9.140625" style="28"/>
  </cols>
  <sheetData>
    <row r="1" spans="1:85" x14ac:dyDescent="0.25">
      <c r="A1" s="96"/>
      <c r="B1" s="96" t="s">
        <v>507</v>
      </c>
      <c r="C1" s="96"/>
      <c r="D1" s="96"/>
      <c r="E1" s="96"/>
      <c r="F1" s="96"/>
      <c r="G1" s="96"/>
      <c r="H1" s="96"/>
      <c r="I1" s="67" t="s">
        <v>412</v>
      </c>
      <c r="J1" s="96"/>
      <c r="K1" s="96"/>
      <c r="M1" s="28" t="s">
        <v>510</v>
      </c>
      <c r="P1" s="27"/>
      <c r="Q1" s="27"/>
      <c r="R1" s="27"/>
      <c r="T1" s="27"/>
      <c r="U1" s="27"/>
      <c r="V1" s="27"/>
      <c r="W1" s="27"/>
      <c r="X1" s="27"/>
      <c r="Z1" s="27"/>
      <c r="AB1" s="27"/>
      <c r="AC1" s="27"/>
      <c r="AD1" s="27"/>
      <c r="AE1" s="27"/>
      <c r="AF1" s="27"/>
      <c r="AI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L1" s="27"/>
      <c r="BM1" s="27"/>
      <c r="BN1" s="27"/>
      <c r="BO1" s="27"/>
      <c r="BQ1" s="27"/>
      <c r="BR1" s="27"/>
      <c r="BS1" s="27"/>
      <c r="BU1" s="27"/>
      <c r="BV1" s="27"/>
      <c r="BW1" s="27"/>
      <c r="BZ1" s="28" t="s">
        <v>316</v>
      </c>
    </row>
    <row r="2" spans="1:85" x14ac:dyDescent="0.25">
      <c r="A2" s="96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I2" s="97" t="s">
        <v>150</v>
      </c>
      <c r="J2" s="97"/>
      <c r="K2" s="97"/>
      <c r="L2" s="26"/>
      <c r="M2" s="26" t="s">
        <v>227</v>
      </c>
      <c r="N2" s="97" t="s">
        <v>506</v>
      </c>
      <c r="O2" s="26" t="s">
        <v>391</v>
      </c>
      <c r="P2" s="26" t="s">
        <v>131</v>
      </c>
      <c r="Q2" s="26" t="s">
        <v>132</v>
      </c>
      <c r="R2" s="26" t="s">
        <v>133</v>
      </c>
      <c r="S2" s="97" t="s">
        <v>342</v>
      </c>
      <c r="T2" s="26" t="s">
        <v>392</v>
      </c>
      <c r="U2" s="26" t="s">
        <v>134</v>
      </c>
      <c r="V2" s="26" t="s">
        <v>59</v>
      </c>
      <c r="W2" s="26" t="s">
        <v>136</v>
      </c>
      <c r="X2" s="26" t="s">
        <v>137</v>
      </c>
      <c r="Y2" s="26" t="s">
        <v>393</v>
      </c>
      <c r="Z2" s="26" t="s">
        <v>138</v>
      </c>
      <c r="AA2" s="97" t="s">
        <v>508</v>
      </c>
      <c r="AB2" s="26" t="s">
        <v>139</v>
      </c>
      <c r="AC2" s="26" t="s">
        <v>140</v>
      </c>
      <c r="AD2" s="26" t="s">
        <v>141</v>
      </c>
      <c r="AE2" s="26" t="s">
        <v>142</v>
      </c>
      <c r="AF2" s="26" t="s">
        <v>143</v>
      </c>
      <c r="AG2" s="97" t="s">
        <v>509</v>
      </c>
      <c r="AH2" s="26" t="s">
        <v>394</v>
      </c>
      <c r="AI2" s="26" t="s">
        <v>144</v>
      </c>
      <c r="AJ2" s="26" t="s">
        <v>400</v>
      </c>
      <c r="AK2" s="26" t="s">
        <v>57</v>
      </c>
      <c r="AL2" s="26" t="s">
        <v>128</v>
      </c>
      <c r="AM2" s="26" t="s">
        <v>145</v>
      </c>
      <c r="AN2" s="26" t="s">
        <v>146</v>
      </c>
      <c r="AO2" s="26" t="s">
        <v>60</v>
      </c>
      <c r="AP2" s="26" t="s">
        <v>147</v>
      </c>
      <c r="AQ2" s="26" t="s">
        <v>148</v>
      </c>
      <c r="AR2" s="26" t="s">
        <v>149</v>
      </c>
      <c r="AS2" s="26" t="s">
        <v>150</v>
      </c>
      <c r="AT2" s="26" t="s">
        <v>151</v>
      </c>
      <c r="AU2" s="26" t="s">
        <v>152</v>
      </c>
      <c r="AV2" s="26" t="s">
        <v>153</v>
      </c>
      <c r="AW2" s="26" t="s">
        <v>154</v>
      </c>
      <c r="AX2" s="26" t="s">
        <v>155</v>
      </c>
      <c r="AY2" s="26" t="s">
        <v>156</v>
      </c>
      <c r="AZ2" s="26" t="s">
        <v>54</v>
      </c>
      <c r="BA2" s="26" t="s">
        <v>53</v>
      </c>
      <c r="BB2" s="26" t="s">
        <v>157</v>
      </c>
      <c r="BC2" s="26" t="s">
        <v>158</v>
      </c>
      <c r="BD2" s="26" t="s">
        <v>159</v>
      </c>
      <c r="BE2" s="26" t="s">
        <v>160</v>
      </c>
      <c r="BF2" s="26" t="s">
        <v>161</v>
      </c>
      <c r="BG2" s="26" t="s">
        <v>162</v>
      </c>
      <c r="BH2" s="26" t="s">
        <v>163</v>
      </c>
      <c r="BI2" s="26" t="s">
        <v>164</v>
      </c>
      <c r="BJ2" s="26" t="s">
        <v>165</v>
      </c>
      <c r="BK2" s="26" t="s">
        <v>395</v>
      </c>
      <c r="BL2" s="26" t="s">
        <v>166</v>
      </c>
      <c r="BM2" s="26" t="s">
        <v>167</v>
      </c>
      <c r="BN2" s="26" t="s">
        <v>168</v>
      </c>
      <c r="BO2" s="26" t="s">
        <v>61</v>
      </c>
      <c r="BP2" s="26" t="s">
        <v>401</v>
      </c>
      <c r="BQ2" s="26" t="s">
        <v>169</v>
      </c>
      <c r="BR2" s="26" t="s">
        <v>170</v>
      </c>
      <c r="BS2" s="26" t="s">
        <v>171</v>
      </c>
      <c r="BT2" s="97" t="s">
        <v>172</v>
      </c>
      <c r="BU2" s="26" t="s">
        <v>173</v>
      </c>
      <c r="BV2" s="26" t="s">
        <v>174</v>
      </c>
      <c r="BW2" s="26" t="s">
        <v>402</v>
      </c>
      <c r="BY2" s="26" t="s">
        <v>141</v>
      </c>
      <c r="BZ2" s="26" t="s">
        <v>59</v>
      </c>
      <c r="CA2" s="26" t="s">
        <v>57</v>
      </c>
      <c r="CB2" s="26" t="s">
        <v>60</v>
      </c>
      <c r="CC2" s="26" t="s">
        <v>54</v>
      </c>
      <c r="CD2" s="26" t="s">
        <v>53</v>
      </c>
      <c r="CE2" s="26" t="s">
        <v>61</v>
      </c>
      <c r="CF2" s="26" t="s">
        <v>62</v>
      </c>
      <c r="CG2" s="26" t="s">
        <v>150</v>
      </c>
    </row>
    <row r="3" spans="1:85" x14ac:dyDescent="0.25">
      <c r="A3" s="19" t="s">
        <v>76</v>
      </c>
      <c r="B3" s="97">
        <v>10053.158233</v>
      </c>
      <c r="C3" s="97">
        <v>605.43538967999996</v>
      </c>
      <c r="D3" s="97">
        <v>18899.945631999999</v>
      </c>
      <c r="E3" s="97">
        <v>4938.5798125000001</v>
      </c>
      <c r="F3" s="97">
        <v>1844.0309037</v>
      </c>
      <c r="G3" s="97">
        <v>19743.007473999998</v>
      </c>
      <c r="H3" s="97">
        <v>4389.4393023000002</v>
      </c>
      <c r="I3" s="97">
        <v>2338.6334846</v>
      </c>
      <c r="J3" s="97"/>
      <c r="K3" s="97"/>
      <c r="L3" s="26"/>
      <c r="M3" s="26" t="s">
        <v>121</v>
      </c>
      <c r="N3" s="97">
        <v>21.02951421026</v>
      </c>
      <c r="O3" s="26">
        <v>20.419694310602601</v>
      </c>
      <c r="P3" s="26">
        <v>2.0580131140962399</v>
      </c>
      <c r="Q3" s="26">
        <v>2.0580131140962399</v>
      </c>
      <c r="R3" s="26">
        <v>0.68418265593379501</v>
      </c>
      <c r="S3" s="97">
        <v>3.8280415995410699E-3</v>
      </c>
      <c r="T3" s="26">
        <v>2.6548340829500501</v>
      </c>
      <c r="U3" s="26">
        <v>11327.9641565534</v>
      </c>
      <c r="V3" s="26">
        <v>6423.0755847113696</v>
      </c>
      <c r="W3" s="26">
        <v>1.8309851380855799</v>
      </c>
      <c r="X3" s="26">
        <v>169.25862942807899</v>
      </c>
      <c r="Y3" s="26">
        <v>0.46155761414385099</v>
      </c>
      <c r="Z3" s="26">
        <v>49.457105048149103</v>
      </c>
      <c r="AA3" s="97">
        <v>0</v>
      </c>
      <c r="AB3" s="26">
        <v>3.2273119563505701</v>
      </c>
      <c r="AC3" s="26">
        <v>3.2273119563505701</v>
      </c>
      <c r="AD3" s="26">
        <v>0.157094203872198</v>
      </c>
      <c r="AE3" s="26">
        <v>0.55489292425021297</v>
      </c>
      <c r="AF3" s="26">
        <v>0.78670424247126103</v>
      </c>
      <c r="AG3" s="97">
        <v>7.9202838259964796</v>
      </c>
      <c r="AH3" s="26">
        <v>10.891060851308101</v>
      </c>
      <c r="AI3" s="26">
        <v>108.17296120770099</v>
      </c>
      <c r="AJ3" s="26">
        <v>6.1200801397964501E-2</v>
      </c>
      <c r="AK3" s="26">
        <v>250.54121491184199</v>
      </c>
      <c r="AL3" s="26">
        <v>11.6789238510337</v>
      </c>
      <c r="AM3" s="26">
        <v>5019.8521314134796</v>
      </c>
      <c r="AN3" s="26">
        <v>557.60427219471296</v>
      </c>
      <c r="AO3" s="26">
        <v>5577.6134978120699</v>
      </c>
      <c r="AP3" s="26">
        <v>1.1164318572465901E-2</v>
      </c>
      <c r="AQ3" s="26">
        <v>3.5582877098089098</v>
      </c>
      <c r="AR3" s="26">
        <v>49.794881960019097</v>
      </c>
      <c r="AS3" s="26">
        <v>168.04814018227799</v>
      </c>
      <c r="AT3" s="26">
        <v>13.4592670382797</v>
      </c>
      <c r="AU3" s="26">
        <v>3.0333975171547101</v>
      </c>
      <c r="AV3" s="26">
        <v>5.9905343090439098</v>
      </c>
      <c r="AW3" s="26">
        <v>19.495110355926101</v>
      </c>
      <c r="AX3" s="26">
        <v>0.52830832244801496</v>
      </c>
      <c r="AY3" s="26">
        <v>9.1993331656654398</v>
      </c>
      <c r="AZ3" s="26">
        <v>2964.7589573350801</v>
      </c>
      <c r="BA3" s="26">
        <v>681.74024307907303</v>
      </c>
      <c r="BB3" s="26">
        <v>2283.0187142560098</v>
      </c>
      <c r="BC3" s="26">
        <v>2.72039250604894</v>
      </c>
      <c r="BD3" s="26">
        <v>0.81580776899970697</v>
      </c>
      <c r="BE3" s="26">
        <v>415.27517541812398</v>
      </c>
      <c r="BF3" s="26">
        <v>3.1971690587917401</v>
      </c>
      <c r="BG3" s="26">
        <v>9.1244681206104499</v>
      </c>
      <c r="BH3" s="26">
        <v>0.89524305395260795</v>
      </c>
      <c r="BI3" s="26">
        <v>0.66920418049240005</v>
      </c>
      <c r="BJ3" s="26">
        <v>23.2626024028174</v>
      </c>
      <c r="BK3" s="26">
        <v>0.128093625105755</v>
      </c>
      <c r="BL3" s="26">
        <v>119.632142588335</v>
      </c>
      <c r="BM3" s="26">
        <v>3.04268029690305</v>
      </c>
      <c r="BN3" s="26">
        <v>1.60452501545991</v>
      </c>
      <c r="BO3" s="26">
        <v>6914.5516544504999</v>
      </c>
      <c r="BP3" s="26">
        <v>107.41979177834</v>
      </c>
      <c r="BQ3" s="26">
        <v>0</v>
      </c>
      <c r="BR3" s="26">
        <v>19.393090517254102</v>
      </c>
      <c r="BS3" s="26">
        <v>9.2143000702007605</v>
      </c>
      <c r="BT3" s="97">
        <v>0</v>
      </c>
      <c r="BU3" s="26">
        <v>39.824329321099903</v>
      </c>
      <c r="BV3" s="26">
        <v>442.92330891714499</v>
      </c>
      <c r="BW3" s="26">
        <v>7.1132228422441903</v>
      </c>
      <c r="BY3" s="35">
        <f t="shared" ref="BY3:BY47" si="0">AD3/AO3</f>
        <v>2.8165129034814143E-5</v>
      </c>
      <c r="BZ3" s="23">
        <f t="shared" ref="BZ3:BZ34" si="1">IF(B3=0,"",(V3-B3)/B3)</f>
        <v>-0.3610887806751813</v>
      </c>
      <c r="CA3" s="23">
        <f t="shared" ref="CA3:CA34" si="2">IF(C3=0,"",(AK3-C3)/C3)</f>
        <v>-0.58618009587403808</v>
      </c>
      <c r="CB3" s="23">
        <f t="shared" ref="CB3:CB34" si="3">IF(D3=0,"",(AO3-D3)/D3)</f>
        <v>-0.70488732579375968</v>
      </c>
      <c r="CC3" s="23">
        <f t="shared" ref="CC3:CC34" si="4">IF(E3=0,"",(AZ3-E3)/E3)</f>
        <v>-0.3996737787185291</v>
      </c>
      <c r="CD3" s="23">
        <f t="shared" ref="CD3:CD34" si="5">IF(F3=0,"",(BA3-F3)/F3)</f>
        <v>-0.63029890566845759</v>
      </c>
      <c r="CE3" s="23">
        <f t="shared" ref="CE3:CE34" si="6">IF(G3=0,"",(BO3-G3)/G3)</f>
        <v>-0.64977211989832728</v>
      </c>
      <c r="CF3" s="23">
        <f t="shared" ref="CF3:CF34" si="7">IF(H3=0,"",(BV3-H3)/H3)</f>
        <v>-0.89909341981672697</v>
      </c>
      <c r="CG3" s="23">
        <f>IF(I3=0,"",(AS3-I3)/I3)</f>
        <v>-0.92814259212104755</v>
      </c>
    </row>
    <row r="4" spans="1:85" x14ac:dyDescent="0.25">
      <c r="A4" s="19" t="s">
        <v>77</v>
      </c>
      <c r="B4" s="97">
        <v>161.2004589</v>
      </c>
      <c r="C4" s="97">
        <v>2647.2947629</v>
      </c>
      <c r="D4" s="97">
        <v>239.68545946</v>
      </c>
      <c r="E4" s="97">
        <v>38.468354769999998</v>
      </c>
      <c r="F4" s="97">
        <v>19.461645182000002</v>
      </c>
      <c r="G4" s="97">
        <v>152.6839301</v>
      </c>
      <c r="H4" s="97">
        <v>947.86391062999996</v>
      </c>
      <c r="I4" s="97">
        <v>125.44706436</v>
      </c>
      <c r="J4" s="97"/>
      <c r="K4" s="97"/>
      <c r="L4" s="26"/>
      <c r="M4" s="26" t="s">
        <v>77</v>
      </c>
      <c r="N4" s="97">
        <v>55.6608923230431</v>
      </c>
      <c r="O4" s="26">
        <v>84.354705036514005</v>
      </c>
      <c r="P4" s="26">
        <v>8.0650595024957408</v>
      </c>
      <c r="Q4" s="26">
        <v>8.0650595024957408</v>
      </c>
      <c r="R4" s="26">
        <v>1.66170730954546</v>
      </c>
      <c r="S4" s="97">
        <v>0.46612972521767798</v>
      </c>
      <c r="T4" s="26">
        <v>2.5318835628086398</v>
      </c>
      <c r="U4" s="26">
        <v>52055.463655348503</v>
      </c>
      <c r="V4" s="26">
        <v>161.20061646521901</v>
      </c>
      <c r="W4" s="26">
        <v>0.58884613956976894</v>
      </c>
      <c r="X4" s="26">
        <v>491.75758440252099</v>
      </c>
      <c r="Y4" s="26">
        <v>0.15006721666783401</v>
      </c>
      <c r="Z4" s="26">
        <v>250.919769140336</v>
      </c>
      <c r="AA4" s="97">
        <v>0</v>
      </c>
      <c r="AB4" s="26">
        <v>0.46886830261774798</v>
      </c>
      <c r="AC4" s="26">
        <v>0.46886830261774798</v>
      </c>
      <c r="AD4" s="26">
        <v>6.4216730839619304E-2</v>
      </c>
      <c r="AE4" s="26">
        <v>0.30165183613298202</v>
      </c>
      <c r="AF4" s="26">
        <v>3.5465603415220701</v>
      </c>
      <c r="AG4" s="97">
        <v>29.746852383718998</v>
      </c>
      <c r="AH4" s="26">
        <v>17.300332586848299</v>
      </c>
      <c r="AI4" s="26">
        <v>198.478737363823</v>
      </c>
      <c r="AJ4" s="26">
        <v>2.0606499792192898E-2</v>
      </c>
      <c r="AK4" s="26">
        <v>2650.3773239195898</v>
      </c>
      <c r="AL4" s="26">
        <v>771.56650848503898</v>
      </c>
      <c r="AM4" s="26">
        <v>215.708482299233</v>
      </c>
      <c r="AN4" s="26">
        <v>23.903444143901801</v>
      </c>
      <c r="AO4" s="26">
        <v>239.676143173974</v>
      </c>
      <c r="AP4" s="26">
        <v>0</v>
      </c>
      <c r="AQ4" s="26">
        <v>5.3712162072454701</v>
      </c>
      <c r="AR4" s="26">
        <v>7.3581772185386599E-3</v>
      </c>
      <c r="AS4" s="26">
        <v>227.68811934390399</v>
      </c>
      <c r="AT4" s="26">
        <v>4.2510327504202701E-2</v>
      </c>
      <c r="AU4" s="26">
        <v>4.9438050122080697E-2</v>
      </c>
      <c r="AV4" s="26">
        <v>0.99358224620116098</v>
      </c>
      <c r="AW4" s="26">
        <v>7.9795439358433001E-2</v>
      </c>
      <c r="AX4" s="26">
        <v>0.17920949398413699</v>
      </c>
      <c r="AY4" s="26">
        <v>0.28680323628333798</v>
      </c>
      <c r="AZ4" s="26">
        <v>38.472217639087901</v>
      </c>
      <c r="BA4" s="26">
        <v>19.461375450868299</v>
      </c>
      <c r="BB4" s="26">
        <v>19.010842188219598</v>
      </c>
      <c r="BC4" s="26">
        <v>4.3292244690994698E-3</v>
      </c>
      <c r="BD4" s="26">
        <v>7.1260272160584602E-3</v>
      </c>
      <c r="BE4" s="26">
        <v>12.0046819106356</v>
      </c>
      <c r="BF4" s="26">
        <v>4.5839362423320297E-3</v>
      </c>
      <c r="BG4" s="26">
        <v>1.1646126997459101</v>
      </c>
      <c r="BH4" s="26">
        <v>5.5716395233607399E-2</v>
      </c>
      <c r="BI4" s="26">
        <v>4.5414641335559697E-2</v>
      </c>
      <c r="BJ4" s="26">
        <v>2.9562308048325199</v>
      </c>
      <c r="BK4" s="26">
        <v>2.9709724925486999E-3</v>
      </c>
      <c r="BL4" s="26">
        <v>0.50019924161003404</v>
      </c>
      <c r="BM4" s="26">
        <v>1.0797835988756399</v>
      </c>
      <c r="BN4" s="26">
        <v>0</v>
      </c>
      <c r="BO4" s="26">
        <v>152.665996245754</v>
      </c>
      <c r="BP4" s="26">
        <v>234.82127799369599</v>
      </c>
      <c r="BQ4" s="26">
        <v>0</v>
      </c>
      <c r="BR4" s="26">
        <v>1.22141386848327</v>
      </c>
      <c r="BS4" s="26">
        <v>29.513474262518798</v>
      </c>
      <c r="BT4" s="97">
        <v>0</v>
      </c>
      <c r="BU4" s="26">
        <v>77.754333988856004</v>
      </c>
      <c r="BV4" s="26">
        <v>951.47651372101598</v>
      </c>
      <c r="BW4" s="26">
        <v>14.9220128009121</v>
      </c>
      <c r="BY4" s="35">
        <f t="shared" si="0"/>
        <v>2.6793125919506402E-4</v>
      </c>
      <c r="BZ4" s="23">
        <f t="shared" si="1"/>
        <v>9.7744894827137184E-7</v>
      </c>
      <c r="CA4" s="23">
        <f t="shared" si="2"/>
        <v>1.1644192640690148E-3</v>
      </c>
      <c r="CB4" s="23">
        <f t="shared" si="3"/>
        <v>-3.8868799329736936E-5</v>
      </c>
      <c r="CC4" s="23">
        <f t="shared" si="4"/>
        <v>1.004168000165211E-4</v>
      </c>
      <c r="CD4" s="23">
        <f t="shared" si="5"/>
        <v>-1.3859626417997679E-5</v>
      </c>
      <c r="CE4" s="23">
        <f t="shared" si="6"/>
        <v>-1.1745737900675061E-4</v>
      </c>
      <c r="CF4" s="23">
        <f t="shared" si="7"/>
        <v>3.8113098837309753E-3</v>
      </c>
      <c r="CG4" s="23">
        <f t="shared" ref="CG4:CG15" si="8">IF(I4=0,"",(AS4-I4)/I4)</f>
        <v>0.81501353184717917</v>
      </c>
    </row>
    <row r="5" spans="1:85" x14ac:dyDescent="0.25">
      <c r="A5" s="19" t="s">
        <v>78</v>
      </c>
      <c r="B5" s="97">
        <v>4938.3664065000003</v>
      </c>
      <c r="C5" s="97">
        <v>3438.6553942</v>
      </c>
      <c r="D5" s="97">
        <v>19595.016663999999</v>
      </c>
      <c r="E5" s="97">
        <v>2976.5707174999998</v>
      </c>
      <c r="F5" s="97">
        <v>1535.140316</v>
      </c>
      <c r="G5" s="97">
        <v>68426.326354000004</v>
      </c>
      <c r="H5" s="97">
        <v>6862.4207661999999</v>
      </c>
      <c r="I5" s="97">
        <v>2446.0100981999999</v>
      </c>
      <c r="J5" s="97"/>
      <c r="K5" s="97"/>
      <c r="L5" s="26"/>
      <c r="M5" s="26" t="s">
        <v>71</v>
      </c>
      <c r="N5" s="97">
        <v>262.38389282692401</v>
      </c>
      <c r="O5" s="26">
        <v>407.109870774755</v>
      </c>
      <c r="P5" s="26">
        <v>90.467724300536005</v>
      </c>
      <c r="Q5" s="26">
        <v>90.467724300536005</v>
      </c>
      <c r="R5" s="26">
        <v>6.1132708122136403</v>
      </c>
      <c r="S5" s="97">
        <v>0.25575904509402603</v>
      </c>
      <c r="T5" s="26">
        <v>22.058718437551502</v>
      </c>
      <c r="U5" s="26">
        <v>88933.212082295897</v>
      </c>
      <c r="V5" s="26">
        <v>4934.8701451553898</v>
      </c>
      <c r="W5" s="26">
        <v>16.787040369410001</v>
      </c>
      <c r="X5" s="26">
        <v>4677.5473682899101</v>
      </c>
      <c r="Y5" s="26">
        <v>3.47281363583406</v>
      </c>
      <c r="Z5" s="26">
        <v>1085.72487247762</v>
      </c>
      <c r="AA5" s="97">
        <v>0</v>
      </c>
      <c r="AB5" s="26">
        <v>61.640478515463798</v>
      </c>
      <c r="AC5" s="26">
        <v>61.640478515463798</v>
      </c>
      <c r="AD5" s="26">
        <v>1.17656386032963</v>
      </c>
      <c r="AE5" s="26">
        <v>69.074974134014695</v>
      </c>
      <c r="AF5" s="26">
        <v>6.1286955184146397</v>
      </c>
      <c r="AG5" s="97">
        <v>84.718466267533202</v>
      </c>
      <c r="AH5" s="26">
        <v>169.65221912417601</v>
      </c>
      <c r="AI5" s="26">
        <v>642.96488826674999</v>
      </c>
      <c r="AJ5" s="26">
        <v>0.472148595844817</v>
      </c>
      <c r="AK5" s="26">
        <v>3440.77782293468</v>
      </c>
      <c r="AL5" s="26">
        <v>159.82892129682401</v>
      </c>
      <c r="AM5" s="26">
        <v>17611.071417903</v>
      </c>
      <c r="AN5" s="26">
        <v>1955.6092358068099</v>
      </c>
      <c r="AO5" s="26">
        <v>19567.857217570101</v>
      </c>
      <c r="AP5" s="26">
        <v>23.3539378643163</v>
      </c>
      <c r="AQ5" s="26">
        <v>59.9984606108439</v>
      </c>
      <c r="AR5" s="26">
        <v>27.1757350291285</v>
      </c>
      <c r="AS5" s="26">
        <v>3292.58472817846</v>
      </c>
      <c r="AT5" s="26">
        <v>22.2621370632348</v>
      </c>
      <c r="AU5" s="26">
        <v>3.8155357844320599</v>
      </c>
      <c r="AV5" s="26">
        <v>59.947035873971103</v>
      </c>
      <c r="AW5" s="26">
        <v>16.3567103908942</v>
      </c>
      <c r="AX5" s="26">
        <v>2.6576445123100498</v>
      </c>
      <c r="AY5" s="26">
        <v>8.7149760325182193</v>
      </c>
      <c r="AZ5" s="26">
        <v>2968.761852694</v>
      </c>
      <c r="BA5" s="26">
        <v>1533.3733296527701</v>
      </c>
      <c r="BB5" s="26">
        <v>1435.38852304123</v>
      </c>
      <c r="BC5" s="26">
        <v>0.43051577748750203</v>
      </c>
      <c r="BD5" s="26">
        <v>0.49922000121254301</v>
      </c>
      <c r="BE5" s="26">
        <v>560.34096877706304</v>
      </c>
      <c r="BF5" s="26">
        <v>4.3523703191741498</v>
      </c>
      <c r="BG5" s="26">
        <v>199.10623889247401</v>
      </c>
      <c r="BH5" s="26">
        <v>3.0953440368408298</v>
      </c>
      <c r="BI5" s="26">
        <v>7.4336620465505998</v>
      </c>
      <c r="BJ5" s="26">
        <v>498.12397822941398</v>
      </c>
      <c r="BK5" s="26">
        <v>25.912550073462899</v>
      </c>
      <c r="BL5" s="26">
        <v>50.866648414601201</v>
      </c>
      <c r="BM5" s="26">
        <v>50.253993024007997</v>
      </c>
      <c r="BN5" s="26">
        <v>17.940615447455599</v>
      </c>
      <c r="BO5" s="26">
        <v>68407.494574569093</v>
      </c>
      <c r="BP5" s="26">
        <v>1927.7921303271</v>
      </c>
      <c r="BQ5" s="26">
        <v>1585.48965955124</v>
      </c>
      <c r="BR5" s="26">
        <v>96.676726666828401</v>
      </c>
      <c r="BS5" s="26">
        <v>212.251619725187</v>
      </c>
      <c r="BT5" s="97">
        <v>0</v>
      </c>
      <c r="BU5" s="26">
        <v>645.92588474025001</v>
      </c>
      <c r="BV5" s="26">
        <v>6870.8509907240496</v>
      </c>
      <c r="BW5" s="26">
        <v>131.02939295748499</v>
      </c>
      <c r="BY5" s="35">
        <f t="shared" si="0"/>
        <v>6.0127373541605053E-5</v>
      </c>
      <c r="BZ5" s="23">
        <f t="shared" si="1"/>
        <v>-7.0797933098051141E-4</v>
      </c>
      <c r="CA5" s="23">
        <f t="shared" si="2"/>
        <v>6.1722635488855779E-4</v>
      </c>
      <c r="CB5" s="23">
        <f t="shared" si="3"/>
        <v>-1.3860384451621919E-3</v>
      </c>
      <c r="CC5" s="23">
        <f t="shared" si="4"/>
        <v>-2.6234434008537031E-3</v>
      </c>
      <c r="CD5" s="23">
        <f t="shared" si="5"/>
        <v>-1.1510259543140884E-3</v>
      </c>
      <c r="CE5" s="23">
        <f t="shared" si="6"/>
        <v>-2.7521248668949707E-4</v>
      </c>
      <c r="CF5" s="23">
        <f t="shared" si="7"/>
        <v>1.2284622017891538E-3</v>
      </c>
      <c r="CG5" s="23">
        <f t="shared" si="8"/>
        <v>0.34610430701060796</v>
      </c>
    </row>
    <row r="6" spans="1:85" x14ac:dyDescent="0.25">
      <c r="A6" s="19" t="s">
        <v>79</v>
      </c>
      <c r="B6" s="97">
        <v>29220.904943000001</v>
      </c>
      <c r="C6" s="97">
        <v>3437.1253003000002</v>
      </c>
      <c r="D6" s="97">
        <v>13768.014976</v>
      </c>
      <c r="E6" s="97">
        <v>3205.8695885000002</v>
      </c>
      <c r="F6" s="97">
        <v>1420.3482253</v>
      </c>
      <c r="G6" s="97">
        <v>22399.228737000001</v>
      </c>
      <c r="H6" s="97">
        <v>5045.8200742999998</v>
      </c>
      <c r="I6" s="97">
        <v>1428.0391953000001</v>
      </c>
      <c r="J6" s="97"/>
      <c r="K6" s="97"/>
      <c r="L6" s="26"/>
      <c r="M6" s="26" t="s">
        <v>122</v>
      </c>
      <c r="N6" s="97">
        <v>174.13395610194101</v>
      </c>
      <c r="O6" s="26">
        <v>110.578932482803</v>
      </c>
      <c r="P6" s="26">
        <v>36.9711988275658</v>
      </c>
      <c r="Q6" s="26">
        <v>36.970801123906703</v>
      </c>
      <c r="R6" s="26">
        <v>42.894516297921697</v>
      </c>
      <c r="S6" s="97">
        <v>0.58815198944144798</v>
      </c>
      <c r="T6" s="26">
        <v>11.404902155983001</v>
      </c>
      <c r="U6" s="26">
        <v>66586.085179964793</v>
      </c>
      <c r="V6" s="26">
        <v>29197.887437947898</v>
      </c>
      <c r="W6" s="26">
        <v>8.1186407352248207</v>
      </c>
      <c r="X6" s="26">
        <v>1365.3635806059301</v>
      </c>
      <c r="Y6" s="26">
        <v>1.8414525783179601</v>
      </c>
      <c r="Z6" s="26">
        <v>373.86742305137</v>
      </c>
      <c r="AA6" s="97">
        <v>3.24714990878375E-3</v>
      </c>
      <c r="AB6" s="26">
        <v>254.7750856694</v>
      </c>
      <c r="AC6" s="26">
        <v>254.7750856694</v>
      </c>
      <c r="AD6" s="26">
        <v>0.54658315113807898</v>
      </c>
      <c r="AE6" s="26">
        <v>32.1541194183256</v>
      </c>
      <c r="AF6" s="26">
        <v>4.7782504735953504</v>
      </c>
      <c r="AG6" s="97">
        <v>64.401539962665296</v>
      </c>
      <c r="AH6" s="26">
        <v>108.14542794278999</v>
      </c>
      <c r="AI6" s="26">
        <v>1584.9759938367099</v>
      </c>
      <c r="AJ6" s="26">
        <v>0.320418626851525</v>
      </c>
      <c r="AK6" s="26">
        <v>3437.70888903586</v>
      </c>
      <c r="AL6" s="26">
        <v>638.88388230294697</v>
      </c>
      <c r="AM6" s="26">
        <v>12381.0072922409</v>
      </c>
      <c r="AN6" s="26">
        <v>1375.12149653283</v>
      </c>
      <c r="AO6" s="26">
        <v>13756.675371924901</v>
      </c>
      <c r="AP6" s="26">
        <v>4.11060637108965E-2</v>
      </c>
      <c r="AQ6" s="26">
        <v>55.927314215430101</v>
      </c>
      <c r="AR6" s="26">
        <v>8.8089342754785402</v>
      </c>
      <c r="AS6" s="26">
        <v>1646.77409602936</v>
      </c>
      <c r="AT6" s="26">
        <v>8.9188706184559905</v>
      </c>
      <c r="AU6" s="26">
        <v>19.935575571465499</v>
      </c>
      <c r="AV6" s="26">
        <v>72.227695804053198</v>
      </c>
      <c r="AW6" s="26">
        <v>11.3300562249596</v>
      </c>
      <c r="AX6" s="26">
        <v>5.1994232639428404</v>
      </c>
      <c r="AY6" s="26">
        <v>11.1204714595148</v>
      </c>
      <c r="AZ6" s="26">
        <v>3174.8822623989199</v>
      </c>
      <c r="BA6" s="26">
        <v>1414.64096941413</v>
      </c>
      <c r="BB6" s="26">
        <v>1760.2412929847801</v>
      </c>
      <c r="BC6" s="26">
        <v>0.13274127316919901</v>
      </c>
      <c r="BD6" s="26">
        <v>0.50204013646610102</v>
      </c>
      <c r="BE6" s="26">
        <v>336.46022815313302</v>
      </c>
      <c r="BF6" s="26">
        <v>9.4163550270341592</v>
      </c>
      <c r="BG6" s="26">
        <v>232.38825383444399</v>
      </c>
      <c r="BH6" s="26">
        <v>16.775357044948301</v>
      </c>
      <c r="BI6" s="26">
        <v>15.3995802443823</v>
      </c>
      <c r="BJ6" s="26">
        <v>581.30953623825303</v>
      </c>
      <c r="BK6" s="26">
        <v>29.3093516184436</v>
      </c>
      <c r="BL6" s="26">
        <v>22.057644609533899</v>
      </c>
      <c r="BM6" s="26">
        <v>62.054940292002001</v>
      </c>
      <c r="BN6" s="26">
        <v>0.603265342901391</v>
      </c>
      <c r="BO6" s="26">
        <v>22396.509336631301</v>
      </c>
      <c r="BP6" s="26">
        <v>1275.62751885229</v>
      </c>
      <c r="BQ6" s="26">
        <v>101.07580548620101</v>
      </c>
      <c r="BR6" s="26">
        <v>229.64288897626301</v>
      </c>
      <c r="BS6" s="26">
        <v>86.053156459370101</v>
      </c>
      <c r="BT6" s="97">
        <v>0</v>
      </c>
      <c r="BU6" s="26">
        <v>418.71842164744697</v>
      </c>
      <c r="BV6" s="26">
        <v>5037.5005867601403</v>
      </c>
      <c r="BW6" s="26">
        <v>62.043940551985997</v>
      </c>
      <c r="BY6" s="35">
        <f t="shared" si="0"/>
        <v>3.9732212643002739E-5</v>
      </c>
      <c r="BZ6" s="23">
        <f t="shared" si="1"/>
        <v>-7.8770678379065325E-4</v>
      </c>
      <c r="CA6" s="23">
        <f t="shared" si="2"/>
        <v>1.6978977630199033E-4</v>
      </c>
      <c r="CB6" s="23">
        <f t="shared" si="3"/>
        <v>-8.2361938847875691E-4</v>
      </c>
      <c r="CC6" s="23">
        <f t="shared" si="4"/>
        <v>-9.6658099294609744E-3</v>
      </c>
      <c r="CD6" s="23">
        <f t="shared" si="5"/>
        <v>-4.0182089041329739E-3</v>
      </c>
      <c r="CE6" s="23">
        <f t="shared" si="6"/>
        <v>-1.21405982350097E-4</v>
      </c>
      <c r="CF6" s="23">
        <f t="shared" si="7"/>
        <v>-1.6487879903275366E-3</v>
      </c>
      <c r="CG6" s="23">
        <f t="shared" si="8"/>
        <v>0.15317149658725468</v>
      </c>
    </row>
    <row r="7" spans="1:85" x14ac:dyDescent="0.25">
      <c r="A7" s="19" t="s">
        <v>80</v>
      </c>
      <c r="B7" s="97">
        <v>464835.84957999998</v>
      </c>
      <c r="C7" s="97">
        <v>77268.858129</v>
      </c>
      <c r="D7" s="97">
        <v>46559.120409000003</v>
      </c>
      <c r="E7" s="97">
        <v>14508.00734</v>
      </c>
      <c r="F7" s="97">
        <v>8703.4776774000002</v>
      </c>
      <c r="G7" s="97">
        <v>123374.10494</v>
      </c>
      <c r="H7" s="97">
        <v>43199.030783000002</v>
      </c>
      <c r="I7" s="97">
        <v>8685.7037392999991</v>
      </c>
      <c r="J7" s="97"/>
      <c r="K7" s="97"/>
      <c r="L7" s="26"/>
      <c r="M7" s="26" t="s">
        <v>123</v>
      </c>
      <c r="N7" s="97">
        <v>2029.3943671421</v>
      </c>
      <c r="O7" s="26">
        <v>1683.4260255352201</v>
      </c>
      <c r="P7" s="26">
        <v>341.34594268872797</v>
      </c>
      <c r="Q7" s="26">
        <v>341.34594268872797</v>
      </c>
      <c r="R7" s="26">
        <v>131.63937130145999</v>
      </c>
      <c r="S7" s="97">
        <v>39.524619250080697</v>
      </c>
      <c r="T7" s="26">
        <v>145.540819846717</v>
      </c>
      <c r="U7" s="26">
        <v>1193607.1624398101</v>
      </c>
      <c r="V7" s="26">
        <v>463867.85421506403</v>
      </c>
      <c r="W7" s="26">
        <v>69.504046337781702</v>
      </c>
      <c r="X7" s="26">
        <v>18593.222228584698</v>
      </c>
      <c r="Y7" s="26">
        <v>14.902241400727601</v>
      </c>
      <c r="Z7" s="26">
        <v>10069.9598784833</v>
      </c>
      <c r="AA7" s="97">
        <v>0</v>
      </c>
      <c r="AB7" s="26">
        <v>571.04953056410704</v>
      </c>
      <c r="AC7" s="26">
        <v>571.04953056410704</v>
      </c>
      <c r="AD7" s="26">
        <v>6.1627665849953797</v>
      </c>
      <c r="AE7" s="26">
        <v>45.417715953320801</v>
      </c>
      <c r="AF7" s="26">
        <v>83.218862461099803</v>
      </c>
      <c r="AG7" s="97">
        <v>1330.54317583539</v>
      </c>
      <c r="AH7" s="26">
        <v>1160.7747984226301</v>
      </c>
      <c r="AI7" s="26">
        <v>7238.9237381463599</v>
      </c>
      <c r="AJ7" s="26">
        <v>4.1464135496869501</v>
      </c>
      <c r="AK7" s="26">
        <v>77272.248242571703</v>
      </c>
      <c r="AL7" s="26">
        <v>10894.2491522703</v>
      </c>
      <c r="AM7" s="26">
        <v>38634.092686363299</v>
      </c>
      <c r="AN7" s="26">
        <v>4286.5157500100204</v>
      </c>
      <c r="AO7" s="26">
        <v>42926.771202958298</v>
      </c>
      <c r="AP7" s="26">
        <v>4.6305768409381898</v>
      </c>
      <c r="AQ7" s="26">
        <v>483.96748543023102</v>
      </c>
      <c r="AR7" s="26">
        <v>1023.18245636835</v>
      </c>
      <c r="AS7" s="26">
        <v>11347.466555135399</v>
      </c>
      <c r="AT7" s="26">
        <v>116.203880909951</v>
      </c>
      <c r="AU7" s="26">
        <v>100.75557087268101</v>
      </c>
      <c r="AV7" s="26">
        <v>299.336979420023</v>
      </c>
      <c r="AW7" s="26">
        <v>79.890925871824905</v>
      </c>
      <c r="AX7" s="26">
        <v>71.455756408670794</v>
      </c>
      <c r="AY7" s="26">
        <v>136.04080282237399</v>
      </c>
      <c r="AZ7" s="26">
        <v>14115.5325800757</v>
      </c>
      <c r="BA7" s="26">
        <v>8593.2777458591099</v>
      </c>
      <c r="BB7" s="26">
        <v>5522.2548342166201</v>
      </c>
      <c r="BC7" s="26">
        <v>117.775407227494</v>
      </c>
      <c r="BD7" s="26">
        <v>3.7334623411335399</v>
      </c>
      <c r="BE7" s="26">
        <v>3864.3883687039802</v>
      </c>
      <c r="BF7" s="26">
        <v>204.84710957796801</v>
      </c>
      <c r="BG7" s="26">
        <v>520.283701347244</v>
      </c>
      <c r="BH7" s="26">
        <v>15.016568370905899</v>
      </c>
      <c r="BI7" s="26">
        <v>83.591738528034497</v>
      </c>
      <c r="BJ7" s="26">
        <v>1303.93091706263</v>
      </c>
      <c r="BK7" s="26">
        <v>131.89935809378301</v>
      </c>
      <c r="BL7" s="26">
        <v>280.174820100614</v>
      </c>
      <c r="BM7" s="26">
        <v>366.59858255421398</v>
      </c>
      <c r="BN7" s="26">
        <v>6.07069737099929</v>
      </c>
      <c r="BO7" s="26">
        <v>123412.419758157</v>
      </c>
      <c r="BP7" s="26">
        <v>7348.2050750558401</v>
      </c>
      <c r="BQ7" s="26">
        <v>0</v>
      </c>
      <c r="BR7" s="26">
        <v>1049.43526603245</v>
      </c>
      <c r="BS7" s="26">
        <v>2549.0847364254901</v>
      </c>
      <c r="BT7" s="97">
        <v>0</v>
      </c>
      <c r="BU7" s="26">
        <v>3436.2197068693599</v>
      </c>
      <c r="BV7" s="26">
        <v>43092.994143201198</v>
      </c>
      <c r="BW7" s="26">
        <v>1322.79016949326</v>
      </c>
      <c r="BY7" s="35">
        <f t="shared" si="0"/>
        <v>1.4356464304892032E-4</v>
      </c>
      <c r="BZ7" s="23">
        <f t="shared" si="1"/>
        <v>-2.0824455897938583E-3</v>
      </c>
      <c r="CA7" s="23">
        <f t="shared" si="2"/>
        <v>4.387425482647365E-5</v>
      </c>
      <c r="CB7" s="23">
        <f t="shared" si="3"/>
        <v>-7.8015846822990273E-2</v>
      </c>
      <c r="CC7" s="23">
        <f t="shared" si="4"/>
        <v>-2.7052285729288864E-2</v>
      </c>
      <c r="CD7" s="23">
        <f t="shared" si="5"/>
        <v>-1.2661597538997814E-2</v>
      </c>
      <c r="CE7" s="23">
        <f t="shared" si="6"/>
        <v>3.105580233034559E-4</v>
      </c>
      <c r="CF7" s="23">
        <f t="shared" si="7"/>
        <v>-2.4546069177212183E-3</v>
      </c>
      <c r="CG7" s="23">
        <f t="shared" si="8"/>
        <v>0.30645332787391588</v>
      </c>
    </row>
    <row r="8" spans="1:85" x14ac:dyDescent="0.25">
      <c r="A8" s="58" t="s">
        <v>81</v>
      </c>
      <c r="B8" s="97">
        <v>87506.832924999995</v>
      </c>
      <c r="C8" s="97">
        <v>93801.294404</v>
      </c>
      <c r="D8" s="97">
        <v>77715.181116000007</v>
      </c>
      <c r="E8" s="97">
        <v>21011.266369000001</v>
      </c>
      <c r="F8" s="97">
        <v>11167.959305</v>
      </c>
      <c r="G8" s="97">
        <v>239659.73482000001</v>
      </c>
      <c r="H8" s="97">
        <v>75895.937416000001</v>
      </c>
      <c r="I8" s="97">
        <v>20486.025486999999</v>
      </c>
      <c r="J8" s="97"/>
      <c r="K8" s="97"/>
      <c r="L8" s="26"/>
      <c r="M8" s="26" t="s">
        <v>72</v>
      </c>
      <c r="N8" s="97">
        <v>2981.33313380867</v>
      </c>
      <c r="O8" s="26">
        <v>2827.3561942635401</v>
      </c>
      <c r="P8" s="26">
        <v>366.12934394344398</v>
      </c>
      <c r="Q8" s="26">
        <v>366.12934394344398</v>
      </c>
      <c r="R8" s="26">
        <v>143.923031073446</v>
      </c>
      <c r="S8" s="97">
        <v>31.053927869088401</v>
      </c>
      <c r="T8" s="26">
        <v>521.03557528553404</v>
      </c>
      <c r="U8" s="26">
        <v>1410406.15302393</v>
      </c>
      <c r="V8" s="26">
        <v>87407.493786317806</v>
      </c>
      <c r="W8" s="26">
        <v>968.72170552947796</v>
      </c>
      <c r="X8" s="26">
        <v>28752.978664141701</v>
      </c>
      <c r="Y8" s="26">
        <v>90.249259886137395</v>
      </c>
      <c r="Z8" s="26">
        <v>15811.432458165</v>
      </c>
      <c r="AA8" s="97">
        <v>0</v>
      </c>
      <c r="AB8" s="26">
        <v>586.56212750474799</v>
      </c>
      <c r="AC8" s="26">
        <v>586.56212750474799</v>
      </c>
      <c r="AD8" s="26">
        <v>16.639602496021901</v>
      </c>
      <c r="AE8" s="26">
        <v>208.934039022327</v>
      </c>
      <c r="AF8" s="26">
        <v>98.511066767268304</v>
      </c>
      <c r="AG8" s="97">
        <v>1474.99685124703</v>
      </c>
      <c r="AH8" s="26">
        <v>2550.4107639952899</v>
      </c>
      <c r="AI8" s="26">
        <v>8456.7889243628506</v>
      </c>
      <c r="AJ8" s="26">
        <v>36.297304824600502</v>
      </c>
      <c r="AK8" s="26">
        <v>93796.114398386198</v>
      </c>
      <c r="AL8" s="26">
        <v>13776.258096192299</v>
      </c>
      <c r="AM8" s="26">
        <v>69900.880523030093</v>
      </c>
      <c r="AN8" s="26">
        <v>7750.1259782101697</v>
      </c>
      <c r="AO8" s="26">
        <v>77667.646103736202</v>
      </c>
      <c r="AP8" s="26">
        <v>3.5835992934406602</v>
      </c>
      <c r="AQ8" s="26">
        <v>800.777820157458</v>
      </c>
      <c r="AR8" s="26">
        <v>241.79089579545499</v>
      </c>
      <c r="AS8" s="26">
        <v>25931.92599924</v>
      </c>
      <c r="AT8" s="26">
        <v>307.87483596003699</v>
      </c>
      <c r="AU8" s="26">
        <v>97.011637666958705</v>
      </c>
      <c r="AV8" s="26">
        <v>455.04819024223201</v>
      </c>
      <c r="AW8" s="26">
        <v>156.39921374676001</v>
      </c>
      <c r="AX8" s="26">
        <v>68.676698004265901</v>
      </c>
      <c r="AY8" s="26">
        <v>239.58513254747501</v>
      </c>
      <c r="AZ8" s="26">
        <v>21063.377802570001</v>
      </c>
      <c r="BA8" s="26">
        <v>11155.5399628866</v>
      </c>
      <c r="BB8" s="26">
        <v>9907.8378396834196</v>
      </c>
      <c r="BC8" s="26">
        <v>67.793508487133295</v>
      </c>
      <c r="BD8" s="26">
        <v>6.2655996534334104</v>
      </c>
      <c r="BE8" s="26">
        <v>5102.4295747674696</v>
      </c>
      <c r="BF8" s="26">
        <v>105.69543005891801</v>
      </c>
      <c r="BG8" s="26">
        <v>824.12823870787395</v>
      </c>
      <c r="BH8" s="26">
        <v>63.757348901816499</v>
      </c>
      <c r="BI8" s="26">
        <v>172.066998859769</v>
      </c>
      <c r="BJ8" s="26">
        <v>2066.1405933536898</v>
      </c>
      <c r="BK8" s="26">
        <v>1498.6952781542</v>
      </c>
      <c r="BL8" s="26">
        <v>684.38222459476299</v>
      </c>
      <c r="BM8" s="26">
        <v>484.84903919514699</v>
      </c>
      <c r="BN8" s="26">
        <v>11.644802343402899</v>
      </c>
      <c r="BO8" s="26">
        <v>239602.91100404199</v>
      </c>
      <c r="BP8" s="26">
        <v>12848.4517509467</v>
      </c>
      <c r="BQ8" s="26">
        <v>0</v>
      </c>
      <c r="BR8" s="26">
        <v>495.65618867266699</v>
      </c>
      <c r="BS8" s="26">
        <v>3893.8477073896102</v>
      </c>
      <c r="BT8" s="97">
        <v>0</v>
      </c>
      <c r="BU8" s="26">
        <v>5591.5528336482703</v>
      </c>
      <c r="BV8" s="26">
        <v>75876.134232267897</v>
      </c>
      <c r="BW8" s="26">
        <v>4192.0817093417199</v>
      </c>
      <c r="BY8" s="35">
        <f t="shared" si="0"/>
        <v>2.1424110721467396E-4</v>
      </c>
      <c r="BZ8" s="23">
        <f t="shared" si="1"/>
        <v>-1.1352157924322402E-3</v>
      </c>
      <c r="CA8" s="23">
        <f t="shared" si="2"/>
        <v>-5.5223178386980504E-5</v>
      </c>
      <c r="CB8" s="23">
        <f t="shared" si="3"/>
        <v>-6.1165671341423613E-4</v>
      </c>
      <c r="CC8" s="23">
        <f t="shared" si="4"/>
        <v>2.4801662429488553E-3</v>
      </c>
      <c r="CD8" s="23">
        <f t="shared" si="5"/>
        <v>-1.1120511612036617E-3</v>
      </c>
      <c r="CE8" s="23">
        <f t="shared" si="6"/>
        <v>-2.3710205638297901E-4</v>
      </c>
      <c r="CF8" s="23">
        <f t="shared" si="7"/>
        <v>-2.6092547778358951E-4</v>
      </c>
      <c r="CG8" s="23">
        <f t="shared" si="8"/>
        <v>0.26583489880435107</v>
      </c>
    </row>
    <row r="9" spans="1:85" x14ac:dyDescent="0.25">
      <c r="A9" s="19" t="s">
        <v>82</v>
      </c>
      <c r="B9" s="97">
        <v>4509.8839931000002</v>
      </c>
      <c r="C9" s="97">
        <v>68679.021517000001</v>
      </c>
      <c r="D9" s="97">
        <v>3978.1273627999999</v>
      </c>
      <c r="E9" s="97">
        <v>3363.4248257999998</v>
      </c>
      <c r="F9" s="97">
        <v>1847.8877884999999</v>
      </c>
      <c r="G9" s="97">
        <v>187595.77015</v>
      </c>
      <c r="H9" s="97">
        <v>29867.316203999999</v>
      </c>
      <c r="I9" s="97">
        <v>2527.1507225</v>
      </c>
      <c r="J9" s="97"/>
      <c r="K9" s="97"/>
      <c r="L9" s="26"/>
      <c r="M9" s="26" t="s">
        <v>124</v>
      </c>
      <c r="N9" s="97">
        <v>800.71355329256096</v>
      </c>
      <c r="O9" s="26">
        <v>833.74965479255502</v>
      </c>
      <c r="P9" s="26">
        <v>129.73732792269101</v>
      </c>
      <c r="Q9" s="26">
        <v>129.73732792269101</v>
      </c>
      <c r="R9" s="26">
        <v>95.618294076671106</v>
      </c>
      <c r="S9" s="97">
        <v>29.502304992075398</v>
      </c>
      <c r="T9" s="26">
        <v>1404.8712430385399</v>
      </c>
      <c r="U9" s="26">
        <v>627373.97898983594</v>
      </c>
      <c r="V9" s="26">
        <v>4464.82586509255</v>
      </c>
      <c r="W9" s="26">
        <v>32.5048929346788</v>
      </c>
      <c r="X9" s="26">
        <v>11465.8641095925</v>
      </c>
      <c r="Y9" s="26">
        <v>16.950974719759799</v>
      </c>
      <c r="Z9" s="26">
        <v>9415.1416629867399</v>
      </c>
      <c r="AA9" s="97">
        <v>0</v>
      </c>
      <c r="AB9" s="26">
        <v>50.476946961132001</v>
      </c>
      <c r="AC9" s="26">
        <v>50.476946961132001</v>
      </c>
      <c r="AD9" s="26">
        <v>1.85671282484441</v>
      </c>
      <c r="AE9" s="26">
        <v>55.985032792229603</v>
      </c>
      <c r="AF9" s="26">
        <v>43.7174902020435</v>
      </c>
      <c r="AG9" s="97">
        <v>782.00344290379303</v>
      </c>
      <c r="AH9" s="26">
        <v>370.094528012897</v>
      </c>
      <c r="AI9" s="26">
        <v>2453.8098214183701</v>
      </c>
      <c r="AJ9" s="26">
        <v>0.86661190057265503</v>
      </c>
      <c r="AK9" s="26">
        <v>68679.619966106897</v>
      </c>
      <c r="AL9" s="26">
        <v>28927.040393523399</v>
      </c>
      <c r="AM9" s="26">
        <v>3404.36364966669</v>
      </c>
      <c r="AN9" s="26">
        <v>376.40567033186898</v>
      </c>
      <c r="AO9" s="26">
        <v>3782.6260328234098</v>
      </c>
      <c r="AP9" s="26">
        <v>9.3147901908651598E-6</v>
      </c>
      <c r="AQ9" s="26">
        <v>521.16071711740199</v>
      </c>
      <c r="AR9" s="26">
        <v>70.892236497957995</v>
      </c>
      <c r="AS9" s="26">
        <v>9077.7465654264797</v>
      </c>
      <c r="AT9" s="26">
        <v>43.299058724289097</v>
      </c>
      <c r="AU9" s="26">
        <v>11.832036994549</v>
      </c>
      <c r="AV9" s="26">
        <v>39.580555217954398</v>
      </c>
      <c r="AW9" s="26">
        <v>34.672348236619001</v>
      </c>
      <c r="AX9" s="26">
        <v>3.0310313341269901</v>
      </c>
      <c r="AY9" s="26">
        <v>20.031986781480001</v>
      </c>
      <c r="AZ9" s="26">
        <v>3357.7025185067901</v>
      </c>
      <c r="BA9" s="26">
        <v>1843.3700366391499</v>
      </c>
      <c r="BB9" s="26">
        <v>1514.3324818676399</v>
      </c>
      <c r="BC9" s="26">
        <v>7.3269047411057304</v>
      </c>
      <c r="BD9" s="26">
        <v>1.7075557037759601</v>
      </c>
      <c r="BE9" s="26">
        <v>913.37239708052903</v>
      </c>
      <c r="BF9" s="26">
        <v>9.5587952743266307</v>
      </c>
      <c r="BG9" s="26">
        <v>132.85735600925901</v>
      </c>
      <c r="BH9" s="26">
        <v>6.0895160834780198</v>
      </c>
      <c r="BI9" s="26">
        <v>6.8702598708091598</v>
      </c>
      <c r="BJ9" s="26">
        <v>333.448867134377</v>
      </c>
      <c r="BK9" s="26">
        <v>2194.1249268772499</v>
      </c>
      <c r="BL9" s="26">
        <v>177.984918114827</v>
      </c>
      <c r="BM9" s="26">
        <v>28.418436629188101</v>
      </c>
      <c r="BN9" s="26">
        <v>2.3957762104973002</v>
      </c>
      <c r="BO9" s="26">
        <v>187595.36831962501</v>
      </c>
      <c r="BP9" s="26">
        <v>5155.49541854772</v>
      </c>
      <c r="BQ9" s="26">
        <v>0</v>
      </c>
      <c r="BR9" s="26">
        <v>85.204042538630702</v>
      </c>
      <c r="BS9" s="26">
        <v>1144.69395671039</v>
      </c>
      <c r="BT9" s="97">
        <v>0</v>
      </c>
      <c r="BU9" s="26">
        <v>1023.88267648141</v>
      </c>
      <c r="BV9" s="26">
        <v>29862.835380876</v>
      </c>
      <c r="BW9" s="26">
        <v>489.93034286543798</v>
      </c>
      <c r="BY9" s="35">
        <f t="shared" si="0"/>
        <v>4.9085286484387973E-4</v>
      </c>
      <c r="BZ9" s="23">
        <f t="shared" si="1"/>
        <v>-9.9909727337527884E-3</v>
      </c>
      <c r="CA9" s="23">
        <f t="shared" si="2"/>
        <v>8.7137104413693633E-6</v>
      </c>
      <c r="CB9" s="23">
        <f t="shared" si="3"/>
        <v>-4.9144060043112031E-2</v>
      </c>
      <c r="CC9" s="23">
        <f t="shared" si="4"/>
        <v>-1.7013334888044236E-3</v>
      </c>
      <c r="CD9" s="23">
        <f t="shared" si="5"/>
        <v>-2.4448193710491705E-3</v>
      </c>
      <c r="CE9" s="23">
        <f t="shared" si="6"/>
        <v>-2.1420012544500473E-6</v>
      </c>
      <c r="CF9" s="23">
        <f t="shared" si="7"/>
        <v>-1.500242972416271E-4</v>
      </c>
      <c r="CG9" s="23">
        <f t="shared" si="8"/>
        <v>2.5920875176159894</v>
      </c>
    </row>
    <row r="10" spans="1:85" x14ac:dyDescent="0.25">
      <c r="A10" s="19" t="s">
        <v>83</v>
      </c>
      <c r="B10" s="97">
        <v>56396.741309999998</v>
      </c>
      <c r="C10" s="97">
        <v>118722.29498999999</v>
      </c>
      <c r="D10" s="97">
        <v>67652.272098000001</v>
      </c>
      <c r="E10" s="97">
        <v>9622.9103415999998</v>
      </c>
      <c r="F10" s="97">
        <v>4231.7101935000001</v>
      </c>
      <c r="G10" s="97">
        <v>110482.827</v>
      </c>
      <c r="H10" s="97">
        <v>195346.88933000001</v>
      </c>
      <c r="I10" s="97">
        <v>9014.8299176</v>
      </c>
      <c r="J10" s="97"/>
      <c r="K10" s="97"/>
      <c r="L10" s="26"/>
      <c r="M10" s="26" t="s">
        <v>125</v>
      </c>
      <c r="N10" s="97">
        <v>962.93430869843996</v>
      </c>
      <c r="O10" s="26">
        <v>1402.7234091656401</v>
      </c>
      <c r="P10" s="26">
        <v>496.56738433096098</v>
      </c>
      <c r="Q10" s="26">
        <v>496.56738433096098</v>
      </c>
      <c r="R10" s="26">
        <v>44.945467967393597</v>
      </c>
      <c r="S10" s="97">
        <v>11.7652966477739</v>
      </c>
      <c r="T10" s="26">
        <v>12193.136001208401</v>
      </c>
      <c r="U10" s="26">
        <v>1445601.81039975</v>
      </c>
      <c r="V10" s="26">
        <v>55794.5753688607</v>
      </c>
      <c r="W10" s="26">
        <v>262.05555428756497</v>
      </c>
      <c r="X10" s="26">
        <v>54257.313819154399</v>
      </c>
      <c r="Y10" s="26">
        <v>354.46477303366498</v>
      </c>
      <c r="Z10" s="26">
        <v>5609.9927291268395</v>
      </c>
      <c r="AA10" s="97">
        <v>0</v>
      </c>
      <c r="AB10" s="26">
        <v>512.79868296083896</v>
      </c>
      <c r="AC10" s="26">
        <v>512.79868296083896</v>
      </c>
      <c r="AD10" s="26">
        <v>0.99423837730248898</v>
      </c>
      <c r="AE10" s="26">
        <v>135.760830642679</v>
      </c>
      <c r="AF10" s="26">
        <v>77.397215373725302</v>
      </c>
      <c r="AG10" s="97">
        <v>623.65237247428399</v>
      </c>
      <c r="AH10" s="26">
        <v>196.235271453037</v>
      </c>
      <c r="AI10" s="26">
        <v>5001.1048579831504</v>
      </c>
      <c r="AJ10" s="26">
        <v>15.3948083720519</v>
      </c>
      <c r="AK10" s="26">
        <v>118707.630485071</v>
      </c>
      <c r="AL10" s="26">
        <v>67755.618262626696</v>
      </c>
      <c r="AM10" s="26">
        <v>60394.393878017501</v>
      </c>
      <c r="AN10" s="26">
        <v>6709.5177209098501</v>
      </c>
      <c r="AO10" s="26">
        <v>67104.905837304701</v>
      </c>
      <c r="AP10" s="26">
        <v>0.10804952088090999</v>
      </c>
      <c r="AQ10" s="26">
        <v>3998.7053072332501</v>
      </c>
      <c r="AR10" s="26">
        <v>41.971487814503099</v>
      </c>
      <c r="AS10" s="26">
        <v>105286.41684840299</v>
      </c>
      <c r="AT10" s="26">
        <v>40.4190128441276</v>
      </c>
      <c r="AU10" s="26">
        <v>45.689054658200803</v>
      </c>
      <c r="AV10" s="26">
        <v>137.28705899568399</v>
      </c>
      <c r="AW10" s="26">
        <v>41.937178241483203</v>
      </c>
      <c r="AX10" s="26">
        <v>64.177080484024799</v>
      </c>
      <c r="AY10" s="26">
        <v>15.841243916070001</v>
      </c>
      <c r="AZ10" s="26">
        <v>9176.0553246813597</v>
      </c>
      <c r="BA10" s="26">
        <v>4152.5003037980796</v>
      </c>
      <c r="BB10" s="26">
        <v>5023.5550208832701</v>
      </c>
      <c r="BC10" s="26">
        <v>1.6516441154781001</v>
      </c>
      <c r="BD10" s="26">
        <v>1.16237542223471</v>
      </c>
      <c r="BE10" s="26">
        <v>1974.4595613904501</v>
      </c>
      <c r="BF10" s="26">
        <v>4.7685398808952897</v>
      </c>
      <c r="BG10" s="26">
        <v>322.33872023898101</v>
      </c>
      <c r="BH10" s="26">
        <v>55.318571782822502</v>
      </c>
      <c r="BI10" s="26">
        <v>36.0947223996208</v>
      </c>
      <c r="BJ10" s="26">
        <v>806.43178892949004</v>
      </c>
      <c r="BK10" s="26">
        <v>45101.9577112966</v>
      </c>
      <c r="BL10" s="26">
        <v>108.509387208783</v>
      </c>
      <c r="BM10" s="26">
        <v>408.68806699294998</v>
      </c>
      <c r="BN10" s="26">
        <v>45.754808482283003</v>
      </c>
      <c r="BO10" s="26">
        <v>109951.913674939</v>
      </c>
      <c r="BP10" s="26">
        <v>61180.866304847703</v>
      </c>
      <c r="BQ10" s="26">
        <v>2170.32011949051</v>
      </c>
      <c r="BR10" s="26">
        <v>45.219034024703397</v>
      </c>
      <c r="BS10" s="26">
        <v>5187.3453019395201</v>
      </c>
      <c r="BT10" s="97">
        <v>0</v>
      </c>
      <c r="BU10" s="26">
        <v>7768.7013901376004</v>
      </c>
      <c r="BV10" s="26">
        <v>194819.55792963901</v>
      </c>
      <c r="BW10" s="26">
        <v>2730.3244747501899</v>
      </c>
      <c r="BY10" s="35">
        <f t="shared" si="0"/>
        <v>1.4816180201683196E-5</v>
      </c>
      <c r="BZ10" s="23">
        <f t="shared" si="1"/>
        <v>-1.0677318000154104E-2</v>
      </c>
      <c r="CA10" s="23">
        <f t="shared" si="2"/>
        <v>-1.2351938555626616E-4</v>
      </c>
      <c r="CB10" s="23">
        <f t="shared" si="3"/>
        <v>-8.0908777151252852E-3</v>
      </c>
      <c r="CC10" s="23">
        <f t="shared" si="4"/>
        <v>-4.6436576987200898E-2</v>
      </c>
      <c r="CD10" s="23">
        <f t="shared" si="5"/>
        <v>-1.8718174468466343E-2</v>
      </c>
      <c r="CE10" s="23">
        <f t="shared" si="6"/>
        <v>-4.805392290161103E-3</v>
      </c>
      <c r="CF10" s="23">
        <f t="shared" si="7"/>
        <v>-2.6994614665717923E-3</v>
      </c>
      <c r="CG10" s="23">
        <f t="shared" si="8"/>
        <v>10.679246065735335</v>
      </c>
    </row>
    <row r="11" spans="1:85" x14ac:dyDescent="0.25">
      <c r="A11" s="19" t="s">
        <v>84</v>
      </c>
      <c r="B11" s="97">
        <v>523088.67223000003</v>
      </c>
      <c r="C11" s="97">
        <v>162207.49729</v>
      </c>
      <c r="D11" s="97">
        <v>486947.51380000002</v>
      </c>
      <c r="E11" s="97">
        <v>43233.697974000002</v>
      </c>
      <c r="F11" s="97">
        <v>15277.246127</v>
      </c>
      <c r="G11" s="97">
        <v>268027.13193999999</v>
      </c>
      <c r="H11" s="97">
        <v>525586.55149999994</v>
      </c>
      <c r="I11" s="97">
        <v>53071.118444</v>
      </c>
      <c r="J11" s="97"/>
      <c r="K11" s="97"/>
      <c r="L11" s="26"/>
      <c r="M11" s="26" t="s">
        <v>126</v>
      </c>
      <c r="N11" s="97">
        <v>1869.33993005399</v>
      </c>
      <c r="O11" s="26">
        <v>2689.5197680309502</v>
      </c>
      <c r="P11" s="26">
        <v>627.10137731578595</v>
      </c>
      <c r="Q11" s="26">
        <v>627.10137731578595</v>
      </c>
      <c r="R11" s="26">
        <v>98.329886539992103</v>
      </c>
      <c r="S11" s="97">
        <v>14.495608094163099</v>
      </c>
      <c r="T11" s="26">
        <v>29950.554783649499</v>
      </c>
      <c r="U11" s="26">
        <v>2724914.89209161</v>
      </c>
      <c r="V11" s="26">
        <v>396004.98697310901</v>
      </c>
      <c r="W11" s="26">
        <v>1484.32298444093</v>
      </c>
      <c r="X11" s="26">
        <v>95477.837648096203</v>
      </c>
      <c r="Y11" s="26">
        <v>308.203383829676</v>
      </c>
      <c r="Z11" s="26">
        <v>12528.8002658062</v>
      </c>
      <c r="AA11" s="97">
        <v>0</v>
      </c>
      <c r="AB11" s="26">
        <v>2006.3052579771399</v>
      </c>
      <c r="AC11" s="26">
        <v>2006.3052579771399</v>
      </c>
      <c r="AD11" s="26">
        <v>7.5127234847401398</v>
      </c>
      <c r="AE11" s="26">
        <v>396.14637007062697</v>
      </c>
      <c r="AF11" s="26">
        <v>149.41970361715499</v>
      </c>
      <c r="AG11" s="97">
        <v>1086.5577576747701</v>
      </c>
      <c r="AH11" s="26">
        <v>425.20971515741701</v>
      </c>
      <c r="AI11" s="26">
        <v>10686.160856586501</v>
      </c>
      <c r="AJ11" s="26">
        <v>3.8087476058460501</v>
      </c>
      <c r="AK11" s="26">
        <v>148268.86146209401</v>
      </c>
      <c r="AL11" s="26">
        <v>45046.219284063198</v>
      </c>
      <c r="AM11" s="26">
        <v>346329.516548443</v>
      </c>
      <c r="AN11" s="26">
        <v>38473.723440973998</v>
      </c>
      <c r="AO11" s="26">
        <v>384810.75271290197</v>
      </c>
      <c r="AP11" s="26">
        <v>0.79361691797981804</v>
      </c>
      <c r="AQ11" s="26">
        <v>9830.4373349657508</v>
      </c>
      <c r="AR11" s="26">
        <v>220.60302556810299</v>
      </c>
      <c r="AS11" s="26">
        <v>204712.15802914</v>
      </c>
      <c r="AT11" s="26">
        <v>235.471045156169</v>
      </c>
      <c r="AU11" s="26">
        <v>152.26310498961001</v>
      </c>
      <c r="AV11" s="26">
        <v>409.69271295270499</v>
      </c>
      <c r="AW11" s="26">
        <v>166.976861863897</v>
      </c>
      <c r="AX11" s="26">
        <v>35.371412919084797</v>
      </c>
      <c r="AY11" s="26">
        <v>83.770419837188598</v>
      </c>
      <c r="AZ11" s="26">
        <v>20356.537579580301</v>
      </c>
      <c r="BA11" s="26">
        <v>9446.2928823025104</v>
      </c>
      <c r="BB11" s="26">
        <v>10910.2446972778</v>
      </c>
      <c r="BC11" s="26">
        <v>7.7319534587763297</v>
      </c>
      <c r="BD11" s="26">
        <v>4.41530424488941</v>
      </c>
      <c r="BE11" s="26">
        <v>3315.6088689737999</v>
      </c>
      <c r="BF11" s="26">
        <v>42.992282286082698</v>
      </c>
      <c r="BG11" s="26">
        <v>942.43924579881696</v>
      </c>
      <c r="BH11" s="26">
        <v>139.67055242315499</v>
      </c>
      <c r="BI11" s="26">
        <v>93.279086162138896</v>
      </c>
      <c r="BJ11" s="26">
        <v>2357.6667667564998</v>
      </c>
      <c r="BK11" s="26">
        <v>83376.700705568801</v>
      </c>
      <c r="BL11" s="26">
        <v>459.11983685797202</v>
      </c>
      <c r="BM11" s="26">
        <v>690.56560778672497</v>
      </c>
      <c r="BN11" s="26">
        <v>88.6547942668806</v>
      </c>
      <c r="BO11" s="26">
        <v>206623.58462022099</v>
      </c>
      <c r="BP11" s="26">
        <v>111701.222579048</v>
      </c>
      <c r="BQ11" s="26">
        <v>2665.3245324823401</v>
      </c>
      <c r="BR11" s="26">
        <v>763.605689774805</v>
      </c>
      <c r="BS11" s="26">
        <v>11799.278584710901</v>
      </c>
      <c r="BT11" s="97">
        <v>0</v>
      </c>
      <c r="BU11" s="26">
        <v>15462.311681068601</v>
      </c>
      <c r="BV11" s="26">
        <v>390252.27875361597</v>
      </c>
      <c r="BW11" s="26">
        <v>5393.5952192097002</v>
      </c>
      <c r="BY11" s="35">
        <f t="shared" si="0"/>
        <v>1.9523164131396302E-5</v>
      </c>
      <c r="BZ11" s="23">
        <f t="shared" si="1"/>
        <v>-0.2429486471483229</v>
      </c>
      <c r="CA11" s="23">
        <f t="shared" si="2"/>
        <v>-8.5930897528034927E-2</v>
      </c>
      <c r="CB11" s="23">
        <f t="shared" si="3"/>
        <v>-0.20974901440619706</v>
      </c>
      <c r="CC11" s="23">
        <f t="shared" si="4"/>
        <v>-0.52915113595366348</v>
      </c>
      <c r="CD11" s="23">
        <f t="shared" si="5"/>
        <v>-0.38167567611496722</v>
      </c>
      <c r="CE11" s="23">
        <f t="shared" si="6"/>
        <v>-0.22909452067533473</v>
      </c>
      <c r="CF11" s="23">
        <f t="shared" si="7"/>
        <v>-0.25749188665529238</v>
      </c>
      <c r="CG11" s="23">
        <f t="shared" si="8"/>
        <v>2.8573175774531641</v>
      </c>
    </row>
    <row r="12" spans="1:85" x14ac:dyDescent="0.25">
      <c r="A12" s="19" t="s">
        <v>85</v>
      </c>
      <c r="B12" s="97">
        <v>132347.17496999999</v>
      </c>
      <c r="C12" s="97">
        <v>18992.257747</v>
      </c>
      <c r="D12" s="97">
        <v>71430.461519000004</v>
      </c>
      <c r="E12" s="97">
        <v>35876.625548000004</v>
      </c>
      <c r="F12" s="97">
        <v>10710.548258999999</v>
      </c>
      <c r="G12" s="97">
        <v>59632.258817000002</v>
      </c>
      <c r="H12" s="97">
        <v>60631.121876999998</v>
      </c>
      <c r="I12" s="97">
        <v>5093.0176035000004</v>
      </c>
      <c r="J12" s="97"/>
      <c r="K12" s="97"/>
      <c r="L12" s="26"/>
      <c r="M12" s="26" t="s">
        <v>73</v>
      </c>
      <c r="N12" s="97">
        <v>955.27628479720101</v>
      </c>
      <c r="O12" s="26">
        <v>641.70558100680603</v>
      </c>
      <c r="P12" s="26">
        <v>376.61819254415298</v>
      </c>
      <c r="Q12" s="26">
        <v>376.61819254415298</v>
      </c>
      <c r="R12" s="26">
        <v>42.666771023341397</v>
      </c>
      <c r="S12" s="97">
        <v>1.2644800361200399</v>
      </c>
      <c r="T12" s="26">
        <v>88.445284486369701</v>
      </c>
      <c r="U12" s="26">
        <v>349779.73323185497</v>
      </c>
      <c r="V12" s="26">
        <v>36987.547406914702</v>
      </c>
      <c r="W12" s="26">
        <v>89.448663549582406</v>
      </c>
      <c r="X12" s="26">
        <v>8133.2949442307399</v>
      </c>
      <c r="Y12" s="26">
        <v>20.754612913626001</v>
      </c>
      <c r="Z12" s="26">
        <v>2162.19650487954</v>
      </c>
      <c r="AA12" s="97">
        <v>0</v>
      </c>
      <c r="AB12" s="26">
        <v>405.43406508072599</v>
      </c>
      <c r="AC12" s="26">
        <v>405.43406508072599</v>
      </c>
      <c r="AD12" s="26">
        <v>8.7411931925439301</v>
      </c>
      <c r="AE12" s="26">
        <v>89.8368904648746</v>
      </c>
      <c r="AF12" s="26">
        <v>24.6873971338864</v>
      </c>
      <c r="AG12" s="97">
        <v>340.04901805274</v>
      </c>
      <c r="AH12" s="26">
        <v>585.61493750526699</v>
      </c>
      <c r="AI12" s="26">
        <v>5931.6157529798402</v>
      </c>
      <c r="AJ12" s="26">
        <v>4.5854613600794103</v>
      </c>
      <c r="AK12" s="26">
        <v>14597.149800884899</v>
      </c>
      <c r="AL12" s="26">
        <v>548.84002482199696</v>
      </c>
      <c r="AM12" s="26">
        <v>21315.8851200278</v>
      </c>
      <c r="AN12" s="26">
        <v>2359.6905565972702</v>
      </c>
      <c r="AO12" s="26">
        <v>23684.316869817601</v>
      </c>
      <c r="AP12" s="26">
        <v>8.0438596771110191</v>
      </c>
      <c r="AQ12" s="26">
        <v>249.45362231802699</v>
      </c>
      <c r="AR12" s="26">
        <v>307.26206859471699</v>
      </c>
      <c r="AS12" s="26">
        <v>6219.2379839341002</v>
      </c>
      <c r="AT12" s="26">
        <v>147.106361533659</v>
      </c>
      <c r="AU12" s="26">
        <v>26.298282689969501</v>
      </c>
      <c r="AV12" s="26">
        <v>167.264401661954</v>
      </c>
      <c r="AW12" s="26">
        <v>151.1490142852</v>
      </c>
      <c r="AX12" s="26">
        <v>46.776315813422798</v>
      </c>
      <c r="AY12" s="26">
        <v>80.509484268379794</v>
      </c>
      <c r="AZ12" s="26">
        <v>32078.463933274499</v>
      </c>
      <c r="BA12" s="26">
        <v>8139.7641062017901</v>
      </c>
      <c r="BB12" s="26">
        <v>23938.699827072702</v>
      </c>
      <c r="BC12" s="26">
        <v>21.713692669411401</v>
      </c>
      <c r="BD12" s="26">
        <v>6.1228973267635398</v>
      </c>
      <c r="BE12" s="26">
        <v>4098.5539757732904</v>
      </c>
      <c r="BF12" s="26">
        <v>34.048270879037801</v>
      </c>
      <c r="BG12" s="26">
        <v>575.95300428236703</v>
      </c>
      <c r="BH12" s="26">
        <v>7.4472475739788297</v>
      </c>
      <c r="BI12" s="26">
        <v>27.702744306056601</v>
      </c>
      <c r="BJ12" s="26">
        <v>1443.6049120698599</v>
      </c>
      <c r="BK12" s="26">
        <v>164.43099598834499</v>
      </c>
      <c r="BL12" s="26">
        <v>782.84422162105602</v>
      </c>
      <c r="BM12" s="26">
        <v>201.66530383505</v>
      </c>
      <c r="BN12" s="26">
        <v>13.741907017603801</v>
      </c>
      <c r="BO12" s="26">
        <v>16101.7295278728</v>
      </c>
      <c r="BP12" s="26">
        <v>4941.6772050560403</v>
      </c>
      <c r="BQ12" s="26">
        <v>0</v>
      </c>
      <c r="BR12" s="26">
        <v>1891.11814772701</v>
      </c>
      <c r="BS12" s="26">
        <v>922.26360127444502</v>
      </c>
      <c r="BT12" s="97">
        <v>0</v>
      </c>
      <c r="BU12" s="26">
        <v>1536.2988449490001</v>
      </c>
      <c r="BV12" s="26">
        <v>21513.0103268969</v>
      </c>
      <c r="BW12" s="26">
        <v>420.90089030889601</v>
      </c>
      <c r="BY12" s="35">
        <f t="shared" si="0"/>
        <v>3.6907094431266353E-4</v>
      </c>
      <c r="BZ12" s="23">
        <f t="shared" si="1"/>
        <v>-0.72052635490482575</v>
      </c>
      <c r="CA12" s="23">
        <f t="shared" si="2"/>
        <v>-0.23141576976593778</v>
      </c>
      <c r="CB12" s="23">
        <f t="shared" si="3"/>
        <v>-0.66842833762850973</v>
      </c>
      <c r="CC12" s="23">
        <f t="shared" si="4"/>
        <v>-0.10586730375865126</v>
      </c>
      <c r="CD12" s="23">
        <f t="shared" si="5"/>
        <v>-0.24002358148547598</v>
      </c>
      <c r="CE12" s="23">
        <f t="shared" si="6"/>
        <v>-0.7299829010789961</v>
      </c>
      <c r="CF12" s="23">
        <f t="shared" si="7"/>
        <v>-0.64518205072075852</v>
      </c>
      <c r="CG12" s="23">
        <f t="shared" si="8"/>
        <v>0.22113027444871655</v>
      </c>
    </row>
    <row r="13" spans="1:85" x14ac:dyDescent="0.25">
      <c r="A13" s="22" t="s">
        <v>86</v>
      </c>
      <c r="B13" s="97">
        <v>204.35056592000001</v>
      </c>
      <c r="C13" s="97">
        <v>1.62704948E-2</v>
      </c>
      <c r="D13" s="97">
        <v>81.712087804000006</v>
      </c>
      <c r="E13" s="97">
        <v>3.1149998872000002</v>
      </c>
      <c r="F13" s="97">
        <v>2.4776008524000002</v>
      </c>
      <c r="G13" s="97">
        <v>2.4693465449000001</v>
      </c>
      <c r="H13" s="97">
        <v>21.579234937999999</v>
      </c>
      <c r="I13" s="97"/>
      <c r="J13" s="97"/>
      <c r="K13" s="97"/>
      <c r="L13" s="26"/>
      <c r="M13" s="26" t="s">
        <v>86</v>
      </c>
      <c r="N13" s="97">
        <v>0</v>
      </c>
      <c r="O13" s="26">
        <v>0</v>
      </c>
      <c r="P13" s="26">
        <v>0</v>
      </c>
      <c r="Q13" s="26">
        <v>0</v>
      </c>
      <c r="R13" s="26">
        <v>0</v>
      </c>
      <c r="S13" s="97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97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97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97">
        <v>0</v>
      </c>
      <c r="BU13" s="26">
        <v>0</v>
      </c>
      <c r="BV13" s="26">
        <v>0</v>
      </c>
      <c r="BW13" s="26">
        <v>0</v>
      </c>
      <c r="BY13" s="35" t="e">
        <f t="shared" si="0"/>
        <v>#DIV/0!</v>
      </c>
      <c r="BZ13" s="23">
        <f t="shared" si="1"/>
        <v>-1</v>
      </c>
      <c r="CA13" s="23">
        <f t="shared" si="2"/>
        <v>-1</v>
      </c>
      <c r="CB13" s="23">
        <f t="shared" si="3"/>
        <v>-1</v>
      </c>
      <c r="CC13" s="23">
        <f t="shared" si="4"/>
        <v>-1</v>
      </c>
      <c r="CD13" s="23">
        <f t="shared" si="5"/>
        <v>-1</v>
      </c>
      <c r="CE13" s="23">
        <f t="shared" si="6"/>
        <v>-1</v>
      </c>
      <c r="CF13" s="23">
        <f t="shared" si="7"/>
        <v>-1</v>
      </c>
      <c r="CG13" s="23" t="str">
        <f t="shared" si="8"/>
        <v/>
      </c>
    </row>
    <row r="14" spans="1:85" x14ac:dyDescent="0.25">
      <c r="A14" s="22" t="s">
        <v>87</v>
      </c>
      <c r="B14" s="97">
        <v>3971.7854957</v>
      </c>
      <c r="C14" s="97">
        <v>1.4949066245</v>
      </c>
      <c r="D14" s="97">
        <v>11498.650699</v>
      </c>
      <c r="E14" s="97">
        <v>887.68105403000004</v>
      </c>
      <c r="F14" s="97">
        <v>516.35532624999996</v>
      </c>
      <c r="G14" s="97">
        <v>683.22747886000002</v>
      </c>
      <c r="H14" s="97">
        <v>1546.4391548000001</v>
      </c>
      <c r="I14" s="97">
        <v>306.5769957</v>
      </c>
      <c r="J14" s="97"/>
      <c r="K14" s="97"/>
      <c r="L14" s="26"/>
      <c r="M14" s="26" t="s">
        <v>180</v>
      </c>
      <c r="N14" s="97">
        <v>0</v>
      </c>
      <c r="O14" s="26">
        <v>0</v>
      </c>
      <c r="P14" s="26">
        <v>0</v>
      </c>
      <c r="Q14" s="26">
        <v>0</v>
      </c>
      <c r="R14" s="26">
        <v>0</v>
      </c>
      <c r="S14" s="97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97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97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97">
        <v>0</v>
      </c>
      <c r="BU14" s="26">
        <v>0</v>
      </c>
      <c r="BV14" s="26">
        <v>0</v>
      </c>
      <c r="BW14" s="26">
        <v>0</v>
      </c>
      <c r="BY14" s="35" t="e">
        <f t="shared" si="0"/>
        <v>#DIV/0!</v>
      </c>
      <c r="BZ14" s="23">
        <f t="shared" si="1"/>
        <v>-1</v>
      </c>
      <c r="CA14" s="23">
        <f t="shared" si="2"/>
        <v>-1</v>
      </c>
      <c r="CB14" s="23">
        <f t="shared" si="3"/>
        <v>-1</v>
      </c>
      <c r="CC14" s="23">
        <f t="shared" si="4"/>
        <v>-1</v>
      </c>
      <c r="CD14" s="23">
        <f t="shared" si="5"/>
        <v>-1</v>
      </c>
      <c r="CE14" s="23">
        <f t="shared" si="6"/>
        <v>-1</v>
      </c>
      <c r="CF14" s="23">
        <f t="shared" si="7"/>
        <v>-1</v>
      </c>
      <c r="CG14" s="23">
        <f t="shared" si="8"/>
        <v>-1</v>
      </c>
    </row>
    <row r="15" spans="1:85" x14ac:dyDescent="0.25">
      <c r="A15" s="16" t="s">
        <v>88</v>
      </c>
      <c r="B15" s="87">
        <v>3765.0283023000002</v>
      </c>
      <c r="C15" s="87">
        <v>4.0258583799999997E-2</v>
      </c>
      <c r="D15" s="87">
        <v>5750.7500694999999</v>
      </c>
      <c r="E15" s="87">
        <v>938.72198761000004</v>
      </c>
      <c r="F15" s="87">
        <v>253.59182028000001</v>
      </c>
      <c r="G15" s="87">
        <v>10.116028678999999</v>
      </c>
      <c r="H15" s="87">
        <v>58.889335066000001</v>
      </c>
      <c r="I15" s="87">
        <v>14.202134317000001</v>
      </c>
      <c r="J15" s="87"/>
      <c r="K15" s="87"/>
      <c r="L15" s="26"/>
      <c r="M15" s="26" t="s">
        <v>88</v>
      </c>
      <c r="N15" s="97">
        <v>0</v>
      </c>
      <c r="O15" s="26">
        <v>0</v>
      </c>
      <c r="P15" s="26">
        <v>0</v>
      </c>
      <c r="Q15" s="26">
        <v>0</v>
      </c>
      <c r="R15" s="26">
        <v>0</v>
      </c>
      <c r="S15" s="97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97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97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v>0</v>
      </c>
      <c r="BN15" s="26"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97">
        <v>0</v>
      </c>
      <c r="BU15" s="26">
        <v>0</v>
      </c>
      <c r="BV15" s="26">
        <v>0</v>
      </c>
      <c r="BW15" s="26">
        <v>0</v>
      </c>
      <c r="BY15" s="35" t="e">
        <f t="shared" si="0"/>
        <v>#DIV/0!</v>
      </c>
      <c r="BZ15" s="23">
        <f t="shared" si="1"/>
        <v>-1</v>
      </c>
      <c r="CA15" s="23">
        <f t="shared" si="2"/>
        <v>-1</v>
      </c>
      <c r="CB15" s="23">
        <f t="shared" si="3"/>
        <v>-1</v>
      </c>
      <c r="CC15" s="23">
        <f t="shared" si="4"/>
        <v>-1</v>
      </c>
      <c r="CD15" s="23">
        <f t="shared" si="5"/>
        <v>-1</v>
      </c>
      <c r="CE15" s="23">
        <f t="shared" si="6"/>
        <v>-1</v>
      </c>
      <c r="CF15" s="23">
        <f t="shared" si="7"/>
        <v>-1</v>
      </c>
      <c r="CG15" s="23">
        <f t="shared" si="8"/>
        <v>-1</v>
      </c>
    </row>
    <row r="16" spans="1:85" x14ac:dyDescent="0.25">
      <c r="A16" s="20" t="s">
        <v>89</v>
      </c>
      <c r="B16" s="97">
        <v>245.53995332</v>
      </c>
      <c r="C16" s="97">
        <v>5.4514739925000004</v>
      </c>
      <c r="D16" s="97">
        <v>2996.8809460000002</v>
      </c>
      <c r="E16" s="97">
        <v>523.16155605999995</v>
      </c>
      <c r="F16" s="97">
        <v>368.39061584000001</v>
      </c>
      <c r="G16" s="97">
        <v>2195.8502457</v>
      </c>
      <c r="H16" s="97">
        <v>1629.6891177</v>
      </c>
      <c r="I16" s="97"/>
      <c r="J16" s="97"/>
      <c r="K16" s="97"/>
      <c r="L16" s="26"/>
      <c r="M16" s="26" t="s">
        <v>181</v>
      </c>
      <c r="N16" s="97">
        <v>0</v>
      </c>
      <c r="O16" s="26">
        <v>0</v>
      </c>
      <c r="P16" s="26">
        <v>0</v>
      </c>
      <c r="Q16" s="26">
        <v>0</v>
      </c>
      <c r="R16" s="26">
        <v>0</v>
      </c>
      <c r="S16" s="97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97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97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v>0</v>
      </c>
      <c r="BN16" s="26"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97">
        <v>0</v>
      </c>
      <c r="BU16" s="26">
        <v>0</v>
      </c>
      <c r="BV16" s="26">
        <v>0</v>
      </c>
      <c r="BW16" s="26">
        <v>0</v>
      </c>
      <c r="BY16" s="35" t="e">
        <f t="shared" si="0"/>
        <v>#DIV/0!</v>
      </c>
      <c r="BZ16" s="23">
        <f t="shared" si="1"/>
        <v>-1</v>
      </c>
      <c r="CA16" s="23">
        <f t="shared" si="2"/>
        <v>-1</v>
      </c>
      <c r="CB16" s="23">
        <f t="shared" si="3"/>
        <v>-1</v>
      </c>
      <c r="CC16" s="23">
        <f t="shared" si="4"/>
        <v>-1</v>
      </c>
      <c r="CD16" s="23">
        <f t="shared" si="5"/>
        <v>-1</v>
      </c>
      <c r="CE16" s="23">
        <f t="shared" si="6"/>
        <v>-1</v>
      </c>
      <c r="CF16" s="23">
        <f t="shared" si="7"/>
        <v>-1</v>
      </c>
    </row>
    <row r="17" spans="1:84" x14ac:dyDescent="0.25">
      <c r="A17" s="56" t="s">
        <v>90</v>
      </c>
      <c r="B17" s="97">
        <v>9451.9606796999997</v>
      </c>
      <c r="C17" s="97">
        <v>25.385529737999999</v>
      </c>
      <c r="D17" s="97">
        <v>13428.901642000001</v>
      </c>
      <c r="E17" s="97">
        <v>3646.5881426000001</v>
      </c>
      <c r="F17" s="97">
        <v>3062.0910924999998</v>
      </c>
      <c r="G17" s="97">
        <v>920.53366720999998</v>
      </c>
      <c r="H17" s="97">
        <v>9070.8106219000001</v>
      </c>
      <c r="I17" s="97"/>
      <c r="J17" s="97"/>
      <c r="K17" s="97"/>
      <c r="L17" s="26"/>
      <c r="M17" s="26" t="s">
        <v>336</v>
      </c>
      <c r="N17" s="97">
        <v>6.71300736606314</v>
      </c>
      <c r="O17" s="26">
        <v>382.00767668860698</v>
      </c>
      <c r="P17" s="26">
        <v>18.9615358258628</v>
      </c>
      <c r="Q17" s="26">
        <v>18.4289114917426</v>
      </c>
      <c r="R17" s="26">
        <v>27.1307473924833</v>
      </c>
      <c r="S17" s="97">
        <v>3.2179619317261698</v>
      </c>
      <c r="T17" s="26">
        <v>189.90997577825399</v>
      </c>
      <c r="U17" s="26">
        <v>2225.5836308664698</v>
      </c>
      <c r="V17" s="26">
        <v>9451.3734918456594</v>
      </c>
      <c r="W17" s="26">
        <v>68.633340765588201</v>
      </c>
      <c r="X17" s="26">
        <v>22.541853283933101</v>
      </c>
      <c r="Y17" s="26">
        <v>104.226237570842</v>
      </c>
      <c r="Z17" s="26">
        <v>108.309034263642</v>
      </c>
      <c r="AA17" s="97">
        <v>3.8676404322987898</v>
      </c>
      <c r="AB17" s="26">
        <v>454.47521307515001</v>
      </c>
      <c r="AC17" s="26">
        <v>454.47521307515001</v>
      </c>
      <c r="AD17" s="26">
        <v>0</v>
      </c>
      <c r="AE17" s="26">
        <v>30.738510377431101</v>
      </c>
      <c r="AF17" s="26">
        <v>3.6754623998445601</v>
      </c>
      <c r="AG17" s="97">
        <v>186.86513267635701</v>
      </c>
      <c r="AH17" s="26">
        <v>181.73867935283201</v>
      </c>
      <c r="AI17" s="26">
        <v>88.899259855156401</v>
      </c>
      <c r="AJ17" s="26">
        <v>2.2672389912283601</v>
      </c>
      <c r="AK17" s="26">
        <v>25.383404273935199</v>
      </c>
      <c r="AL17" s="26">
        <v>0</v>
      </c>
      <c r="AM17" s="26">
        <v>12084.7053491845</v>
      </c>
      <c r="AN17" s="26">
        <v>1342.7440443349401</v>
      </c>
      <c r="AO17" s="26">
        <v>13427.449393519501</v>
      </c>
      <c r="AP17" s="26">
        <v>3.0208169960757598E-2</v>
      </c>
      <c r="AQ17" s="26">
        <v>159.408816221607</v>
      </c>
      <c r="AR17" s="26">
        <v>47.320963640271898</v>
      </c>
      <c r="AS17" s="26">
        <v>3843.6382297425598</v>
      </c>
      <c r="AT17" s="26">
        <v>39.926336513500601</v>
      </c>
      <c r="AU17" s="26">
        <v>83.223937454873905</v>
      </c>
      <c r="AV17" s="26">
        <v>172.34450194833499</v>
      </c>
      <c r="AW17" s="26">
        <v>50.239280907422298</v>
      </c>
      <c r="AX17" s="26">
        <v>2.5009134505641</v>
      </c>
      <c r="AY17" s="26">
        <v>22.976593418101</v>
      </c>
      <c r="AZ17" s="26">
        <v>3646.3974355965702</v>
      </c>
      <c r="BA17" s="26">
        <v>3061.9023123306501</v>
      </c>
      <c r="BB17" s="26">
        <v>584.49512326592401</v>
      </c>
      <c r="BC17" s="26">
        <v>1.9004400875234999</v>
      </c>
      <c r="BD17" s="26">
        <v>0.577520546784836</v>
      </c>
      <c r="BE17" s="26">
        <v>427.20792297050701</v>
      </c>
      <c r="BF17" s="26">
        <v>12.8921415532664</v>
      </c>
      <c r="BG17" s="26">
        <v>458.168656117551</v>
      </c>
      <c r="BH17" s="26">
        <v>109.868419892304</v>
      </c>
      <c r="BI17" s="26">
        <v>60.339059177565701</v>
      </c>
      <c r="BJ17" s="26">
        <v>1145.1290077547501</v>
      </c>
      <c r="BK17" s="26">
        <v>144.95314493427401</v>
      </c>
      <c r="BL17" s="26">
        <v>124.531247981392</v>
      </c>
      <c r="BM17" s="26">
        <v>272.23816564427301</v>
      </c>
      <c r="BN17" s="26">
        <v>30.517203271659</v>
      </c>
      <c r="BO17" s="26">
        <v>920.52595896096</v>
      </c>
      <c r="BP17" s="26">
        <v>2271.3736752988202</v>
      </c>
      <c r="BQ17" s="26">
        <v>2.6105501067588199</v>
      </c>
      <c r="BR17" s="26">
        <v>21.337696259018799</v>
      </c>
      <c r="BS17" s="26">
        <v>1455.0049583611899</v>
      </c>
      <c r="BT17" s="97">
        <v>0.35618250587824002</v>
      </c>
      <c r="BU17" s="26">
        <v>637.656850949915</v>
      </c>
      <c r="BV17" s="26">
        <v>9070.7891850063606</v>
      </c>
      <c r="BW17" s="26">
        <v>1176.5093340415599</v>
      </c>
      <c r="BY17" s="35">
        <f t="shared" si="0"/>
        <v>0</v>
      </c>
      <c r="BZ17" s="23">
        <f t="shared" si="1"/>
        <v>-6.2123391562705587E-5</v>
      </c>
      <c r="CA17" s="23">
        <f t="shared" si="2"/>
        <v>-8.3727386693792607E-5</v>
      </c>
      <c r="CB17" s="23">
        <f t="shared" si="3"/>
        <v>-1.0814350415362154E-4</v>
      </c>
      <c r="CC17" s="23">
        <f t="shared" si="4"/>
        <v>-5.229737935086181E-5</v>
      </c>
      <c r="CD17" s="23">
        <f t="shared" si="5"/>
        <v>-6.165073593403689E-5</v>
      </c>
      <c r="CE17" s="23">
        <f t="shared" si="6"/>
        <v>-8.3736742224121593E-6</v>
      </c>
      <c r="CF17" s="23">
        <f t="shared" si="7"/>
        <v>-2.3632831213253394E-6</v>
      </c>
    </row>
    <row r="18" spans="1:84" x14ac:dyDescent="0.25">
      <c r="A18" s="20" t="s">
        <v>91</v>
      </c>
      <c r="B18" s="97">
        <v>6098.9008727999999</v>
      </c>
      <c r="C18" s="97">
        <v>17.445428346</v>
      </c>
      <c r="D18" s="97">
        <v>29705.621857999999</v>
      </c>
      <c r="E18" s="97">
        <v>2386.4247110000001</v>
      </c>
      <c r="F18" s="97">
        <v>1175.2609554000001</v>
      </c>
      <c r="G18" s="97">
        <v>36202.765276999999</v>
      </c>
      <c r="H18" s="97">
        <v>224.02058339000001</v>
      </c>
      <c r="I18" s="97"/>
      <c r="J18" s="97"/>
      <c r="K18" s="97"/>
      <c r="L18" s="26"/>
      <c r="M18" s="26" t="s">
        <v>182</v>
      </c>
      <c r="N18" s="97">
        <v>0</v>
      </c>
      <c r="O18" s="26">
        <v>2.5618895077872699</v>
      </c>
      <c r="P18" s="26">
        <v>0.26288648904909201</v>
      </c>
      <c r="Q18" s="26">
        <v>0.26288648904909201</v>
      </c>
      <c r="R18" s="26">
        <v>7.50313901519538E-2</v>
      </c>
      <c r="S18" s="97">
        <v>0</v>
      </c>
      <c r="T18" s="26">
        <v>15.8960278515135</v>
      </c>
      <c r="U18" s="26">
        <v>22.679183709895501</v>
      </c>
      <c r="V18" s="26">
        <v>6027.4645658603204</v>
      </c>
      <c r="W18" s="26">
        <v>46.394345713985203</v>
      </c>
      <c r="X18" s="26">
        <v>16.404677263619298</v>
      </c>
      <c r="Y18" s="26">
        <v>28.4100882832305</v>
      </c>
      <c r="Z18" s="26">
        <v>0</v>
      </c>
      <c r="AA18" s="97">
        <v>0</v>
      </c>
      <c r="AB18" s="26">
        <v>4.1510731104239902</v>
      </c>
      <c r="AC18" s="26">
        <v>4.1510731104239902</v>
      </c>
      <c r="AD18" s="26">
        <v>0</v>
      </c>
      <c r="AE18" s="26">
        <v>11.917845209929601</v>
      </c>
      <c r="AF18" s="26">
        <v>0</v>
      </c>
      <c r="AG18" s="97">
        <v>0.21005698908811399</v>
      </c>
      <c r="AH18" s="26">
        <v>4.4434109470504902E-3</v>
      </c>
      <c r="AI18" s="26">
        <v>0</v>
      </c>
      <c r="AJ18" s="26">
        <v>9.6226950230657998E-3</v>
      </c>
      <c r="AK18" s="26">
        <v>17.439528306795101</v>
      </c>
      <c r="AL18" s="26">
        <v>0</v>
      </c>
      <c r="AM18" s="26">
        <v>25554.470587829299</v>
      </c>
      <c r="AN18" s="26">
        <v>2839.3880859119199</v>
      </c>
      <c r="AO18" s="26">
        <v>28393.858673741299</v>
      </c>
      <c r="AP18" s="26">
        <v>0</v>
      </c>
      <c r="AQ18" s="26">
        <v>31.406881778016501</v>
      </c>
      <c r="AR18" s="26">
        <v>20.809324911126001</v>
      </c>
      <c r="AS18" s="26">
        <v>47.918648946741797</v>
      </c>
      <c r="AT18" s="26">
        <v>12.330775152973199</v>
      </c>
      <c r="AU18" s="26">
        <v>2.7081077120653498</v>
      </c>
      <c r="AV18" s="26">
        <v>39.319614729079497</v>
      </c>
      <c r="AW18" s="26">
        <v>10.416854168300899</v>
      </c>
      <c r="AX18" s="26">
        <v>2.2720338189013102E-3</v>
      </c>
      <c r="AY18" s="26">
        <v>1.6370706308095999</v>
      </c>
      <c r="AZ18" s="26">
        <v>2296.68438557229</v>
      </c>
      <c r="BA18" s="26">
        <v>1163.7925237139</v>
      </c>
      <c r="BB18" s="26">
        <v>1132.89186185838</v>
      </c>
      <c r="BC18" s="26">
        <v>5.2393172285696704E-3</v>
      </c>
      <c r="BD18" s="26">
        <v>0.12849188754223201</v>
      </c>
      <c r="BE18" s="26">
        <v>626.12011420294903</v>
      </c>
      <c r="BF18" s="26">
        <v>1.2411090350920701E-3</v>
      </c>
      <c r="BG18" s="26">
        <v>8.5652272507812697</v>
      </c>
      <c r="BH18" s="26">
        <v>1.2137651261870399</v>
      </c>
      <c r="BI18" s="26">
        <v>0.22330511185700799</v>
      </c>
      <c r="BJ18" s="26">
        <v>22.7681115042686</v>
      </c>
      <c r="BK18" s="26">
        <v>3.39091481126342</v>
      </c>
      <c r="BL18" s="26">
        <v>31.562076084260799</v>
      </c>
      <c r="BM18" s="26">
        <v>383.96818436823798</v>
      </c>
      <c r="BN18" s="26">
        <v>2.0127484133883402</v>
      </c>
      <c r="BO18" s="26">
        <v>36132.9396068938</v>
      </c>
      <c r="BP18" s="26">
        <v>16.695396073731398</v>
      </c>
      <c r="BQ18" s="26">
        <v>639.725538274992</v>
      </c>
      <c r="BR18" s="26">
        <v>0</v>
      </c>
      <c r="BS18" s="26">
        <v>11.415237876904801</v>
      </c>
      <c r="BT18" s="97">
        <v>0</v>
      </c>
      <c r="BU18" s="26">
        <v>0.21248128672762401</v>
      </c>
      <c r="BV18" s="26">
        <v>220.88564895252901</v>
      </c>
      <c r="BW18" s="26">
        <v>12.5704100757563</v>
      </c>
      <c r="BY18" s="35">
        <f t="shared" si="0"/>
        <v>0</v>
      </c>
      <c r="BZ18" s="23">
        <f t="shared" si="1"/>
        <v>-1.171298049100496E-2</v>
      </c>
      <c r="CA18" s="23">
        <f t="shared" si="2"/>
        <v>-3.3819973278283774E-4</v>
      </c>
      <c r="CB18" s="23">
        <f t="shared" si="3"/>
        <v>-4.4158751852738265E-2</v>
      </c>
      <c r="CC18" s="23">
        <f t="shared" si="4"/>
        <v>-3.7604507284080879E-2</v>
      </c>
      <c r="CD18" s="23">
        <f t="shared" si="5"/>
        <v>-9.7582001966506193E-3</v>
      </c>
      <c r="CE18" s="23">
        <f t="shared" si="6"/>
        <v>-1.9287385803801905E-3</v>
      </c>
      <c r="CF18" s="23">
        <f t="shared" si="7"/>
        <v>-1.3993957117830372E-2</v>
      </c>
    </row>
    <row r="19" spans="1:84" x14ac:dyDescent="0.25">
      <c r="A19" s="20" t="s">
        <v>92</v>
      </c>
      <c r="B19" s="97">
        <v>5498.1425830999997</v>
      </c>
      <c r="C19" s="97">
        <v>27.638821182000001</v>
      </c>
      <c r="D19" s="97">
        <v>20435.661123000002</v>
      </c>
      <c r="E19" s="97">
        <v>5110.0348055000004</v>
      </c>
      <c r="F19" s="97">
        <v>4199.1818204000001</v>
      </c>
      <c r="G19" s="97">
        <v>120114.49696999999</v>
      </c>
      <c r="H19" s="97">
        <v>560.74561363999999</v>
      </c>
      <c r="I19" s="97"/>
      <c r="J19" s="97"/>
      <c r="K19" s="97"/>
      <c r="L19" s="26"/>
      <c r="M19" s="26" t="s">
        <v>183</v>
      </c>
      <c r="N19" s="97">
        <v>0</v>
      </c>
      <c r="O19" s="26">
        <v>0</v>
      </c>
      <c r="P19" s="26">
        <v>0</v>
      </c>
      <c r="Q19" s="26">
        <v>0</v>
      </c>
      <c r="R19" s="26">
        <v>0</v>
      </c>
      <c r="S19" s="97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97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0</v>
      </c>
      <c r="AG19" s="97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97">
        <v>0</v>
      </c>
      <c r="BU19" s="26">
        <v>0</v>
      </c>
      <c r="BV19" s="26">
        <v>0</v>
      </c>
      <c r="BW19" s="26">
        <v>0</v>
      </c>
      <c r="BY19" s="35" t="e">
        <f t="shared" si="0"/>
        <v>#DIV/0!</v>
      </c>
      <c r="BZ19" s="23">
        <f t="shared" si="1"/>
        <v>-1</v>
      </c>
      <c r="CA19" s="23">
        <f t="shared" si="2"/>
        <v>-1</v>
      </c>
      <c r="CB19" s="23">
        <f t="shared" si="3"/>
        <v>-1</v>
      </c>
      <c r="CC19" s="23">
        <f t="shared" si="4"/>
        <v>-1</v>
      </c>
      <c r="CD19" s="23">
        <f t="shared" si="5"/>
        <v>-1</v>
      </c>
      <c r="CE19" s="23">
        <f t="shared" si="6"/>
        <v>-1</v>
      </c>
      <c r="CF19" s="23">
        <f t="shared" si="7"/>
        <v>-1</v>
      </c>
    </row>
    <row r="20" spans="1:84" x14ac:dyDescent="0.25">
      <c r="A20" s="56" t="s">
        <v>93</v>
      </c>
      <c r="B20" s="97">
        <v>27407.698365</v>
      </c>
      <c r="C20" s="97">
        <v>452.87485772999997</v>
      </c>
      <c r="D20" s="97">
        <v>69518.925577000002</v>
      </c>
      <c r="E20" s="97">
        <v>25116.213742</v>
      </c>
      <c r="F20" s="97">
        <v>16426.757903999998</v>
      </c>
      <c r="G20" s="97">
        <v>159953.07078000001</v>
      </c>
      <c r="H20" s="97">
        <v>6391.9903336999996</v>
      </c>
      <c r="I20" s="97"/>
      <c r="J20" s="97"/>
      <c r="K20" s="97"/>
      <c r="L20" s="26"/>
      <c r="M20" s="26" t="s">
        <v>184</v>
      </c>
      <c r="N20" s="97">
        <v>0.58500144475272398</v>
      </c>
      <c r="O20" s="26">
        <v>74.0527012039407</v>
      </c>
      <c r="P20" s="26">
        <v>4.7344657050056904</v>
      </c>
      <c r="Q20" s="26">
        <v>4.6972301293443897</v>
      </c>
      <c r="R20" s="26">
        <v>3.4629521142559998</v>
      </c>
      <c r="S20" s="97">
        <v>1.5734647139328699</v>
      </c>
      <c r="T20" s="26">
        <v>253.711251242564</v>
      </c>
      <c r="U20" s="26">
        <v>6578.5227791019297</v>
      </c>
      <c r="V20" s="26">
        <v>27405.814731418701</v>
      </c>
      <c r="W20" s="26">
        <v>116.32470646879401</v>
      </c>
      <c r="X20" s="26">
        <v>545.87897137589903</v>
      </c>
      <c r="Y20" s="26">
        <v>24.7508970163585</v>
      </c>
      <c r="Z20" s="26">
        <v>2.2681275283369899</v>
      </c>
      <c r="AA20" s="97">
        <v>0.45514141195428698</v>
      </c>
      <c r="AB20" s="26">
        <v>610.002469216196</v>
      </c>
      <c r="AC20" s="26">
        <v>610.002469216196</v>
      </c>
      <c r="AD20" s="26">
        <v>0</v>
      </c>
      <c r="AE20" s="26">
        <v>21.4738091037548</v>
      </c>
      <c r="AF20" s="26">
        <v>0.954582234214577</v>
      </c>
      <c r="AG20" s="97">
        <v>61.136118544233398</v>
      </c>
      <c r="AH20" s="26">
        <v>36.448634942014998</v>
      </c>
      <c r="AI20" s="26">
        <v>39.933980397072098</v>
      </c>
      <c r="AJ20" s="26">
        <v>1.0356969566980301</v>
      </c>
      <c r="AK20" s="26">
        <v>452.87067259489601</v>
      </c>
      <c r="AL20" s="26">
        <v>0</v>
      </c>
      <c r="AM20" s="26">
        <v>62560.6726002832</v>
      </c>
      <c r="AN20" s="26">
        <v>6951.1824387012603</v>
      </c>
      <c r="AO20" s="26">
        <v>69511.855038984402</v>
      </c>
      <c r="AP20" s="26">
        <v>2.15663283336145E-2</v>
      </c>
      <c r="AQ20" s="26">
        <v>82.902014313993504</v>
      </c>
      <c r="AR20" s="26">
        <v>864.46908748325802</v>
      </c>
      <c r="AS20" s="26">
        <v>2332.2196704144499</v>
      </c>
      <c r="AT20" s="26">
        <v>177.91444437466399</v>
      </c>
      <c r="AU20" s="26">
        <v>220.551036418818</v>
      </c>
      <c r="AV20" s="26">
        <v>123.896064801446</v>
      </c>
      <c r="AW20" s="26">
        <v>925.70008826463095</v>
      </c>
      <c r="AX20" s="26">
        <v>21.414380753429601</v>
      </c>
      <c r="AY20" s="26">
        <v>147.68082180149699</v>
      </c>
      <c r="AZ20" s="26">
        <v>25114.008158963501</v>
      </c>
      <c r="BA20" s="26">
        <v>16425.363992513201</v>
      </c>
      <c r="BB20" s="26">
        <v>8688.64416645028</v>
      </c>
      <c r="BC20" s="26">
        <v>1.22734888694146E-2</v>
      </c>
      <c r="BD20" s="26">
        <v>19.779586106984599</v>
      </c>
      <c r="BE20" s="26">
        <v>8482.8486396855096</v>
      </c>
      <c r="BF20" s="26">
        <v>112.321928004211</v>
      </c>
      <c r="BG20" s="26">
        <v>218.44663503419801</v>
      </c>
      <c r="BH20" s="26">
        <v>42.9417077330423</v>
      </c>
      <c r="BI20" s="26">
        <v>28.593001310680801</v>
      </c>
      <c r="BJ20" s="26">
        <v>546.07531906336499</v>
      </c>
      <c r="BK20" s="26">
        <v>328.928691645995</v>
      </c>
      <c r="BL20" s="26">
        <v>4053.3852368630401</v>
      </c>
      <c r="BM20" s="26">
        <v>332.75587725985201</v>
      </c>
      <c r="BN20" s="26">
        <v>106.577864065746</v>
      </c>
      <c r="BO20" s="26">
        <v>159914.53222592501</v>
      </c>
      <c r="BP20" s="26">
        <v>1573.5238171082899</v>
      </c>
      <c r="BQ20" s="26">
        <v>3671.0697765145901</v>
      </c>
      <c r="BR20" s="26">
        <v>79.299819658123496</v>
      </c>
      <c r="BS20" s="26">
        <v>297.57593521944199</v>
      </c>
      <c r="BT20" s="97">
        <v>0.32582536154698399</v>
      </c>
      <c r="BU20" s="26">
        <v>182.75451689378701</v>
      </c>
      <c r="BV20" s="26">
        <v>6391.7444343799698</v>
      </c>
      <c r="BW20" s="26">
        <v>1897.5727882301001</v>
      </c>
      <c r="BY20" s="35">
        <f t="shared" si="0"/>
        <v>0</v>
      </c>
      <c r="BZ20" s="23">
        <f t="shared" si="1"/>
        <v>-6.8726441608274165E-5</v>
      </c>
      <c r="CA20" s="23">
        <f t="shared" si="2"/>
        <v>-9.241261758147606E-6</v>
      </c>
      <c r="CB20" s="23">
        <f t="shared" si="3"/>
        <v>-1.0170666414814168E-4</v>
      </c>
      <c r="CC20" s="23">
        <f t="shared" si="4"/>
        <v>-8.7815108565134976E-5</v>
      </c>
      <c r="CD20" s="23">
        <f t="shared" si="5"/>
        <v>-8.4856153292289441E-5</v>
      </c>
      <c r="CE20" s="23">
        <f t="shared" si="6"/>
        <v>-2.4093663151991291E-4</v>
      </c>
      <c r="CF20" s="23">
        <f t="shared" si="7"/>
        <v>-3.8469914250868757E-5</v>
      </c>
    </row>
    <row r="21" spans="1:84" x14ac:dyDescent="0.25">
      <c r="A21" s="20" t="s">
        <v>94</v>
      </c>
      <c r="B21" s="97">
        <v>2930.1591103999999</v>
      </c>
      <c r="C21" s="97">
        <v>61.035758610000002</v>
      </c>
      <c r="D21" s="97">
        <v>7794.9868128999997</v>
      </c>
      <c r="E21" s="97">
        <v>4954.5333162999996</v>
      </c>
      <c r="F21" s="97">
        <v>3568.5850845</v>
      </c>
      <c r="G21" s="97">
        <v>17888.306036000002</v>
      </c>
      <c r="H21" s="97">
        <v>311.03394406000001</v>
      </c>
      <c r="I21" s="97"/>
      <c r="J21" s="97"/>
      <c r="K21" s="97"/>
      <c r="L21" s="26"/>
      <c r="M21" s="26" t="s">
        <v>185</v>
      </c>
      <c r="N21" s="97">
        <v>0</v>
      </c>
      <c r="O21" s="26">
        <v>0</v>
      </c>
      <c r="P21" s="26">
        <v>0</v>
      </c>
      <c r="Q21" s="26">
        <v>0</v>
      </c>
      <c r="R21" s="26">
        <v>0</v>
      </c>
      <c r="S21" s="97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97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97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97">
        <v>0</v>
      </c>
      <c r="BU21" s="26">
        <v>0</v>
      </c>
      <c r="BV21" s="26">
        <v>0</v>
      </c>
      <c r="BW21" s="26">
        <v>0</v>
      </c>
      <c r="BY21" s="35" t="e">
        <f t="shared" si="0"/>
        <v>#DIV/0!</v>
      </c>
      <c r="BZ21" s="23">
        <f t="shared" si="1"/>
        <v>-1</v>
      </c>
      <c r="CA21" s="23">
        <f t="shared" si="2"/>
        <v>-1</v>
      </c>
      <c r="CB21" s="23">
        <f t="shared" si="3"/>
        <v>-1</v>
      </c>
      <c r="CC21" s="23">
        <f t="shared" si="4"/>
        <v>-1</v>
      </c>
      <c r="CD21" s="23">
        <f t="shared" si="5"/>
        <v>-1</v>
      </c>
      <c r="CE21" s="23">
        <f t="shared" si="6"/>
        <v>-1</v>
      </c>
      <c r="CF21" s="23">
        <f t="shared" si="7"/>
        <v>-1</v>
      </c>
    </row>
    <row r="22" spans="1:84" x14ac:dyDescent="0.25">
      <c r="A22" s="20" t="s">
        <v>95</v>
      </c>
      <c r="B22" s="97">
        <v>2025.0917540999999</v>
      </c>
      <c r="C22" s="97">
        <v>72.686293109999994</v>
      </c>
      <c r="D22" s="97">
        <v>3684.3793565000001</v>
      </c>
      <c r="E22" s="97">
        <v>5814.7159018000002</v>
      </c>
      <c r="F22" s="97">
        <v>3404.1089557</v>
      </c>
      <c r="G22" s="97">
        <v>13327.443004000001</v>
      </c>
      <c r="H22" s="97">
        <v>230.85373841000001</v>
      </c>
      <c r="I22" s="97"/>
      <c r="J22" s="97"/>
      <c r="K22" s="97"/>
      <c r="L22" s="26"/>
      <c r="M22" s="26" t="s">
        <v>186</v>
      </c>
      <c r="N22" s="97">
        <v>0</v>
      </c>
      <c r="O22" s="26">
        <v>0</v>
      </c>
      <c r="P22" s="26">
        <v>0</v>
      </c>
      <c r="Q22" s="26">
        <v>0</v>
      </c>
      <c r="R22" s="26">
        <v>0</v>
      </c>
      <c r="S22" s="97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97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97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97">
        <v>0</v>
      </c>
      <c r="BU22" s="26">
        <v>0</v>
      </c>
      <c r="BV22" s="26">
        <v>0</v>
      </c>
      <c r="BW22" s="26">
        <v>0</v>
      </c>
      <c r="BY22" s="35" t="e">
        <f t="shared" si="0"/>
        <v>#DIV/0!</v>
      </c>
      <c r="BZ22" s="23">
        <f t="shared" si="1"/>
        <v>-1</v>
      </c>
      <c r="CA22" s="23">
        <f t="shared" si="2"/>
        <v>-1</v>
      </c>
      <c r="CB22" s="23">
        <f t="shared" si="3"/>
        <v>-1</v>
      </c>
      <c r="CC22" s="23">
        <f t="shared" si="4"/>
        <v>-1</v>
      </c>
      <c r="CD22" s="23">
        <f t="shared" si="5"/>
        <v>-1</v>
      </c>
      <c r="CE22" s="23">
        <f t="shared" si="6"/>
        <v>-1</v>
      </c>
      <c r="CF22" s="23">
        <f t="shared" si="7"/>
        <v>-1</v>
      </c>
    </row>
    <row r="23" spans="1:84" x14ac:dyDescent="0.25">
      <c r="A23" s="56" t="s">
        <v>96</v>
      </c>
      <c r="B23" s="97">
        <v>24309.028270999999</v>
      </c>
      <c r="C23" s="97">
        <v>113.66456531999999</v>
      </c>
      <c r="D23" s="97">
        <v>22646.686242</v>
      </c>
      <c r="E23" s="97">
        <v>3734.7348023</v>
      </c>
      <c r="F23" s="97">
        <v>2847.0293345999999</v>
      </c>
      <c r="G23" s="97">
        <v>13910.170382</v>
      </c>
      <c r="H23" s="97">
        <v>1629.1530633</v>
      </c>
      <c r="I23" s="97"/>
      <c r="J23" s="97"/>
      <c r="K23" s="97"/>
      <c r="L23" s="26"/>
      <c r="M23" s="26" t="s">
        <v>187</v>
      </c>
      <c r="N23" s="97">
        <v>1.6344316177356399</v>
      </c>
      <c r="O23" s="26">
        <v>111.068450791884</v>
      </c>
      <c r="P23" s="26">
        <v>7.2945854891946702</v>
      </c>
      <c r="Q23" s="26">
        <v>7.0833640939588696</v>
      </c>
      <c r="R23" s="26">
        <v>7.7586575125580604</v>
      </c>
      <c r="S23" s="97">
        <v>0.78493943111733</v>
      </c>
      <c r="T23" s="26">
        <v>22.588049675621999</v>
      </c>
      <c r="U23" s="26">
        <v>543.39600972293795</v>
      </c>
      <c r="V23" s="26">
        <v>24308.304532737999</v>
      </c>
      <c r="W23" s="26">
        <v>23.761232738555201</v>
      </c>
      <c r="X23" s="26">
        <v>8.1251841898763892</v>
      </c>
      <c r="Y23" s="26">
        <v>8.5409041764774898</v>
      </c>
      <c r="Z23" s="26">
        <v>4.6588422649457204</v>
      </c>
      <c r="AA23" s="97">
        <v>0.94031749689285504</v>
      </c>
      <c r="AB23" s="26">
        <v>310.74074721096002</v>
      </c>
      <c r="AC23" s="26">
        <v>310.74074721096002</v>
      </c>
      <c r="AD23" s="26">
        <v>0</v>
      </c>
      <c r="AE23" s="26">
        <v>7.7214587961902899</v>
      </c>
      <c r="AF23" s="26">
        <v>0.96544661019960698</v>
      </c>
      <c r="AG23" s="97">
        <v>37.159309853210097</v>
      </c>
      <c r="AH23" s="26">
        <v>17.2019187938523</v>
      </c>
      <c r="AI23" s="26">
        <v>23.433936433423199</v>
      </c>
      <c r="AJ23" s="26">
        <v>0.93764088902496301</v>
      </c>
      <c r="AK23" s="26">
        <v>113.642284355703</v>
      </c>
      <c r="AL23" s="26">
        <v>0</v>
      </c>
      <c r="AM23" s="26">
        <v>20380.373324808199</v>
      </c>
      <c r="AN23" s="26">
        <v>2264.4979256209699</v>
      </c>
      <c r="AO23" s="26">
        <v>22644.871250429202</v>
      </c>
      <c r="AP23" s="26">
        <v>6.6817881481594198E-3</v>
      </c>
      <c r="AQ23" s="26">
        <v>36.510239764754402</v>
      </c>
      <c r="AR23" s="26">
        <v>53.293866209014602</v>
      </c>
      <c r="AS23" s="26">
        <v>479.31666988592099</v>
      </c>
      <c r="AT23" s="26">
        <v>37.590560009935103</v>
      </c>
      <c r="AU23" s="26">
        <v>50.038700890025503</v>
      </c>
      <c r="AV23" s="26">
        <v>132.55737752767001</v>
      </c>
      <c r="AW23" s="26">
        <v>41.507783207022896</v>
      </c>
      <c r="AX23" s="26">
        <v>1.36541217605559</v>
      </c>
      <c r="AY23" s="26">
        <v>14.485731960625699</v>
      </c>
      <c r="AZ23" s="26">
        <v>3734.2207785248102</v>
      </c>
      <c r="BA23" s="26">
        <v>2846.6350420583899</v>
      </c>
      <c r="BB23" s="26">
        <v>887.58573646642003</v>
      </c>
      <c r="BC23" s="26">
        <v>0.13594564614714599</v>
      </c>
      <c r="BD23" s="26">
        <v>0.32005468199418902</v>
      </c>
      <c r="BE23" s="26">
        <v>896.77922932189597</v>
      </c>
      <c r="BF23" s="26">
        <v>11.223384085936001</v>
      </c>
      <c r="BG23" s="26">
        <v>248.10602592711601</v>
      </c>
      <c r="BH23" s="26">
        <v>58.514953991578302</v>
      </c>
      <c r="BI23" s="26">
        <v>31.414600383347899</v>
      </c>
      <c r="BJ23" s="26">
        <v>621.14396651066897</v>
      </c>
      <c r="BK23" s="26">
        <v>10.3938768728953</v>
      </c>
      <c r="BL23" s="26">
        <v>105.00443481561</v>
      </c>
      <c r="BM23" s="26">
        <v>532.61589905128005</v>
      </c>
      <c r="BN23" s="26">
        <v>10.5371156624643</v>
      </c>
      <c r="BO23" s="26">
        <v>13906.0944736991</v>
      </c>
      <c r="BP23" s="26">
        <v>270.86090546329501</v>
      </c>
      <c r="BQ23" s="26">
        <v>231.91531229153901</v>
      </c>
      <c r="BR23" s="26">
        <v>6.7471934529138897</v>
      </c>
      <c r="BS23" s="26">
        <v>177.89649121636799</v>
      </c>
      <c r="BT23" s="97">
        <v>0.26110424353907802</v>
      </c>
      <c r="BU23" s="26">
        <v>78.782901226673303</v>
      </c>
      <c r="BV23" s="26">
        <v>1629.11766830993</v>
      </c>
      <c r="BW23" s="26">
        <v>311.97523034104199</v>
      </c>
      <c r="BY23" s="35">
        <f t="shared" si="0"/>
        <v>0</v>
      </c>
      <c r="BZ23" s="23">
        <f t="shared" si="1"/>
        <v>-2.9772406117275848E-5</v>
      </c>
      <c r="CA23" s="23">
        <f t="shared" si="2"/>
        <v>-1.9602383763373134E-4</v>
      </c>
      <c r="CB23" s="23">
        <f t="shared" si="3"/>
        <v>-8.0143803442294203E-5</v>
      </c>
      <c r="CC23" s="23">
        <f t="shared" si="4"/>
        <v>-1.3763327315054389E-4</v>
      </c>
      <c r="CD23" s="23">
        <f t="shared" si="5"/>
        <v>-1.3849261643289463E-4</v>
      </c>
      <c r="CE23" s="23">
        <f t="shared" si="6"/>
        <v>-2.9301641812914459E-4</v>
      </c>
      <c r="CF23" s="23">
        <f t="shared" si="7"/>
        <v>-2.1726006516736622E-5</v>
      </c>
    </row>
    <row r="24" spans="1:84" x14ac:dyDescent="0.25">
      <c r="A24" s="20" t="s">
        <v>97</v>
      </c>
      <c r="B24" s="97">
        <v>993.78370993999999</v>
      </c>
      <c r="C24" s="97">
        <v>17.594501291</v>
      </c>
      <c r="D24" s="97">
        <v>2419.4004872</v>
      </c>
      <c r="E24" s="97">
        <v>977.89389451</v>
      </c>
      <c r="F24" s="97">
        <v>725.93381972999998</v>
      </c>
      <c r="G24" s="97">
        <v>99.830847430999995</v>
      </c>
      <c r="H24" s="97">
        <v>13753.078495</v>
      </c>
      <c r="I24" s="97"/>
      <c r="J24" s="97"/>
      <c r="K24" s="97"/>
      <c r="L24" s="26"/>
      <c r="M24" s="26" t="s">
        <v>188</v>
      </c>
      <c r="N24" s="97">
        <v>0</v>
      </c>
      <c r="O24" s="26">
        <v>0</v>
      </c>
      <c r="P24" s="26">
        <v>0</v>
      </c>
      <c r="Q24" s="26">
        <v>0</v>
      </c>
      <c r="R24" s="26">
        <v>0</v>
      </c>
      <c r="S24" s="97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97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97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97">
        <v>0</v>
      </c>
      <c r="BU24" s="26">
        <v>0</v>
      </c>
      <c r="BV24" s="26">
        <v>0</v>
      </c>
      <c r="BW24" s="26">
        <v>0</v>
      </c>
      <c r="BY24" s="35" t="e">
        <f t="shared" si="0"/>
        <v>#DIV/0!</v>
      </c>
      <c r="BZ24" s="23">
        <f t="shared" si="1"/>
        <v>-1</v>
      </c>
      <c r="CA24" s="23">
        <f t="shared" si="2"/>
        <v>-1</v>
      </c>
      <c r="CB24" s="23">
        <f t="shared" si="3"/>
        <v>-1</v>
      </c>
      <c r="CC24" s="23">
        <f t="shared" si="4"/>
        <v>-1</v>
      </c>
      <c r="CD24" s="23">
        <f t="shared" si="5"/>
        <v>-1</v>
      </c>
      <c r="CE24" s="23">
        <f t="shared" si="6"/>
        <v>-1</v>
      </c>
      <c r="CF24" s="23">
        <f t="shared" si="7"/>
        <v>-1</v>
      </c>
    </row>
    <row r="25" spans="1:84" x14ac:dyDescent="0.25">
      <c r="A25" s="20" t="s">
        <v>98</v>
      </c>
      <c r="B25" s="97">
        <v>3806.7760328999998</v>
      </c>
      <c r="C25" s="97">
        <v>127.08757989999999</v>
      </c>
      <c r="D25" s="97">
        <v>4588.0466352000003</v>
      </c>
      <c r="E25" s="97">
        <v>2166.7474565000002</v>
      </c>
      <c r="F25" s="97">
        <v>1603.8690297000001</v>
      </c>
      <c r="G25" s="97">
        <v>16686.244991</v>
      </c>
      <c r="H25" s="97">
        <v>2988.9917292</v>
      </c>
      <c r="I25" s="97"/>
      <c r="J25" s="97"/>
      <c r="K25" s="97"/>
      <c r="L25" s="26"/>
      <c r="M25" s="26" t="s">
        <v>189</v>
      </c>
      <c r="N25" s="97">
        <v>0</v>
      </c>
      <c r="O25" s="26">
        <v>22.569433394225001</v>
      </c>
      <c r="P25" s="26">
        <v>0.55777792512772995</v>
      </c>
      <c r="Q25" s="26">
        <v>0.55777792512772995</v>
      </c>
      <c r="R25" s="26">
        <v>0.160959818267497</v>
      </c>
      <c r="S25" s="97">
        <v>0</v>
      </c>
      <c r="T25" s="26">
        <v>2.9799479400877198</v>
      </c>
      <c r="U25" s="26">
        <v>277.993394707638</v>
      </c>
      <c r="V25" s="26">
        <v>1971.2029559068901</v>
      </c>
      <c r="W25" s="26">
        <v>3.9164116667892599</v>
      </c>
      <c r="X25" s="26">
        <v>8.2887545964524705</v>
      </c>
      <c r="Y25" s="26">
        <v>1.85730133897848</v>
      </c>
      <c r="Z25" s="26">
        <v>92.471229004456703</v>
      </c>
      <c r="AA25" s="97">
        <v>0</v>
      </c>
      <c r="AB25" s="26">
        <v>116.464331941788</v>
      </c>
      <c r="AC25" s="26">
        <v>116.464331941788</v>
      </c>
      <c r="AD25" s="26">
        <v>0</v>
      </c>
      <c r="AE25" s="26">
        <v>1.6982800440453301</v>
      </c>
      <c r="AF25" s="26">
        <v>0</v>
      </c>
      <c r="AG25" s="97">
        <v>20.703807175534202</v>
      </c>
      <c r="AH25" s="26">
        <v>39.557327127322303</v>
      </c>
      <c r="AI25" s="26">
        <v>0</v>
      </c>
      <c r="AJ25" s="26">
        <v>1.9869369734122601E-2</v>
      </c>
      <c r="AK25" s="26">
        <v>92.474261977876907</v>
      </c>
      <c r="AL25" s="26">
        <v>0</v>
      </c>
      <c r="AM25" s="26">
        <v>2846.1741194788201</v>
      </c>
      <c r="AN25" s="26">
        <v>316.24187621598702</v>
      </c>
      <c r="AO25" s="26">
        <v>3162.4159956948001</v>
      </c>
      <c r="AP25" s="26">
        <v>0</v>
      </c>
      <c r="AQ25" s="26">
        <v>3.0176593966589</v>
      </c>
      <c r="AR25" s="26">
        <v>4.7350122842639504</v>
      </c>
      <c r="AS25" s="26">
        <v>300.23758094843799</v>
      </c>
      <c r="AT25" s="26">
        <v>5.6498857243560998</v>
      </c>
      <c r="AU25" s="26">
        <v>7.6185856487926804</v>
      </c>
      <c r="AV25" s="26">
        <v>20.144555996296202</v>
      </c>
      <c r="AW25" s="26">
        <v>4.1710008846045703</v>
      </c>
      <c r="AX25" s="26">
        <v>8.9845599850085806E-2</v>
      </c>
      <c r="AY25" s="26">
        <v>2.0103673300153702</v>
      </c>
      <c r="AZ25" s="26">
        <v>1372.36175834289</v>
      </c>
      <c r="BA25" s="26">
        <v>836.48710364732494</v>
      </c>
      <c r="BB25" s="26">
        <v>535.87465469556901</v>
      </c>
      <c r="BC25" s="26">
        <v>1.7341942602666499E-2</v>
      </c>
      <c r="BD25" s="26">
        <v>9.2710445829682103E-2</v>
      </c>
      <c r="BE25" s="26">
        <v>327.69284938391797</v>
      </c>
      <c r="BF25" s="26">
        <v>2.00317994675836E-2</v>
      </c>
      <c r="BG25" s="26">
        <v>47.419318648897502</v>
      </c>
      <c r="BH25" s="26">
        <v>9.0946039521156408</v>
      </c>
      <c r="BI25" s="26">
        <v>4.8786036365790801</v>
      </c>
      <c r="BJ25" s="26">
        <v>118.527601114436</v>
      </c>
      <c r="BK25" s="26">
        <v>1.65589810252023</v>
      </c>
      <c r="BL25" s="26">
        <v>10.5384311777641</v>
      </c>
      <c r="BM25" s="26">
        <v>253.419924533033</v>
      </c>
      <c r="BN25" s="26">
        <v>20.366433544501</v>
      </c>
      <c r="BO25" s="26">
        <v>16665.445235719599</v>
      </c>
      <c r="BP25" s="26">
        <v>281.24599972225201</v>
      </c>
      <c r="BQ25" s="26">
        <v>258.13287609473201</v>
      </c>
      <c r="BR25" s="26">
        <v>2.9380372044290799E-2</v>
      </c>
      <c r="BS25" s="26">
        <v>274.51478573863699</v>
      </c>
      <c r="BT25" s="97">
        <v>0</v>
      </c>
      <c r="BU25" s="26">
        <v>23.6876371151758</v>
      </c>
      <c r="BV25" s="26">
        <v>1096.0553609076401</v>
      </c>
      <c r="BW25" s="26">
        <v>141.63644453017801</v>
      </c>
      <c r="BY25" s="35">
        <f t="shared" si="0"/>
        <v>0</v>
      </c>
      <c r="BZ25" s="23">
        <f t="shared" si="1"/>
        <v>-0.48218572911282387</v>
      </c>
      <c r="CA25" s="23">
        <f t="shared" si="2"/>
        <v>-0.27235799083874984</v>
      </c>
      <c r="CB25" s="23">
        <f t="shared" si="3"/>
        <v>-0.31072714661782302</v>
      </c>
      <c r="CC25" s="23">
        <f t="shared" si="4"/>
        <v>-0.36662588239069666</v>
      </c>
      <c r="CD25" s="23">
        <f t="shared" si="5"/>
        <v>-0.47845672672924677</v>
      </c>
      <c r="CE25" s="23">
        <f t="shared" si="6"/>
        <v>-1.2465210292441199E-3</v>
      </c>
      <c r="CF25" s="23">
        <f t="shared" si="7"/>
        <v>-0.63330264510266876</v>
      </c>
    </row>
    <row r="26" spans="1:84" x14ac:dyDescent="0.25">
      <c r="A26" s="20" t="s">
        <v>99</v>
      </c>
      <c r="B26" s="97">
        <v>7593.7862636999998</v>
      </c>
      <c r="C26" s="97">
        <v>98.628269552999996</v>
      </c>
      <c r="D26" s="97">
        <v>7664.9580314000004</v>
      </c>
      <c r="E26" s="97">
        <v>3683.7647212000002</v>
      </c>
      <c r="F26" s="97">
        <v>2869.0073302000001</v>
      </c>
      <c r="G26" s="97">
        <v>19075.861998</v>
      </c>
      <c r="H26" s="97">
        <v>13291.008759</v>
      </c>
      <c r="I26" s="97"/>
      <c r="J26" s="97"/>
      <c r="K26" s="97"/>
      <c r="L26" s="26"/>
      <c r="M26" s="26" t="s">
        <v>190</v>
      </c>
      <c r="N26" s="97">
        <v>0</v>
      </c>
      <c r="O26" s="26">
        <v>0</v>
      </c>
      <c r="P26" s="26">
        <v>0</v>
      </c>
      <c r="Q26" s="26">
        <v>0</v>
      </c>
      <c r="R26" s="26">
        <v>0</v>
      </c>
      <c r="S26" s="97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97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97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97">
        <v>0</v>
      </c>
      <c r="BU26" s="26">
        <v>0</v>
      </c>
      <c r="BV26" s="26">
        <v>0</v>
      </c>
      <c r="BW26" s="26">
        <v>0</v>
      </c>
      <c r="BY26" s="35" t="e">
        <f t="shared" si="0"/>
        <v>#DIV/0!</v>
      </c>
      <c r="BZ26" s="23">
        <f t="shared" si="1"/>
        <v>-1</v>
      </c>
      <c r="CA26" s="23">
        <f t="shared" si="2"/>
        <v>-1</v>
      </c>
      <c r="CB26" s="23">
        <f t="shared" si="3"/>
        <v>-1</v>
      </c>
      <c r="CC26" s="23">
        <f t="shared" si="4"/>
        <v>-1</v>
      </c>
      <c r="CD26" s="23">
        <f t="shared" si="5"/>
        <v>-1</v>
      </c>
      <c r="CE26" s="23">
        <f t="shared" si="6"/>
        <v>-1</v>
      </c>
      <c r="CF26" s="23">
        <f t="shared" si="7"/>
        <v>-1</v>
      </c>
    </row>
    <row r="27" spans="1:84" x14ac:dyDescent="0.25">
      <c r="A27" s="20" t="s">
        <v>100</v>
      </c>
      <c r="B27" s="97">
        <v>4131.0313182999998</v>
      </c>
      <c r="C27" s="97">
        <v>3.4730550835999998</v>
      </c>
      <c r="D27" s="97">
        <v>27700.115918</v>
      </c>
      <c r="E27" s="97">
        <v>6523.7225865</v>
      </c>
      <c r="F27" s="97">
        <v>3725.1965316999999</v>
      </c>
      <c r="G27" s="97">
        <v>68906.109190999996</v>
      </c>
      <c r="H27" s="97">
        <v>46.621232671999998</v>
      </c>
      <c r="I27" s="97"/>
      <c r="J27" s="97"/>
      <c r="K27" s="97"/>
      <c r="L27" s="26"/>
      <c r="M27" s="26" t="s">
        <v>191</v>
      </c>
      <c r="N27" s="97">
        <v>0</v>
      </c>
      <c r="O27" s="26">
        <v>0</v>
      </c>
      <c r="P27" s="26">
        <v>0</v>
      </c>
      <c r="Q27" s="26">
        <v>0</v>
      </c>
      <c r="R27" s="26">
        <v>0</v>
      </c>
      <c r="S27" s="97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97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97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97">
        <v>0</v>
      </c>
      <c r="BU27" s="26">
        <v>0</v>
      </c>
      <c r="BV27" s="26">
        <v>0</v>
      </c>
      <c r="BW27" s="26">
        <v>0</v>
      </c>
      <c r="BY27" s="35" t="e">
        <f t="shared" si="0"/>
        <v>#DIV/0!</v>
      </c>
      <c r="BZ27" s="23">
        <f t="shared" si="1"/>
        <v>-1</v>
      </c>
      <c r="CA27" s="23">
        <f t="shared" si="2"/>
        <v>-1</v>
      </c>
      <c r="CB27" s="23">
        <f t="shared" si="3"/>
        <v>-1</v>
      </c>
      <c r="CC27" s="23">
        <f t="shared" si="4"/>
        <v>-1</v>
      </c>
      <c r="CD27" s="23">
        <f t="shared" si="5"/>
        <v>-1</v>
      </c>
      <c r="CE27" s="23">
        <f t="shared" si="6"/>
        <v>-1</v>
      </c>
      <c r="CF27" s="23">
        <f t="shared" si="7"/>
        <v>-1</v>
      </c>
    </row>
    <row r="28" spans="1:84" x14ac:dyDescent="0.25">
      <c r="A28" s="20" t="s">
        <v>101</v>
      </c>
      <c r="B28" s="97">
        <v>10165.096052999999</v>
      </c>
      <c r="C28" s="97">
        <v>283.63446429999999</v>
      </c>
      <c r="D28" s="97">
        <v>30014.162644</v>
      </c>
      <c r="E28" s="97">
        <v>11856.228456999999</v>
      </c>
      <c r="F28" s="97">
        <v>8582.0748953999991</v>
      </c>
      <c r="G28" s="97">
        <v>161367.64098</v>
      </c>
      <c r="H28" s="97">
        <v>4452.2276129000002</v>
      </c>
      <c r="I28" s="97"/>
      <c r="J28" s="97"/>
      <c r="K28" s="97"/>
      <c r="L28" s="26"/>
      <c r="M28" s="26" t="s">
        <v>192</v>
      </c>
      <c r="N28" s="97">
        <v>0</v>
      </c>
      <c r="O28" s="26">
        <v>0</v>
      </c>
      <c r="P28" s="26">
        <v>0</v>
      </c>
      <c r="Q28" s="26">
        <v>0</v>
      </c>
      <c r="R28" s="26">
        <v>0</v>
      </c>
      <c r="S28" s="97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97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97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97">
        <v>0</v>
      </c>
      <c r="BU28" s="26">
        <v>0</v>
      </c>
      <c r="BV28" s="26">
        <v>0</v>
      </c>
      <c r="BW28" s="26">
        <v>0</v>
      </c>
      <c r="BY28" s="35" t="e">
        <f t="shared" si="0"/>
        <v>#DIV/0!</v>
      </c>
      <c r="BZ28" s="23">
        <f t="shared" si="1"/>
        <v>-1</v>
      </c>
      <c r="CA28" s="23">
        <f t="shared" si="2"/>
        <v>-1</v>
      </c>
      <c r="CB28" s="23">
        <f t="shared" si="3"/>
        <v>-1</v>
      </c>
      <c r="CC28" s="23">
        <f t="shared" si="4"/>
        <v>-1</v>
      </c>
      <c r="CD28" s="23">
        <f t="shared" si="5"/>
        <v>-1</v>
      </c>
      <c r="CE28" s="23">
        <f t="shared" si="6"/>
        <v>-1</v>
      </c>
      <c r="CF28" s="23">
        <f t="shared" si="7"/>
        <v>-1</v>
      </c>
    </row>
    <row r="29" spans="1:84" x14ac:dyDescent="0.25">
      <c r="A29" s="20" t="s">
        <v>102</v>
      </c>
      <c r="B29" s="97">
        <v>3533.8081864000001</v>
      </c>
      <c r="C29" s="97">
        <v>54.968375446000003</v>
      </c>
      <c r="D29" s="97">
        <v>6739.4992510000002</v>
      </c>
      <c r="E29" s="97">
        <v>15473.739195</v>
      </c>
      <c r="F29" s="97">
        <v>9046.4239708999994</v>
      </c>
      <c r="G29" s="97">
        <v>15961.118490999999</v>
      </c>
      <c r="H29" s="97">
        <v>4622.6523229000004</v>
      </c>
      <c r="I29" s="97"/>
      <c r="J29" s="97"/>
      <c r="K29" s="97"/>
      <c r="L29" s="26"/>
      <c r="M29" s="26" t="s">
        <v>193</v>
      </c>
      <c r="N29" s="97">
        <v>0</v>
      </c>
      <c r="O29" s="26">
        <v>0</v>
      </c>
      <c r="P29" s="26">
        <v>0</v>
      </c>
      <c r="Q29" s="26">
        <v>0</v>
      </c>
      <c r="R29" s="26">
        <v>0</v>
      </c>
      <c r="S29" s="97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97">
        <v>0</v>
      </c>
      <c r="AB29" s="26">
        <v>0</v>
      </c>
      <c r="AC29" s="26">
        <v>0</v>
      </c>
      <c r="AD29" s="26">
        <v>0</v>
      </c>
      <c r="AE29" s="26">
        <v>0</v>
      </c>
      <c r="AF29" s="26">
        <v>0</v>
      </c>
      <c r="AG29" s="97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97">
        <v>0</v>
      </c>
      <c r="BU29" s="26">
        <v>0</v>
      </c>
      <c r="BV29" s="26">
        <v>0</v>
      </c>
      <c r="BW29" s="26">
        <v>0</v>
      </c>
      <c r="BY29" s="35" t="e">
        <f t="shared" si="0"/>
        <v>#DIV/0!</v>
      </c>
      <c r="BZ29" s="23">
        <f t="shared" si="1"/>
        <v>-1</v>
      </c>
      <c r="CA29" s="23">
        <f t="shared" si="2"/>
        <v>-1</v>
      </c>
      <c r="CB29" s="23">
        <f t="shared" si="3"/>
        <v>-1</v>
      </c>
      <c r="CC29" s="23">
        <f t="shared" si="4"/>
        <v>-1</v>
      </c>
      <c r="CD29" s="23">
        <f t="shared" si="5"/>
        <v>-1</v>
      </c>
      <c r="CE29" s="23">
        <f t="shared" si="6"/>
        <v>-1</v>
      </c>
      <c r="CF29" s="23">
        <f t="shared" si="7"/>
        <v>-1</v>
      </c>
    </row>
    <row r="30" spans="1:84" x14ac:dyDescent="0.25">
      <c r="A30" s="20" t="s">
        <v>103</v>
      </c>
      <c r="B30" s="97">
        <v>12051.671684999999</v>
      </c>
      <c r="C30" s="97">
        <v>136.27985276999999</v>
      </c>
      <c r="D30" s="97">
        <v>13575.398767000001</v>
      </c>
      <c r="E30" s="97">
        <v>3027.0442446000002</v>
      </c>
      <c r="F30" s="97">
        <v>2460.9198986000001</v>
      </c>
      <c r="G30" s="97">
        <v>1981.6271565</v>
      </c>
      <c r="H30" s="97">
        <v>11511.233835999999</v>
      </c>
      <c r="I30" s="97"/>
      <c r="J30" s="97"/>
      <c r="K30" s="97"/>
      <c r="L30" s="26"/>
      <c r="M30" s="26" t="s">
        <v>194</v>
      </c>
      <c r="N30" s="97">
        <v>0</v>
      </c>
      <c r="O30" s="26">
        <v>0</v>
      </c>
      <c r="P30" s="26">
        <v>0</v>
      </c>
      <c r="Q30" s="26">
        <v>0</v>
      </c>
      <c r="R30" s="26">
        <v>0</v>
      </c>
      <c r="S30" s="97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97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97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97">
        <v>0</v>
      </c>
      <c r="BU30" s="26">
        <v>0</v>
      </c>
      <c r="BV30" s="26">
        <v>0</v>
      </c>
      <c r="BW30" s="26">
        <v>0</v>
      </c>
      <c r="BY30" s="35" t="e">
        <f t="shared" si="0"/>
        <v>#DIV/0!</v>
      </c>
      <c r="BZ30" s="23">
        <f t="shared" si="1"/>
        <v>-1</v>
      </c>
      <c r="CA30" s="23">
        <f t="shared" si="2"/>
        <v>-1</v>
      </c>
      <c r="CB30" s="23">
        <f t="shared" si="3"/>
        <v>-1</v>
      </c>
      <c r="CC30" s="23">
        <f t="shared" si="4"/>
        <v>-1</v>
      </c>
      <c r="CD30" s="23">
        <f t="shared" si="5"/>
        <v>-1</v>
      </c>
      <c r="CE30" s="23">
        <f t="shared" si="6"/>
        <v>-1</v>
      </c>
      <c r="CF30" s="23">
        <f t="shared" si="7"/>
        <v>-1</v>
      </c>
    </row>
    <row r="31" spans="1:84" x14ac:dyDescent="0.25">
      <c r="A31" s="20" t="s">
        <v>104</v>
      </c>
      <c r="B31" s="97">
        <v>5951.1443904999996</v>
      </c>
      <c r="C31" s="97">
        <v>204.05446519</v>
      </c>
      <c r="D31" s="97">
        <v>15642.57307</v>
      </c>
      <c r="E31" s="97">
        <v>6327.1680689000004</v>
      </c>
      <c r="F31" s="97">
        <v>4059.1892100999999</v>
      </c>
      <c r="G31" s="97">
        <v>22916.752848</v>
      </c>
      <c r="H31" s="97">
        <v>587.65476482999998</v>
      </c>
      <c r="I31" s="97"/>
      <c r="J31" s="97"/>
      <c r="K31" s="97"/>
      <c r="L31" s="26"/>
      <c r="M31" s="26" t="s">
        <v>195</v>
      </c>
      <c r="N31" s="97">
        <v>0</v>
      </c>
      <c r="O31" s="26">
        <v>0</v>
      </c>
      <c r="P31" s="26">
        <v>0</v>
      </c>
      <c r="Q31" s="26">
        <v>0</v>
      </c>
      <c r="R31" s="26">
        <v>0</v>
      </c>
      <c r="S31" s="97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97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97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97">
        <v>0</v>
      </c>
      <c r="BU31" s="26">
        <v>0</v>
      </c>
      <c r="BV31" s="26">
        <v>0</v>
      </c>
      <c r="BW31" s="26">
        <v>0</v>
      </c>
      <c r="BY31" s="35" t="e">
        <f t="shared" si="0"/>
        <v>#DIV/0!</v>
      </c>
      <c r="BZ31" s="23">
        <f t="shared" si="1"/>
        <v>-1</v>
      </c>
      <c r="CA31" s="23">
        <f t="shared" si="2"/>
        <v>-1</v>
      </c>
      <c r="CB31" s="23">
        <f t="shared" si="3"/>
        <v>-1</v>
      </c>
      <c r="CC31" s="23">
        <f t="shared" si="4"/>
        <v>-1</v>
      </c>
      <c r="CD31" s="23">
        <f t="shared" si="5"/>
        <v>-1</v>
      </c>
      <c r="CE31" s="23">
        <f t="shared" si="6"/>
        <v>-1</v>
      </c>
      <c r="CF31" s="23">
        <f t="shared" si="7"/>
        <v>-1</v>
      </c>
    </row>
    <row r="32" spans="1:84" x14ac:dyDescent="0.25">
      <c r="A32" s="20" t="s">
        <v>105</v>
      </c>
      <c r="B32" s="97">
        <v>3524.3279983000002</v>
      </c>
      <c r="C32" s="97">
        <v>6.0236832260000002</v>
      </c>
      <c r="D32" s="97">
        <v>9990.0518245000003</v>
      </c>
      <c r="E32" s="97">
        <v>1520.0863242999999</v>
      </c>
      <c r="F32" s="97">
        <v>949.84836245999998</v>
      </c>
      <c r="G32" s="97">
        <v>424.68811083999998</v>
      </c>
      <c r="H32" s="97">
        <v>541.45014074000005</v>
      </c>
      <c r="I32" s="97"/>
      <c r="J32" s="97"/>
      <c r="K32" s="97"/>
      <c r="L32" s="26"/>
      <c r="M32" s="26" t="s">
        <v>196</v>
      </c>
      <c r="N32" s="97">
        <v>0</v>
      </c>
      <c r="O32" s="26">
        <v>0</v>
      </c>
      <c r="P32" s="26">
        <v>0</v>
      </c>
      <c r="Q32" s="26">
        <v>0</v>
      </c>
      <c r="R32" s="26">
        <v>0</v>
      </c>
      <c r="S32" s="97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97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97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97">
        <v>0</v>
      </c>
      <c r="BU32" s="26">
        <v>0</v>
      </c>
      <c r="BV32" s="26">
        <v>0</v>
      </c>
      <c r="BW32" s="26">
        <v>0</v>
      </c>
      <c r="BY32" s="35" t="e">
        <f t="shared" si="0"/>
        <v>#DIV/0!</v>
      </c>
      <c r="BZ32" s="23">
        <f t="shared" si="1"/>
        <v>-1</v>
      </c>
      <c r="CA32" s="23">
        <f t="shared" si="2"/>
        <v>-1</v>
      </c>
      <c r="CB32" s="23">
        <f t="shared" si="3"/>
        <v>-1</v>
      </c>
      <c r="CC32" s="23">
        <f t="shared" si="4"/>
        <v>-1</v>
      </c>
      <c r="CD32" s="23">
        <f t="shared" si="5"/>
        <v>-1</v>
      </c>
      <c r="CE32" s="23">
        <f t="shared" si="6"/>
        <v>-1</v>
      </c>
      <c r="CF32" s="23">
        <f t="shared" si="7"/>
        <v>-1</v>
      </c>
    </row>
    <row r="33" spans="1:84" x14ac:dyDescent="0.25">
      <c r="A33" s="20" t="s">
        <v>106</v>
      </c>
      <c r="B33" s="97">
        <v>920.52552259000004</v>
      </c>
      <c r="C33" s="97">
        <v>0.96209616799999997</v>
      </c>
      <c r="D33" s="97">
        <v>600.55074568999999</v>
      </c>
      <c r="E33" s="97">
        <v>3769.1103843000001</v>
      </c>
      <c r="F33" s="97">
        <v>2150.1217230000002</v>
      </c>
      <c r="G33" s="97">
        <v>158.89269540999999</v>
      </c>
      <c r="H33" s="97">
        <v>16.573335932999999</v>
      </c>
      <c r="I33" s="97"/>
      <c r="J33" s="97"/>
      <c r="K33" s="97"/>
      <c r="L33" s="26"/>
      <c r="M33" s="26" t="s">
        <v>197</v>
      </c>
      <c r="N33" s="97">
        <v>0</v>
      </c>
      <c r="O33" s="26">
        <v>0</v>
      </c>
      <c r="P33" s="26">
        <v>0</v>
      </c>
      <c r="Q33" s="26">
        <v>0</v>
      </c>
      <c r="R33" s="26">
        <v>0</v>
      </c>
      <c r="S33" s="97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97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97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97">
        <v>0</v>
      </c>
      <c r="BU33" s="26">
        <v>0</v>
      </c>
      <c r="BV33" s="26">
        <v>0</v>
      </c>
      <c r="BW33" s="26">
        <v>0</v>
      </c>
      <c r="BY33" s="35" t="e">
        <f t="shared" si="0"/>
        <v>#DIV/0!</v>
      </c>
      <c r="BZ33" s="23">
        <f t="shared" si="1"/>
        <v>-1</v>
      </c>
      <c r="CA33" s="23">
        <f t="shared" si="2"/>
        <v>-1</v>
      </c>
      <c r="CB33" s="23">
        <f t="shared" si="3"/>
        <v>-1</v>
      </c>
      <c r="CC33" s="23">
        <f t="shared" si="4"/>
        <v>-1</v>
      </c>
      <c r="CD33" s="23">
        <f t="shared" si="5"/>
        <v>-1</v>
      </c>
      <c r="CE33" s="23">
        <f t="shared" si="6"/>
        <v>-1</v>
      </c>
      <c r="CF33" s="23">
        <f t="shared" si="7"/>
        <v>-1</v>
      </c>
    </row>
    <row r="34" spans="1:84" x14ac:dyDescent="0.25">
      <c r="A34" s="20" t="s">
        <v>107</v>
      </c>
      <c r="B34" s="97">
        <v>30370.941202999998</v>
      </c>
      <c r="C34" s="97">
        <v>217.07367067000001</v>
      </c>
      <c r="D34" s="97">
        <v>34118.746121999997</v>
      </c>
      <c r="E34" s="97">
        <v>10792.380915</v>
      </c>
      <c r="F34" s="97">
        <v>7944.9368105000003</v>
      </c>
      <c r="G34" s="97">
        <v>18385.026476999999</v>
      </c>
      <c r="H34" s="97">
        <v>9100.7605569000007</v>
      </c>
      <c r="I34" s="97"/>
      <c r="J34" s="97"/>
      <c r="K34" s="97"/>
      <c r="L34" s="26"/>
      <c r="M34" s="26" t="s">
        <v>198</v>
      </c>
      <c r="N34" s="97">
        <v>8.98677092731028</v>
      </c>
      <c r="O34" s="26">
        <v>479.61654262258799</v>
      </c>
      <c r="P34" s="26">
        <v>26.6994936544091</v>
      </c>
      <c r="Q34" s="26">
        <v>25.985941072011201</v>
      </c>
      <c r="R34" s="26">
        <v>23.568780438747201</v>
      </c>
      <c r="S34" s="97">
        <v>4.3145596956640402</v>
      </c>
      <c r="T34" s="26">
        <v>134.52509882384501</v>
      </c>
      <c r="U34" s="26">
        <v>6075.4715477460504</v>
      </c>
      <c r="V34" s="26">
        <v>30369.7044333183</v>
      </c>
      <c r="W34" s="26">
        <v>240.404500136423</v>
      </c>
      <c r="X34" s="26">
        <v>844.51133063518296</v>
      </c>
      <c r="Y34" s="26">
        <v>43.5824860736437</v>
      </c>
      <c r="Z34" s="26">
        <v>17.812356673564299</v>
      </c>
      <c r="AA34" s="97">
        <v>5.1720439075133502</v>
      </c>
      <c r="AB34" s="26">
        <v>871.93955134216606</v>
      </c>
      <c r="AC34" s="26">
        <v>871.93955134216606</v>
      </c>
      <c r="AD34" s="26">
        <v>0</v>
      </c>
      <c r="AE34" s="26">
        <v>40.3689253381527</v>
      </c>
      <c r="AF34" s="26">
        <v>4.92316008886388</v>
      </c>
      <c r="AG34" s="97">
        <v>202.003408033102</v>
      </c>
      <c r="AH34" s="26">
        <v>207.309966094115</v>
      </c>
      <c r="AI34" s="26">
        <v>139.69980833814199</v>
      </c>
      <c r="AJ34" s="26">
        <v>4.4035525411391596</v>
      </c>
      <c r="AK34" s="26">
        <v>217.07048388531501</v>
      </c>
      <c r="AL34" s="26">
        <v>0</v>
      </c>
      <c r="AM34" s="26">
        <v>30703.249841432498</v>
      </c>
      <c r="AN34" s="26">
        <v>3411.4775803931898</v>
      </c>
      <c r="AO34" s="26">
        <v>34114.727421825701</v>
      </c>
      <c r="AP34" s="26">
        <v>3.7032945581496501E-2</v>
      </c>
      <c r="AQ34" s="26">
        <v>256.86389287362999</v>
      </c>
      <c r="AR34" s="26">
        <v>90.033915139690293</v>
      </c>
      <c r="AS34" s="26">
        <v>3494.2996088351601</v>
      </c>
      <c r="AT34" s="26">
        <v>97.816135578740798</v>
      </c>
      <c r="AU34" s="26">
        <v>150.505624991594</v>
      </c>
      <c r="AV34" s="26">
        <v>325.00245853602098</v>
      </c>
      <c r="AW34" s="26">
        <v>173.970086866515</v>
      </c>
      <c r="AX34" s="26">
        <v>5.4640210478568303</v>
      </c>
      <c r="AY34" s="26">
        <v>43.356466823415197</v>
      </c>
      <c r="AZ34" s="26">
        <v>10792.148452701</v>
      </c>
      <c r="BA34" s="26">
        <v>7944.7100567288599</v>
      </c>
      <c r="BB34" s="26">
        <v>2847.4383959721499</v>
      </c>
      <c r="BC34" s="26">
        <v>0.204692864520467</v>
      </c>
      <c r="BD34" s="26">
        <v>10.061354490175599</v>
      </c>
      <c r="BE34" s="26">
        <v>2563.5617817666798</v>
      </c>
      <c r="BF34" s="26">
        <v>23.412218293953199</v>
      </c>
      <c r="BG34" s="26">
        <v>842.28993649200697</v>
      </c>
      <c r="BH34" s="26">
        <v>178.203675236583</v>
      </c>
      <c r="BI34" s="26">
        <v>98.179897391160395</v>
      </c>
      <c r="BJ34" s="26">
        <v>2106.0027406648001</v>
      </c>
      <c r="BK34" s="26">
        <v>451.472093068064</v>
      </c>
      <c r="BL34" s="26">
        <v>277.29652721991602</v>
      </c>
      <c r="BM34" s="26">
        <v>868.90486658399095</v>
      </c>
      <c r="BN34" s="26">
        <v>90.443656741238001</v>
      </c>
      <c r="BO34" s="26">
        <v>18384.807665234301</v>
      </c>
      <c r="BP34" s="26">
        <v>1927.88973067866</v>
      </c>
      <c r="BQ34" s="26">
        <v>165.234232846883</v>
      </c>
      <c r="BR34" s="26">
        <v>34.754002828660603</v>
      </c>
      <c r="BS34" s="26">
        <v>1713.98375563525</v>
      </c>
      <c r="BT34" s="97">
        <v>1.33306008546768</v>
      </c>
      <c r="BU34" s="26">
        <v>461.18360964741203</v>
      </c>
      <c r="BV34" s="26">
        <v>9100.5547705649806</v>
      </c>
      <c r="BW34" s="26">
        <v>606.64558637243204</v>
      </c>
      <c r="BY34" s="35">
        <f t="shared" si="0"/>
        <v>0</v>
      </c>
      <c r="BZ34" s="23">
        <f t="shared" si="1"/>
        <v>-4.0722138752026552E-5</v>
      </c>
      <c r="CA34" s="23">
        <f t="shared" si="2"/>
        <v>-1.4680659681863162E-5</v>
      </c>
      <c r="CB34" s="23">
        <f t="shared" si="3"/>
        <v>-1.177856935283098E-4</v>
      </c>
      <c r="CC34" s="23">
        <f t="shared" si="4"/>
        <v>-2.1539482421054125E-5</v>
      </c>
      <c r="CD34" s="23">
        <f t="shared" si="5"/>
        <v>-2.8540663890591137E-5</v>
      </c>
      <c r="CE34" s="23">
        <f t="shared" si="6"/>
        <v>-1.1901629076929083E-5</v>
      </c>
      <c r="CF34" s="23">
        <f t="shared" si="7"/>
        <v>-2.2611993111286781E-5</v>
      </c>
    </row>
    <row r="35" spans="1:84" x14ac:dyDescent="0.25">
      <c r="A35" s="20" t="s">
        <v>108</v>
      </c>
      <c r="B35" s="97">
        <v>3116.3015242000001</v>
      </c>
      <c r="C35" s="97">
        <v>95.719778786000006</v>
      </c>
      <c r="D35" s="97">
        <v>7974.6856561000004</v>
      </c>
      <c r="E35" s="97">
        <v>7347.0083618999997</v>
      </c>
      <c r="F35" s="97">
        <v>4327.0879986999998</v>
      </c>
      <c r="G35" s="97">
        <v>109793.60911</v>
      </c>
      <c r="H35" s="97">
        <v>1127.6908209999999</v>
      </c>
      <c r="I35" s="97"/>
      <c r="J35" s="97"/>
      <c r="K35" s="97"/>
      <c r="L35" s="26"/>
      <c r="M35" s="26" t="s">
        <v>199</v>
      </c>
      <c r="N35" s="97">
        <v>0</v>
      </c>
      <c r="O35" s="26">
        <v>0</v>
      </c>
      <c r="P35" s="26">
        <v>0</v>
      </c>
      <c r="Q35" s="26">
        <v>0</v>
      </c>
      <c r="R35" s="26">
        <v>0</v>
      </c>
      <c r="S35" s="97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97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97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97">
        <v>0</v>
      </c>
      <c r="BU35" s="26">
        <v>0</v>
      </c>
      <c r="BV35" s="26">
        <v>0</v>
      </c>
      <c r="BW35" s="26">
        <v>0</v>
      </c>
      <c r="BY35" s="35" t="e">
        <f t="shared" si="0"/>
        <v>#DIV/0!</v>
      </c>
      <c r="BZ35" s="23">
        <f t="shared" ref="BZ35:BZ51" si="9">IF(B35=0,"",(V35-B35)/B35)</f>
        <v>-1</v>
      </c>
      <c r="CA35" s="23">
        <f t="shared" ref="CA35:CA51" si="10">IF(C35=0,"",(AK35-C35)/C35)</f>
        <v>-1</v>
      </c>
      <c r="CB35" s="23">
        <f t="shared" ref="CB35:CB51" si="11">IF(D35=0,"",(AO35-D35)/D35)</f>
        <v>-1</v>
      </c>
      <c r="CC35" s="23">
        <f t="shared" ref="CC35:CC51" si="12">IF(E35=0,"",(AZ35-E35)/E35)</f>
        <v>-1</v>
      </c>
      <c r="CD35" s="23">
        <f t="shared" ref="CD35:CD51" si="13">IF(F35=0,"",(BA35-F35)/F35)</f>
        <v>-1</v>
      </c>
      <c r="CE35" s="23">
        <f t="shared" ref="CE35:CE51" si="14">IF(G35=0,"",(BO35-G35)/G35)</f>
        <v>-1</v>
      </c>
      <c r="CF35" s="23">
        <f t="shared" ref="CF35:CF51" si="15">IF(H35=0,"",(BV35-H35)/H35)</f>
        <v>-1</v>
      </c>
    </row>
    <row r="36" spans="1:84" x14ac:dyDescent="0.25">
      <c r="A36" s="20" t="s">
        <v>109</v>
      </c>
      <c r="B36" s="97">
        <v>3574.2170467000001</v>
      </c>
      <c r="C36" s="97">
        <v>30.133155227</v>
      </c>
      <c r="D36" s="97">
        <v>13142.558872</v>
      </c>
      <c r="E36" s="97">
        <v>3888.5004290000002</v>
      </c>
      <c r="F36" s="97">
        <v>2580.0945095000002</v>
      </c>
      <c r="G36" s="97">
        <v>10131.870679</v>
      </c>
      <c r="H36" s="97">
        <v>1993.2427203</v>
      </c>
      <c r="I36" s="97"/>
      <c r="J36" s="97"/>
      <c r="K36" s="97"/>
      <c r="L36" s="26"/>
      <c r="M36" s="26" t="s">
        <v>200</v>
      </c>
      <c r="N36" s="97">
        <v>0</v>
      </c>
      <c r="O36" s="26">
        <v>0</v>
      </c>
      <c r="P36" s="26">
        <v>0</v>
      </c>
      <c r="Q36" s="26">
        <v>0</v>
      </c>
      <c r="R36" s="26">
        <v>0</v>
      </c>
      <c r="S36" s="97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97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97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97">
        <v>0</v>
      </c>
      <c r="BU36" s="26">
        <v>0</v>
      </c>
      <c r="BV36" s="26">
        <v>0</v>
      </c>
      <c r="BW36" s="26">
        <v>0</v>
      </c>
      <c r="BY36" s="35" t="e">
        <f t="shared" si="0"/>
        <v>#DIV/0!</v>
      </c>
      <c r="BZ36" s="23">
        <f t="shared" si="9"/>
        <v>-1</v>
      </c>
      <c r="CA36" s="23">
        <f t="shared" si="10"/>
        <v>-1</v>
      </c>
      <c r="CB36" s="23">
        <f t="shared" si="11"/>
        <v>-1</v>
      </c>
      <c r="CC36" s="23">
        <f t="shared" si="12"/>
        <v>-1</v>
      </c>
      <c r="CD36" s="23">
        <f t="shared" si="13"/>
        <v>-1</v>
      </c>
      <c r="CE36" s="23">
        <f t="shared" si="14"/>
        <v>-1</v>
      </c>
      <c r="CF36" s="23">
        <f t="shared" si="15"/>
        <v>-1</v>
      </c>
    </row>
    <row r="37" spans="1:84" x14ac:dyDescent="0.25">
      <c r="A37" s="20" t="s">
        <v>110</v>
      </c>
      <c r="B37" s="97">
        <v>1925.90266</v>
      </c>
      <c r="C37" s="97">
        <v>36.978607855</v>
      </c>
      <c r="D37" s="97">
        <v>5113.7868846000001</v>
      </c>
      <c r="E37" s="97">
        <v>1239.2233140000001</v>
      </c>
      <c r="F37" s="97">
        <v>1016.9946585</v>
      </c>
      <c r="G37" s="97">
        <v>2174.6558798999999</v>
      </c>
      <c r="H37" s="97">
        <v>5197.8000156999997</v>
      </c>
      <c r="I37" s="97"/>
      <c r="J37" s="97"/>
      <c r="K37" s="97"/>
      <c r="L37" s="26"/>
      <c r="M37" s="26" t="s">
        <v>201</v>
      </c>
      <c r="N37" s="97">
        <v>0</v>
      </c>
      <c r="O37" s="26">
        <v>0</v>
      </c>
      <c r="P37" s="26">
        <v>0</v>
      </c>
      <c r="Q37" s="26">
        <v>0</v>
      </c>
      <c r="R37" s="26">
        <v>0</v>
      </c>
      <c r="S37" s="97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97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97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97">
        <v>0</v>
      </c>
      <c r="BU37" s="26">
        <v>0</v>
      </c>
      <c r="BV37" s="26">
        <v>0</v>
      </c>
      <c r="BW37" s="26">
        <v>0</v>
      </c>
      <c r="BY37" s="35" t="e">
        <f t="shared" si="0"/>
        <v>#DIV/0!</v>
      </c>
      <c r="BZ37" s="23">
        <f t="shared" si="9"/>
        <v>-1</v>
      </c>
      <c r="CA37" s="23">
        <f t="shared" si="10"/>
        <v>-1</v>
      </c>
      <c r="CB37" s="23">
        <f t="shared" si="11"/>
        <v>-1</v>
      </c>
      <c r="CC37" s="23">
        <f t="shared" si="12"/>
        <v>-1</v>
      </c>
      <c r="CD37" s="23">
        <f t="shared" si="13"/>
        <v>-1</v>
      </c>
      <c r="CE37" s="23">
        <f t="shared" si="14"/>
        <v>-1</v>
      </c>
      <c r="CF37" s="23">
        <f t="shared" si="15"/>
        <v>-1</v>
      </c>
    </row>
    <row r="38" spans="1:84" x14ac:dyDescent="0.25">
      <c r="A38" s="20" t="s">
        <v>111</v>
      </c>
      <c r="B38" s="97">
        <v>171.64321602000001</v>
      </c>
      <c r="C38" s="97">
        <v>0.14859138799999999</v>
      </c>
      <c r="D38" s="97">
        <v>1378.9017371</v>
      </c>
      <c r="E38" s="97">
        <v>2410.6310109000001</v>
      </c>
      <c r="F38" s="97">
        <v>1370.2997468999999</v>
      </c>
      <c r="G38" s="97">
        <v>92.676128180000006</v>
      </c>
      <c r="H38" s="97">
        <v>55.296814079000001</v>
      </c>
      <c r="I38" s="97"/>
      <c r="J38" s="97"/>
      <c r="K38" s="97"/>
      <c r="L38" s="26"/>
      <c r="M38" s="26" t="s">
        <v>202</v>
      </c>
      <c r="N38" s="97">
        <v>0</v>
      </c>
      <c r="O38" s="26">
        <v>0</v>
      </c>
      <c r="P38" s="26">
        <v>0</v>
      </c>
      <c r="Q38" s="26">
        <v>0</v>
      </c>
      <c r="R38" s="26">
        <v>0</v>
      </c>
      <c r="S38" s="97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97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97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97">
        <v>0</v>
      </c>
      <c r="BU38" s="26">
        <v>0</v>
      </c>
      <c r="BV38" s="26">
        <v>0</v>
      </c>
      <c r="BW38" s="26">
        <v>0</v>
      </c>
      <c r="BY38" s="35" t="e">
        <f t="shared" si="0"/>
        <v>#DIV/0!</v>
      </c>
      <c r="BZ38" s="23">
        <f t="shared" si="9"/>
        <v>-1</v>
      </c>
      <c r="CA38" s="23">
        <f t="shared" si="10"/>
        <v>-1</v>
      </c>
      <c r="CB38" s="23">
        <f t="shared" si="11"/>
        <v>-1</v>
      </c>
      <c r="CC38" s="23">
        <f t="shared" si="12"/>
        <v>-1</v>
      </c>
      <c r="CD38" s="23">
        <f t="shared" si="13"/>
        <v>-1</v>
      </c>
      <c r="CE38" s="23">
        <f t="shared" si="14"/>
        <v>-1</v>
      </c>
      <c r="CF38" s="23">
        <f t="shared" si="15"/>
        <v>-1</v>
      </c>
    </row>
    <row r="39" spans="1:84" x14ac:dyDescent="0.25">
      <c r="A39" s="20" t="s">
        <v>112</v>
      </c>
      <c r="B39" s="97">
        <v>7940.9710327000003</v>
      </c>
      <c r="C39" s="97">
        <v>85.428227242000006</v>
      </c>
      <c r="D39" s="97">
        <v>24271.393909999999</v>
      </c>
      <c r="E39" s="97">
        <v>14790.334357</v>
      </c>
      <c r="F39" s="97">
        <v>9491.8017675999999</v>
      </c>
      <c r="G39" s="97">
        <v>71041.910117000007</v>
      </c>
      <c r="H39" s="97">
        <v>2985.3662682999998</v>
      </c>
      <c r="I39" s="97"/>
      <c r="J39" s="97"/>
      <c r="K39" s="97"/>
      <c r="L39" s="26"/>
      <c r="M39" s="26" t="s">
        <v>203</v>
      </c>
      <c r="N39" s="97">
        <v>0</v>
      </c>
      <c r="O39" s="26">
        <v>0</v>
      </c>
      <c r="P39" s="26">
        <v>0</v>
      </c>
      <c r="Q39" s="26">
        <v>0</v>
      </c>
      <c r="R39" s="26">
        <v>0</v>
      </c>
      <c r="S39" s="97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97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97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97">
        <v>0</v>
      </c>
      <c r="BU39" s="26">
        <v>0</v>
      </c>
      <c r="BV39" s="26">
        <v>0</v>
      </c>
      <c r="BW39" s="26">
        <v>0</v>
      </c>
      <c r="BY39" s="35" t="e">
        <f t="shared" si="0"/>
        <v>#DIV/0!</v>
      </c>
      <c r="BZ39" s="23">
        <f t="shared" si="9"/>
        <v>-1</v>
      </c>
      <c r="CA39" s="23">
        <f t="shared" si="10"/>
        <v>-1</v>
      </c>
      <c r="CB39" s="23">
        <f t="shared" si="11"/>
        <v>-1</v>
      </c>
      <c r="CC39" s="23">
        <f t="shared" si="12"/>
        <v>-1</v>
      </c>
      <c r="CD39" s="23">
        <f t="shared" si="13"/>
        <v>-1</v>
      </c>
      <c r="CE39" s="23">
        <f t="shared" si="14"/>
        <v>-1</v>
      </c>
      <c r="CF39" s="23">
        <f t="shared" si="15"/>
        <v>-1</v>
      </c>
    </row>
    <row r="40" spans="1:84" x14ac:dyDescent="0.25">
      <c r="A40" s="20" t="s">
        <v>113</v>
      </c>
      <c r="B40" s="97">
        <v>642.77307083000005</v>
      </c>
      <c r="C40" s="97">
        <v>84.283605710000003</v>
      </c>
      <c r="D40" s="97">
        <v>4539.0339694000004</v>
      </c>
      <c r="E40" s="97">
        <v>1267.5774120000001</v>
      </c>
      <c r="F40" s="97">
        <v>789.30453293999994</v>
      </c>
      <c r="G40" s="97">
        <v>61458.316589000002</v>
      </c>
      <c r="H40" s="97">
        <v>487.01332001999998</v>
      </c>
      <c r="I40" s="97"/>
      <c r="J40" s="97"/>
      <c r="K40" s="97"/>
      <c r="L40" s="26"/>
      <c r="M40" s="26" t="s">
        <v>204</v>
      </c>
      <c r="N40" s="97">
        <v>0.118560640729288</v>
      </c>
      <c r="O40" s="26">
        <v>8.8103921854222502</v>
      </c>
      <c r="P40" s="26">
        <v>4.9514642144909704</v>
      </c>
      <c r="Q40" s="26">
        <v>4.9420703472312697</v>
      </c>
      <c r="R40" s="26">
        <v>0.67116311885117197</v>
      </c>
      <c r="S40" s="97">
        <v>5.95457844699816E-2</v>
      </c>
      <c r="T40" s="26">
        <v>4.5552662570735096</v>
      </c>
      <c r="U40" s="26">
        <v>14.0047354687379</v>
      </c>
      <c r="V40" s="26">
        <v>206.784308034193</v>
      </c>
      <c r="W40" s="26">
        <v>5.0887560954380797</v>
      </c>
      <c r="X40" s="26">
        <v>1.99482486122125</v>
      </c>
      <c r="Y40" s="26">
        <v>2.65640461554589</v>
      </c>
      <c r="Z40" s="26">
        <v>0.258875274536505</v>
      </c>
      <c r="AA40" s="97">
        <v>6.8210538024218004E-2</v>
      </c>
      <c r="AB40" s="26">
        <v>8.2420852248143408</v>
      </c>
      <c r="AC40" s="26">
        <v>8.2420852248143408</v>
      </c>
      <c r="AD40" s="26">
        <v>0</v>
      </c>
      <c r="AE40" s="26">
        <v>1.9140145649123299</v>
      </c>
      <c r="AF40" s="26">
        <v>6.4961468346037707E-2</v>
      </c>
      <c r="AG40" s="97">
        <v>19.656174127199399</v>
      </c>
      <c r="AH40" s="26">
        <v>0.88094176931937995</v>
      </c>
      <c r="AI40" s="26">
        <v>40.473190654607301</v>
      </c>
      <c r="AJ40" s="26">
        <v>0.90266619675176196</v>
      </c>
      <c r="AK40" s="26">
        <v>14.9681337125282</v>
      </c>
      <c r="AL40" s="26">
        <v>0</v>
      </c>
      <c r="AM40" s="26">
        <v>965.18731692984602</v>
      </c>
      <c r="AN40" s="26">
        <v>107.243047155761</v>
      </c>
      <c r="AO40" s="26">
        <v>1072.4303640856001</v>
      </c>
      <c r="AP40" s="26">
        <v>4.8467122389589601E-4</v>
      </c>
      <c r="AQ40" s="26">
        <v>20.954943475696801</v>
      </c>
      <c r="AR40" s="26">
        <v>5.6257308354966E-2</v>
      </c>
      <c r="AS40" s="26">
        <v>40.173139575942002</v>
      </c>
      <c r="AT40" s="26">
        <v>2.02775849457386</v>
      </c>
      <c r="AU40" s="26">
        <v>2.69769972276878</v>
      </c>
      <c r="AV40" s="26">
        <v>14.8083903459603</v>
      </c>
      <c r="AW40" s="26">
        <v>0.174801117081962</v>
      </c>
      <c r="AX40" s="26">
        <v>8.0119468465637694E-2</v>
      </c>
      <c r="AY40" s="26">
        <v>24.7270307143746</v>
      </c>
      <c r="AZ40" s="26">
        <v>1053.8774991601999</v>
      </c>
      <c r="BA40" s="26">
        <v>650.80743473012706</v>
      </c>
      <c r="BB40" s="26">
        <v>403.070064430076</v>
      </c>
      <c r="BC40" s="26">
        <v>0.42476907301156902</v>
      </c>
      <c r="BD40" s="26">
        <v>1.54169371186692E-2</v>
      </c>
      <c r="BE40" s="26">
        <v>246.87357181501</v>
      </c>
      <c r="BF40" s="26">
        <v>0.425029985063685</v>
      </c>
      <c r="BG40" s="26">
        <v>41.2649761526039</v>
      </c>
      <c r="BH40" s="26">
        <v>0.15602784073810699</v>
      </c>
      <c r="BI40" s="26">
        <v>8.6096274464414493E-2</v>
      </c>
      <c r="BJ40" s="26">
        <v>103.249914080369</v>
      </c>
      <c r="BK40" s="26">
        <v>0.56628314960586701</v>
      </c>
      <c r="BL40" s="26">
        <v>38.622856455959997</v>
      </c>
      <c r="BM40" s="26">
        <v>174.88864282864</v>
      </c>
      <c r="BN40" s="26">
        <v>0.22807611556628399</v>
      </c>
      <c r="BO40" s="26">
        <v>10296.4408609929</v>
      </c>
      <c r="BP40" s="26">
        <v>26.0519545408029</v>
      </c>
      <c r="BQ40" s="26">
        <v>159.421577157912</v>
      </c>
      <c r="BR40" s="26">
        <v>12.356652136884801</v>
      </c>
      <c r="BS40" s="26">
        <v>136.213501553497</v>
      </c>
      <c r="BT40" s="97">
        <v>0.53097180957026402</v>
      </c>
      <c r="BU40" s="26">
        <v>12.6829886193624</v>
      </c>
      <c r="BV40" s="26">
        <v>362.52529974591801</v>
      </c>
      <c r="BW40" s="26">
        <v>10.7736448201304</v>
      </c>
      <c r="BY40" s="35">
        <f t="shared" si="0"/>
        <v>0</v>
      </c>
      <c r="BZ40" s="23">
        <f t="shared" si="9"/>
        <v>-0.67829344846824935</v>
      </c>
      <c r="CA40" s="23">
        <f t="shared" si="10"/>
        <v>-0.82240753007138756</v>
      </c>
      <c r="CB40" s="23">
        <f t="shared" si="11"/>
        <v>-0.76373158444827394</v>
      </c>
      <c r="CC40" s="23">
        <f t="shared" si="12"/>
        <v>-0.16858924024420857</v>
      </c>
      <c r="CD40" s="23">
        <f t="shared" si="13"/>
        <v>-0.17546725304363725</v>
      </c>
      <c r="CE40" s="23">
        <f t="shared" si="14"/>
        <v>-0.83246464543033405</v>
      </c>
      <c r="CF40" s="23">
        <f t="shared" si="15"/>
        <v>-0.25561522684629995</v>
      </c>
    </row>
    <row r="41" spans="1:84" x14ac:dyDescent="0.25">
      <c r="A41" s="56" t="s">
        <v>114</v>
      </c>
      <c r="B41" s="97">
        <v>3327.3781088000001</v>
      </c>
      <c r="C41" s="97">
        <v>106.78459488999999</v>
      </c>
      <c r="D41" s="97">
        <v>10020.12867</v>
      </c>
      <c r="E41" s="97">
        <v>2645.3661889999998</v>
      </c>
      <c r="F41" s="97">
        <v>2002.0532376000001</v>
      </c>
      <c r="G41" s="97">
        <v>19429.143905000001</v>
      </c>
      <c r="H41" s="97">
        <v>2802.5325385000001</v>
      </c>
      <c r="I41" s="97"/>
      <c r="J41" s="97"/>
      <c r="K41" s="97"/>
      <c r="L41" s="26"/>
      <c r="M41" s="26" t="s">
        <v>205</v>
      </c>
      <c r="N41" s="97">
        <v>0.46675732010119197</v>
      </c>
      <c r="O41" s="26">
        <v>10.5282119296036</v>
      </c>
      <c r="P41" s="26">
        <v>1.5112075095163</v>
      </c>
      <c r="Q41" s="26">
        <v>1.47423998320766</v>
      </c>
      <c r="R41" s="26">
        <v>1.33567566628085</v>
      </c>
      <c r="S41" s="97">
        <v>0.223211146148139</v>
      </c>
      <c r="T41" s="26">
        <v>141.41471683982601</v>
      </c>
      <c r="U41" s="26">
        <v>2054.5325766037399</v>
      </c>
      <c r="V41" s="26">
        <v>3327.1166101820399</v>
      </c>
      <c r="W41" s="26">
        <v>53.251065626733499</v>
      </c>
      <c r="X41" s="26">
        <v>7.7615328894353697</v>
      </c>
      <c r="Y41" s="26">
        <v>18.6710161655649</v>
      </c>
      <c r="Z41" s="26">
        <v>0.92109057955191198</v>
      </c>
      <c r="AA41" s="97">
        <v>0.26976726141167401</v>
      </c>
      <c r="AB41" s="26">
        <v>374.59344931987198</v>
      </c>
      <c r="AC41" s="26">
        <v>374.59344931987198</v>
      </c>
      <c r="AD41" s="26">
        <v>0</v>
      </c>
      <c r="AE41" s="26">
        <v>12.4119243034603</v>
      </c>
      <c r="AF41" s="26">
        <v>0.25509551633718502</v>
      </c>
      <c r="AG41" s="97">
        <v>8.0382269872544292</v>
      </c>
      <c r="AH41" s="26">
        <v>0.92710488500140498</v>
      </c>
      <c r="AI41" s="26">
        <v>0.96730048662731005</v>
      </c>
      <c r="AJ41" s="26">
        <v>0.14954575672663201</v>
      </c>
      <c r="AK41" s="26">
        <v>106.77198059767299</v>
      </c>
      <c r="AL41" s="26">
        <v>0</v>
      </c>
      <c r="AM41" s="26">
        <v>9017.2865926211307</v>
      </c>
      <c r="AN41" s="26">
        <v>1001.92168424687</v>
      </c>
      <c r="AO41" s="26">
        <v>10019.208276867999</v>
      </c>
      <c r="AP41" s="26">
        <v>2.1162005096424601E-3</v>
      </c>
      <c r="AQ41" s="26">
        <v>107.779254785578</v>
      </c>
      <c r="AR41" s="26">
        <v>29.7663718407324</v>
      </c>
      <c r="AS41" s="26">
        <v>1103.6363828481601</v>
      </c>
      <c r="AT41" s="26">
        <v>23.892270819794199</v>
      </c>
      <c r="AU41" s="26">
        <v>32.5024618428953</v>
      </c>
      <c r="AV41" s="26">
        <v>105.738591130034</v>
      </c>
      <c r="AW41" s="26">
        <v>27.651296329035301</v>
      </c>
      <c r="AX41" s="26">
        <v>0.11991838974409801</v>
      </c>
      <c r="AY41" s="26">
        <v>6.0768050979761501</v>
      </c>
      <c r="AZ41" s="26">
        <v>2645.0583645144102</v>
      </c>
      <c r="BA41" s="26">
        <v>2001.8166040014</v>
      </c>
      <c r="BB41" s="26">
        <v>643.24176051301595</v>
      </c>
      <c r="BC41" s="26">
        <v>7.1361398171265701E-3</v>
      </c>
      <c r="BD41" s="26">
        <v>0.155227627330698</v>
      </c>
      <c r="BE41" s="26">
        <v>546.00203572756402</v>
      </c>
      <c r="BF41" s="26">
        <v>0.67218730082618405</v>
      </c>
      <c r="BG41" s="26">
        <v>202.044102933689</v>
      </c>
      <c r="BH41" s="26">
        <v>49.083880921642397</v>
      </c>
      <c r="BI41" s="26">
        <v>25.956079213754599</v>
      </c>
      <c r="BJ41" s="26">
        <v>505.93331573471897</v>
      </c>
      <c r="BK41" s="26">
        <v>125.694480720499</v>
      </c>
      <c r="BL41" s="26">
        <v>59.609288926569597</v>
      </c>
      <c r="BM41" s="26">
        <v>383.36319500386298</v>
      </c>
      <c r="BN41" s="26">
        <v>3.2424390214114802</v>
      </c>
      <c r="BO41" s="26">
        <v>19424.1643210781</v>
      </c>
      <c r="BP41" s="26">
        <v>742.76137516012898</v>
      </c>
      <c r="BQ41" s="26">
        <v>251.95917273543901</v>
      </c>
      <c r="BR41" s="26">
        <v>0.198229634260707</v>
      </c>
      <c r="BS41" s="26">
        <v>627.56351283276001</v>
      </c>
      <c r="BT41" s="97">
        <v>0</v>
      </c>
      <c r="BU41" s="26">
        <v>93.488976971594795</v>
      </c>
      <c r="BV41" s="26">
        <v>2802.5097180519901</v>
      </c>
      <c r="BW41" s="26">
        <v>116.98458734837</v>
      </c>
      <c r="BY41" s="35">
        <f t="shared" si="0"/>
        <v>0</v>
      </c>
      <c r="BZ41" s="23">
        <f t="shared" si="9"/>
        <v>-7.8589991702031911E-5</v>
      </c>
      <c r="CA41" s="23">
        <f t="shared" si="10"/>
        <v>-1.1812839052295022E-4</v>
      </c>
      <c r="CB41" s="23">
        <f t="shared" si="11"/>
        <v>-9.1854422464292978E-5</v>
      </c>
      <c r="CC41" s="23">
        <f t="shared" si="12"/>
        <v>-1.1636365765528533E-4</v>
      </c>
      <c r="CD41" s="23">
        <f t="shared" si="13"/>
        <v>-1.1819545762116397E-4</v>
      </c>
      <c r="CE41" s="23">
        <f t="shared" si="14"/>
        <v>-2.5629456172894017E-4</v>
      </c>
      <c r="CF41" s="23">
        <f t="shared" si="15"/>
        <v>-8.1427950243055095E-6</v>
      </c>
    </row>
    <row r="42" spans="1:84" x14ac:dyDescent="0.25">
      <c r="A42" s="20" t="s">
        <v>115</v>
      </c>
      <c r="B42" s="97">
        <v>4244.4486252999995</v>
      </c>
      <c r="C42" s="97">
        <v>81.261442156000001</v>
      </c>
      <c r="D42" s="97">
        <v>10435.743649</v>
      </c>
      <c r="E42" s="97">
        <v>5097.3827877000003</v>
      </c>
      <c r="F42" s="97">
        <v>3305.9731639000001</v>
      </c>
      <c r="G42" s="97">
        <v>84676.869267999995</v>
      </c>
      <c r="H42" s="97">
        <v>392.31202192000001</v>
      </c>
      <c r="I42" s="97"/>
      <c r="J42" s="97"/>
      <c r="K42" s="97"/>
      <c r="L42" s="26"/>
      <c r="M42" s="26" t="s">
        <v>206</v>
      </c>
      <c r="N42" s="97">
        <v>0</v>
      </c>
      <c r="O42" s="26">
        <v>0</v>
      </c>
      <c r="P42" s="26">
        <v>0</v>
      </c>
      <c r="Q42" s="26">
        <v>0</v>
      </c>
      <c r="R42" s="26">
        <v>0</v>
      </c>
      <c r="S42" s="97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97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97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97">
        <v>0</v>
      </c>
      <c r="BU42" s="26">
        <v>0</v>
      </c>
      <c r="BV42" s="26">
        <v>0</v>
      </c>
      <c r="BW42" s="26">
        <v>0</v>
      </c>
      <c r="BY42" s="35" t="e">
        <f t="shared" si="0"/>
        <v>#DIV/0!</v>
      </c>
      <c r="BZ42" s="23">
        <f t="shared" si="9"/>
        <v>-1</v>
      </c>
      <c r="CA42" s="23">
        <f t="shared" si="10"/>
        <v>-1</v>
      </c>
      <c r="CB42" s="23">
        <f t="shared" si="11"/>
        <v>-1</v>
      </c>
      <c r="CC42" s="23">
        <f t="shared" si="12"/>
        <v>-1</v>
      </c>
      <c r="CD42" s="23">
        <f t="shared" si="13"/>
        <v>-1</v>
      </c>
      <c r="CE42" s="23">
        <f t="shared" si="14"/>
        <v>-1</v>
      </c>
      <c r="CF42" s="23">
        <f t="shared" si="15"/>
        <v>-1</v>
      </c>
    </row>
    <row r="43" spans="1:84" x14ac:dyDescent="0.25">
      <c r="A43" s="20" t="s">
        <v>116</v>
      </c>
      <c r="B43" s="97">
        <v>94109.807532999999</v>
      </c>
      <c r="C43" s="97">
        <v>350.09373249999999</v>
      </c>
      <c r="D43" s="97">
        <v>27269.02663</v>
      </c>
      <c r="E43" s="97">
        <v>11106.951858</v>
      </c>
      <c r="F43" s="97">
        <v>8738.7687805999994</v>
      </c>
      <c r="G43" s="97">
        <v>133913.50670999999</v>
      </c>
      <c r="H43" s="97">
        <v>10540.204498999999</v>
      </c>
      <c r="I43" s="97"/>
      <c r="J43" s="97"/>
      <c r="K43" s="97"/>
      <c r="L43" s="26"/>
      <c r="M43" s="26" t="s">
        <v>207</v>
      </c>
      <c r="N43" s="97">
        <v>6.7722770619730399</v>
      </c>
      <c r="O43" s="26">
        <v>446.70595473296402</v>
      </c>
      <c r="P43" s="26">
        <v>10.080321873540599</v>
      </c>
      <c r="Q43" s="26">
        <v>9.5424849264244997</v>
      </c>
      <c r="R43" s="26">
        <v>16.113428615574001</v>
      </c>
      <c r="S43" s="97">
        <v>3.2529284856947598</v>
      </c>
      <c r="T43" s="26">
        <v>38.512366334457099</v>
      </c>
      <c r="U43" s="26">
        <v>734.70713739339305</v>
      </c>
      <c r="V43" s="26">
        <v>5637.5494592463701</v>
      </c>
      <c r="W43" s="26">
        <v>40.978072530527598</v>
      </c>
      <c r="X43" s="26">
        <v>64.270665715562004</v>
      </c>
      <c r="Y43" s="26">
        <v>12.144484044412099</v>
      </c>
      <c r="Z43" s="26">
        <v>174.000441253969</v>
      </c>
      <c r="AA43" s="97">
        <v>3.8961929687302002</v>
      </c>
      <c r="AB43" s="26">
        <v>208.39980328064399</v>
      </c>
      <c r="AC43" s="26">
        <v>208.39980328064399</v>
      </c>
      <c r="AD43" s="26">
        <v>0</v>
      </c>
      <c r="AE43" s="26">
        <v>21.328647738521799</v>
      </c>
      <c r="AF43" s="26">
        <v>3.7137141967360598</v>
      </c>
      <c r="AG43" s="97">
        <v>423.97268430996701</v>
      </c>
      <c r="AH43" s="26">
        <v>74.922958312520706</v>
      </c>
      <c r="AI43" s="26">
        <v>116.363024874511</v>
      </c>
      <c r="AJ43" s="26">
        <v>1.8475238188958201</v>
      </c>
      <c r="AK43" s="26">
        <v>52.125843660113397</v>
      </c>
      <c r="AL43" s="26">
        <v>0</v>
      </c>
      <c r="AM43" s="26">
        <v>7282.6063064023201</v>
      </c>
      <c r="AN43" s="26">
        <v>809.18092695833798</v>
      </c>
      <c r="AO43" s="26">
        <v>8091.7872333606601</v>
      </c>
      <c r="AP43" s="26">
        <v>7.4563076521437399E-2</v>
      </c>
      <c r="AQ43" s="26">
        <v>123.37361743590699</v>
      </c>
      <c r="AR43" s="26">
        <v>19.816548327276099</v>
      </c>
      <c r="AS43" s="26">
        <v>1488.01527272915</v>
      </c>
      <c r="AT43" s="26">
        <v>22.632575307347199</v>
      </c>
      <c r="AU43" s="26">
        <v>62.634605494858299</v>
      </c>
      <c r="AV43" s="26">
        <v>137.698600707683</v>
      </c>
      <c r="AW43" s="26">
        <v>34.784369346892802</v>
      </c>
      <c r="AX43" s="26">
        <v>0.73179375540821101</v>
      </c>
      <c r="AY43" s="26">
        <v>11.145588431266599</v>
      </c>
      <c r="AZ43" s="26">
        <v>2139.12950538011</v>
      </c>
      <c r="BA43" s="26">
        <v>2086.3316247872899</v>
      </c>
      <c r="BB43" s="26">
        <v>52.797880592822899</v>
      </c>
      <c r="BC43" s="26">
        <v>3.9466921300506101E-2</v>
      </c>
      <c r="BD43" s="26">
        <v>7.2855050248846795E-2</v>
      </c>
      <c r="BE43" s="26">
        <v>111.054844511561</v>
      </c>
      <c r="BF43" s="26">
        <v>5.2215572628515501</v>
      </c>
      <c r="BG43" s="26">
        <v>364.802636938739</v>
      </c>
      <c r="BH43" s="26">
        <v>90.262384612509805</v>
      </c>
      <c r="BI43" s="26">
        <v>48.838595119940699</v>
      </c>
      <c r="BJ43" s="26">
        <v>911.77237647855702</v>
      </c>
      <c r="BK43" s="26">
        <v>35.296771841513497</v>
      </c>
      <c r="BL43" s="26">
        <v>64.118210901635294</v>
      </c>
      <c r="BM43" s="26">
        <v>198.898741246349</v>
      </c>
      <c r="BN43" s="26">
        <v>1.8058743728676301</v>
      </c>
      <c r="BO43" s="26">
        <v>79126.382975789107</v>
      </c>
      <c r="BP43" s="26">
        <v>1179.34797548595</v>
      </c>
      <c r="BQ43" s="26">
        <v>1.9744871315585899</v>
      </c>
      <c r="BR43" s="26">
        <v>259.028770584602</v>
      </c>
      <c r="BS43" s="26">
        <v>852.78544878636899</v>
      </c>
      <c r="BT43" s="97">
        <v>4.9982294925511601E-2</v>
      </c>
      <c r="BU43" s="26">
        <v>403.39030071251102</v>
      </c>
      <c r="BV43" s="26">
        <v>4996.6178423375504</v>
      </c>
      <c r="BW43" s="26">
        <v>741.40458493563699</v>
      </c>
      <c r="BY43" s="35">
        <f t="shared" si="0"/>
        <v>0</v>
      </c>
      <c r="BZ43" s="23">
        <f t="shared" si="9"/>
        <v>-0.94009604729805085</v>
      </c>
      <c r="CA43" s="23">
        <f t="shared" si="10"/>
        <v>-0.85110889221613417</v>
      </c>
      <c r="CB43" s="23">
        <f t="shared" si="11"/>
        <v>-0.70326087017501071</v>
      </c>
      <c r="CC43" s="23">
        <f t="shared" si="12"/>
        <v>-0.80740625036207758</v>
      </c>
      <c r="CD43" s="23">
        <f t="shared" si="13"/>
        <v>-0.76125565543982232</v>
      </c>
      <c r="CE43" s="23">
        <f t="shared" si="14"/>
        <v>-0.40912321004972724</v>
      </c>
      <c r="CF43" s="23">
        <f t="shared" si="15"/>
        <v>-0.52594678378283799</v>
      </c>
    </row>
    <row r="44" spans="1:84" x14ac:dyDescent="0.25">
      <c r="A44" s="20" t="s">
        <v>117</v>
      </c>
      <c r="B44" s="97">
        <v>396.03705482999999</v>
      </c>
      <c r="C44" s="97">
        <v>5.8620480293000004</v>
      </c>
      <c r="D44" s="97">
        <v>1078.8069082</v>
      </c>
      <c r="E44" s="97">
        <v>302.37694944999998</v>
      </c>
      <c r="F44" s="97">
        <v>214.08560247</v>
      </c>
      <c r="G44" s="97">
        <v>1150.0727142000001</v>
      </c>
      <c r="H44" s="97">
        <v>2071.0138142999999</v>
      </c>
      <c r="I44" s="97"/>
      <c r="J44" s="97"/>
      <c r="K44" s="97"/>
      <c r="L44" s="26"/>
      <c r="M44" s="26" t="s">
        <v>208</v>
      </c>
      <c r="N44" s="97">
        <v>0</v>
      </c>
      <c r="O44" s="26">
        <v>0</v>
      </c>
      <c r="P44" s="26">
        <v>0</v>
      </c>
      <c r="Q44" s="26">
        <v>0</v>
      </c>
      <c r="R44" s="26">
        <v>0</v>
      </c>
      <c r="S44" s="97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97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97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97">
        <v>0</v>
      </c>
      <c r="BU44" s="26">
        <v>0</v>
      </c>
      <c r="BV44" s="26">
        <v>0</v>
      </c>
      <c r="BW44" s="26">
        <v>0</v>
      </c>
      <c r="BY44" s="35" t="e">
        <f t="shared" si="0"/>
        <v>#DIV/0!</v>
      </c>
      <c r="BZ44" s="23">
        <f t="shared" si="9"/>
        <v>-1</v>
      </c>
      <c r="CA44" s="23">
        <f t="shared" si="10"/>
        <v>-1</v>
      </c>
      <c r="CB44" s="23">
        <f t="shared" si="11"/>
        <v>-1</v>
      </c>
      <c r="CC44" s="23">
        <f t="shared" si="12"/>
        <v>-1</v>
      </c>
      <c r="CD44" s="23">
        <f t="shared" si="13"/>
        <v>-1</v>
      </c>
      <c r="CE44" s="23">
        <f t="shared" si="14"/>
        <v>-1</v>
      </c>
      <c r="CF44" s="23">
        <f t="shared" si="15"/>
        <v>-1</v>
      </c>
    </row>
    <row r="45" spans="1:84" x14ac:dyDescent="0.25">
      <c r="A45" s="20" t="s">
        <v>118</v>
      </c>
      <c r="B45" s="97">
        <v>35060.705270999999</v>
      </c>
      <c r="C45" s="97">
        <v>504.53192848999998</v>
      </c>
      <c r="D45" s="97">
        <v>45813.221475999999</v>
      </c>
      <c r="E45" s="97">
        <v>41655.688158999998</v>
      </c>
      <c r="F45" s="97">
        <v>26113.533642999999</v>
      </c>
      <c r="G45" s="97">
        <v>242809.88445000001</v>
      </c>
      <c r="H45" s="97">
        <v>2499.5558682000001</v>
      </c>
      <c r="I45" s="97"/>
      <c r="J45" s="97"/>
      <c r="K45" s="97"/>
      <c r="L45" s="26"/>
      <c r="M45" s="26" t="s">
        <v>209</v>
      </c>
      <c r="N45" s="97">
        <v>0</v>
      </c>
      <c r="O45" s="26">
        <v>0</v>
      </c>
      <c r="P45" s="26">
        <v>0</v>
      </c>
      <c r="Q45" s="26">
        <v>0</v>
      </c>
      <c r="R45" s="26">
        <v>0</v>
      </c>
      <c r="S45" s="97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97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97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97">
        <v>0</v>
      </c>
      <c r="BU45" s="26">
        <v>0</v>
      </c>
      <c r="BV45" s="26">
        <v>0</v>
      </c>
      <c r="BW45" s="26">
        <v>0</v>
      </c>
      <c r="BY45" s="35" t="e">
        <f t="shared" si="0"/>
        <v>#DIV/0!</v>
      </c>
      <c r="BZ45" s="23">
        <f t="shared" si="9"/>
        <v>-1</v>
      </c>
      <c r="CA45" s="23">
        <f t="shared" si="10"/>
        <v>-1</v>
      </c>
      <c r="CB45" s="23">
        <f t="shared" si="11"/>
        <v>-1</v>
      </c>
      <c r="CC45" s="23">
        <f t="shared" si="12"/>
        <v>-1</v>
      </c>
      <c r="CD45" s="23">
        <f t="shared" si="13"/>
        <v>-1</v>
      </c>
      <c r="CE45" s="23">
        <f t="shared" si="14"/>
        <v>-1</v>
      </c>
      <c r="CF45" s="23">
        <f t="shared" si="15"/>
        <v>-1</v>
      </c>
    </row>
    <row r="46" spans="1:84" x14ac:dyDescent="0.25">
      <c r="A46" s="20" t="s">
        <v>119</v>
      </c>
      <c r="B46" s="97">
        <v>3444.0096045999999</v>
      </c>
      <c r="C46" s="97">
        <v>29.425658736999999</v>
      </c>
      <c r="D46" s="97">
        <v>10079.745623000001</v>
      </c>
      <c r="E46" s="97">
        <v>1991.3555530000001</v>
      </c>
      <c r="F46" s="97">
        <v>1360.7125258000001</v>
      </c>
      <c r="G46" s="97">
        <v>21950.619567000002</v>
      </c>
      <c r="H46" s="97">
        <v>253.29221254999999</v>
      </c>
      <c r="I46" s="97"/>
      <c r="J46" s="97"/>
      <c r="K46" s="97"/>
      <c r="L46" s="26"/>
      <c r="M46" s="26" t="s">
        <v>210</v>
      </c>
      <c r="N46" s="97">
        <v>0</v>
      </c>
      <c r="O46" s="26">
        <v>0</v>
      </c>
      <c r="P46" s="26">
        <v>0</v>
      </c>
      <c r="Q46" s="26">
        <v>0</v>
      </c>
      <c r="R46" s="26">
        <v>0</v>
      </c>
      <c r="S46" s="97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97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97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97">
        <v>0</v>
      </c>
      <c r="BU46" s="26">
        <v>0</v>
      </c>
      <c r="BV46" s="26">
        <v>0</v>
      </c>
      <c r="BW46" s="26">
        <v>0</v>
      </c>
      <c r="BY46" s="35" t="e">
        <f t="shared" si="0"/>
        <v>#DIV/0!</v>
      </c>
      <c r="BZ46" s="23">
        <f t="shared" si="9"/>
        <v>-1</v>
      </c>
      <c r="CA46" s="23">
        <f t="shared" si="10"/>
        <v>-1</v>
      </c>
      <c r="CB46" s="23">
        <f t="shared" si="11"/>
        <v>-1</v>
      </c>
      <c r="CC46" s="23">
        <f t="shared" si="12"/>
        <v>-1</v>
      </c>
      <c r="CD46" s="23">
        <f t="shared" si="13"/>
        <v>-1</v>
      </c>
      <c r="CE46" s="23">
        <f t="shared" si="14"/>
        <v>-1</v>
      </c>
      <c r="CF46" s="23">
        <f t="shared" si="15"/>
        <v>-1</v>
      </c>
    </row>
    <row r="47" spans="1:84" x14ac:dyDescent="0.25">
      <c r="A47" s="20" t="s">
        <v>120</v>
      </c>
      <c r="B47" s="97">
        <v>11.111841618</v>
      </c>
      <c r="C47" s="97">
        <v>0.50812591799999995</v>
      </c>
      <c r="D47" s="97">
        <v>17.895585399000002</v>
      </c>
      <c r="E47" s="97">
        <v>3939.4273254999998</v>
      </c>
      <c r="F47" s="97">
        <v>2076.5429288</v>
      </c>
      <c r="G47" s="97">
        <v>1.6139649665</v>
      </c>
      <c r="H47" s="97">
        <v>156.53416469999999</v>
      </c>
      <c r="I47" s="97"/>
      <c r="J47" s="97"/>
      <c r="K47" s="97"/>
      <c r="L47" s="26"/>
      <c r="M47" s="26" t="s">
        <v>211</v>
      </c>
      <c r="N47" s="97">
        <v>0</v>
      </c>
      <c r="O47" s="26">
        <v>0</v>
      </c>
      <c r="P47" s="26">
        <v>0</v>
      </c>
      <c r="Q47" s="26">
        <v>0</v>
      </c>
      <c r="R47" s="26">
        <v>0</v>
      </c>
      <c r="S47" s="97">
        <v>0</v>
      </c>
      <c r="T47" s="26">
        <v>6.3316291871889105E-4</v>
      </c>
      <c r="U47" s="26">
        <v>9.2969277203657505E-4</v>
      </c>
      <c r="V47" s="26">
        <v>0.28248970165952902</v>
      </c>
      <c r="W47" s="26">
        <v>2.2999078192430301E-3</v>
      </c>
      <c r="X47" s="26">
        <v>2.24369426577819E-4</v>
      </c>
      <c r="Y47" s="26">
        <v>9.05572763769245E-4</v>
      </c>
      <c r="Z47" s="26">
        <v>0</v>
      </c>
      <c r="AA47" s="97">
        <v>0</v>
      </c>
      <c r="AB47" s="26">
        <v>0</v>
      </c>
      <c r="AC47" s="26">
        <v>0</v>
      </c>
      <c r="AD47" s="26">
        <v>0</v>
      </c>
      <c r="AE47" s="26">
        <v>5.81920791018367E-4</v>
      </c>
      <c r="AF47" s="26">
        <v>0</v>
      </c>
      <c r="AG47" s="97">
        <v>0</v>
      </c>
      <c r="AH47" s="26">
        <v>0</v>
      </c>
      <c r="AI47" s="26">
        <v>0</v>
      </c>
      <c r="AJ47" s="26">
        <v>0</v>
      </c>
      <c r="AK47" s="26">
        <v>2.74394843389166E-2</v>
      </c>
      <c r="AL47" s="26">
        <v>0</v>
      </c>
      <c r="AM47" s="26">
        <v>0.79277874083015398</v>
      </c>
      <c r="AN47" s="26">
        <v>8.8086056317069505E-2</v>
      </c>
      <c r="AO47" s="26">
        <v>0.88086479714722399</v>
      </c>
      <c r="AP47" s="26">
        <v>0</v>
      </c>
      <c r="AQ47" s="26">
        <v>1.4399207217932399E-3</v>
      </c>
      <c r="AR47" s="26">
        <v>10.907502328632001</v>
      </c>
      <c r="AS47" s="26">
        <v>1.02809405578795E-3</v>
      </c>
      <c r="AT47" s="26">
        <v>4.8015140241516301</v>
      </c>
      <c r="AU47" s="26">
        <v>2.3706769842975599</v>
      </c>
      <c r="AV47" s="26">
        <v>7.32755391678653E-3</v>
      </c>
      <c r="AW47" s="26">
        <v>8.2381083241014608</v>
      </c>
      <c r="AX47" s="26">
        <v>13.509067720475899</v>
      </c>
      <c r="AY47" s="26">
        <v>3.5168483826341701</v>
      </c>
      <c r="AZ47" s="26">
        <v>1094.8189945927199</v>
      </c>
      <c r="BA47" s="26">
        <v>368.54010175388601</v>
      </c>
      <c r="BB47" s="26">
        <v>726.27889283883496</v>
      </c>
      <c r="BC47" s="26">
        <v>0.50182961578950402</v>
      </c>
      <c r="BD47" s="26">
        <v>0.44594895197782097</v>
      </c>
      <c r="BE47" s="26">
        <v>239.622716755677</v>
      </c>
      <c r="BF47" s="26">
        <v>0.60635735820147196</v>
      </c>
      <c r="BG47" s="26">
        <v>2.2960731273114201E-3</v>
      </c>
      <c r="BH47" s="26">
        <v>4.7754151578784597E-4</v>
      </c>
      <c r="BI47" s="26">
        <v>6.2661342504560694E-2</v>
      </c>
      <c r="BJ47" s="26">
        <v>6.3032909494755698E-3</v>
      </c>
      <c r="BK47" s="26">
        <v>0</v>
      </c>
      <c r="BL47" s="26">
        <v>27.168967851099701</v>
      </c>
      <c r="BM47" s="26">
        <v>56.301120940050801</v>
      </c>
      <c r="BN47" s="26">
        <v>0.47037671478254001</v>
      </c>
      <c r="BO47" s="26">
        <v>0.194825591692985</v>
      </c>
      <c r="BP47" s="26">
        <v>0</v>
      </c>
      <c r="BQ47" s="26">
        <v>0</v>
      </c>
      <c r="BR47" s="26">
        <v>0</v>
      </c>
      <c r="BS47" s="26">
        <v>0</v>
      </c>
      <c r="BT47" s="97">
        <v>0</v>
      </c>
      <c r="BU47" s="26">
        <v>0</v>
      </c>
      <c r="BV47" s="26">
        <v>6.8598411569855602E-3</v>
      </c>
      <c r="BW47" s="26">
        <v>0</v>
      </c>
      <c r="BY47" s="35">
        <f t="shared" si="0"/>
        <v>0</v>
      </c>
      <c r="BZ47" s="23">
        <f t="shared" si="9"/>
        <v>-0.97457759826220658</v>
      </c>
      <c r="CA47" s="23">
        <f t="shared" si="10"/>
        <v>-0.94599865236766656</v>
      </c>
      <c r="CB47" s="23">
        <f t="shared" si="11"/>
        <v>-0.95077753660986986</v>
      </c>
      <c r="CC47" s="23">
        <f t="shared" si="12"/>
        <v>-0.72208676436142571</v>
      </c>
      <c r="CD47" s="23">
        <f t="shared" si="13"/>
        <v>-0.82252228131548455</v>
      </c>
      <c r="CE47" s="23">
        <f t="shared" si="14"/>
        <v>-0.87928759561895664</v>
      </c>
      <c r="CF47" s="23">
        <f t="shared" si="15"/>
        <v>-0.99995617671598946</v>
      </c>
    </row>
    <row r="48" spans="1:84" x14ac:dyDescent="0.25">
      <c r="BZ48" s="23" t="str">
        <f t="shared" si="9"/>
        <v/>
      </c>
      <c r="CA48" s="23" t="str">
        <f t="shared" si="10"/>
        <v/>
      </c>
      <c r="CB48" s="23" t="str">
        <f t="shared" si="11"/>
        <v/>
      </c>
      <c r="CC48" s="23" t="str">
        <f t="shared" si="12"/>
        <v/>
      </c>
      <c r="CD48" s="23" t="str">
        <f t="shared" si="13"/>
        <v/>
      </c>
      <c r="CE48" s="23" t="str">
        <f t="shared" si="14"/>
        <v/>
      </c>
      <c r="CF48" s="23" t="str">
        <f t="shared" si="15"/>
        <v/>
      </c>
    </row>
    <row r="49" spans="1:84" x14ac:dyDescent="0.25">
      <c r="A49" s="21" t="s">
        <v>55</v>
      </c>
      <c r="B49" s="1">
        <f t="shared" ref="B49:H49" si="16">SUM(B3:B47)</f>
        <v>1639974.6699560676</v>
      </c>
      <c r="C49" s="1">
        <f t="shared" si="16"/>
        <v>553138.4085983379</v>
      </c>
      <c r="D49" s="1">
        <f t="shared" si="16"/>
        <v>1308516.928516753</v>
      </c>
      <c r="E49" s="1">
        <f t="shared" si="16"/>
        <v>355691.0558450172</v>
      </c>
      <c r="F49" s="1">
        <f t="shared" si="16"/>
        <v>200086.41562950436</v>
      </c>
      <c r="G49" s="1">
        <f t="shared" si="16"/>
        <v>2549290.0662465212</v>
      </c>
      <c r="H49" s="1">
        <f t="shared" si="16"/>
        <v>1060921.7037689784</v>
      </c>
      <c r="I49" s="1"/>
      <c r="J49" s="1"/>
      <c r="K49" s="1"/>
      <c r="O49" s="1">
        <f t="shared" ref="O49:AX49" si="17">SUM(O3:O47)</f>
        <v>12238.86508845641</v>
      </c>
      <c r="P49" s="1">
        <f t="shared" si="17"/>
        <v>2550.115303176653</v>
      </c>
      <c r="Q49" s="1">
        <f t="shared" si="17"/>
        <v>2548.0360732448944</v>
      </c>
      <c r="R49" s="1">
        <f t="shared" si="17"/>
        <v>688.75389512508889</v>
      </c>
      <c r="S49" s="1"/>
      <c r="T49" s="1">
        <f t="shared" si="17"/>
        <v>45146.327379660521</v>
      </c>
      <c r="U49" s="1">
        <f t="shared" si="17"/>
        <v>7989113.347175966</v>
      </c>
      <c r="V49" s="1">
        <f t="shared" si="17"/>
        <v>1193949.9149778907</v>
      </c>
      <c r="W49" s="1">
        <f t="shared" si="17"/>
        <v>3532.638091112959</v>
      </c>
      <c r="X49" s="1">
        <f t="shared" si="17"/>
        <v>224904.21659570732</v>
      </c>
      <c r="Y49" s="1">
        <f t="shared" si="17"/>
        <v>1056.2918616863728</v>
      </c>
      <c r="Z49" s="1">
        <f t="shared" si="17"/>
        <v>57758.192666008101</v>
      </c>
      <c r="AA49" s="1"/>
      <c r="AB49" s="1">
        <f t="shared" si="17"/>
        <v>7411.7470792145386</v>
      </c>
      <c r="AC49" s="1">
        <f t="shared" si="17"/>
        <v>7411.7470792145386</v>
      </c>
      <c r="AD49" s="1">
        <f t="shared" si="17"/>
        <v>43.851694906627785</v>
      </c>
      <c r="AE49" s="1">
        <f t="shared" si="17"/>
        <v>1183.7405146559706</v>
      </c>
      <c r="AF49" s="1">
        <f t="shared" si="17"/>
        <v>506.74436864572351</v>
      </c>
      <c r="AG49" s="1"/>
      <c r="AH49" s="1">
        <f t="shared" si="17"/>
        <v>6153.3210297395863</v>
      </c>
      <c r="AI49" s="1">
        <f t="shared" si="17"/>
        <v>42752.767033191594</v>
      </c>
      <c r="AJ49" s="1">
        <f t="shared" ref="AJ49" si="18">SUM(AJ3:AJ47)</f>
        <v>77.547079351945897</v>
      </c>
      <c r="AK49" s="1">
        <f t="shared" si="17"/>
        <v>532193.80363876582</v>
      </c>
      <c r="AL49" s="1">
        <f t="shared" si="17"/>
        <v>168530.18344943374</v>
      </c>
      <c r="AM49" s="1">
        <f t="shared" si="17"/>
        <v>746602.29054711561</v>
      </c>
      <c r="AN49" s="1">
        <f t="shared" si="17"/>
        <v>82912.183261306986</v>
      </c>
      <c r="AO49" s="1">
        <f t="shared" si="17"/>
        <v>829558.32550332975</v>
      </c>
      <c r="AP49" s="1">
        <f t="shared" si="17"/>
        <v>40.738572992019435</v>
      </c>
      <c r="AQ49" s="1">
        <f t="shared" si="17"/>
        <v>16831.576325932012</v>
      </c>
      <c r="AR49" s="1">
        <f t="shared" si="17"/>
        <v>3132.6979295535507</v>
      </c>
      <c r="AS49" s="1">
        <f t="shared" si="17"/>
        <v>381039.50329703355</v>
      </c>
      <c r="AT49" s="1">
        <f t="shared" si="17"/>
        <v>1359.6392361757441</v>
      </c>
      <c r="AU49" s="1">
        <f t="shared" si="17"/>
        <v>1075.5350719561327</v>
      </c>
      <c r="AV49" s="1">
        <f t="shared" si="17"/>
        <v>2718.8862300002634</v>
      </c>
      <c r="AW49" s="1">
        <f t="shared" si="17"/>
        <v>1955.1408840725305</v>
      </c>
      <c r="AX49" s="1">
        <f t="shared" si="17"/>
        <v>343.33062495195009</v>
      </c>
      <c r="AY49" s="1">
        <f t="shared" ref="AY49:BW49" si="19">SUM(AY3:AY47)</f>
        <v>882.71397865766448</v>
      </c>
      <c r="AZ49" s="1">
        <f t="shared" si="19"/>
        <v>163183.25036210424</v>
      </c>
      <c r="BA49" s="1">
        <f t="shared" si="19"/>
        <v>84366.347751549096</v>
      </c>
      <c r="BB49" s="1">
        <f t="shared" si="19"/>
        <v>78816.902610555175</v>
      </c>
      <c r="BC49" s="1">
        <f t="shared" si="19"/>
        <v>230.53022457738408</v>
      </c>
      <c r="BD49" s="1">
        <f t="shared" si="19"/>
        <v>56.88055535211214</v>
      </c>
      <c r="BE49" s="1">
        <f t="shared" si="19"/>
        <v>35060.65750708976</v>
      </c>
      <c r="BF49" s="1">
        <f t="shared" si="19"/>
        <v>585.67698305128295</v>
      </c>
      <c r="BG49" s="1">
        <f t="shared" si="19"/>
        <v>6190.8936515005262</v>
      </c>
      <c r="BH49" s="1">
        <f t="shared" si="19"/>
        <v>847.46136251534847</v>
      </c>
      <c r="BI49" s="1">
        <f t="shared" si="19"/>
        <v>741.72531020104509</v>
      </c>
      <c r="BJ49" s="1">
        <f t="shared" si="19"/>
        <v>15497.484849178747</v>
      </c>
      <c r="BK49" s="1">
        <f t="shared" si="19"/>
        <v>133625.51409741509</v>
      </c>
      <c r="BL49" s="1">
        <f t="shared" si="19"/>
        <v>7477.9093216293422</v>
      </c>
      <c r="BM49" s="1">
        <f t="shared" si="19"/>
        <v>5754.5710516646323</v>
      </c>
      <c r="BN49" s="1">
        <f t="shared" si="19"/>
        <v>454.61297942110838</v>
      </c>
      <c r="BO49" s="1">
        <f t="shared" si="19"/>
        <v>1335930.6766166377</v>
      </c>
      <c r="BP49" s="1">
        <f t="shared" ref="BP49" si="20">SUM(BP3:BP47)</f>
        <v>215011.32988198538</v>
      </c>
      <c r="BQ49" s="1">
        <f t="shared" si="19"/>
        <v>11904.253640164696</v>
      </c>
      <c r="BR49" s="1">
        <f t="shared" si="19"/>
        <v>5090.9242337256037</v>
      </c>
      <c r="BS49" s="1">
        <f t="shared" si="19"/>
        <v>31380.500066188051</v>
      </c>
      <c r="BT49" s="1"/>
      <c r="BU49" s="1">
        <f t="shared" si="19"/>
        <v>37895.030366275045</v>
      </c>
      <c r="BV49" s="1">
        <f t="shared" si="19"/>
        <v>804390.36895471753</v>
      </c>
      <c r="BW49" s="1">
        <f t="shared" si="19"/>
        <v>19780.803985817041</v>
      </c>
      <c r="BZ49" s="23">
        <f t="shared" si="9"/>
        <v>-0.27197051463613475</v>
      </c>
      <c r="CA49" s="23">
        <f t="shared" si="10"/>
        <v>-3.7865034562770766E-2</v>
      </c>
      <c r="CB49" s="23">
        <f t="shared" si="11"/>
        <v>-0.36603164435659125</v>
      </c>
      <c r="CC49" s="23">
        <f t="shared" si="12"/>
        <v>-0.5412219461790263</v>
      </c>
      <c r="CD49" s="23">
        <f t="shared" si="13"/>
        <v>-0.5783504468001045</v>
      </c>
      <c r="CE49" s="23">
        <f t="shared" si="14"/>
        <v>-0.47595972137309123</v>
      </c>
      <c r="CF49" s="23">
        <f t="shared" si="15"/>
        <v>-0.24180044003522616</v>
      </c>
    </row>
    <row r="50" spans="1:84" x14ac:dyDescent="0.25">
      <c r="A50" s="21" t="s">
        <v>74</v>
      </c>
      <c r="B50" s="1">
        <f>SUM(B3:B15)</f>
        <v>1320999.9494134199</v>
      </c>
      <c r="C50" s="1">
        <f t="shared" ref="C50:H50" si="21">SUM(C3:C15)</f>
        <v>549801.28635978315</v>
      </c>
      <c r="D50" s="1">
        <f t="shared" si="21"/>
        <v>824116.45189256396</v>
      </c>
      <c r="E50" s="1">
        <f>SUM(E3:E15)</f>
        <v>140604.93891319723</v>
      </c>
      <c r="F50" s="1">
        <f t="shared" si="21"/>
        <v>57530.235187964405</v>
      </c>
      <c r="G50" s="1">
        <f t="shared" si="21"/>
        <v>1100188.8870161842</v>
      </c>
      <c r="H50" s="1">
        <f t="shared" si="21"/>
        <v>949399.29888823396</v>
      </c>
      <c r="I50" s="1"/>
      <c r="J50" s="1"/>
      <c r="K50" s="1"/>
      <c r="O50" s="1">
        <f t="shared" ref="O50:BW50" si="22">SUM(O3:O15)</f>
        <v>10700.943835399388</v>
      </c>
      <c r="P50" s="1">
        <f t="shared" si="22"/>
        <v>2475.0615644904565</v>
      </c>
      <c r="Q50" s="1">
        <f t="shared" si="22"/>
        <v>2475.0611667867975</v>
      </c>
      <c r="R50" s="1">
        <f t="shared" si="22"/>
        <v>608.47649905791877</v>
      </c>
      <c r="S50" s="1"/>
      <c r="T50" s="1">
        <f t="shared" si="22"/>
        <v>44342.234045754354</v>
      </c>
      <c r="U50" s="1">
        <f t="shared" si="22"/>
        <v>7970586.4552509533</v>
      </c>
      <c r="V50" s="1">
        <f t="shared" si="22"/>
        <v>1085244.3173996387</v>
      </c>
      <c r="W50" s="1">
        <f t="shared" si="22"/>
        <v>2933.8833594623056</v>
      </c>
      <c r="X50" s="1">
        <f t="shared" si="22"/>
        <v>223384.43857652668</v>
      </c>
      <c r="Y50" s="1">
        <f t="shared" si="22"/>
        <v>811.45113682855549</v>
      </c>
      <c r="Z50" s="1">
        <f t="shared" si="22"/>
        <v>57357.492669165091</v>
      </c>
      <c r="AA50" s="1"/>
      <c r="AB50" s="1">
        <f t="shared" si="22"/>
        <v>4452.7383554925245</v>
      </c>
      <c r="AC50" s="1">
        <f t="shared" si="22"/>
        <v>4452.7383554925245</v>
      </c>
      <c r="AD50" s="1">
        <f t="shared" si="22"/>
        <v>43.851694906627785</v>
      </c>
      <c r="AE50" s="1">
        <f t="shared" si="22"/>
        <v>1034.1665172587814</v>
      </c>
      <c r="AF50" s="1">
        <f t="shared" si="22"/>
        <v>492.19194613118162</v>
      </c>
      <c r="AG50" s="1"/>
      <c r="AH50" s="1">
        <f t="shared" si="22"/>
        <v>5594.3290550516613</v>
      </c>
      <c r="AI50" s="1">
        <f t="shared" si="22"/>
        <v>42302.996532152058</v>
      </c>
      <c r="AJ50" s="1">
        <f t="shared" ref="AJ50" si="23">SUM(AJ3:AJ15)</f>
        <v>65.973722136723964</v>
      </c>
      <c r="AK50" s="1">
        <f t="shared" si="22"/>
        <v>531101.0296059167</v>
      </c>
      <c r="AL50" s="1">
        <f t="shared" si="22"/>
        <v>168530.18344943374</v>
      </c>
      <c r="AM50" s="1">
        <f t="shared" si="22"/>
        <v>575206.77172940504</v>
      </c>
      <c r="AN50" s="1">
        <f t="shared" si="22"/>
        <v>63868.217565711428</v>
      </c>
      <c r="AO50" s="1">
        <f t="shared" si="22"/>
        <v>639118.84099002322</v>
      </c>
      <c r="AP50" s="1">
        <f t="shared" si="22"/>
        <v>40.565919811740443</v>
      </c>
      <c r="AQ50" s="1">
        <f t="shared" si="22"/>
        <v>16009.357565965447</v>
      </c>
      <c r="AR50" s="1">
        <f t="shared" si="22"/>
        <v>1991.4890800809308</v>
      </c>
      <c r="AS50" s="1">
        <f t="shared" si="22"/>
        <v>367910.04706501297</v>
      </c>
      <c r="AT50" s="1">
        <f t="shared" si="22"/>
        <v>935.05698017570728</v>
      </c>
      <c r="AU50" s="1">
        <f t="shared" si="22"/>
        <v>460.68363479514335</v>
      </c>
      <c r="AV50" s="1">
        <f t="shared" si="22"/>
        <v>1647.3687467238219</v>
      </c>
      <c r="AW50" s="1">
        <f t="shared" si="22"/>
        <v>678.2872146569224</v>
      </c>
      <c r="AX50" s="1">
        <f t="shared" si="22"/>
        <v>298.05288055628114</v>
      </c>
      <c r="AY50" s="1">
        <f t="shared" si="22"/>
        <v>605.10065406694923</v>
      </c>
      <c r="AZ50" s="1">
        <f t="shared" si="22"/>
        <v>109294.54502875573</v>
      </c>
      <c r="BA50" s="1">
        <f t="shared" si="22"/>
        <v>46979.960955284085</v>
      </c>
      <c r="BB50" s="1">
        <f t="shared" si="22"/>
        <v>62314.584073471691</v>
      </c>
      <c r="BC50" s="1">
        <f t="shared" si="22"/>
        <v>227.2810894805736</v>
      </c>
      <c r="BD50" s="1">
        <f t="shared" si="22"/>
        <v>25.231388626124978</v>
      </c>
      <c r="BE50" s="1">
        <f t="shared" si="22"/>
        <v>20592.893800948474</v>
      </c>
      <c r="BF50" s="1">
        <f t="shared" si="22"/>
        <v>418.88090629847079</v>
      </c>
      <c r="BG50" s="1">
        <f t="shared" si="22"/>
        <v>3759.7838399318166</v>
      </c>
      <c r="BH50" s="1">
        <f t="shared" si="22"/>
        <v>308.1214656671321</v>
      </c>
      <c r="BI50" s="1">
        <f t="shared" si="22"/>
        <v>443.15341123918984</v>
      </c>
      <c r="BJ50" s="1">
        <f t="shared" si="22"/>
        <v>9416.8761929818629</v>
      </c>
      <c r="BK50" s="1">
        <f t="shared" si="22"/>
        <v>132523.16194226846</v>
      </c>
      <c r="BL50" s="1">
        <f t="shared" si="22"/>
        <v>2686.0720433520951</v>
      </c>
      <c r="BM50" s="1">
        <f t="shared" si="22"/>
        <v>2297.2164342050628</v>
      </c>
      <c r="BN50" s="1">
        <f t="shared" si="22"/>
        <v>188.4111914974838</v>
      </c>
      <c r="BO50" s="1">
        <f t="shared" si="22"/>
        <v>981159.14846675331</v>
      </c>
      <c r="BP50" s="1">
        <f t="shared" ref="BP50" si="24">SUM(BP3:BP15)</f>
        <v>206721.57905245342</v>
      </c>
      <c r="BQ50" s="1">
        <f t="shared" si="22"/>
        <v>6522.2101170102915</v>
      </c>
      <c r="BR50" s="1">
        <f t="shared" si="22"/>
        <v>4677.1724887990949</v>
      </c>
      <c r="BS50" s="1">
        <f t="shared" si="22"/>
        <v>25833.546438967631</v>
      </c>
      <c r="BT50" s="1"/>
      <c r="BU50" s="1">
        <f t="shared" si="22"/>
        <v>36001.190102851891</v>
      </c>
      <c r="BV50" s="1">
        <f t="shared" si="22"/>
        <v>768719.56216661923</v>
      </c>
      <c r="BW50" s="1">
        <f t="shared" si="22"/>
        <v>14764.731375121833</v>
      </c>
      <c r="BZ50" s="23">
        <f t="shared" si="9"/>
        <v>-0.17846755567134331</v>
      </c>
      <c r="CA50" s="23">
        <f t="shared" si="10"/>
        <v>-3.4012755549700964E-2</v>
      </c>
      <c r="CB50" s="23">
        <f t="shared" si="11"/>
        <v>-0.22447993906407049</v>
      </c>
      <c r="CC50" s="23">
        <f t="shared" si="12"/>
        <v>-0.22268345711362983</v>
      </c>
      <c r="CD50" s="23">
        <f t="shared" si="13"/>
        <v>-0.18338660007577176</v>
      </c>
      <c r="CE50" s="23">
        <f t="shared" si="14"/>
        <v>-0.10819027528286594</v>
      </c>
      <c r="CF50" s="23">
        <f t="shared" si="15"/>
        <v>-0.19030953249406693</v>
      </c>
    </row>
    <row r="51" spans="1:84" x14ac:dyDescent="0.25">
      <c r="A51" s="21" t="s">
        <v>127</v>
      </c>
      <c r="B51" s="1">
        <f>SUM(B16:B47)</f>
        <v>318974.72054264805</v>
      </c>
      <c r="C51" s="1">
        <f t="shared" ref="C51:H51" si="25">SUM(C16:C47)</f>
        <v>3337.1222385544002</v>
      </c>
      <c r="D51" s="1">
        <f t="shared" si="25"/>
        <v>484400.47662418889</v>
      </c>
      <c r="E51" s="1">
        <f>SUM(E16:E47)</f>
        <v>215086.11693182006</v>
      </c>
      <c r="F51" s="1">
        <f t="shared" si="25"/>
        <v>142556.18044154</v>
      </c>
      <c r="G51" s="1">
        <f t="shared" si="25"/>
        <v>1449101.1792303373</v>
      </c>
      <c r="H51" s="1">
        <f t="shared" si="25"/>
        <v>111522.40488074403</v>
      </c>
      <c r="I51" s="1"/>
      <c r="J51" s="1"/>
      <c r="K51" s="1"/>
      <c r="O51" s="1">
        <f t="shared" ref="O51:BW51" si="26">SUM(O16:O47)</f>
        <v>1537.9212530570219</v>
      </c>
      <c r="P51" s="1">
        <f t="shared" si="26"/>
        <v>75.053738686196951</v>
      </c>
      <c r="Q51" s="1">
        <f t="shared" si="26"/>
        <v>72.974906458097308</v>
      </c>
      <c r="R51" s="1">
        <f t="shared" si="26"/>
        <v>80.277396067170031</v>
      </c>
      <c r="S51" s="1"/>
      <c r="T51" s="1">
        <f t="shared" si="26"/>
        <v>804.09333390616155</v>
      </c>
      <c r="U51" s="1">
        <f t="shared" si="26"/>
        <v>18526.891925013562</v>
      </c>
      <c r="V51" s="1">
        <f t="shared" si="26"/>
        <v>108705.59757825213</v>
      </c>
      <c r="W51" s="1">
        <f t="shared" si="26"/>
        <v>598.75473165065341</v>
      </c>
      <c r="X51" s="1">
        <f t="shared" si="26"/>
        <v>1519.7780191806085</v>
      </c>
      <c r="Y51" s="1">
        <f t="shared" si="26"/>
        <v>244.84072485781735</v>
      </c>
      <c r="Z51" s="1">
        <f t="shared" si="26"/>
        <v>400.69999684300313</v>
      </c>
      <c r="AA51" s="1"/>
      <c r="AB51" s="1">
        <f t="shared" si="26"/>
        <v>2959.0087237220141</v>
      </c>
      <c r="AC51" s="1">
        <f t="shared" si="26"/>
        <v>2959.0087237220141</v>
      </c>
      <c r="AD51" s="1">
        <f t="shared" si="26"/>
        <v>0</v>
      </c>
      <c r="AE51" s="1">
        <f t="shared" si="26"/>
        <v>149.57399739718926</v>
      </c>
      <c r="AF51" s="1">
        <f t="shared" si="26"/>
        <v>14.552422514541908</v>
      </c>
      <c r="AG51" s="1"/>
      <c r="AH51" s="1">
        <f t="shared" si="26"/>
        <v>558.99197468792522</v>
      </c>
      <c r="AI51" s="1">
        <f t="shared" si="26"/>
        <v>449.77050103953928</v>
      </c>
      <c r="AJ51" s="1">
        <f t="shared" ref="AJ51" si="27">SUM(AJ16:AJ47)</f>
        <v>11.573357215221913</v>
      </c>
      <c r="AK51" s="1">
        <f t="shared" si="26"/>
        <v>1092.7740328491748</v>
      </c>
      <c r="AL51" s="1">
        <f t="shared" si="26"/>
        <v>0</v>
      </c>
      <c r="AM51" s="1">
        <f t="shared" si="26"/>
        <v>171395.51881771066</v>
      </c>
      <c r="AN51" s="1">
        <f t="shared" si="26"/>
        <v>19043.965695595551</v>
      </c>
      <c r="AO51" s="1">
        <f t="shared" si="26"/>
        <v>190439.48451330632</v>
      </c>
      <c r="AP51" s="1">
        <f t="shared" si="26"/>
        <v>0.17265318027900378</v>
      </c>
      <c r="AQ51" s="1">
        <f t="shared" si="26"/>
        <v>822.21875996656388</v>
      </c>
      <c r="AR51" s="1">
        <f t="shared" si="26"/>
        <v>1141.2088494726202</v>
      </c>
      <c r="AS51" s="1">
        <f t="shared" si="26"/>
        <v>13129.456232020579</v>
      </c>
      <c r="AT51" s="1">
        <f t="shared" si="26"/>
        <v>424.58225600003669</v>
      </c>
      <c r="AU51" s="1">
        <f t="shared" si="26"/>
        <v>614.85143716098935</v>
      </c>
      <c r="AV51" s="1">
        <f t="shared" si="26"/>
        <v>1071.5174832764421</v>
      </c>
      <c r="AW51" s="1">
        <f t="shared" si="26"/>
        <v>1276.8536694156082</v>
      </c>
      <c r="AX51" s="1">
        <f t="shared" si="26"/>
        <v>45.277744395668954</v>
      </c>
      <c r="AY51" s="1">
        <f t="shared" si="26"/>
        <v>277.61332459071542</v>
      </c>
      <c r="AZ51" s="1">
        <f t="shared" si="26"/>
        <v>53888.705333348495</v>
      </c>
      <c r="BA51" s="1">
        <f t="shared" si="26"/>
        <v>37386.386796265026</v>
      </c>
      <c r="BB51" s="1">
        <f t="shared" si="26"/>
        <v>16502.318537083473</v>
      </c>
      <c r="BC51" s="1">
        <f t="shared" si="26"/>
        <v>3.2491350968104693</v>
      </c>
      <c r="BD51" s="1">
        <f t="shared" si="26"/>
        <v>31.649166725987175</v>
      </c>
      <c r="BE51" s="1">
        <f t="shared" si="26"/>
        <v>14467.763706141272</v>
      </c>
      <c r="BF51" s="1">
        <f t="shared" si="26"/>
        <v>166.79607675281216</v>
      </c>
      <c r="BG51" s="1">
        <f t="shared" si="26"/>
        <v>2431.1098115687096</v>
      </c>
      <c r="BH51" s="1">
        <f t="shared" si="26"/>
        <v>539.33989684821643</v>
      </c>
      <c r="BI51" s="1">
        <f t="shared" si="26"/>
        <v>298.57189896185514</v>
      </c>
      <c r="BJ51" s="1">
        <f t="shared" si="26"/>
        <v>6080.6086561968832</v>
      </c>
      <c r="BK51" s="1">
        <f t="shared" si="26"/>
        <v>1102.3521551466304</v>
      </c>
      <c r="BL51" s="1">
        <f t="shared" si="26"/>
        <v>4791.8372782772467</v>
      </c>
      <c r="BM51" s="1">
        <f t="shared" si="26"/>
        <v>3457.3546174595695</v>
      </c>
      <c r="BN51" s="1">
        <f t="shared" si="26"/>
        <v>266.20178792362458</v>
      </c>
      <c r="BO51" s="1">
        <f t="shared" si="26"/>
        <v>354771.5281498846</v>
      </c>
      <c r="BP51" s="1">
        <f t="shared" ref="BP51" si="28">SUM(BP16:BP47)</f>
        <v>8289.7508295319312</v>
      </c>
      <c r="BQ51" s="1">
        <f t="shared" si="26"/>
        <v>5382.0435231544043</v>
      </c>
      <c r="BR51" s="1">
        <f t="shared" si="26"/>
        <v>413.75174492650859</v>
      </c>
      <c r="BS51" s="1">
        <f t="shared" si="26"/>
        <v>5546.9536272204177</v>
      </c>
      <c r="BT51" s="1"/>
      <c r="BU51" s="1">
        <f t="shared" si="26"/>
        <v>1893.8402634231593</v>
      </c>
      <c r="BV51" s="1">
        <f t="shared" si="26"/>
        <v>35670.806788098031</v>
      </c>
      <c r="BW51" s="1">
        <f t="shared" si="26"/>
        <v>5016.0726106952052</v>
      </c>
      <c r="BZ51" s="23">
        <f t="shared" si="9"/>
        <v>-0.65920309486181428</v>
      </c>
      <c r="CA51" s="23">
        <f t="shared" si="10"/>
        <v>-0.6725400046111133</v>
      </c>
      <c r="CB51" s="23">
        <f t="shared" si="11"/>
        <v>-0.60685529081125467</v>
      </c>
      <c r="CC51" s="23">
        <f t="shared" si="12"/>
        <v>-0.74945521309294638</v>
      </c>
      <c r="CD51" s="23">
        <f t="shared" si="13"/>
        <v>-0.73774278547259065</v>
      </c>
      <c r="CE51" s="23">
        <f t="shared" si="14"/>
        <v>-0.75517822134523771</v>
      </c>
      <c r="CF51" s="23">
        <f t="shared" si="15"/>
        <v>-0.68014672185160951</v>
      </c>
    </row>
    <row r="53" spans="1:84" x14ac:dyDescent="0.25">
      <c r="A53" s="38"/>
    </row>
    <row r="54" spans="1:84" x14ac:dyDescent="0.25">
      <c r="A54" s="38"/>
    </row>
    <row r="56" spans="1:84" x14ac:dyDescent="0.25">
      <c r="E56" s="26"/>
    </row>
    <row r="57" spans="1:84" x14ac:dyDescent="0.25">
      <c r="E57" s="26"/>
    </row>
    <row r="58" spans="1:84" x14ac:dyDescent="0.25">
      <c r="E58" s="26"/>
    </row>
    <row r="59" spans="1:84" x14ac:dyDescent="0.25">
      <c r="E59" s="26"/>
    </row>
    <row r="60" spans="1:84" x14ac:dyDescent="0.25">
      <c r="E60" s="26"/>
    </row>
    <row r="61" spans="1:84" x14ac:dyDescent="0.25">
      <c r="E61" s="26"/>
    </row>
    <row r="62" spans="1:84" x14ac:dyDescent="0.25">
      <c r="E62" s="26"/>
    </row>
    <row r="63" spans="1:84" x14ac:dyDescent="0.25">
      <c r="E63" s="26"/>
    </row>
    <row r="64" spans="1:84" x14ac:dyDescent="0.25">
      <c r="E64" s="26"/>
    </row>
    <row r="65" spans="5:5" x14ac:dyDescent="0.25">
      <c r="E65" s="26"/>
    </row>
    <row r="66" spans="5:5" x14ac:dyDescent="0.25">
      <c r="E66" s="26"/>
    </row>
    <row r="67" spans="5:5" x14ac:dyDescent="0.25">
      <c r="E67" s="26"/>
    </row>
    <row r="68" spans="5:5" x14ac:dyDescent="0.25">
      <c r="E68" s="26"/>
    </row>
    <row r="69" spans="5:5" x14ac:dyDescent="0.25">
      <c r="E69" s="26"/>
    </row>
    <row r="70" spans="5:5" x14ac:dyDescent="0.25">
      <c r="E70" s="26"/>
    </row>
    <row r="71" spans="5:5" x14ac:dyDescent="0.25">
      <c r="E71" s="26"/>
    </row>
    <row r="72" spans="5:5" x14ac:dyDescent="0.25">
      <c r="E72" s="26"/>
    </row>
    <row r="73" spans="5:5" x14ac:dyDescent="0.25">
      <c r="E73" s="26"/>
    </row>
    <row r="74" spans="5:5" x14ac:dyDescent="0.25">
      <c r="E74" s="26"/>
    </row>
    <row r="75" spans="5:5" x14ac:dyDescent="0.25">
      <c r="E75" s="26"/>
    </row>
    <row r="76" spans="5:5" x14ac:dyDescent="0.25">
      <c r="E76" s="26"/>
    </row>
    <row r="77" spans="5:5" x14ac:dyDescent="0.25">
      <c r="E77" s="26"/>
    </row>
    <row r="78" spans="5:5" x14ac:dyDescent="0.25">
      <c r="E78" s="26"/>
    </row>
    <row r="79" spans="5:5" x14ac:dyDescent="0.25">
      <c r="E79" s="26"/>
    </row>
    <row r="80" spans="5:5" x14ac:dyDescent="0.25">
      <c r="E80" s="26"/>
    </row>
    <row r="81" spans="5:5" x14ac:dyDescent="0.25">
      <c r="E81" s="26"/>
    </row>
    <row r="82" spans="5:5" x14ac:dyDescent="0.25">
      <c r="E82" s="26"/>
    </row>
    <row r="83" spans="5:5" x14ac:dyDescent="0.25">
      <c r="E83" s="26"/>
    </row>
    <row r="84" spans="5:5" x14ac:dyDescent="0.25">
      <c r="E84" s="26"/>
    </row>
    <row r="85" spans="5:5" x14ac:dyDescent="0.25">
      <c r="E85" s="26"/>
    </row>
    <row r="86" spans="5:5" x14ac:dyDescent="0.25">
      <c r="E86" s="26"/>
    </row>
    <row r="87" spans="5:5" x14ac:dyDescent="0.25">
      <c r="E87" s="26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>
    <tabColor rgb="FFFF0000"/>
  </sheetPr>
  <dimension ref="A1:CB87"/>
  <sheetViews>
    <sheetView zoomScale="85" zoomScaleNormal="85" workbookViewId="0">
      <pane xSplit="1" ySplit="2" topLeftCell="B3" activePane="bottomRight" state="frozen"/>
      <selection activeCell="O29" sqref="O29"/>
      <selection pane="topRight" activeCell="O29" sqref="O29"/>
      <selection pane="bottomLeft" activeCell="O29" sqref="O29"/>
      <selection pane="bottomRight" activeCell="O29" sqref="O29"/>
    </sheetView>
  </sheetViews>
  <sheetFormatPr defaultColWidth="9.140625" defaultRowHeight="15" x14ac:dyDescent="0.25"/>
  <cols>
    <col min="1" max="1" width="19.85546875" style="96" customWidth="1"/>
    <col min="2" max="8" width="8.85546875" style="96"/>
    <col min="9" max="11" width="9.140625" style="96"/>
    <col min="12" max="12" width="9.140625" style="28"/>
    <col min="13" max="13" width="15.5703125" style="28" bestFit="1" customWidth="1"/>
    <col min="14" max="14" width="6.7109375" style="28" bestFit="1" customWidth="1"/>
    <col min="15" max="15" width="5.7109375" style="28" bestFit="1" customWidth="1"/>
    <col min="16" max="16" width="14.5703125" style="28" bestFit="1" customWidth="1"/>
    <col min="17" max="17" width="5.5703125" style="28" bestFit="1" customWidth="1"/>
    <col min="18" max="18" width="6.7109375" style="28" bestFit="1" customWidth="1"/>
    <col min="19" max="20" width="9.28515625" style="28" bestFit="1" customWidth="1"/>
    <col min="21" max="21" width="5.7109375" style="28" bestFit="1" customWidth="1"/>
    <col min="22" max="22" width="7.7109375" style="28" bestFit="1" customWidth="1"/>
    <col min="23" max="23" width="5.7109375" style="28" bestFit="1" customWidth="1"/>
    <col min="24" max="25" width="6.7109375" style="28" bestFit="1" customWidth="1"/>
    <col min="26" max="26" width="15.42578125" style="28" bestFit="1" customWidth="1"/>
    <col min="27" max="27" width="6.5703125" style="28" customWidth="1"/>
    <col min="28" max="28" width="5.7109375" style="28" bestFit="1" customWidth="1"/>
    <col min="29" max="29" width="5.140625" style="28" bestFit="1" customWidth="1"/>
    <col min="30" max="30" width="5.7109375" style="28" bestFit="1" customWidth="1"/>
    <col min="31" max="31" width="6.7109375" style="28" bestFit="1" customWidth="1"/>
    <col min="32" max="32" width="6.140625" style="28" bestFit="1" customWidth="1"/>
    <col min="33" max="33" width="6.7109375" style="28" bestFit="1" customWidth="1"/>
    <col min="34" max="34" width="10" style="28" bestFit="1" customWidth="1"/>
    <col min="35" max="35" width="9.28515625" style="28" bestFit="1" customWidth="1"/>
    <col min="36" max="36" width="7.7109375" style="28" bestFit="1" customWidth="1"/>
    <col min="37" max="37" width="9.28515625" style="28" bestFit="1" customWidth="1"/>
    <col min="38" max="38" width="6" style="28" bestFit="1" customWidth="1"/>
    <col min="39" max="39" width="6.7109375" style="28" bestFit="1" customWidth="1"/>
    <col min="40" max="40" width="5.7109375" style="28" bestFit="1" customWidth="1"/>
    <col min="41" max="41" width="7.7109375" style="28" bestFit="1" customWidth="1"/>
    <col min="42" max="42" width="5.7109375" style="28" bestFit="1" customWidth="1"/>
    <col min="43" max="43" width="4.140625" style="28" bestFit="1" customWidth="1"/>
    <col min="44" max="44" width="6.7109375" style="28" bestFit="1" customWidth="1"/>
    <col min="45" max="45" width="5.7109375" style="28" bestFit="1" customWidth="1"/>
    <col min="46" max="46" width="5.85546875" style="28" bestFit="1" customWidth="1"/>
    <col min="47" max="47" width="5.7109375" style="28" bestFit="1" customWidth="1"/>
    <col min="48" max="49" width="7.7109375" style="28" bestFit="1" customWidth="1"/>
    <col min="50" max="50" width="6.7109375" style="28" bestFit="1" customWidth="1"/>
    <col min="51" max="51" width="5.140625" style="28" bestFit="1" customWidth="1"/>
    <col min="52" max="52" width="5.28515625" style="28" bestFit="1" customWidth="1"/>
    <col min="53" max="53" width="8.7109375" style="28" bestFit="1" customWidth="1"/>
    <col min="54" max="54" width="4.85546875" style="28" bestFit="1" customWidth="1"/>
    <col min="55" max="55" width="7.85546875" style="28" bestFit="1" customWidth="1"/>
    <col min="56" max="56" width="5.85546875" style="28" bestFit="1" customWidth="1"/>
    <col min="57" max="57" width="6" style="28" bestFit="1" customWidth="1"/>
    <col min="58" max="58" width="6.7109375" style="28" bestFit="1" customWidth="1"/>
    <col min="59" max="59" width="7.7109375" style="28" bestFit="1" customWidth="1"/>
    <col min="60" max="60" width="5.7109375" style="28" bestFit="1" customWidth="1"/>
    <col min="61" max="61" width="6.7109375" style="28" bestFit="1" customWidth="1"/>
    <col min="62" max="62" width="4.140625" style="28" bestFit="1" customWidth="1"/>
    <col min="63" max="63" width="9.28515625" style="28" bestFit="1" customWidth="1"/>
    <col min="64" max="64" width="8" style="28" bestFit="1" customWidth="1"/>
    <col min="65" max="68" width="6.7109375" style="28" bestFit="1" customWidth="1"/>
    <col min="69" max="69" width="9.140625" style="28" bestFit="1" customWidth="1"/>
    <col min="70" max="70" width="7.140625" style="28" bestFit="1" customWidth="1"/>
    <col min="71" max="16384" width="9.140625" style="28"/>
  </cols>
  <sheetData>
    <row r="1" spans="1:80" x14ac:dyDescent="0.25">
      <c r="B1" s="96" t="s">
        <v>487</v>
      </c>
      <c r="I1" s="67" t="s">
        <v>412</v>
      </c>
      <c r="M1" s="28" t="s">
        <v>497</v>
      </c>
      <c r="BU1" s="28" t="s">
        <v>316</v>
      </c>
    </row>
    <row r="2" spans="1:80" x14ac:dyDescent="0.25">
      <c r="A2" s="96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I2" s="97" t="s">
        <v>150</v>
      </c>
      <c r="J2" s="97"/>
      <c r="K2" s="97"/>
      <c r="L2" s="26"/>
      <c r="M2" s="26" t="s">
        <v>227</v>
      </c>
      <c r="N2" s="26" t="s">
        <v>391</v>
      </c>
      <c r="O2" s="26" t="s">
        <v>131</v>
      </c>
      <c r="P2" s="26" t="s">
        <v>132</v>
      </c>
      <c r="Q2" s="26" t="s">
        <v>133</v>
      </c>
      <c r="R2" s="26" t="s">
        <v>392</v>
      </c>
      <c r="S2" s="26" t="s">
        <v>134</v>
      </c>
      <c r="T2" s="26" t="s">
        <v>59</v>
      </c>
      <c r="U2" s="26" t="s">
        <v>136</v>
      </c>
      <c r="V2" s="26" t="s">
        <v>137</v>
      </c>
      <c r="W2" s="26" t="s">
        <v>393</v>
      </c>
      <c r="X2" s="26" t="s">
        <v>138</v>
      </c>
      <c r="Y2" s="26" t="s">
        <v>139</v>
      </c>
      <c r="Z2" s="26" t="s">
        <v>140</v>
      </c>
      <c r="AA2" s="26" t="s">
        <v>141</v>
      </c>
      <c r="AB2" s="26" t="s">
        <v>142</v>
      </c>
      <c r="AC2" s="26" t="s">
        <v>143</v>
      </c>
      <c r="AD2" s="26" t="s">
        <v>394</v>
      </c>
      <c r="AE2" s="26" t="s">
        <v>144</v>
      </c>
      <c r="AF2" s="26" t="s">
        <v>400</v>
      </c>
      <c r="AG2" s="26" t="s">
        <v>57</v>
      </c>
      <c r="AH2" s="26" t="s">
        <v>128</v>
      </c>
      <c r="AI2" s="26" t="s">
        <v>145</v>
      </c>
      <c r="AJ2" s="26" t="s">
        <v>146</v>
      </c>
      <c r="AK2" s="26" t="s">
        <v>60</v>
      </c>
      <c r="AL2" s="26" t="s">
        <v>147</v>
      </c>
      <c r="AM2" s="26" t="s">
        <v>148</v>
      </c>
      <c r="AN2" s="26" t="s">
        <v>149</v>
      </c>
      <c r="AO2" s="26" t="s">
        <v>150</v>
      </c>
      <c r="AP2" s="26" t="s">
        <v>151</v>
      </c>
      <c r="AQ2" s="26" t="s">
        <v>152</v>
      </c>
      <c r="AR2" s="26" t="s">
        <v>153</v>
      </c>
      <c r="AS2" s="26" t="s">
        <v>154</v>
      </c>
      <c r="AT2" s="26" t="s">
        <v>155</v>
      </c>
      <c r="AU2" s="26" t="s">
        <v>156</v>
      </c>
      <c r="AV2" s="26" t="s">
        <v>54</v>
      </c>
      <c r="AW2" s="26" t="s">
        <v>53</v>
      </c>
      <c r="AX2" s="26" t="s">
        <v>157</v>
      </c>
      <c r="AY2" s="26" t="s">
        <v>158</v>
      </c>
      <c r="AZ2" s="26" t="s">
        <v>159</v>
      </c>
      <c r="BA2" s="26" t="s">
        <v>160</v>
      </c>
      <c r="BB2" s="26" t="s">
        <v>161</v>
      </c>
      <c r="BC2" s="26" t="s">
        <v>162</v>
      </c>
      <c r="BD2" s="26" t="s">
        <v>163</v>
      </c>
      <c r="BE2" s="26" t="s">
        <v>164</v>
      </c>
      <c r="BF2" s="26" t="s">
        <v>165</v>
      </c>
      <c r="BG2" s="26" t="s">
        <v>395</v>
      </c>
      <c r="BH2" s="26" t="s">
        <v>166</v>
      </c>
      <c r="BI2" s="26" t="s">
        <v>167</v>
      </c>
      <c r="BJ2" s="26" t="s">
        <v>168</v>
      </c>
      <c r="BK2" s="26" t="s">
        <v>61</v>
      </c>
      <c r="BL2" s="26" t="s">
        <v>401</v>
      </c>
      <c r="BM2" s="26" t="s">
        <v>169</v>
      </c>
      <c r="BN2" s="26" t="s">
        <v>170</v>
      </c>
      <c r="BO2" s="26" t="s">
        <v>171</v>
      </c>
      <c r="BP2" s="26" t="s">
        <v>173</v>
      </c>
      <c r="BQ2" s="26" t="s">
        <v>174</v>
      </c>
      <c r="BR2" s="26" t="s">
        <v>402</v>
      </c>
      <c r="BT2" s="26" t="s">
        <v>141</v>
      </c>
      <c r="BU2" s="26" t="s">
        <v>59</v>
      </c>
      <c r="BV2" s="26" t="s">
        <v>57</v>
      </c>
      <c r="BW2" s="26" t="s">
        <v>60</v>
      </c>
      <c r="BX2" s="26" t="s">
        <v>54</v>
      </c>
      <c r="BY2" s="26" t="s">
        <v>53</v>
      </c>
      <c r="BZ2" s="26" t="s">
        <v>61</v>
      </c>
      <c r="CA2" s="26" t="s">
        <v>62</v>
      </c>
      <c r="CB2" s="26" t="s">
        <v>150</v>
      </c>
    </row>
    <row r="3" spans="1:80" x14ac:dyDescent="0.25">
      <c r="A3" s="19" t="s">
        <v>76</v>
      </c>
      <c r="B3" s="97">
        <v>10375.600528000001</v>
      </c>
      <c r="C3" s="97">
        <v>601.05435441999998</v>
      </c>
      <c r="D3" s="97">
        <v>19116.173218</v>
      </c>
      <c r="E3" s="97">
        <v>5289.1778390999998</v>
      </c>
      <c r="F3" s="97">
        <v>1894.6053726</v>
      </c>
      <c r="G3" s="97">
        <v>20380.228212999999</v>
      </c>
      <c r="H3" s="97">
        <v>4392.5437309999998</v>
      </c>
      <c r="I3" s="97">
        <v>2325.6807843000001</v>
      </c>
      <c r="J3" s="97"/>
      <c r="K3" s="97"/>
      <c r="L3" s="26"/>
      <c r="M3" s="26" t="s">
        <v>121</v>
      </c>
      <c r="N3" s="26">
        <v>69.979476668108006</v>
      </c>
      <c r="O3" s="26">
        <v>3.4236169219448001</v>
      </c>
      <c r="P3" s="26">
        <v>3.4236169219448001</v>
      </c>
      <c r="Q3" s="26">
        <v>81.736312328945601</v>
      </c>
      <c r="R3" s="26">
        <v>27.719428762248601</v>
      </c>
      <c r="S3" s="26">
        <v>5727.0960262959798</v>
      </c>
      <c r="T3" s="26">
        <v>8098.6171099438297</v>
      </c>
      <c r="U3" s="26">
        <v>13.3282664759451</v>
      </c>
      <c r="V3" s="26">
        <v>1400.77142569128</v>
      </c>
      <c r="W3" s="26">
        <v>3.80519377486671</v>
      </c>
      <c r="X3" s="26">
        <v>217.61634401110101</v>
      </c>
      <c r="Y3" s="26">
        <v>15.072781683751501</v>
      </c>
      <c r="Z3" s="26">
        <v>15.072781683751501</v>
      </c>
      <c r="AA3" s="26">
        <v>0.94242149037826095</v>
      </c>
      <c r="AB3" s="26">
        <v>4.5990627101913102</v>
      </c>
      <c r="AC3" s="26">
        <v>0.40257548523016201</v>
      </c>
      <c r="AD3" s="26">
        <v>6.7990097688982596</v>
      </c>
      <c r="AE3" s="26">
        <v>89.135967833015499</v>
      </c>
      <c r="AF3" s="26">
        <v>0.43149083128745702</v>
      </c>
      <c r="AG3" s="26">
        <v>620.19514239250395</v>
      </c>
      <c r="AH3" s="26">
        <v>13.299477647489701</v>
      </c>
      <c r="AI3" s="26">
        <v>11552.706247678499</v>
      </c>
      <c r="AJ3" s="26">
        <v>1282.6913390596201</v>
      </c>
      <c r="AK3" s="26">
        <v>12836.340008228501</v>
      </c>
      <c r="AL3" s="26">
        <v>1.3331919119426E-2</v>
      </c>
      <c r="AM3" s="26">
        <v>42.232063155518397</v>
      </c>
      <c r="AN3" s="26">
        <v>62.7593654889574</v>
      </c>
      <c r="AO3" s="26">
        <v>1742.1112008990599</v>
      </c>
      <c r="AP3" s="26">
        <v>21.999072121440701</v>
      </c>
      <c r="AQ3" s="26">
        <v>8.4052393954926394</v>
      </c>
      <c r="AR3" s="26">
        <v>63.477228971896501</v>
      </c>
      <c r="AS3" s="26">
        <v>28.218077958298899</v>
      </c>
      <c r="AT3" s="26">
        <v>1.39462015663838</v>
      </c>
      <c r="AU3" s="26">
        <v>27.017047431465102</v>
      </c>
      <c r="AV3" s="26">
        <v>4660.1266508029003</v>
      </c>
      <c r="AW3" s="26">
        <v>1269.70385261805</v>
      </c>
      <c r="AX3" s="26">
        <v>3390.4227981848398</v>
      </c>
      <c r="AY3" s="26">
        <v>3.94734878178099</v>
      </c>
      <c r="AZ3" s="26">
        <v>1.02093725556529</v>
      </c>
      <c r="BA3" s="26">
        <v>593.13160350769704</v>
      </c>
      <c r="BB3" s="26">
        <v>4.1125097719869803</v>
      </c>
      <c r="BC3" s="26">
        <v>65.0708962183853</v>
      </c>
      <c r="BD3" s="26">
        <v>7.4784345793459899</v>
      </c>
      <c r="BE3" s="26">
        <v>4.2640275637824701</v>
      </c>
      <c r="BF3" s="26">
        <v>166.734261855178</v>
      </c>
      <c r="BG3" s="26">
        <v>93.462661031980801</v>
      </c>
      <c r="BH3" s="26">
        <v>177.25949082050499</v>
      </c>
      <c r="BI3" s="26">
        <v>31.261983664015599</v>
      </c>
      <c r="BJ3" s="26">
        <v>2.15170707562624</v>
      </c>
      <c r="BK3" s="26">
        <v>20395.590641726001</v>
      </c>
      <c r="BL3" s="26">
        <v>774.52800042422905</v>
      </c>
      <c r="BM3" s="26">
        <v>0</v>
      </c>
      <c r="BN3" s="26">
        <v>32.661103644535999</v>
      </c>
      <c r="BO3" s="26">
        <v>136.83207017148399</v>
      </c>
      <c r="BP3" s="26">
        <v>537.18589460496196</v>
      </c>
      <c r="BQ3" s="26">
        <v>2967.81778585845</v>
      </c>
      <c r="BR3" s="26">
        <v>100.239566484048</v>
      </c>
      <c r="BT3" s="35">
        <f t="shared" ref="BT3:BT47" si="0">AA3/AK3</f>
        <v>7.3418239916840701E-5</v>
      </c>
      <c r="BU3" s="23">
        <f t="shared" ref="BU3:BU51" si="1">IF(B3=0,"",(T3-B3)/B3)</f>
        <v>-0.21945557868302801</v>
      </c>
      <c r="BV3" s="23">
        <f t="shared" ref="BV3:BV51" si="2">IF(C3=0,"",(AG3-C3)/C3)</f>
        <v>3.1845352806692963E-2</v>
      </c>
      <c r="BW3" s="23">
        <f t="shared" ref="BW3:BW51" si="3">IF(D3=0,"",(AK3-D3)/D3)</f>
        <v>-0.32850890908742858</v>
      </c>
      <c r="BX3" s="23">
        <f t="shared" ref="BX3:BY34" si="4">IF(E3=0,"",(AV3-E3)/E3)</f>
        <v>-0.11893175223696735</v>
      </c>
      <c r="BY3" s="23">
        <f t="shared" si="4"/>
        <v>-0.32983202149605795</v>
      </c>
      <c r="BZ3" s="23">
        <f t="shared" ref="BZ3:BZ51" si="5">IF(G3=0,"",(BK3-G3)/G3)</f>
        <v>7.5379080967324062E-4</v>
      </c>
      <c r="CA3" s="23">
        <f t="shared" ref="CA3:CA51" si="6">IF(H3=0,"",(BQ3-H3)/H3)</f>
        <v>-0.32435099850837429</v>
      </c>
      <c r="CB3" s="23">
        <f>IF(I3=0,"",(AO3-I3)/I3)</f>
        <v>-0.25092419705251473</v>
      </c>
    </row>
    <row r="4" spans="1:80" x14ac:dyDescent="0.25">
      <c r="A4" s="19" t="s">
        <v>77</v>
      </c>
      <c r="B4" s="97">
        <v>163.46993605</v>
      </c>
      <c r="C4" s="97">
        <v>2590.2372227000001</v>
      </c>
      <c r="D4" s="97">
        <v>243.54491175000001</v>
      </c>
      <c r="E4" s="97">
        <v>38.358842072000002</v>
      </c>
      <c r="F4" s="97">
        <v>19.451597887999998</v>
      </c>
      <c r="G4" s="97">
        <v>152.94709957000001</v>
      </c>
      <c r="H4" s="97">
        <v>943.50360432000002</v>
      </c>
      <c r="I4" s="97">
        <v>122.9061942</v>
      </c>
      <c r="J4" s="97"/>
      <c r="K4" s="97"/>
      <c r="L4" s="26"/>
      <c r="M4" s="26" t="s">
        <v>77</v>
      </c>
      <c r="N4" s="26">
        <v>27.219049265517999</v>
      </c>
      <c r="O4" s="26">
        <v>0.80971616659752899</v>
      </c>
      <c r="P4" s="26">
        <v>0.80971616659752899</v>
      </c>
      <c r="Q4" s="26">
        <v>38.463775568379099</v>
      </c>
      <c r="R4" s="26">
        <v>2.54352322282281</v>
      </c>
      <c r="S4" s="26">
        <v>5975.07400534709</v>
      </c>
      <c r="T4" s="26">
        <v>163.46203959721501</v>
      </c>
      <c r="U4" s="26">
        <v>0.58098167319929195</v>
      </c>
      <c r="V4" s="26">
        <v>1468.43158131417</v>
      </c>
      <c r="W4" s="26">
        <v>0.14806269557529</v>
      </c>
      <c r="X4" s="26">
        <v>468.56251220807201</v>
      </c>
      <c r="Y4" s="26">
        <v>0.46260727335943602</v>
      </c>
      <c r="Z4" s="26">
        <v>0.46260727335943602</v>
      </c>
      <c r="AA4" s="26">
        <v>6.3038635592651701E-2</v>
      </c>
      <c r="AB4" s="26">
        <v>0.910901356174319</v>
      </c>
      <c r="AC4" s="26">
        <v>0.49863329683350099</v>
      </c>
      <c r="AD4" s="26">
        <v>3.4655483168703101</v>
      </c>
      <c r="AE4" s="26">
        <v>16.232681774881598</v>
      </c>
      <c r="AF4" s="26">
        <v>2.0330802437888498E-2</v>
      </c>
      <c r="AG4" s="26">
        <v>2588.6001520086802</v>
      </c>
      <c r="AH4" s="26">
        <v>742.49689170345698</v>
      </c>
      <c r="AI4" s="26">
        <v>219.67302524514801</v>
      </c>
      <c r="AJ4" s="26">
        <v>24.345055415386199</v>
      </c>
      <c r="AK4" s="26">
        <v>244.08111929612701</v>
      </c>
      <c r="AL4" s="26">
        <v>0</v>
      </c>
      <c r="AM4" s="26">
        <v>9.8691171806191598</v>
      </c>
      <c r="AN4" s="26">
        <v>7.1809829307142399E-3</v>
      </c>
      <c r="AO4" s="26">
        <v>242.30275068370801</v>
      </c>
      <c r="AP4" s="26">
        <v>4.38652494482051E-2</v>
      </c>
      <c r="AQ4" s="26">
        <v>4.9754220583453301E-2</v>
      </c>
      <c r="AR4" s="26">
        <v>0.98581074795108004</v>
      </c>
      <c r="AS4" s="26">
        <v>8.5226332253575302E-2</v>
      </c>
      <c r="AT4" s="26">
        <v>0.177814634831924</v>
      </c>
      <c r="AU4" s="26">
        <v>0.29303535593114899</v>
      </c>
      <c r="AV4" s="26">
        <v>38.470659673591904</v>
      </c>
      <c r="AW4" s="26">
        <v>19.5271860471541</v>
      </c>
      <c r="AX4" s="26">
        <v>18.943473626437701</v>
      </c>
      <c r="AY4" s="26">
        <v>4.4221182008079996E-3</v>
      </c>
      <c r="AZ4" s="26">
        <v>7.7620044423132601E-3</v>
      </c>
      <c r="BA4" s="26">
        <v>12.036689439044901</v>
      </c>
      <c r="BB4" s="26">
        <v>4.6822739573515902E-3</v>
      </c>
      <c r="BC4" s="26">
        <v>1.17094314775707</v>
      </c>
      <c r="BD4" s="26">
        <v>5.4411517788543501E-2</v>
      </c>
      <c r="BE4" s="26">
        <v>4.4741731179417397E-2</v>
      </c>
      <c r="BF4" s="26">
        <v>2.9713318548498999</v>
      </c>
      <c r="BG4" s="26">
        <v>2.9313262909558498E-3</v>
      </c>
      <c r="BH4" s="26">
        <v>0.51423958288552096</v>
      </c>
      <c r="BI4" s="26">
        <v>1.07527485311816</v>
      </c>
      <c r="BJ4" s="26">
        <v>0</v>
      </c>
      <c r="BK4" s="26">
        <v>154.87276852387399</v>
      </c>
      <c r="BL4" s="26">
        <v>147.80027352185701</v>
      </c>
      <c r="BM4" s="26">
        <v>0</v>
      </c>
      <c r="BN4" s="26">
        <v>3.8360505672157301</v>
      </c>
      <c r="BO4" s="26">
        <v>38.790397108131302</v>
      </c>
      <c r="BP4" s="26">
        <v>99.398128669455502</v>
      </c>
      <c r="BQ4" s="26">
        <v>946.16837701240502</v>
      </c>
      <c r="BR4" s="26">
        <v>14.087029865235801</v>
      </c>
      <c r="BT4" s="35">
        <f t="shared" si="0"/>
        <v>2.5826920072490826E-4</v>
      </c>
      <c r="BU4" s="23">
        <f t="shared" si="1"/>
        <v>-4.8305229547378385E-5</v>
      </c>
      <c r="BV4" s="23">
        <f t="shared" si="2"/>
        <v>-6.3201573854823796E-4</v>
      </c>
      <c r="BW4" s="23">
        <f t="shared" si="3"/>
        <v>2.2016782952846985E-3</v>
      </c>
      <c r="BX4" s="23">
        <f t="shared" si="4"/>
        <v>2.9150411105220262E-3</v>
      </c>
      <c r="BY4" s="23">
        <f t="shared" si="4"/>
        <v>3.8859614304865291E-3</v>
      </c>
      <c r="BZ4" s="23">
        <f t="shared" si="5"/>
        <v>1.2590424789275922E-2</v>
      </c>
      <c r="CA4" s="23">
        <f t="shared" si="6"/>
        <v>2.8243375862093759E-3</v>
      </c>
      <c r="CB4" s="23">
        <f t="shared" ref="CB4:CB15" si="7">IF(I4=0,"",(AO4-I4)/I4)</f>
        <v>0.97144458227564257</v>
      </c>
    </row>
    <row r="5" spans="1:80" x14ac:dyDescent="0.25">
      <c r="A5" s="19" t="s">
        <v>78</v>
      </c>
      <c r="B5" s="97">
        <v>4638.1186373</v>
      </c>
      <c r="C5" s="97">
        <v>3413.9524599000001</v>
      </c>
      <c r="D5" s="97">
        <v>19739.411125999999</v>
      </c>
      <c r="E5" s="97">
        <v>3120.7828325999999</v>
      </c>
      <c r="F5" s="97">
        <v>1555.2460661</v>
      </c>
      <c r="G5" s="97">
        <v>68705.932948000001</v>
      </c>
      <c r="H5" s="97">
        <v>6925.4077797999998</v>
      </c>
      <c r="I5" s="97">
        <v>2455.5945849</v>
      </c>
      <c r="J5" s="97"/>
      <c r="K5" s="97"/>
      <c r="L5" s="26"/>
      <c r="M5" s="26" t="s">
        <v>71</v>
      </c>
      <c r="N5" s="26">
        <v>325.98815566622801</v>
      </c>
      <c r="O5" s="26">
        <v>84.059580068083704</v>
      </c>
      <c r="P5" s="26">
        <v>84.059580068083704</v>
      </c>
      <c r="Q5" s="26">
        <v>244.57668256864301</v>
      </c>
      <c r="R5" s="26">
        <v>26.314232926819201</v>
      </c>
      <c r="S5" s="26">
        <v>23709.496767700399</v>
      </c>
      <c r="T5" s="26">
        <v>4637.1361821388</v>
      </c>
      <c r="U5" s="26">
        <v>16.6787680321866</v>
      </c>
      <c r="V5" s="26">
        <v>6058.1209088368096</v>
      </c>
      <c r="W5" s="26">
        <v>3.4576235144511398</v>
      </c>
      <c r="X5" s="26">
        <v>1391.47336422953</v>
      </c>
      <c r="Y5" s="26">
        <v>63.697255345117</v>
      </c>
      <c r="Z5" s="26">
        <v>63.697255345117</v>
      </c>
      <c r="AA5" s="26">
        <v>1.17025654079396</v>
      </c>
      <c r="AB5" s="26">
        <v>68.843798729839804</v>
      </c>
      <c r="AC5" s="26">
        <v>1.8071879162320901</v>
      </c>
      <c r="AD5" s="26">
        <v>28.320660923362698</v>
      </c>
      <c r="AE5" s="26">
        <v>395.54221634719499</v>
      </c>
      <c r="AF5" s="26">
        <v>0.47015855919066901</v>
      </c>
      <c r="AG5" s="26">
        <v>3411.0122730744001</v>
      </c>
      <c r="AH5" s="26">
        <v>153.847521420519</v>
      </c>
      <c r="AI5" s="26">
        <v>17769.234599858199</v>
      </c>
      <c r="AJ5" s="26">
        <v>1973.1889885267401</v>
      </c>
      <c r="AK5" s="26">
        <v>19743.593844925701</v>
      </c>
      <c r="AL5" s="26">
        <v>22.899136645051399</v>
      </c>
      <c r="AM5" s="26">
        <v>69.032989378590798</v>
      </c>
      <c r="AN5" s="26">
        <v>28.7257591267491</v>
      </c>
      <c r="AO5" s="26">
        <v>3328.34647236612</v>
      </c>
      <c r="AP5" s="26">
        <v>23.6263153739364</v>
      </c>
      <c r="AQ5" s="26">
        <v>3.8833631194298799</v>
      </c>
      <c r="AR5" s="26">
        <v>59.780162084797198</v>
      </c>
      <c r="AS5" s="26">
        <v>16.900591818682798</v>
      </c>
      <c r="AT5" s="26">
        <v>2.6504109991898002</v>
      </c>
      <c r="AU5" s="26">
        <v>8.9959128708967295</v>
      </c>
      <c r="AV5" s="26">
        <v>3118.89088525236</v>
      </c>
      <c r="AW5" s="26">
        <v>1557.92131716941</v>
      </c>
      <c r="AX5" s="26">
        <v>1560.96956808295</v>
      </c>
      <c r="AY5" s="26">
        <v>0.52726189685675995</v>
      </c>
      <c r="AZ5" s="26">
        <v>0.508277806731814</v>
      </c>
      <c r="BA5" s="26">
        <v>571.737627029637</v>
      </c>
      <c r="BB5" s="26">
        <v>4.3565706675044398</v>
      </c>
      <c r="BC5" s="26">
        <v>199.345264640186</v>
      </c>
      <c r="BD5" s="26">
        <v>3.0695332112065801</v>
      </c>
      <c r="BE5" s="26">
        <v>7.34583137265279</v>
      </c>
      <c r="BF5" s="26">
        <v>498.72417032462801</v>
      </c>
      <c r="BG5" s="26">
        <v>32.225501920556503</v>
      </c>
      <c r="BH5" s="26">
        <v>54.051315713994299</v>
      </c>
      <c r="BI5" s="26">
        <v>50.1818570156804</v>
      </c>
      <c r="BJ5" s="26">
        <v>23.5110920966506</v>
      </c>
      <c r="BK5" s="26">
        <v>68724.097637287501</v>
      </c>
      <c r="BL5" s="26">
        <v>1858.89493792493</v>
      </c>
      <c r="BM5" s="26">
        <v>1586.2316286093701</v>
      </c>
      <c r="BN5" s="26">
        <v>105.43031311767299</v>
      </c>
      <c r="BO5" s="26">
        <v>244.54945858527901</v>
      </c>
      <c r="BP5" s="26">
        <v>785.97176522388895</v>
      </c>
      <c r="BQ5" s="26">
        <v>6934.3945901552497</v>
      </c>
      <c r="BR5" s="26">
        <v>139.56384351150501</v>
      </c>
      <c r="BT5" s="35">
        <f t="shared" si="0"/>
        <v>5.9272721571646771E-5</v>
      </c>
      <c r="BU5" s="23">
        <f t="shared" si="1"/>
        <v>-2.1182191272536523E-4</v>
      </c>
      <c r="BV5" s="23">
        <f t="shared" si="2"/>
        <v>-8.6122664569445026E-4</v>
      </c>
      <c r="BW5" s="23">
        <f t="shared" si="3"/>
        <v>2.1189684428795356E-4</v>
      </c>
      <c r="BX5" s="23">
        <f t="shared" si="4"/>
        <v>-6.0624126993919772E-4</v>
      </c>
      <c r="BY5" s="23">
        <f t="shared" si="4"/>
        <v>1.7201464949650027E-3</v>
      </c>
      <c r="BZ5" s="23">
        <f t="shared" si="5"/>
        <v>2.6438312541724108E-4</v>
      </c>
      <c r="CA5" s="23">
        <f t="shared" si="6"/>
        <v>1.297657934520847E-3</v>
      </c>
      <c r="CB5" s="23">
        <f t="shared" si="7"/>
        <v>0.35541367163491339</v>
      </c>
    </row>
    <row r="6" spans="1:80" x14ac:dyDescent="0.25">
      <c r="A6" s="19" t="s">
        <v>79</v>
      </c>
      <c r="B6" s="97">
        <v>28065.566357</v>
      </c>
      <c r="C6" s="97">
        <v>3395.2410374999999</v>
      </c>
      <c r="D6" s="97">
        <v>13696.260246</v>
      </c>
      <c r="E6" s="97">
        <v>3186.7988888</v>
      </c>
      <c r="F6" s="97">
        <v>1409.2339471</v>
      </c>
      <c r="G6" s="97">
        <v>23151.792549000002</v>
      </c>
      <c r="H6" s="97">
        <v>5067.6723961999996</v>
      </c>
      <c r="I6" s="97">
        <v>1420.2720239</v>
      </c>
      <c r="J6" s="97"/>
      <c r="K6" s="97"/>
      <c r="L6" s="26"/>
      <c r="M6" s="26" t="s">
        <v>122</v>
      </c>
      <c r="N6" s="26">
        <v>41.600035260699002</v>
      </c>
      <c r="O6" s="26">
        <v>28.684639568665599</v>
      </c>
      <c r="P6" s="26">
        <v>28.684196704517699</v>
      </c>
      <c r="Q6" s="26">
        <v>196.72194558243299</v>
      </c>
      <c r="R6" s="26">
        <v>11.491657136843999</v>
      </c>
      <c r="S6" s="26">
        <v>10957.9211465562</v>
      </c>
      <c r="T6" s="26">
        <v>28057.316832464301</v>
      </c>
      <c r="U6" s="26">
        <v>8.0032603661330004</v>
      </c>
      <c r="V6" s="26">
        <v>2544.2513918786299</v>
      </c>
      <c r="W6" s="26">
        <v>1.8338764392356199</v>
      </c>
      <c r="X6" s="26">
        <v>638.19066577310696</v>
      </c>
      <c r="Y6" s="26">
        <v>258.97407032226602</v>
      </c>
      <c r="Z6" s="26">
        <v>258.97407032226602</v>
      </c>
      <c r="AA6" s="26">
        <v>0.54380228436757605</v>
      </c>
      <c r="AB6" s="26">
        <v>32.849705057445902</v>
      </c>
      <c r="AC6" s="26">
        <v>1.0984260733692699</v>
      </c>
      <c r="AD6" s="26">
        <v>20.600538821051899</v>
      </c>
      <c r="AE6" s="26">
        <v>1392.99116591247</v>
      </c>
      <c r="AF6" s="26">
        <v>0.32020492196752398</v>
      </c>
      <c r="AG6" s="26">
        <v>3390.8739148023801</v>
      </c>
      <c r="AH6" s="26">
        <v>615.53442694746298</v>
      </c>
      <c r="AI6" s="26">
        <v>12339.1782287919</v>
      </c>
      <c r="AJ6" s="26">
        <v>1370.47634586142</v>
      </c>
      <c r="AK6" s="26">
        <v>13710.1983769377</v>
      </c>
      <c r="AL6" s="26">
        <v>4.46372508579174E-2</v>
      </c>
      <c r="AM6" s="26">
        <v>62.407137578553503</v>
      </c>
      <c r="AN6" s="26">
        <v>8.6865201356944794</v>
      </c>
      <c r="AO6" s="26">
        <v>1660.93867603168</v>
      </c>
      <c r="AP6" s="26">
        <v>8.8063594651873505</v>
      </c>
      <c r="AQ6" s="26">
        <v>19.473945599078402</v>
      </c>
      <c r="AR6" s="26">
        <v>71.039083515600296</v>
      </c>
      <c r="AS6" s="26">
        <v>11.1302485560563</v>
      </c>
      <c r="AT6" s="26">
        <v>5.1883724242574498</v>
      </c>
      <c r="AU6" s="26">
        <v>10.9866501342284</v>
      </c>
      <c r="AV6" s="26">
        <v>3161.5851884057902</v>
      </c>
      <c r="AW6" s="26">
        <v>1405.08126513556</v>
      </c>
      <c r="AX6" s="26">
        <v>1756.50392327022</v>
      </c>
      <c r="AY6" s="26">
        <v>0.13550997690658401</v>
      </c>
      <c r="AZ6" s="26">
        <v>0.49725802113130202</v>
      </c>
      <c r="BA6" s="26">
        <v>343.93395938127298</v>
      </c>
      <c r="BB6" s="26">
        <v>9.3136475917260402</v>
      </c>
      <c r="BC6" s="26">
        <v>228.86615252280399</v>
      </c>
      <c r="BD6" s="26">
        <v>16.226111605281201</v>
      </c>
      <c r="BE6" s="26">
        <v>15.0468715557466</v>
      </c>
      <c r="BF6" s="26">
        <v>572.55605119914901</v>
      </c>
      <c r="BG6" s="26">
        <v>29.1897076510059</v>
      </c>
      <c r="BH6" s="26">
        <v>21.718678914774699</v>
      </c>
      <c r="BI6" s="26">
        <v>60.873394334341903</v>
      </c>
      <c r="BJ6" s="26">
        <v>0.60245020232918201</v>
      </c>
      <c r="BK6" s="26">
        <v>23177.060143466599</v>
      </c>
      <c r="BL6" s="26">
        <v>1178.4724845032799</v>
      </c>
      <c r="BM6" s="26">
        <v>101.301332363299</v>
      </c>
      <c r="BN6" s="26">
        <v>237.45162781871699</v>
      </c>
      <c r="BO6" s="26">
        <v>101.82338240092599</v>
      </c>
      <c r="BP6" s="26">
        <v>500.45394441621102</v>
      </c>
      <c r="BQ6" s="26">
        <v>5060.3902736486998</v>
      </c>
      <c r="BR6" s="26">
        <v>60.797289527245702</v>
      </c>
      <c r="BT6" s="35">
        <f t="shared" si="0"/>
        <v>3.9664071183851048E-5</v>
      </c>
      <c r="BU6" s="23">
        <f t="shared" si="1"/>
        <v>-2.9393757570265528E-4</v>
      </c>
      <c r="BV6" s="23">
        <f t="shared" si="2"/>
        <v>-1.2862482072364013E-3</v>
      </c>
      <c r="BW6" s="23">
        <f t="shared" si="3"/>
        <v>1.017659615643697E-3</v>
      </c>
      <c r="BX6" s="23">
        <f t="shared" si="4"/>
        <v>-7.9119207938798154E-3</v>
      </c>
      <c r="BY6" s="23">
        <f t="shared" si="4"/>
        <v>-2.9467654912696752E-3</v>
      </c>
      <c r="BZ6" s="23">
        <f t="shared" si="5"/>
        <v>1.0913882548454531E-3</v>
      </c>
      <c r="CA6" s="23">
        <f t="shared" si="6"/>
        <v>-1.4369757912449793E-3</v>
      </c>
      <c r="CB6" s="23">
        <f t="shared" si="7"/>
        <v>0.16945109674893169</v>
      </c>
    </row>
    <row r="7" spans="1:80" x14ac:dyDescent="0.25">
      <c r="A7" s="19" t="s">
        <v>80</v>
      </c>
      <c r="B7" s="97">
        <v>454032.49667999998</v>
      </c>
      <c r="C7" s="97">
        <v>73093.893721999993</v>
      </c>
      <c r="D7" s="97">
        <v>45604.487729</v>
      </c>
      <c r="E7" s="97">
        <v>14854.087188</v>
      </c>
      <c r="F7" s="97">
        <v>8569.4725921000008</v>
      </c>
      <c r="G7" s="97">
        <v>118349.06895</v>
      </c>
      <c r="H7" s="97">
        <v>43166.646209999999</v>
      </c>
      <c r="I7" s="97">
        <v>8638.1258971999996</v>
      </c>
      <c r="J7" s="97"/>
      <c r="K7" s="97"/>
      <c r="L7" s="26"/>
      <c r="M7" s="26" t="s">
        <v>123</v>
      </c>
      <c r="N7" s="26">
        <v>447.141410086919</v>
      </c>
      <c r="O7" s="26">
        <v>186.10236056621099</v>
      </c>
      <c r="P7" s="26">
        <v>186.10236056621099</v>
      </c>
      <c r="Q7" s="26">
        <v>1785.7963298375601</v>
      </c>
      <c r="R7" s="26">
        <v>146.448851351727</v>
      </c>
      <c r="S7" s="26">
        <v>196331.26070702801</v>
      </c>
      <c r="T7" s="26">
        <v>453401.04830177198</v>
      </c>
      <c r="U7" s="26">
        <v>71.162983396121803</v>
      </c>
      <c r="V7" s="26">
        <v>39726.935975835797</v>
      </c>
      <c r="W7" s="26">
        <v>15.333851734680801</v>
      </c>
      <c r="X7" s="26">
        <v>14766.599524908401</v>
      </c>
      <c r="Y7" s="26">
        <v>581.12398603258703</v>
      </c>
      <c r="Z7" s="26">
        <v>581.12398603258703</v>
      </c>
      <c r="AA7" s="26">
        <v>6.2482991117672499</v>
      </c>
      <c r="AB7" s="26">
        <v>59.1107359221728</v>
      </c>
      <c r="AC7" s="26">
        <v>17.222698063163602</v>
      </c>
      <c r="AD7" s="26">
        <v>310.75935438178698</v>
      </c>
      <c r="AE7" s="26">
        <v>3348.86294643053</v>
      </c>
      <c r="AF7" s="26">
        <v>4.2395276338737</v>
      </c>
      <c r="AG7" s="26">
        <v>72976.2603713157</v>
      </c>
      <c r="AH7" s="26">
        <v>10464.086635698701</v>
      </c>
      <c r="AI7" s="26">
        <v>38767.565468053399</v>
      </c>
      <c r="AJ7" s="26">
        <v>4301.2596210826996</v>
      </c>
      <c r="AK7" s="26">
        <v>43075.073388247802</v>
      </c>
      <c r="AL7" s="26">
        <v>4.5764974959508002</v>
      </c>
      <c r="AM7" s="26">
        <v>588.63293576374099</v>
      </c>
      <c r="AN7" s="26">
        <v>1001.09115036802</v>
      </c>
      <c r="AO7" s="26">
        <v>11770.5598739127</v>
      </c>
      <c r="AP7" s="26">
        <v>113.002708630702</v>
      </c>
      <c r="AQ7" s="26">
        <v>99.638014419088293</v>
      </c>
      <c r="AR7" s="26">
        <v>305.95687711962103</v>
      </c>
      <c r="AS7" s="26">
        <v>78.908597375987</v>
      </c>
      <c r="AT7" s="26">
        <v>69.123143729559004</v>
      </c>
      <c r="AU7" s="26">
        <v>133.244243414262</v>
      </c>
      <c r="AV7" s="26">
        <v>14397.2687127262</v>
      </c>
      <c r="AW7" s="26">
        <v>8471.3927247832908</v>
      </c>
      <c r="AX7" s="26">
        <v>5925.8759879429599</v>
      </c>
      <c r="AY7" s="26">
        <v>115.192305358273</v>
      </c>
      <c r="AZ7" s="26">
        <v>3.68837810258837</v>
      </c>
      <c r="BA7" s="26">
        <v>3787.7812586909299</v>
      </c>
      <c r="BB7" s="26">
        <v>200.77063848885601</v>
      </c>
      <c r="BC7" s="26">
        <v>521.48086267702502</v>
      </c>
      <c r="BD7" s="26">
        <v>14.310196445910501</v>
      </c>
      <c r="BE7" s="26">
        <v>80.798214292520001</v>
      </c>
      <c r="BF7" s="26">
        <v>1307.8751503111901</v>
      </c>
      <c r="BG7" s="26">
        <v>131.29819236637999</v>
      </c>
      <c r="BH7" s="26">
        <v>277.80106573582998</v>
      </c>
      <c r="BI7" s="26">
        <v>354.74697300065702</v>
      </c>
      <c r="BJ7" s="26">
        <v>5.98294662225456</v>
      </c>
      <c r="BK7" s="26">
        <v>118423.603163341</v>
      </c>
      <c r="BL7" s="26">
        <v>5503.7463395325403</v>
      </c>
      <c r="BM7" s="26">
        <v>0</v>
      </c>
      <c r="BN7" s="26">
        <v>1160.1770758560001</v>
      </c>
      <c r="BO7" s="26">
        <v>3029.11489356845</v>
      </c>
      <c r="BP7" s="26">
        <v>4531.6605138234499</v>
      </c>
      <c r="BQ7" s="26">
        <v>43055.8174817705</v>
      </c>
      <c r="BR7" s="26">
        <v>1298.15939698695</v>
      </c>
      <c r="BT7" s="35">
        <f t="shared" si="0"/>
        <v>1.4505602939894182E-4</v>
      </c>
      <c r="BU7" s="23">
        <f t="shared" si="1"/>
        <v>-1.3907559103044605E-3</v>
      </c>
      <c r="BV7" s="23">
        <f t="shared" si="2"/>
        <v>-1.6093457974983671E-3</v>
      </c>
      <c r="BW7" s="23">
        <f t="shared" si="3"/>
        <v>-5.5464154224974187E-2</v>
      </c>
      <c r="BX7" s="23">
        <f t="shared" si="4"/>
        <v>-3.0753722493486135E-2</v>
      </c>
      <c r="BY7" s="23">
        <f t="shared" si="4"/>
        <v>-1.1445262968356728E-2</v>
      </c>
      <c r="BZ7" s="23">
        <f t="shared" si="5"/>
        <v>6.2978284495411152E-4</v>
      </c>
      <c r="CA7" s="23">
        <f t="shared" si="6"/>
        <v>-2.5674621023447507E-3</v>
      </c>
      <c r="CB7" s="23">
        <f t="shared" si="7"/>
        <v>0.36262888663478049</v>
      </c>
    </row>
    <row r="8" spans="1:80" x14ac:dyDescent="0.25">
      <c r="A8" s="58" t="s">
        <v>81</v>
      </c>
      <c r="B8" s="97">
        <v>85951.83296</v>
      </c>
      <c r="C8" s="97">
        <v>88516.853776999997</v>
      </c>
      <c r="D8" s="97">
        <v>76550.732015999994</v>
      </c>
      <c r="E8" s="97">
        <v>21063.319233999999</v>
      </c>
      <c r="F8" s="97">
        <v>10796.371612000001</v>
      </c>
      <c r="G8" s="97">
        <v>273098.66149999999</v>
      </c>
      <c r="H8" s="97">
        <v>74964.783800000005</v>
      </c>
      <c r="I8" s="97">
        <v>19984.195366</v>
      </c>
      <c r="J8" s="97"/>
      <c r="K8" s="97"/>
      <c r="L8" s="26"/>
      <c r="M8" s="26" t="s">
        <v>72</v>
      </c>
      <c r="N8" s="26">
        <v>1467.89986668085</v>
      </c>
      <c r="O8" s="26">
        <v>194.964767002748</v>
      </c>
      <c r="P8" s="26">
        <v>194.964767002748</v>
      </c>
      <c r="Q8" s="26">
        <v>2708.6998397438701</v>
      </c>
      <c r="R8" s="26">
        <v>517.60327381602394</v>
      </c>
      <c r="S8" s="26">
        <v>330857.55000298901</v>
      </c>
      <c r="T8" s="26">
        <v>85732.440203684106</v>
      </c>
      <c r="U8" s="26">
        <v>948.05393922139797</v>
      </c>
      <c r="V8" s="26">
        <v>51656.828792718297</v>
      </c>
      <c r="W8" s="26">
        <v>88.230307533035898</v>
      </c>
      <c r="X8" s="26">
        <v>20938.636000426599</v>
      </c>
      <c r="Y8" s="26">
        <v>595.13617254124995</v>
      </c>
      <c r="Z8" s="26">
        <v>595.13617254124995</v>
      </c>
      <c r="AA8" s="26">
        <v>16.3138279793225</v>
      </c>
      <c r="AB8" s="26">
        <v>220.17376216479801</v>
      </c>
      <c r="AC8" s="26">
        <v>26.815840086872399</v>
      </c>
      <c r="AD8" s="26">
        <v>1090.9439858086801</v>
      </c>
      <c r="AE8" s="26">
        <v>4187.60497945728</v>
      </c>
      <c r="AF8" s="26">
        <v>35.996200918261003</v>
      </c>
      <c r="AG8" s="26">
        <v>88381.670110286199</v>
      </c>
      <c r="AH8" s="26">
        <v>13309.966495012201</v>
      </c>
      <c r="AI8" s="26">
        <v>68888.358114386399</v>
      </c>
      <c r="AJ8" s="26">
        <v>7637.9485045341298</v>
      </c>
      <c r="AK8" s="26">
        <v>76542.620446899804</v>
      </c>
      <c r="AL8" s="26">
        <v>3.5156955890128399</v>
      </c>
      <c r="AM8" s="26">
        <v>917.93877647834597</v>
      </c>
      <c r="AN8" s="26">
        <v>226.19315502019899</v>
      </c>
      <c r="AO8" s="26">
        <v>25938.3066192076</v>
      </c>
      <c r="AP8" s="26">
        <v>299.53642941057501</v>
      </c>
      <c r="AQ8" s="26">
        <v>95.038033513561103</v>
      </c>
      <c r="AR8" s="26">
        <v>444.942889865925</v>
      </c>
      <c r="AS8" s="26">
        <v>150.12413527828301</v>
      </c>
      <c r="AT8" s="26">
        <v>66.888773152884994</v>
      </c>
      <c r="AU8" s="26">
        <v>231.58740242426001</v>
      </c>
      <c r="AV8" s="26">
        <v>21096.6552972401</v>
      </c>
      <c r="AW8" s="26">
        <v>10788.294786942701</v>
      </c>
      <c r="AX8" s="26">
        <v>10308.3605102973</v>
      </c>
      <c r="AY8" s="26">
        <v>65.398062788846701</v>
      </c>
      <c r="AZ8" s="26">
        <v>5.9774770173669003</v>
      </c>
      <c r="BA8" s="26">
        <v>4902.0021740810398</v>
      </c>
      <c r="BB8" s="26">
        <v>101.971385735875</v>
      </c>
      <c r="BC8" s="26">
        <v>809.4799373907</v>
      </c>
      <c r="BD8" s="26">
        <v>62.942196462146697</v>
      </c>
      <c r="BE8" s="26">
        <v>167.302928202516</v>
      </c>
      <c r="BF8" s="26">
        <v>2029.5705362364799</v>
      </c>
      <c r="BG8" s="26">
        <v>1496.2077521804299</v>
      </c>
      <c r="BH8" s="26">
        <v>646.47252153860495</v>
      </c>
      <c r="BI8" s="26">
        <v>471.709371226717</v>
      </c>
      <c r="BJ8" s="26">
        <v>11.157377596741499</v>
      </c>
      <c r="BK8" s="26">
        <v>273115.11635035003</v>
      </c>
      <c r="BL8" s="26">
        <v>10745.7219878007</v>
      </c>
      <c r="BM8" s="26">
        <v>0</v>
      </c>
      <c r="BN8" s="26">
        <v>590.78521424932205</v>
      </c>
      <c r="BO8" s="26">
        <v>4255.1992500670203</v>
      </c>
      <c r="BP8" s="26">
        <v>7044.8912225734502</v>
      </c>
      <c r="BQ8" s="26">
        <v>74954.324617139806</v>
      </c>
      <c r="BR8" s="26">
        <v>3999.1179709503299</v>
      </c>
      <c r="BT8" s="35">
        <f t="shared" si="0"/>
        <v>2.1313391002389254E-4</v>
      </c>
      <c r="BU8" s="23">
        <f t="shared" si="1"/>
        <v>-2.552508175340419E-3</v>
      </c>
      <c r="BV8" s="23">
        <f t="shared" si="2"/>
        <v>-1.5272082201923394E-3</v>
      </c>
      <c r="BW8" s="23">
        <f t="shared" si="3"/>
        <v>-1.0596331199674386E-4</v>
      </c>
      <c r="BX8" s="23">
        <f t="shared" si="4"/>
        <v>1.582659545238785E-3</v>
      </c>
      <c r="BY8" s="23">
        <f t="shared" si="4"/>
        <v>-7.4810550688370319E-4</v>
      </c>
      <c r="BZ8" s="23">
        <f t="shared" si="5"/>
        <v>6.025240204277216E-5</v>
      </c>
      <c r="CA8" s="23">
        <f t="shared" si="6"/>
        <v>-1.3952128359501491E-4</v>
      </c>
      <c r="CB8" s="23">
        <f t="shared" si="7"/>
        <v>0.2979410050873299</v>
      </c>
    </row>
    <row r="9" spans="1:80" x14ac:dyDescent="0.25">
      <c r="A9" s="19" t="s">
        <v>82</v>
      </c>
      <c r="B9" s="97">
        <v>4509.3412771000003</v>
      </c>
      <c r="C9" s="97">
        <v>65289.140375000003</v>
      </c>
      <c r="D9" s="97">
        <v>3996.7284362999999</v>
      </c>
      <c r="E9" s="97">
        <v>3318.4670010999998</v>
      </c>
      <c r="F9" s="97">
        <v>1775.1938438</v>
      </c>
      <c r="G9" s="97">
        <v>169091.79673999999</v>
      </c>
      <c r="H9" s="97">
        <v>31218.967181</v>
      </c>
      <c r="I9" s="97">
        <v>2540.6470058</v>
      </c>
      <c r="J9" s="97"/>
      <c r="K9" s="97"/>
      <c r="L9" s="26"/>
      <c r="M9" s="26" t="s">
        <v>124</v>
      </c>
      <c r="N9" s="26">
        <v>192.64594605222601</v>
      </c>
      <c r="O9" s="26">
        <v>48.979258772004101</v>
      </c>
      <c r="P9" s="26">
        <v>48.979258772004101</v>
      </c>
      <c r="Q9" s="26">
        <v>699.267821817656</v>
      </c>
      <c r="R9" s="26">
        <v>1595.8523418552199</v>
      </c>
      <c r="S9" s="26">
        <v>112060.959149717</v>
      </c>
      <c r="T9" s="26">
        <v>4500.2341096574501</v>
      </c>
      <c r="U9" s="26">
        <v>33.193736225630602</v>
      </c>
      <c r="V9" s="26">
        <v>22743.407018204201</v>
      </c>
      <c r="W9" s="26">
        <v>18.214278379044298</v>
      </c>
      <c r="X9" s="26">
        <v>11736.375172227201</v>
      </c>
      <c r="Y9" s="26">
        <v>51.684167553338497</v>
      </c>
      <c r="Z9" s="26">
        <v>51.684167553338497</v>
      </c>
      <c r="AA9" s="26">
        <v>1.8697729611410401</v>
      </c>
      <c r="AB9" s="26">
        <v>64.312260758848495</v>
      </c>
      <c r="AC9" s="26">
        <v>9.5181487751766092</v>
      </c>
      <c r="AD9" s="26">
        <v>101.35074775475699</v>
      </c>
      <c r="AE9" s="26">
        <v>412.75376158578399</v>
      </c>
      <c r="AF9" s="26">
        <v>0.86771047899940701</v>
      </c>
      <c r="AG9" s="26">
        <v>65153.829839265702</v>
      </c>
      <c r="AH9" s="26">
        <v>27746.6370676562</v>
      </c>
      <c r="AI9" s="26">
        <v>3598.38624353044</v>
      </c>
      <c r="AJ9" s="26">
        <v>397.95069758758598</v>
      </c>
      <c r="AK9" s="26">
        <v>3998.2067140791601</v>
      </c>
      <c r="AL9" s="26">
        <v>9.48047638419945E-6</v>
      </c>
      <c r="AM9" s="26">
        <v>635.64701612267504</v>
      </c>
      <c r="AN9" s="26">
        <v>64.734167712021303</v>
      </c>
      <c r="AO9" s="26">
        <v>10117.0591095167</v>
      </c>
      <c r="AP9" s="26">
        <v>41.141438861426103</v>
      </c>
      <c r="AQ9" s="26">
        <v>11.780692322624301</v>
      </c>
      <c r="AR9" s="26">
        <v>42.752052486648203</v>
      </c>
      <c r="AS9" s="26">
        <v>32.465704955228198</v>
      </c>
      <c r="AT9" s="26">
        <v>3.0192041655781301</v>
      </c>
      <c r="AU9" s="26">
        <v>18.761925086901801</v>
      </c>
      <c r="AV9" s="26">
        <v>3318.5942559149198</v>
      </c>
      <c r="AW9" s="26">
        <v>1775.9238295151199</v>
      </c>
      <c r="AX9" s="26">
        <v>1542.6704263997899</v>
      </c>
      <c r="AY9" s="26">
        <v>6.8745751935602897</v>
      </c>
      <c r="AZ9" s="26">
        <v>1.58936395228095</v>
      </c>
      <c r="BA9" s="26">
        <v>862.86184293997201</v>
      </c>
      <c r="BB9" s="26">
        <v>9.0077354865986496</v>
      </c>
      <c r="BC9" s="26">
        <v>134.36955884382999</v>
      </c>
      <c r="BD9" s="26">
        <v>6.7064427451181299</v>
      </c>
      <c r="BE9" s="26">
        <v>7.1247277912443501</v>
      </c>
      <c r="BF9" s="26">
        <v>337.490116993887</v>
      </c>
      <c r="BG9" s="26">
        <v>2507.56297623812</v>
      </c>
      <c r="BH9" s="26">
        <v>163.44682785484699</v>
      </c>
      <c r="BI9" s="26">
        <v>29.583158547165102</v>
      </c>
      <c r="BJ9" s="26">
        <v>2.2142935761944802</v>
      </c>
      <c r="BK9" s="26">
        <v>169155.78739700999</v>
      </c>
      <c r="BL9" s="26">
        <v>4525.9876541050298</v>
      </c>
      <c r="BM9" s="26">
        <v>0</v>
      </c>
      <c r="BN9" s="26">
        <v>138.83655730959501</v>
      </c>
      <c r="BO9" s="26">
        <v>1553.7750763931399</v>
      </c>
      <c r="BP9" s="26">
        <v>1571.99093238817</v>
      </c>
      <c r="BQ9" s="26">
        <v>31237.985576040101</v>
      </c>
      <c r="BR9" s="26">
        <v>515.81092407455799</v>
      </c>
      <c r="BT9" s="35">
        <f t="shared" si="0"/>
        <v>4.6765289912522034E-4</v>
      </c>
      <c r="BU9" s="23">
        <f t="shared" si="1"/>
        <v>-2.0196225752083996E-3</v>
      </c>
      <c r="BV9" s="23">
        <f t="shared" si="2"/>
        <v>-2.0724815023925956E-3</v>
      </c>
      <c r="BW9" s="23">
        <f t="shared" si="3"/>
        <v>3.6987195970930326E-4</v>
      </c>
      <c r="BX9" s="23">
        <f t="shared" si="4"/>
        <v>3.8347470346336739E-5</v>
      </c>
      <c r="BY9" s="23">
        <f t="shared" si="4"/>
        <v>4.1121464997722273E-4</v>
      </c>
      <c r="BZ9" s="23">
        <f t="shared" si="5"/>
        <v>3.7843738279269096E-4</v>
      </c>
      <c r="CA9" s="23">
        <f t="shared" si="6"/>
        <v>6.0919360111551875E-4</v>
      </c>
      <c r="CB9" s="23">
        <f t="shared" si="7"/>
        <v>2.9820797955877532</v>
      </c>
    </row>
    <row r="10" spans="1:80" x14ac:dyDescent="0.25">
      <c r="A10" s="19" t="s">
        <v>83</v>
      </c>
      <c r="B10" s="97">
        <v>55036.590433999998</v>
      </c>
      <c r="C10" s="97">
        <v>113131.0766</v>
      </c>
      <c r="D10" s="97">
        <v>67384.672242000001</v>
      </c>
      <c r="E10" s="97">
        <v>9877.8952647000006</v>
      </c>
      <c r="F10" s="97">
        <v>4163.4004864999997</v>
      </c>
      <c r="G10" s="97">
        <v>110515.66860999999</v>
      </c>
      <c r="H10" s="97">
        <v>200191.92602000001</v>
      </c>
      <c r="I10" s="97">
        <v>8836.0435087999995</v>
      </c>
      <c r="J10" s="97"/>
      <c r="K10" s="97"/>
      <c r="L10" s="26"/>
      <c r="M10" s="26" t="s">
        <v>125</v>
      </c>
      <c r="N10" s="26">
        <v>151.37395943569399</v>
      </c>
      <c r="O10" s="26">
        <v>335.69517949386301</v>
      </c>
      <c r="P10" s="26">
        <v>335.69517949386301</v>
      </c>
      <c r="Q10" s="26">
        <v>587.93381651432605</v>
      </c>
      <c r="R10" s="26">
        <v>13078.2004658841</v>
      </c>
      <c r="S10" s="26">
        <v>437677.66232483601</v>
      </c>
      <c r="T10" s="26">
        <v>55092.737334149002</v>
      </c>
      <c r="U10" s="26">
        <v>263.936234753973</v>
      </c>
      <c r="V10" s="26">
        <v>75819.6388473228</v>
      </c>
      <c r="W10" s="26">
        <v>366.07707954660702</v>
      </c>
      <c r="X10" s="26">
        <v>10306.214464168501</v>
      </c>
      <c r="Y10" s="26">
        <v>507.977470768854</v>
      </c>
      <c r="Z10" s="26">
        <v>507.977470768854</v>
      </c>
      <c r="AA10" s="26">
        <v>1.0355604724872201</v>
      </c>
      <c r="AB10" s="26">
        <v>148.486703110967</v>
      </c>
      <c r="AC10" s="26">
        <v>10.6224129136109</v>
      </c>
      <c r="AD10" s="26">
        <v>66.846961434298393</v>
      </c>
      <c r="AE10" s="26">
        <v>1065.3518283619901</v>
      </c>
      <c r="AF10" s="26">
        <v>15.439863493059599</v>
      </c>
      <c r="AG10" s="26">
        <v>112862.47273268399</v>
      </c>
      <c r="AH10" s="26">
        <v>64967.398846677403</v>
      </c>
      <c r="AI10" s="26">
        <v>60666.529531150903</v>
      </c>
      <c r="AJ10" s="26">
        <v>6739.6611144683702</v>
      </c>
      <c r="AK10" s="26">
        <v>67407.2262060918</v>
      </c>
      <c r="AL10" s="26">
        <v>0.10767017316196099</v>
      </c>
      <c r="AM10" s="26">
        <v>4382.3067491382599</v>
      </c>
      <c r="AN10" s="26">
        <v>48.263835490004702</v>
      </c>
      <c r="AO10" s="26">
        <v>108603.847439094</v>
      </c>
      <c r="AP10" s="26">
        <v>43.1000014087534</v>
      </c>
      <c r="AQ10" s="26">
        <v>45.244902290932899</v>
      </c>
      <c r="AR10" s="26">
        <v>136.79471300671801</v>
      </c>
      <c r="AS10" s="26">
        <v>45.303478945198599</v>
      </c>
      <c r="AT10" s="26">
        <v>61.483147417561</v>
      </c>
      <c r="AU10" s="26">
        <v>17.272701565832701</v>
      </c>
      <c r="AV10" s="26">
        <v>9875.1267398086693</v>
      </c>
      <c r="AW10" s="26">
        <v>4162.1476070739</v>
      </c>
      <c r="AX10" s="26">
        <v>5712.9791327347702</v>
      </c>
      <c r="AY10" s="26">
        <v>2.2355666846343301</v>
      </c>
      <c r="AZ10" s="26">
        <v>1.24433696966991</v>
      </c>
      <c r="BA10" s="26">
        <v>1985.75139073066</v>
      </c>
      <c r="BB10" s="26">
        <v>5.0977928180029402</v>
      </c>
      <c r="BC10" s="26">
        <v>318.459806004288</v>
      </c>
      <c r="BD10" s="26">
        <v>54.969667325517896</v>
      </c>
      <c r="BE10" s="26">
        <v>35.620498424136201</v>
      </c>
      <c r="BF10" s="26">
        <v>797.11435373159804</v>
      </c>
      <c r="BG10" s="26">
        <v>45570.511722503099</v>
      </c>
      <c r="BH10" s="26">
        <v>126.04153644515701</v>
      </c>
      <c r="BI10" s="26">
        <v>396.686080786167</v>
      </c>
      <c r="BJ10" s="26">
        <v>41.463797029062299</v>
      </c>
      <c r="BK10" s="26">
        <v>110540.732630324</v>
      </c>
      <c r="BL10" s="26">
        <v>60750.5741899848</v>
      </c>
      <c r="BM10" s="26">
        <v>2171.3476349366301</v>
      </c>
      <c r="BN10" s="26">
        <v>106.941837024778</v>
      </c>
      <c r="BO10" s="26">
        <v>5701.9894390420905</v>
      </c>
      <c r="BP10" s="26">
        <v>8515.9824912190907</v>
      </c>
      <c r="BQ10" s="26">
        <v>200209.64225984699</v>
      </c>
      <c r="BR10" s="26">
        <v>2855.8764552001899</v>
      </c>
      <c r="BT10" s="35">
        <f t="shared" si="0"/>
        <v>1.5362751603531094E-5</v>
      </c>
      <c r="BU10" s="23">
        <f t="shared" si="1"/>
        <v>1.0201740279739088E-3</v>
      </c>
      <c r="BV10" s="23">
        <f t="shared" si="2"/>
        <v>-2.3742712912183796E-3</v>
      </c>
      <c r="BW10" s="23">
        <f t="shared" si="3"/>
        <v>3.3470466415271775E-4</v>
      </c>
      <c r="BX10" s="23">
        <f t="shared" si="4"/>
        <v>-2.8027477687731243E-4</v>
      </c>
      <c r="BY10" s="23">
        <f t="shared" si="4"/>
        <v>-3.0092695385953544E-4</v>
      </c>
      <c r="BZ10" s="23">
        <f t="shared" si="5"/>
        <v>2.2679155489211541E-4</v>
      </c>
      <c r="CA10" s="23">
        <f t="shared" si="6"/>
        <v>8.8496275545153454E-5</v>
      </c>
      <c r="CB10" s="23">
        <f t="shared" si="7"/>
        <v>11.291004150322841</v>
      </c>
    </row>
    <row r="11" spans="1:80" x14ac:dyDescent="0.25">
      <c r="A11" s="19" t="s">
        <v>84</v>
      </c>
      <c r="B11" s="97">
        <v>535147.86210999999</v>
      </c>
      <c r="C11" s="97">
        <v>153761.69209999999</v>
      </c>
      <c r="D11" s="97">
        <v>510292.91128</v>
      </c>
      <c r="E11" s="97">
        <v>50435.101152000003</v>
      </c>
      <c r="F11" s="97">
        <v>15959.571120000001</v>
      </c>
      <c r="G11" s="97">
        <v>271988.60077000002</v>
      </c>
      <c r="H11" s="97">
        <v>549852.52313999995</v>
      </c>
      <c r="I11" s="97">
        <v>51051.025555</v>
      </c>
      <c r="J11" s="97"/>
      <c r="K11" s="97"/>
      <c r="L11" s="26"/>
      <c r="M11" s="26" t="s">
        <v>126</v>
      </c>
      <c r="N11" s="26">
        <v>320.91479713054298</v>
      </c>
      <c r="O11" s="26">
        <v>395.74146660822203</v>
      </c>
      <c r="P11" s="26">
        <v>395.74146660822203</v>
      </c>
      <c r="Q11" s="26">
        <v>1232.19198427437</v>
      </c>
      <c r="R11" s="26">
        <v>41739.553261441099</v>
      </c>
      <c r="S11" s="26">
        <v>981508.53753851797</v>
      </c>
      <c r="T11" s="26">
        <v>535938.16259969003</v>
      </c>
      <c r="U11" s="26">
        <v>1972.0478003626499</v>
      </c>
      <c r="V11" s="26">
        <v>162322.00784891899</v>
      </c>
      <c r="W11" s="26">
        <v>457.42970256431101</v>
      </c>
      <c r="X11" s="26">
        <v>22611.013693213499</v>
      </c>
      <c r="Y11" s="26">
        <v>2639.6595694664202</v>
      </c>
      <c r="Z11" s="26">
        <v>2639.6595694664202</v>
      </c>
      <c r="AA11" s="26">
        <v>8.2604048849416607</v>
      </c>
      <c r="AB11" s="26">
        <v>723.28811428110805</v>
      </c>
      <c r="AC11" s="26">
        <v>22.997024884805001</v>
      </c>
      <c r="AD11" s="26">
        <v>175.13515638239599</v>
      </c>
      <c r="AE11" s="26">
        <v>3581.1929044429799</v>
      </c>
      <c r="AF11" s="26">
        <v>5.2496635254428101</v>
      </c>
      <c r="AG11" s="26">
        <v>153443.832854048</v>
      </c>
      <c r="AH11" s="26">
        <v>49766.970471226203</v>
      </c>
      <c r="AI11" s="26">
        <v>460075.81884709297</v>
      </c>
      <c r="AJ11" s="26">
        <v>51111.319684738999</v>
      </c>
      <c r="AK11" s="26">
        <v>511195.39893671701</v>
      </c>
      <c r="AL11" s="26">
        <v>0.84505721430295899</v>
      </c>
      <c r="AM11" s="26">
        <v>14977.1363980108</v>
      </c>
      <c r="AN11" s="26">
        <v>430.263331944421</v>
      </c>
      <c r="AO11" s="26">
        <v>295033.96503164998</v>
      </c>
      <c r="AP11" s="26">
        <v>432.80234913496099</v>
      </c>
      <c r="AQ11" s="26">
        <v>180.83881854307501</v>
      </c>
      <c r="AR11" s="26">
        <v>556.46802846166895</v>
      </c>
      <c r="AS11" s="26">
        <v>279.47284622210401</v>
      </c>
      <c r="AT11" s="26">
        <v>52.673933255730603</v>
      </c>
      <c r="AU11" s="26">
        <v>136.79601951090399</v>
      </c>
      <c r="AV11" s="26">
        <v>50443.1309873098</v>
      </c>
      <c r="AW11" s="26">
        <v>15964.498513999501</v>
      </c>
      <c r="AX11" s="26">
        <v>34478.632473310201</v>
      </c>
      <c r="AY11" s="26">
        <v>24.106333064148899</v>
      </c>
      <c r="AZ11" s="26">
        <v>6.6658518930537802</v>
      </c>
      <c r="BA11" s="26">
        <v>6158.4331951035301</v>
      </c>
      <c r="BB11" s="26">
        <v>50.265041733824901</v>
      </c>
      <c r="BC11" s="26">
        <v>1417.07715713994</v>
      </c>
      <c r="BD11" s="26">
        <v>171.25128711343299</v>
      </c>
      <c r="BE11" s="26">
        <v>113.322711685047</v>
      </c>
      <c r="BF11" s="26">
        <v>3545.29420746595</v>
      </c>
      <c r="BG11" s="26">
        <v>106648.047170233</v>
      </c>
      <c r="BH11" s="26">
        <v>965.78237702342994</v>
      </c>
      <c r="BI11" s="26">
        <v>825.63427790362505</v>
      </c>
      <c r="BJ11" s="26">
        <v>617.35074680070795</v>
      </c>
      <c r="BK11" s="26">
        <v>272136.61092918302</v>
      </c>
      <c r="BL11" s="26">
        <v>173040.07271086599</v>
      </c>
      <c r="BM11" s="26">
        <v>2665.75141963326</v>
      </c>
      <c r="BN11" s="26">
        <v>1117.93797880636</v>
      </c>
      <c r="BO11" s="26">
        <v>21053.237635544701</v>
      </c>
      <c r="BP11" s="26">
        <v>35988.895963732197</v>
      </c>
      <c r="BQ11" s="26">
        <v>550692.81261583895</v>
      </c>
      <c r="BR11" s="26">
        <v>11583.283968973101</v>
      </c>
      <c r="BT11" s="35">
        <f t="shared" si="0"/>
        <v>1.6158996935659531E-5</v>
      </c>
      <c r="BU11" s="23">
        <f t="shared" si="1"/>
        <v>1.4767890253247272E-3</v>
      </c>
      <c r="BV11" s="23">
        <f t="shared" si="2"/>
        <v>-2.0672200052615445E-3</v>
      </c>
      <c r="BW11" s="23">
        <f t="shared" si="3"/>
        <v>1.7685678886920986E-3</v>
      </c>
      <c r="BX11" s="23">
        <f t="shared" si="4"/>
        <v>1.5921124626273276E-4</v>
      </c>
      <c r="BY11" s="23">
        <f t="shared" si="4"/>
        <v>3.0874225644605258E-4</v>
      </c>
      <c r="BZ11" s="23">
        <f t="shared" si="5"/>
        <v>5.441778029078631E-4</v>
      </c>
      <c r="CA11" s="23">
        <f t="shared" si="6"/>
        <v>1.5282088205041369E-3</v>
      </c>
      <c r="CB11" s="23">
        <f t="shared" si="7"/>
        <v>4.7791976130586074</v>
      </c>
    </row>
    <row r="12" spans="1:80" x14ac:dyDescent="0.25">
      <c r="A12" s="19" t="s">
        <v>85</v>
      </c>
      <c r="B12" s="97">
        <v>136717.43942000001</v>
      </c>
      <c r="C12" s="97">
        <v>18286.417067999999</v>
      </c>
      <c r="D12" s="97">
        <v>77182.538069999995</v>
      </c>
      <c r="E12" s="97">
        <v>39379.703597</v>
      </c>
      <c r="F12" s="97">
        <v>10979.275947</v>
      </c>
      <c r="G12" s="97">
        <v>60513.600493999998</v>
      </c>
      <c r="H12" s="97">
        <v>63134.45175</v>
      </c>
      <c r="I12" s="97">
        <v>5070.2628751000002</v>
      </c>
      <c r="J12" s="97"/>
      <c r="K12" s="97"/>
      <c r="L12" s="26"/>
      <c r="M12" s="26" t="s">
        <v>73</v>
      </c>
      <c r="N12" s="26">
        <v>317.27296190073503</v>
      </c>
      <c r="O12" s="26">
        <v>407.54794710241799</v>
      </c>
      <c r="P12" s="26">
        <v>407.54794710241799</v>
      </c>
      <c r="Q12" s="26">
        <v>940.06887651781597</v>
      </c>
      <c r="R12" s="26">
        <v>1637.40679137086</v>
      </c>
      <c r="S12" s="26">
        <v>181120.15312664499</v>
      </c>
      <c r="T12" s="26">
        <v>136900.702439877</v>
      </c>
      <c r="U12" s="26">
        <v>118.44489637306199</v>
      </c>
      <c r="V12" s="26">
        <v>30904.458140700299</v>
      </c>
      <c r="W12" s="26">
        <v>60.970343622511599</v>
      </c>
      <c r="X12" s="26">
        <v>4119.6814641677602</v>
      </c>
      <c r="Y12" s="26">
        <v>943.96749864488402</v>
      </c>
      <c r="Z12" s="26">
        <v>943.96749864488402</v>
      </c>
      <c r="AA12" s="26">
        <v>8.7585669472158294</v>
      </c>
      <c r="AB12" s="26">
        <v>97.589810861146205</v>
      </c>
      <c r="AC12" s="26">
        <v>7.2558225228362296</v>
      </c>
      <c r="AD12" s="26">
        <v>97.642697893911901</v>
      </c>
      <c r="AE12" s="26">
        <v>5861.1512041775604</v>
      </c>
      <c r="AF12" s="26">
        <v>5.0406023885467803</v>
      </c>
      <c r="AG12" s="26">
        <v>18258.947055830198</v>
      </c>
      <c r="AH12" s="26">
        <v>2519.33017216913</v>
      </c>
      <c r="AI12" s="26">
        <v>69590.824463014404</v>
      </c>
      <c r="AJ12" s="26">
        <v>7723.53048580211</v>
      </c>
      <c r="AK12" s="26">
        <v>77323.113515763704</v>
      </c>
      <c r="AL12" s="26">
        <v>9.4220069644748303</v>
      </c>
      <c r="AM12" s="26">
        <v>725.76452631658299</v>
      </c>
      <c r="AN12" s="26">
        <v>403.87361358399897</v>
      </c>
      <c r="AO12" s="26">
        <v>28200.0453670487</v>
      </c>
      <c r="AP12" s="26">
        <v>175.085246682209</v>
      </c>
      <c r="AQ12" s="26">
        <v>63.642037470086002</v>
      </c>
      <c r="AR12" s="26">
        <v>298.03118797158203</v>
      </c>
      <c r="AS12" s="26">
        <v>183.676327560971</v>
      </c>
      <c r="AT12" s="26">
        <v>58.0623139925152</v>
      </c>
      <c r="AU12" s="26">
        <v>98.502999423050298</v>
      </c>
      <c r="AV12" s="26">
        <v>39398.620494797302</v>
      </c>
      <c r="AW12" s="26">
        <v>10982.533479943701</v>
      </c>
      <c r="AX12" s="26">
        <v>28416.087014853601</v>
      </c>
      <c r="AY12" s="26">
        <v>30.083884071716401</v>
      </c>
      <c r="AZ12" s="26">
        <v>7.05929163202656</v>
      </c>
      <c r="BA12" s="26">
        <v>4909.3436328422504</v>
      </c>
      <c r="BB12" s="26">
        <v>53.853430202549603</v>
      </c>
      <c r="BC12" s="26">
        <v>959.78804308602798</v>
      </c>
      <c r="BD12" s="26">
        <v>48.286880792120698</v>
      </c>
      <c r="BE12" s="26">
        <v>59.013392001873903</v>
      </c>
      <c r="BF12" s="26">
        <v>2404.3518350611998</v>
      </c>
      <c r="BG12" s="26">
        <v>13082.001513441701</v>
      </c>
      <c r="BH12" s="26">
        <v>880.28029789789298</v>
      </c>
      <c r="BI12" s="26">
        <v>334.11435252236203</v>
      </c>
      <c r="BJ12" s="26">
        <v>15.4847131492727</v>
      </c>
      <c r="BK12" s="26">
        <v>60632.009855542303</v>
      </c>
      <c r="BL12" s="26">
        <v>16789.218207443901</v>
      </c>
      <c r="BM12" s="26">
        <v>0</v>
      </c>
      <c r="BN12" s="26">
        <v>2732.4619906617299</v>
      </c>
      <c r="BO12" s="26">
        <v>1701.7443551476299</v>
      </c>
      <c r="BP12" s="26">
        <v>3068.7203639722602</v>
      </c>
      <c r="BQ12" s="26">
        <v>63194.375125470498</v>
      </c>
      <c r="BR12" s="26">
        <v>715.60782013299104</v>
      </c>
      <c r="BT12" s="35">
        <f t="shared" si="0"/>
        <v>1.1327230046718486E-4</v>
      </c>
      <c r="BU12" s="23">
        <f t="shared" si="1"/>
        <v>1.3404509377476107E-3</v>
      </c>
      <c r="BV12" s="23">
        <f t="shared" si="2"/>
        <v>-1.5022085555442836E-3</v>
      </c>
      <c r="BW12" s="23">
        <f t="shared" si="3"/>
        <v>1.8213374330371846E-3</v>
      </c>
      <c r="BX12" s="23">
        <f t="shared" si="4"/>
        <v>4.8037176691048894E-4</v>
      </c>
      <c r="BY12" s="23">
        <f t="shared" si="4"/>
        <v>2.966983396196104E-4</v>
      </c>
      <c r="BZ12" s="23">
        <f t="shared" si="5"/>
        <v>1.9567396515109826E-3</v>
      </c>
      <c r="CA12" s="23">
        <f t="shared" si="6"/>
        <v>9.4913908031993462E-4</v>
      </c>
      <c r="CB12" s="23">
        <f t="shared" si="7"/>
        <v>4.5618507485161732</v>
      </c>
    </row>
    <row r="13" spans="1:80" x14ac:dyDescent="0.25">
      <c r="A13" s="22" t="s">
        <v>86</v>
      </c>
      <c r="B13" s="97">
        <v>199.56040709999999</v>
      </c>
      <c r="C13" s="97">
        <v>1.5704529599999999E-2</v>
      </c>
      <c r="D13" s="97">
        <v>81.078342126999999</v>
      </c>
      <c r="E13" s="97">
        <v>3.0358504797000001</v>
      </c>
      <c r="F13" s="97">
        <v>2.4200657202999998</v>
      </c>
      <c r="G13" s="97">
        <v>2.3720937031</v>
      </c>
      <c r="H13" s="97">
        <v>20.769170033000002</v>
      </c>
      <c r="I13" s="97"/>
      <c r="J13" s="97"/>
      <c r="K13" s="97"/>
      <c r="L13" s="26"/>
      <c r="M13" s="26" t="s">
        <v>86</v>
      </c>
      <c r="N13" s="26">
        <v>3.98554521337985E-6</v>
      </c>
      <c r="O13" s="26">
        <v>4.6121727340068498E-5</v>
      </c>
      <c r="P13" s="26">
        <v>4.6121727340068498E-5</v>
      </c>
      <c r="Q13" s="26">
        <v>8.8362879677243597E-5</v>
      </c>
      <c r="R13" s="26">
        <v>1.81466561916257E-5</v>
      </c>
      <c r="S13" s="26">
        <v>0</v>
      </c>
      <c r="T13" s="26">
        <v>4.1848994416794703E-2</v>
      </c>
      <c r="U13" s="26">
        <v>1.6698335769440599E-4</v>
      </c>
      <c r="V13" s="26">
        <v>5.6280871046148199E-6</v>
      </c>
      <c r="W13" s="26">
        <v>4.2556791051439302E-5</v>
      </c>
      <c r="X13" s="26">
        <v>0</v>
      </c>
      <c r="Y13" s="26">
        <v>1.32961576150398E-4</v>
      </c>
      <c r="Z13" s="26">
        <v>1.32961576150398E-4</v>
      </c>
      <c r="AA13" s="26">
        <v>1.2027789260183901E-6</v>
      </c>
      <c r="AB13" s="26">
        <v>4.6154578018816403E-5</v>
      </c>
      <c r="AC13" s="26">
        <v>0</v>
      </c>
      <c r="AD13" s="26">
        <v>0</v>
      </c>
      <c r="AE13" s="26">
        <v>1.95515590998528E-5</v>
      </c>
      <c r="AF13" s="26">
        <v>5.8432416465219204E-6</v>
      </c>
      <c r="AG13" s="26">
        <v>1.6586892419958401E-6</v>
      </c>
      <c r="AH13" s="26">
        <v>0</v>
      </c>
      <c r="AI13" s="26">
        <v>1.35321946460754E-4</v>
      </c>
      <c r="AJ13" s="26">
        <v>1.38312097312014E-5</v>
      </c>
      <c r="AK13" s="26">
        <v>1.5035593511797399E-4</v>
      </c>
      <c r="AL13" s="26">
        <v>0</v>
      </c>
      <c r="AM13" s="26">
        <v>7.2693088510061304E-5</v>
      </c>
      <c r="AN13" s="26">
        <v>0</v>
      </c>
      <c r="AO13" s="26">
        <v>3.7415547214735798E-4</v>
      </c>
      <c r="AP13" s="26">
        <v>6.8361469821480603E-10</v>
      </c>
      <c r="AQ13" s="26">
        <v>0</v>
      </c>
      <c r="AR13" s="26">
        <v>5.5068481070564497E-7</v>
      </c>
      <c r="AS13" s="26">
        <v>7.6682484829444999E-10</v>
      </c>
      <c r="AT13" s="26">
        <v>0</v>
      </c>
      <c r="AU13" s="26">
        <v>1.56218632362748E-8</v>
      </c>
      <c r="AV13" s="26">
        <v>2.3176025143713698E-6</v>
      </c>
      <c r="AW13" s="26">
        <v>1.59913274249464E-6</v>
      </c>
      <c r="AX13" s="26">
        <v>7.1846977187673799E-7</v>
      </c>
      <c r="AY13" s="26">
        <v>0</v>
      </c>
      <c r="AZ13" s="26">
        <v>0</v>
      </c>
      <c r="BA13" s="26">
        <v>5.0974387804031103E-7</v>
      </c>
      <c r="BB13" s="26">
        <v>0</v>
      </c>
      <c r="BC13" s="26">
        <v>7.5498602820813696E-8</v>
      </c>
      <c r="BD13" s="26">
        <v>3.4328720161819099E-8</v>
      </c>
      <c r="BE13" s="26">
        <v>0</v>
      </c>
      <c r="BF13" s="26">
        <v>3.01980301702519E-7</v>
      </c>
      <c r="BG13" s="26">
        <v>8.4247986992730098E-7</v>
      </c>
      <c r="BH13" s="26">
        <v>0</v>
      </c>
      <c r="BI13" s="26">
        <v>1.09824126280747E-7</v>
      </c>
      <c r="BJ13" s="26">
        <v>0</v>
      </c>
      <c r="BK13" s="26">
        <v>2.6786474644091302E-7</v>
      </c>
      <c r="BL13" s="26">
        <v>1.2503634755865601E-4</v>
      </c>
      <c r="BM13" s="26">
        <v>0</v>
      </c>
      <c r="BN13" s="26">
        <v>0</v>
      </c>
      <c r="BO13" s="26">
        <v>2.13705396297337E-5</v>
      </c>
      <c r="BP13" s="26">
        <v>1.8039198002612402E-5</v>
      </c>
      <c r="BQ13" s="26">
        <v>1.0705057954000501E-3</v>
      </c>
      <c r="BR13" s="26">
        <v>2.4390969460473801E-5</v>
      </c>
      <c r="BT13" s="35">
        <f t="shared" si="0"/>
        <v>7.9995440490902604E-3</v>
      </c>
      <c r="BU13" s="23">
        <f t="shared" si="1"/>
        <v>-0.99979029410179632</v>
      </c>
      <c r="BV13" s="23">
        <f t="shared" si="2"/>
        <v>-0.99989438147564791</v>
      </c>
      <c r="BW13" s="23">
        <f t="shared" si="3"/>
        <v>-0.99999814554748934</v>
      </c>
      <c r="BX13" s="23">
        <f t="shared" si="4"/>
        <v>-0.99999923658871548</v>
      </c>
      <c r="BY13" s="23">
        <f t="shared" si="4"/>
        <v>-0.99999933921929096</v>
      </c>
      <c r="BZ13" s="23">
        <f t="shared" si="5"/>
        <v>-0.99999988707665888</v>
      </c>
      <c r="CA13" s="23">
        <f t="shared" si="6"/>
        <v>-0.99994845697764045</v>
      </c>
      <c r="CB13" s="23" t="str">
        <f t="shared" si="7"/>
        <v/>
      </c>
    </row>
    <row r="14" spans="1:80" x14ac:dyDescent="0.25">
      <c r="A14" s="22" t="s">
        <v>87</v>
      </c>
      <c r="B14" s="97">
        <v>4231.6764413000001</v>
      </c>
      <c r="C14" s="97">
        <v>1.8600141068</v>
      </c>
      <c r="D14" s="97">
        <v>11998.303418</v>
      </c>
      <c r="E14" s="97">
        <v>1064.9705804</v>
      </c>
      <c r="F14" s="97">
        <v>482.47968509999998</v>
      </c>
      <c r="G14" s="97">
        <v>714.90578906999997</v>
      </c>
      <c r="H14" s="97">
        <v>1609.5731911</v>
      </c>
      <c r="I14" s="97">
        <v>315.37271107999999</v>
      </c>
      <c r="J14" s="97"/>
      <c r="K14" s="97"/>
      <c r="L14" s="26"/>
      <c r="M14" s="26" t="s">
        <v>180</v>
      </c>
      <c r="N14" s="26">
        <v>1.22773073162783E-2</v>
      </c>
      <c r="O14" s="26">
        <v>0.166668391769242</v>
      </c>
      <c r="P14" s="26">
        <v>0.166668391769242</v>
      </c>
      <c r="Q14" s="26">
        <v>0.27223484486350502</v>
      </c>
      <c r="R14" s="26">
        <v>6.9551417982854398</v>
      </c>
      <c r="S14" s="26">
        <v>28.712703457618701</v>
      </c>
      <c r="T14" s="26">
        <v>187.35936330516901</v>
      </c>
      <c r="U14" s="26">
        <v>0.83399577395790203</v>
      </c>
      <c r="V14" s="26">
        <v>3.6168957196898002</v>
      </c>
      <c r="W14" s="26">
        <v>0.29727050942310501</v>
      </c>
      <c r="X14" s="26">
        <v>0</v>
      </c>
      <c r="Y14" s="26">
        <v>1.6052984519012099</v>
      </c>
      <c r="Z14" s="26">
        <v>1.6052984519012099</v>
      </c>
      <c r="AA14" s="26">
        <v>1.97774035329067E-2</v>
      </c>
      <c r="AB14" s="26">
        <v>2.3374916164927702</v>
      </c>
      <c r="AC14" s="26">
        <v>0</v>
      </c>
      <c r="AD14" s="26">
        <v>0</v>
      </c>
      <c r="AE14" s="26">
        <v>6.1829395487799997E-2</v>
      </c>
      <c r="AF14" s="26">
        <v>1.8001830952586801E-2</v>
      </c>
      <c r="AG14" s="26">
        <v>0.17846637047570099</v>
      </c>
      <c r="AH14" s="26">
        <v>0</v>
      </c>
      <c r="AI14" s="26">
        <v>170.05478930978799</v>
      </c>
      <c r="AJ14" s="26">
        <v>18.875207901144702</v>
      </c>
      <c r="AK14" s="26">
        <v>188.94977461446501</v>
      </c>
      <c r="AL14" s="26">
        <v>0</v>
      </c>
      <c r="AM14" s="26">
        <v>3.4925819143835</v>
      </c>
      <c r="AN14" s="26">
        <v>1.79444633674497E-2</v>
      </c>
      <c r="AO14" s="26">
        <v>79.108565816233593</v>
      </c>
      <c r="AP14" s="26">
        <v>2.8807113543544E-2</v>
      </c>
      <c r="AQ14" s="26">
        <v>6.5898846674052103E-2</v>
      </c>
      <c r="AR14" s="26">
        <v>3.01013175923323</v>
      </c>
      <c r="AS14" s="26">
        <v>3.71581271736195E-2</v>
      </c>
      <c r="AT14" s="26">
        <v>0</v>
      </c>
      <c r="AU14" s="26">
        <v>4.7981381967294297E-2</v>
      </c>
      <c r="AV14" s="26">
        <v>7.2345818346368196</v>
      </c>
      <c r="AW14" s="26">
        <v>6.8071524911181296</v>
      </c>
      <c r="AX14" s="26">
        <v>0.427429343518687</v>
      </c>
      <c r="AY14" s="26">
        <v>5.0103457067742396E-4</v>
      </c>
      <c r="AZ14" s="26">
        <v>0</v>
      </c>
      <c r="BA14" s="26">
        <v>0.46905632258028901</v>
      </c>
      <c r="BB14" s="26">
        <v>5.3051005913898504E-4</v>
      </c>
      <c r="BC14" s="26">
        <v>0.64610082507977895</v>
      </c>
      <c r="BD14" s="26">
        <v>0.120332239840826</v>
      </c>
      <c r="BE14" s="26">
        <v>5.8670249177400401E-2</v>
      </c>
      <c r="BF14" s="26">
        <v>1.8927206027436501</v>
      </c>
      <c r="BG14" s="26">
        <v>5.2631625168271503</v>
      </c>
      <c r="BH14" s="26">
        <v>0.103677458511769</v>
      </c>
      <c r="BI14" s="26">
        <v>0.30762830073248598</v>
      </c>
      <c r="BJ14" s="26">
        <v>1.32558629166046E-5</v>
      </c>
      <c r="BK14" s="26">
        <v>315.38846281982097</v>
      </c>
      <c r="BL14" s="26">
        <v>23.092148406012001</v>
      </c>
      <c r="BM14" s="26">
        <v>0</v>
      </c>
      <c r="BN14" s="26">
        <v>0</v>
      </c>
      <c r="BO14" s="26">
        <v>3.0902063560376298</v>
      </c>
      <c r="BP14" s="26">
        <v>5.8131611739612001</v>
      </c>
      <c r="BQ14" s="26">
        <v>104.398774450635</v>
      </c>
      <c r="BR14" s="26">
        <v>1.60193708866989</v>
      </c>
      <c r="BT14" s="35">
        <f t="shared" si="0"/>
        <v>1.0467016207487259E-4</v>
      </c>
      <c r="BU14" s="23">
        <f t="shared" si="1"/>
        <v>-0.95572455363633357</v>
      </c>
      <c r="BV14" s="23">
        <f t="shared" si="2"/>
        <v>-0.90405106615952624</v>
      </c>
      <c r="BW14" s="23">
        <f t="shared" si="3"/>
        <v>-0.98425195896188122</v>
      </c>
      <c r="BX14" s="23">
        <f t="shared" si="4"/>
        <v>-0.99320677775726018</v>
      </c>
      <c r="BY14" s="23">
        <f t="shared" si="4"/>
        <v>-0.98589131791174323</v>
      </c>
      <c r="BZ14" s="23">
        <f t="shared" si="5"/>
        <v>-0.55883912587964824</v>
      </c>
      <c r="CA14" s="23">
        <f t="shared" si="6"/>
        <v>-0.93513884610659559</v>
      </c>
      <c r="CB14" s="23">
        <f t="shared" si="7"/>
        <v>-0.74915849394411849</v>
      </c>
    </row>
    <row r="15" spans="1:80" x14ac:dyDescent="0.25">
      <c r="A15" s="16" t="s">
        <v>88</v>
      </c>
      <c r="B15" s="87">
        <v>1128.7247895999999</v>
      </c>
      <c r="C15" s="87">
        <v>3.8759329299999999E-2</v>
      </c>
      <c r="D15" s="87">
        <v>3989.9351396000002</v>
      </c>
      <c r="E15" s="87">
        <v>925.91330885000002</v>
      </c>
      <c r="F15" s="87">
        <v>189.30758523</v>
      </c>
      <c r="G15" s="87">
        <v>9.7395055458000002</v>
      </c>
      <c r="H15" s="87">
        <v>58.757681449000003</v>
      </c>
      <c r="I15" s="87">
        <v>14.561358943</v>
      </c>
      <c r="J15" s="87"/>
      <c r="K15" s="87"/>
      <c r="L15" s="26"/>
      <c r="M15" s="26" t="s">
        <v>88</v>
      </c>
      <c r="N15" s="26">
        <v>1.62347829816409E-3</v>
      </c>
      <c r="O15" s="26">
        <v>1.8787506288992801E-2</v>
      </c>
      <c r="P15" s="26">
        <v>1.8787506288992801E-2</v>
      </c>
      <c r="Q15" s="26">
        <v>3.5997497280047502E-2</v>
      </c>
      <c r="R15" s="26">
        <v>7.3922012495995703E-3</v>
      </c>
      <c r="S15" s="26">
        <v>0</v>
      </c>
      <c r="T15" s="26">
        <v>38.430630180172699</v>
      </c>
      <c r="U15" s="26">
        <v>6.8020917136857401E-2</v>
      </c>
      <c r="V15" s="26">
        <v>2.2923420851204499E-3</v>
      </c>
      <c r="W15" s="26">
        <v>1.7335022082375601E-2</v>
      </c>
      <c r="X15" s="26">
        <v>0</v>
      </c>
      <c r="Y15" s="26">
        <v>5.4161858542414197E-2</v>
      </c>
      <c r="Z15" s="26">
        <v>5.4161858542414197E-2</v>
      </c>
      <c r="AA15" s="26">
        <v>1.7088841416028601E-2</v>
      </c>
      <c r="AB15" s="26">
        <v>1.8801026466487E-2</v>
      </c>
      <c r="AC15" s="26">
        <v>0</v>
      </c>
      <c r="AD15" s="26">
        <v>0</v>
      </c>
      <c r="AE15" s="26">
        <v>7.9637550633884103E-3</v>
      </c>
      <c r="AF15" s="26">
        <v>2.38035387082953E-3</v>
      </c>
      <c r="AG15" s="26">
        <v>1.8316097598615399E-3</v>
      </c>
      <c r="AH15" s="26">
        <v>0</v>
      </c>
      <c r="AI15" s="26">
        <v>189.686874452289</v>
      </c>
      <c r="AJ15" s="26">
        <v>21.059234400921401</v>
      </c>
      <c r="AK15" s="26">
        <v>210.763197694626</v>
      </c>
      <c r="AL15" s="26">
        <v>0</v>
      </c>
      <c r="AM15" s="26">
        <v>2.96083789855431E-2</v>
      </c>
      <c r="AN15" s="26">
        <v>0</v>
      </c>
      <c r="AO15" s="26">
        <v>0.15240640921972801</v>
      </c>
      <c r="AP15" s="26">
        <v>2.0312951603035701E-3</v>
      </c>
      <c r="AQ15" s="26">
        <v>6.4031570186896803E-4</v>
      </c>
      <c r="AR15" s="26">
        <v>2.5782509631442201</v>
      </c>
      <c r="AS15" s="26">
        <v>1.05424031482002E-3</v>
      </c>
      <c r="AT15" s="26">
        <v>0</v>
      </c>
      <c r="AU15" s="26">
        <v>4.9235930157575302E-3</v>
      </c>
      <c r="AV15" s="26">
        <v>3.8692298084888899</v>
      </c>
      <c r="AW15" s="26">
        <v>3.6153325361574402</v>
      </c>
      <c r="AX15" s="26">
        <v>0.25389727233144199</v>
      </c>
      <c r="AY15" s="26">
        <v>0</v>
      </c>
      <c r="AZ15" s="26">
        <v>0</v>
      </c>
      <c r="BA15" s="26">
        <v>0.16956780270837801</v>
      </c>
      <c r="BB15" s="26">
        <v>0</v>
      </c>
      <c r="BC15" s="26">
        <v>0.160347018524336</v>
      </c>
      <c r="BD15" s="26">
        <v>1.05589866455022E-2</v>
      </c>
      <c r="BE15" s="26">
        <v>3.5639513439926799E-3</v>
      </c>
      <c r="BF15" s="26">
        <v>0.64138750089562802</v>
      </c>
      <c r="BG15" s="26">
        <v>3.4320019580570801E-4</v>
      </c>
      <c r="BH15" s="26">
        <v>0</v>
      </c>
      <c r="BI15" s="26">
        <v>4.2994374576299101E-2</v>
      </c>
      <c r="BJ15" s="26">
        <v>1.2494126335863099E-5</v>
      </c>
      <c r="BK15" s="26">
        <v>0.46859850636860101</v>
      </c>
      <c r="BL15" s="26">
        <v>5.0930778494948599E-2</v>
      </c>
      <c r="BM15" s="26">
        <v>0</v>
      </c>
      <c r="BN15" s="26">
        <v>0</v>
      </c>
      <c r="BO15" s="26">
        <v>8.7039572408714998E-3</v>
      </c>
      <c r="BP15" s="26">
        <v>7.3480559619041302E-3</v>
      </c>
      <c r="BQ15" s="26">
        <v>0.43606598433616001</v>
      </c>
      <c r="BR15" s="26">
        <v>9.9367928603868293E-3</v>
      </c>
      <c r="BT15" s="35">
        <f t="shared" si="0"/>
        <v>8.1080765536631106E-5</v>
      </c>
      <c r="BU15" s="23">
        <f t="shared" si="1"/>
        <v>-0.96595216962162056</v>
      </c>
      <c r="BV15" s="23">
        <f t="shared" si="2"/>
        <v>-0.9527440285231783</v>
      </c>
      <c r="BW15" s="23">
        <f t="shared" si="3"/>
        <v>-0.94717628474638427</v>
      </c>
      <c r="BX15" s="23">
        <f t="shared" si="4"/>
        <v>-0.99582117486431365</v>
      </c>
      <c r="BY15" s="23">
        <f t="shared" si="4"/>
        <v>-0.98090233662975002</v>
      </c>
      <c r="BZ15" s="23">
        <f t="shared" si="5"/>
        <v>-0.95188682791287327</v>
      </c>
      <c r="CA15" s="23">
        <f t="shared" si="6"/>
        <v>-0.99257857060417454</v>
      </c>
      <c r="CB15" s="23">
        <f t="shared" si="7"/>
        <v>-0.98953350371923954</v>
      </c>
    </row>
    <row r="16" spans="1:80" x14ac:dyDescent="0.25">
      <c r="A16" s="20" t="s">
        <v>89</v>
      </c>
      <c r="B16" s="97">
        <v>310.37820736999998</v>
      </c>
      <c r="C16" s="97">
        <v>17.939331609</v>
      </c>
      <c r="D16" s="97">
        <v>1115.4353475999999</v>
      </c>
      <c r="E16" s="97">
        <v>1248.9167828</v>
      </c>
      <c r="F16" s="97">
        <v>829.86894594</v>
      </c>
      <c r="G16" s="97">
        <v>2404.6465635</v>
      </c>
      <c r="H16" s="97">
        <v>2432.7157379</v>
      </c>
      <c r="I16" s="97"/>
      <c r="J16" s="97"/>
      <c r="K16" s="97"/>
      <c r="L16" s="26"/>
      <c r="M16" s="26" t="s">
        <v>181</v>
      </c>
      <c r="N16" s="26">
        <v>171.85732213325099</v>
      </c>
      <c r="O16" s="26">
        <v>7.6523790257446098</v>
      </c>
      <c r="P16" s="26">
        <v>7.6523790257446098</v>
      </c>
      <c r="Q16" s="26">
        <v>2.4825332012235499</v>
      </c>
      <c r="R16" s="26">
        <v>30.930738130206301</v>
      </c>
      <c r="S16" s="26">
        <v>128.12615488774</v>
      </c>
      <c r="T16" s="26">
        <v>311.239335474021</v>
      </c>
      <c r="U16" s="26">
        <v>39.3993643464134</v>
      </c>
      <c r="V16" s="26">
        <v>15.0927109570223</v>
      </c>
      <c r="W16" s="26">
        <v>19.504116395039901</v>
      </c>
      <c r="X16" s="26">
        <v>1.2666055356631301</v>
      </c>
      <c r="Y16" s="26">
        <v>16.170307809525301</v>
      </c>
      <c r="Z16" s="26">
        <v>16.170307809525301</v>
      </c>
      <c r="AA16" s="26">
        <v>0</v>
      </c>
      <c r="AB16" s="26">
        <v>18.8559047042103</v>
      </c>
      <c r="AC16" s="26">
        <v>1.1406846569893001E-2</v>
      </c>
      <c r="AD16" s="26">
        <v>45.761562327071204</v>
      </c>
      <c r="AE16" s="26">
        <v>45.124238854635799</v>
      </c>
      <c r="AF16" s="26">
        <v>0.23033165257108701</v>
      </c>
      <c r="AG16" s="26">
        <v>17.991141426941599</v>
      </c>
      <c r="AH16" s="26">
        <v>0</v>
      </c>
      <c r="AI16" s="26">
        <v>1006.7787558035</v>
      </c>
      <c r="AJ16" s="26">
        <v>111.86402072388699</v>
      </c>
      <c r="AK16" s="26">
        <v>1118.64277652738</v>
      </c>
      <c r="AL16" s="26">
        <v>3.9799131242769403E-2</v>
      </c>
      <c r="AM16" s="26">
        <v>36.507060770679502</v>
      </c>
      <c r="AN16" s="26">
        <v>13.824406590497</v>
      </c>
      <c r="AO16" s="26">
        <v>1137.4504919398701</v>
      </c>
      <c r="AP16" s="26">
        <v>81.733577924722795</v>
      </c>
      <c r="AQ16" s="26">
        <v>15.466765101583499</v>
      </c>
      <c r="AR16" s="26">
        <v>23.263602569707299</v>
      </c>
      <c r="AS16" s="26">
        <v>9.9333281317481994</v>
      </c>
      <c r="AT16" s="26">
        <v>23.7378864884626</v>
      </c>
      <c r="AU16" s="26">
        <v>30.996100167134799</v>
      </c>
      <c r="AV16" s="26">
        <v>1252.2834983635601</v>
      </c>
      <c r="AW16" s="26">
        <v>832.096296679234</v>
      </c>
      <c r="AX16" s="26">
        <v>420.18720168432998</v>
      </c>
      <c r="AY16" s="26">
        <v>0.82215701372928196</v>
      </c>
      <c r="AZ16" s="26">
        <v>0.701362729796014</v>
      </c>
      <c r="BA16" s="26">
        <v>273.30863529908299</v>
      </c>
      <c r="BB16" s="26">
        <v>13.238894379827601</v>
      </c>
      <c r="BC16" s="26">
        <v>45.866881293451797</v>
      </c>
      <c r="BD16" s="26">
        <v>11.4547963284225</v>
      </c>
      <c r="BE16" s="26">
        <v>20.909994482448401</v>
      </c>
      <c r="BF16" s="26">
        <v>114.70813827345</v>
      </c>
      <c r="BG16" s="26">
        <v>1.7998135548596701</v>
      </c>
      <c r="BH16" s="26">
        <v>40.019970180040403</v>
      </c>
      <c r="BI16" s="26">
        <v>105.29331306822699</v>
      </c>
      <c r="BJ16" s="26">
        <v>6.8164866569001701</v>
      </c>
      <c r="BK16" s="26">
        <v>2411.5435081260698</v>
      </c>
      <c r="BL16" s="26">
        <v>608.39115976424898</v>
      </c>
      <c r="BM16" s="26">
        <v>37.593281396663301</v>
      </c>
      <c r="BN16" s="26">
        <v>1.43154717084274E-2</v>
      </c>
      <c r="BO16" s="26">
        <v>374.55544821296797</v>
      </c>
      <c r="BP16" s="26">
        <v>184.076409564611</v>
      </c>
      <c r="BQ16" s="26">
        <v>2439.3200155782902</v>
      </c>
      <c r="BR16" s="26">
        <v>289.148682719774</v>
      </c>
      <c r="BT16" s="35">
        <f t="shared" si="0"/>
        <v>0</v>
      </c>
      <c r="BU16" s="23">
        <f t="shared" si="1"/>
        <v>2.7744477014601562E-3</v>
      </c>
      <c r="BV16" s="23">
        <f t="shared" si="2"/>
        <v>2.8880573184569941E-3</v>
      </c>
      <c r="BW16" s="23">
        <f t="shared" si="3"/>
        <v>2.8754951457126291E-3</v>
      </c>
      <c r="BX16" s="23">
        <f t="shared" si="4"/>
        <v>2.695708481082389E-3</v>
      </c>
      <c r="BY16" s="23">
        <f t="shared" si="4"/>
        <v>2.6839788982717721E-3</v>
      </c>
      <c r="BZ16" s="23">
        <f t="shared" si="5"/>
        <v>2.868173947372642E-3</v>
      </c>
      <c r="CA16" s="23">
        <f t="shared" si="6"/>
        <v>2.7147757444078422E-3</v>
      </c>
    </row>
    <row r="17" spans="1:79" x14ac:dyDescent="0.25">
      <c r="A17" s="56" t="s">
        <v>90</v>
      </c>
      <c r="B17" s="97">
        <v>11406.440431000001</v>
      </c>
      <c r="C17" s="97">
        <v>450.00564645999998</v>
      </c>
      <c r="D17" s="97">
        <v>20866.315295</v>
      </c>
      <c r="E17" s="97">
        <v>3314.2886755</v>
      </c>
      <c r="F17" s="97">
        <v>3125.2371585000001</v>
      </c>
      <c r="G17" s="97">
        <v>7395.5126023000003</v>
      </c>
      <c r="H17" s="97">
        <v>15474.501415000001</v>
      </c>
      <c r="I17" s="97"/>
      <c r="J17" s="97"/>
      <c r="K17" s="97"/>
      <c r="L17" s="26"/>
      <c r="M17" s="26" t="s">
        <v>336</v>
      </c>
      <c r="N17" s="26">
        <v>472.64508853774601</v>
      </c>
      <c r="O17" s="26">
        <v>38.0332294564965</v>
      </c>
      <c r="P17" s="26">
        <v>30.610986264328101</v>
      </c>
      <c r="Q17" s="26">
        <v>31.253534724449899</v>
      </c>
      <c r="R17" s="26">
        <v>429.48850695618199</v>
      </c>
      <c r="S17" s="26">
        <v>6240.1005684619804</v>
      </c>
      <c r="T17" s="26">
        <v>11433.2960055556</v>
      </c>
      <c r="U17" s="26">
        <v>244.838282376428</v>
      </c>
      <c r="V17" s="26">
        <v>86.554418535557701</v>
      </c>
      <c r="W17" s="26">
        <v>67.903847302905206</v>
      </c>
      <c r="X17" s="26">
        <v>217.508692369708</v>
      </c>
      <c r="Y17" s="26">
        <v>1394.4687049751301</v>
      </c>
      <c r="Z17" s="26">
        <v>1394.4687049751301</v>
      </c>
      <c r="AA17" s="26">
        <v>0</v>
      </c>
      <c r="AB17" s="26">
        <v>638.06943964648701</v>
      </c>
      <c r="AC17" s="26">
        <v>6.1010501238320698</v>
      </c>
      <c r="AD17" s="26">
        <v>286.70100578007703</v>
      </c>
      <c r="AE17" s="26">
        <v>83.145170918333804</v>
      </c>
      <c r="AF17" s="26">
        <v>2.9524654680120301</v>
      </c>
      <c r="AG17" s="26">
        <v>451.02030173558802</v>
      </c>
      <c r="AH17" s="26">
        <v>0</v>
      </c>
      <c r="AI17" s="26">
        <v>18824.271819750102</v>
      </c>
      <c r="AJ17" s="26">
        <v>2091.5865536136498</v>
      </c>
      <c r="AK17" s="26">
        <v>20915.858373363699</v>
      </c>
      <c r="AL17" s="26">
        <v>8.6704726661322606</v>
      </c>
      <c r="AM17" s="26">
        <v>221.282162882432</v>
      </c>
      <c r="AN17" s="26">
        <v>28.680707849005401</v>
      </c>
      <c r="AO17" s="26">
        <v>6577.6261945534698</v>
      </c>
      <c r="AP17" s="26">
        <v>38.602269206391199</v>
      </c>
      <c r="AQ17" s="26">
        <v>77.195688927837196</v>
      </c>
      <c r="AR17" s="26">
        <v>187.886275566725</v>
      </c>
      <c r="AS17" s="26">
        <v>42.6111957671257</v>
      </c>
      <c r="AT17" s="26">
        <v>2.0759026725530099</v>
      </c>
      <c r="AU17" s="26">
        <v>16.754018556303301</v>
      </c>
      <c r="AV17" s="26">
        <v>3322.0226538434799</v>
      </c>
      <c r="AW17" s="26">
        <v>3132.44137902081</v>
      </c>
      <c r="AX17" s="26">
        <v>189.58127482266499</v>
      </c>
      <c r="AY17" s="26">
        <v>0.36397662108610901</v>
      </c>
      <c r="AZ17" s="26">
        <v>0.14299815032214999</v>
      </c>
      <c r="BA17" s="26">
        <v>328.54516366562501</v>
      </c>
      <c r="BB17" s="26">
        <v>20.3827149390698</v>
      </c>
      <c r="BC17" s="26">
        <v>499.43950011298602</v>
      </c>
      <c r="BD17" s="26">
        <v>116.714846069985</v>
      </c>
      <c r="BE17" s="26">
        <v>64.207405626195296</v>
      </c>
      <c r="BF17" s="26">
        <v>1248.9156331949901</v>
      </c>
      <c r="BG17" s="26">
        <v>227.117224966674</v>
      </c>
      <c r="BH17" s="26">
        <v>77.902987747813</v>
      </c>
      <c r="BI17" s="26">
        <v>343.89593070873099</v>
      </c>
      <c r="BJ17" s="26">
        <v>38.124163638067202</v>
      </c>
      <c r="BK17" s="26">
        <v>7418.7949601459304</v>
      </c>
      <c r="BL17" s="26">
        <v>4258.4197511045404</v>
      </c>
      <c r="BM17" s="26">
        <v>111.921306190358</v>
      </c>
      <c r="BN17" s="26">
        <v>49.685636312616197</v>
      </c>
      <c r="BO17" s="26">
        <v>2068.8501924197799</v>
      </c>
      <c r="BP17" s="26">
        <v>924.53205409480995</v>
      </c>
      <c r="BQ17" s="26">
        <v>15515.668375248701</v>
      </c>
      <c r="BR17" s="26">
        <v>1404.98756201899</v>
      </c>
      <c r="BT17" s="35">
        <f t="shared" si="0"/>
        <v>0</v>
      </c>
      <c r="BU17" s="23">
        <f t="shared" si="1"/>
        <v>2.354422023071419E-3</v>
      </c>
      <c r="BV17" s="23">
        <f t="shared" si="2"/>
        <v>2.2547612092645845E-3</v>
      </c>
      <c r="BW17" s="23">
        <f t="shared" si="3"/>
        <v>2.3743089119126837E-3</v>
      </c>
      <c r="BX17" s="23">
        <f t="shared" si="4"/>
        <v>2.3335258635288347E-3</v>
      </c>
      <c r="BY17" s="23">
        <f t="shared" si="4"/>
        <v>2.3051756252212563E-3</v>
      </c>
      <c r="BZ17" s="23">
        <f t="shared" si="5"/>
        <v>3.1481736423097113E-3</v>
      </c>
      <c r="CA17" s="23">
        <f t="shared" si="6"/>
        <v>2.6603093143146659E-3</v>
      </c>
    </row>
    <row r="18" spans="1:79" x14ac:dyDescent="0.25">
      <c r="A18" s="20" t="s">
        <v>91</v>
      </c>
      <c r="B18" s="97">
        <v>444.34885309999999</v>
      </c>
      <c r="C18" s="97">
        <v>90.242118955999999</v>
      </c>
      <c r="D18" s="97">
        <v>6346.9680759000003</v>
      </c>
      <c r="E18" s="97">
        <v>635.68721664999998</v>
      </c>
      <c r="F18" s="97">
        <v>468.44437744999999</v>
      </c>
      <c r="G18" s="97">
        <v>11696.132796</v>
      </c>
      <c r="H18" s="97">
        <v>651.62563305000003</v>
      </c>
      <c r="I18" s="97"/>
      <c r="J18" s="97"/>
      <c r="K18" s="97"/>
      <c r="L18" s="26"/>
      <c r="M18" s="26" t="s">
        <v>182</v>
      </c>
      <c r="N18" s="26">
        <v>6.2666456421170897</v>
      </c>
      <c r="O18" s="26">
        <v>4.5402490712875698</v>
      </c>
      <c r="P18" s="26">
        <v>4.5402490712875698</v>
      </c>
      <c r="Q18" s="26">
        <v>1.29579159476842</v>
      </c>
      <c r="R18" s="26">
        <v>23.401651762274799</v>
      </c>
      <c r="S18" s="26">
        <v>69.135525014873906</v>
      </c>
      <c r="T18" s="26">
        <v>445.58469825272601</v>
      </c>
      <c r="U18" s="26">
        <v>40.275899690066304</v>
      </c>
      <c r="V18" s="26">
        <v>11.4758842972825</v>
      </c>
      <c r="W18" s="26">
        <v>19.842400351073199</v>
      </c>
      <c r="X18" s="26">
        <v>0</v>
      </c>
      <c r="Y18" s="26">
        <v>14.8352827194749</v>
      </c>
      <c r="Z18" s="26">
        <v>14.8352827194749</v>
      </c>
      <c r="AA18" s="26">
        <v>0</v>
      </c>
      <c r="AB18" s="26">
        <v>16.038589394236901</v>
      </c>
      <c r="AC18" s="26">
        <v>9.2376048276812603E-3</v>
      </c>
      <c r="AD18" s="26">
        <v>7.6747213492286803E-2</v>
      </c>
      <c r="AE18" s="26">
        <v>0</v>
      </c>
      <c r="AF18" s="26">
        <v>0.166185125593346</v>
      </c>
      <c r="AG18" s="26">
        <v>90.5123147020728</v>
      </c>
      <c r="AH18" s="26">
        <v>0</v>
      </c>
      <c r="AI18" s="26">
        <v>5728.6908329503003</v>
      </c>
      <c r="AJ18" s="26">
        <v>636.52206290822505</v>
      </c>
      <c r="AK18" s="26">
        <v>6365.2128958585199</v>
      </c>
      <c r="AL18" s="26">
        <v>0</v>
      </c>
      <c r="AM18" s="26">
        <v>27.619232042157801</v>
      </c>
      <c r="AN18" s="26">
        <v>6.5508708808016403E-3</v>
      </c>
      <c r="AO18" s="26">
        <v>262.99189875430397</v>
      </c>
      <c r="AP18" s="26">
        <v>0.23126725724080499</v>
      </c>
      <c r="AQ18" s="26">
        <v>0.89206386412914596</v>
      </c>
      <c r="AR18" s="26">
        <v>153.927618875863</v>
      </c>
      <c r="AS18" s="26">
        <v>0.13560151197385301</v>
      </c>
      <c r="AT18" s="26">
        <v>2.7196283007324801E-3</v>
      </c>
      <c r="AU18" s="26">
        <v>2.8925824710505501E-2</v>
      </c>
      <c r="AV18" s="26">
        <v>637.67669973298405</v>
      </c>
      <c r="AW18" s="26">
        <v>469.90100528918202</v>
      </c>
      <c r="AX18" s="26">
        <v>167.775694443801</v>
      </c>
      <c r="AY18" s="26">
        <v>6.2715653367284704E-3</v>
      </c>
      <c r="AZ18" s="26">
        <v>1.05034504538765E-2</v>
      </c>
      <c r="BA18" s="26">
        <v>147.008782345828</v>
      </c>
      <c r="BB18" s="26">
        <v>1.4856085583425599E-3</v>
      </c>
      <c r="BC18" s="26">
        <v>9.7777101163488993</v>
      </c>
      <c r="BD18" s="26">
        <v>2.9760181219927501E-3</v>
      </c>
      <c r="BE18" s="26">
        <v>0.223785590149748</v>
      </c>
      <c r="BF18" s="26">
        <v>37.351634208017103</v>
      </c>
      <c r="BG18" s="26">
        <v>0.88301722889050804</v>
      </c>
      <c r="BH18" s="26">
        <v>0.200980795648077</v>
      </c>
      <c r="BI18" s="26">
        <v>119.91717561070701</v>
      </c>
      <c r="BJ18" s="26">
        <v>0.17495214691237199</v>
      </c>
      <c r="BK18" s="26">
        <v>11734.9429007296</v>
      </c>
      <c r="BL18" s="26">
        <v>181.71201629153799</v>
      </c>
      <c r="BM18" s="26">
        <v>157.85221172484</v>
      </c>
      <c r="BN18" s="26">
        <v>0</v>
      </c>
      <c r="BO18" s="26">
        <v>52.913376090213397</v>
      </c>
      <c r="BP18" s="26">
        <v>4.8164856557846498</v>
      </c>
      <c r="BQ18" s="26">
        <v>653.41576159217698</v>
      </c>
      <c r="BR18" s="26">
        <v>60.356432391408397</v>
      </c>
      <c r="BT18" s="35">
        <f t="shared" si="0"/>
        <v>0</v>
      </c>
      <c r="BU18" s="23">
        <f t="shared" si="1"/>
        <v>2.7812497862977573E-3</v>
      </c>
      <c r="BV18" s="23">
        <f t="shared" si="2"/>
        <v>2.9941201425527511E-3</v>
      </c>
      <c r="BW18" s="23">
        <f t="shared" si="3"/>
        <v>2.8745725108964789E-3</v>
      </c>
      <c r="BX18" s="23">
        <f t="shared" si="4"/>
        <v>3.1296572132886633E-3</v>
      </c>
      <c r="BY18" s="23">
        <f t="shared" si="4"/>
        <v>3.1095001014021313E-3</v>
      </c>
      <c r="BZ18" s="23">
        <f t="shared" si="5"/>
        <v>3.3181997337507338E-3</v>
      </c>
      <c r="CA18" s="23">
        <f t="shared" si="6"/>
        <v>2.7471733022503514E-3</v>
      </c>
    </row>
    <row r="19" spans="1:79" x14ac:dyDescent="0.25">
      <c r="A19" s="20" t="s">
        <v>92</v>
      </c>
      <c r="B19" s="97">
        <v>9703.3886480000001</v>
      </c>
      <c r="C19" s="97">
        <v>445.88666969000002</v>
      </c>
      <c r="D19" s="97">
        <v>35742.181756999998</v>
      </c>
      <c r="E19" s="97">
        <v>5005.603701</v>
      </c>
      <c r="F19" s="97">
        <v>4233.0832062999998</v>
      </c>
      <c r="G19" s="97">
        <v>598670.62925999996</v>
      </c>
      <c r="H19" s="97">
        <v>3668.1332358999998</v>
      </c>
      <c r="I19" s="97"/>
      <c r="J19" s="97"/>
      <c r="K19" s="97"/>
      <c r="L19" s="26"/>
      <c r="M19" s="26" t="s">
        <v>183</v>
      </c>
      <c r="N19" s="26">
        <v>3.16998921473634</v>
      </c>
      <c r="O19" s="26">
        <v>2.6678992326995301</v>
      </c>
      <c r="P19" s="26">
        <v>2.6676713033423698</v>
      </c>
      <c r="Q19" s="26">
        <v>0.77744215626912005</v>
      </c>
      <c r="R19" s="26">
        <v>398.29258745160797</v>
      </c>
      <c r="S19" s="26">
        <v>4122.8976348265796</v>
      </c>
      <c r="T19" s="26">
        <v>9729.9027079037005</v>
      </c>
      <c r="U19" s="26">
        <v>135.369677500949</v>
      </c>
      <c r="V19" s="26">
        <v>95.839811686192704</v>
      </c>
      <c r="W19" s="26">
        <v>9.7318202495521895</v>
      </c>
      <c r="X19" s="26">
        <v>117.319895799858</v>
      </c>
      <c r="Y19" s="26">
        <v>569.49703267438497</v>
      </c>
      <c r="Z19" s="26">
        <v>569.49703267438497</v>
      </c>
      <c r="AA19" s="26">
        <v>0</v>
      </c>
      <c r="AB19" s="26">
        <v>8.1285319720643496</v>
      </c>
      <c r="AC19" s="26">
        <v>5.6563348843951602E-3</v>
      </c>
      <c r="AD19" s="26">
        <v>4.7307325451809601E-2</v>
      </c>
      <c r="AE19" s="26">
        <v>5.5048727128425004E-3</v>
      </c>
      <c r="AF19" s="26">
        <v>9.4964216812794294E-2</v>
      </c>
      <c r="AG19" s="26">
        <v>447.58111432618398</v>
      </c>
      <c r="AH19" s="26">
        <v>0</v>
      </c>
      <c r="AI19" s="26">
        <v>32255.068357414701</v>
      </c>
      <c r="AJ19" s="26">
        <v>3583.9049657637502</v>
      </c>
      <c r="AK19" s="26">
        <v>35838.973323178398</v>
      </c>
      <c r="AL19" s="26">
        <v>1.4941813812397601E-3</v>
      </c>
      <c r="AM19" s="26">
        <v>33.545553481820001</v>
      </c>
      <c r="AN19" s="26">
        <v>41.458005028257801</v>
      </c>
      <c r="AO19" s="26">
        <v>1814.27394460033</v>
      </c>
      <c r="AP19" s="26">
        <v>39.251176919658</v>
      </c>
      <c r="AQ19" s="26">
        <v>85.950196426263602</v>
      </c>
      <c r="AR19" s="26">
        <v>259.66156069644001</v>
      </c>
      <c r="AS19" s="26">
        <v>52.718171677353702</v>
      </c>
      <c r="AT19" s="26">
        <v>0.158098315117643</v>
      </c>
      <c r="AU19" s="26">
        <v>66.125396184818797</v>
      </c>
      <c r="AV19" s="26">
        <v>5021.9561765191602</v>
      </c>
      <c r="AW19" s="26">
        <v>4246.0907306619101</v>
      </c>
      <c r="AX19" s="26">
        <v>775.86544585724096</v>
      </c>
      <c r="AY19" s="26">
        <v>1.78553007335879</v>
      </c>
      <c r="AZ19" s="26">
        <v>0.314703537315982</v>
      </c>
      <c r="BA19" s="26">
        <v>646.36923385263196</v>
      </c>
      <c r="BB19" s="26">
        <v>2.0332524868687099</v>
      </c>
      <c r="BC19" s="26">
        <v>611.57667953526402</v>
      </c>
      <c r="BD19" s="26">
        <v>130.63567715780101</v>
      </c>
      <c r="BE19" s="26">
        <v>70.193997191719504</v>
      </c>
      <c r="BF19" s="26">
        <v>1532.22690110859</v>
      </c>
      <c r="BG19" s="26">
        <v>289.48333452620199</v>
      </c>
      <c r="BH19" s="26">
        <v>194.80939640353401</v>
      </c>
      <c r="BI19" s="26">
        <v>509.98918554583599</v>
      </c>
      <c r="BJ19" s="26">
        <v>0.83356852108192203</v>
      </c>
      <c r="BK19" s="26">
        <v>600324.03260365897</v>
      </c>
      <c r="BL19" s="26">
        <v>1434.69316826933</v>
      </c>
      <c r="BM19" s="26">
        <v>248.74701071997401</v>
      </c>
      <c r="BN19" s="26">
        <v>2.59705612515639E-3</v>
      </c>
      <c r="BO19" s="26">
        <v>168.094498177709</v>
      </c>
      <c r="BP19" s="26">
        <v>24.9392339366226</v>
      </c>
      <c r="BQ19" s="26">
        <v>3679.3554045774499</v>
      </c>
      <c r="BR19" s="26">
        <v>38.861001559924397</v>
      </c>
      <c r="BT19" s="35">
        <f t="shared" si="0"/>
        <v>0</v>
      </c>
      <c r="BU19" s="23">
        <f t="shared" si="1"/>
        <v>2.7324536680456788E-3</v>
      </c>
      <c r="BV19" s="23">
        <f t="shared" si="2"/>
        <v>3.8001688576202826E-3</v>
      </c>
      <c r="BW19" s="23">
        <f t="shared" si="3"/>
        <v>2.7080486254715758E-3</v>
      </c>
      <c r="BX19" s="23">
        <f t="shared" si="4"/>
        <v>3.266833831829984E-3</v>
      </c>
      <c r="BY19" s="23">
        <f t="shared" si="4"/>
        <v>3.0728251083162101E-3</v>
      </c>
      <c r="BZ19" s="23">
        <f t="shared" si="5"/>
        <v>2.7617913137023883E-3</v>
      </c>
      <c r="CA19" s="23">
        <f t="shared" si="6"/>
        <v>3.0593677916654705E-3</v>
      </c>
    </row>
    <row r="20" spans="1:79" x14ac:dyDescent="0.25">
      <c r="A20" s="56" t="s">
        <v>93</v>
      </c>
      <c r="B20" s="97">
        <v>34553.219631</v>
      </c>
      <c r="C20" s="97">
        <v>1623.9063324000001</v>
      </c>
      <c r="D20" s="97">
        <v>233908.94034</v>
      </c>
      <c r="E20" s="97">
        <v>28313.011779</v>
      </c>
      <c r="F20" s="97">
        <v>23251.279600000002</v>
      </c>
      <c r="G20" s="97">
        <v>279079.95903999999</v>
      </c>
      <c r="H20" s="97">
        <v>8277.1704458000004</v>
      </c>
      <c r="I20" s="97"/>
      <c r="J20" s="97"/>
      <c r="K20" s="97"/>
      <c r="L20" s="26"/>
      <c r="M20" s="26" t="s">
        <v>184</v>
      </c>
      <c r="N20" s="26">
        <v>659.16558234932302</v>
      </c>
      <c r="O20" s="26">
        <v>18.5399593757551</v>
      </c>
      <c r="P20" s="26">
        <v>18.237563820353099</v>
      </c>
      <c r="Q20" s="26">
        <v>13.6904728876469</v>
      </c>
      <c r="R20" s="26">
        <v>86.523077525744696</v>
      </c>
      <c r="S20" s="26">
        <v>720.14930243035701</v>
      </c>
      <c r="T20" s="26">
        <v>34648.5173041573</v>
      </c>
      <c r="U20" s="26">
        <v>75.804205960045394</v>
      </c>
      <c r="V20" s="26">
        <v>102.292981053788</v>
      </c>
      <c r="W20" s="26">
        <v>97.354095289715502</v>
      </c>
      <c r="X20" s="26">
        <v>13.2971631965263</v>
      </c>
      <c r="Y20" s="26">
        <v>262.94308217734999</v>
      </c>
      <c r="Z20" s="26">
        <v>262.94308217734999</v>
      </c>
      <c r="AA20" s="26">
        <v>0</v>
      </c>
      <c r="AB20" s="26">
        <v>34.432668624434299</v>
      </c>
      <c r="AC20" s="26">
        <v>2.1030272742709601</v>
      </c>
      <c r="AD20" s="26">
        <v>208.61443223165</v>
      </c>
      <c r="AE20" s="26">
        <v>49.7187749954956</v>
      </c>
      <c r="AF20" s="26">
        <v>1.279180467615</v>
      </c>
      <c r="AG20" s="26">
        <v>1628.7481968809</v>
      </c>
      <c r="AH20" s="26">
        <v>0</v>
      </c>
      <c r="AI20" s="26">
        <v>211097.077874129</v>
      </c>
      <c r="AJ20" s="26">
        <v>23455.254531138598</v>
      </c>
      <c r="AK20" s="26">
        <v>234552.33240526699</v>
      </c>
      <c r="AL20" s="26">
        <v>2.37806718958208</v>
      </c>
      <c r="AM20" s="26">
        <v>109.16221716464599</v>
      </c>
      <c r="AN20" s="26">
        <v>1046.6136543718401</v>
      </c>
      <c r="AO20" s="26">
        <v>4440.3149348245797</v>
      </c>
      <c r="AP20" s="26">
        <v>699.63341239919805</v>
      </c>
      <c r="AQ20" s="26">
        <v>70.576610020888694</v>
      </c>
      <c r="AR20" s="26">
        <v>830.26885414408196</v>
      </c>
      <c r="AS20" s="26">
        <v>709.84807282376596</v>
      </c>
      <c r="AT20" s="26">
        <v>34.5350164288431</v>
      </c>
      <c r="AU20" s="26">
        <v>172.330217647171</v>
      </c>
      <c r="AV20" s="26">
        <v>28390.514307236299</v>
      </c>
      <c r="AW20" s="26">
        <v>23315.0122326661</v>
      </c>
      <c r="AX20" s="26">
        <v>5075.5020745702304</v>
      </c>
      <c r="AY20" s="26">
        <v>5.0434016473155996</v>
      </c>
      <c r="AZ20" s="26">
        <v>16.378102505200101</v>
      </c>
      <c r="BA20" s="26">
        <v>12246.5870817619</v>
      </c>
      <c r="BB20" s="26">
        <v>44.831130994251403</v>
      </c>
      <c r="BC20" s="26">
        <v>575.06482087743802</v>
      </c>
      <c r="BD20" s="26">
        <v>104.887231440775</v>
      </c>
      <c r="BE20" s="26">
        <v>64.715841348104306</v>
      </c>
      <c r="BF20" s="26">
        <v>1436.4883189022</v>
      </c>
      <c r="BG20" s="26">
        <v>50.524920179740697</v>
      </c>
      <c r="BH20" s="26">
        <v>1623.10599951322</v>
      </c>
      <c r="BI20" s="26">
        <v>3505.7735517391702</v>
      </c>
      <c r="BJ20" s="26">
        <v>128.33091410071501</v>
      </c>
      <c r="BK20" s="26">
        <v>279855.17727569002</v>
      </c>
      <c r="BL20" s="26">
        <v>2576.3282853456399</v>
      </c>
      <c r="BM20" s="26">
        <v>6387.0840967259001</v>
      </c>
      <c r="BN20" s="26">
        <v>11.154893110255101</v>
      </c>
      <c r="BO20" s="26">
        <v>1102.3611670437599</v>
      </c>
      <c r="BP20" s="26">
        <v>673.803218679206</v>
      </c>
      <c r="BQ20" s="26">
        <v>8299.3751575257593</v>
      </c>
      <c r="BR20" s="26">
        <v>726.49322374277699</v>
      </c>
      <c r="BT20" s="35">
        <f t="shared" si="0"/>
        <v>0</v>
      </c>
      <c r="BU20" s="23">
        <f t="shared" si="1"/>
        <v>2.7579969153381577E-3</v>
      </c>
      <c r="BV20" s="23">
        <f t="shared" si="2"/>
        <v>2.9816156167972942E-3</v>
      </c>
      <c r="BW20" s="23">
        <f t="shared" si="3"/>
        <v>2.750609123070645E-3</v>
      </c>
      <c r="BX20" s="23">
        <f t="shared" si="4"/>
        <v>2.7373466603006469E-3</v>
      </c>
      <c r="BY20" s="23">
        <f t="shared" si="4"/>
        <v>2.7410376444872587E-3</v>
      </c>
      <c r="BZ20" s="23">
        <f t="shared" si="5"/>
        <v>2.7777639009145755E-3</v>
      </c>
      <c r="CA20" s="23">
        <f t="shared" si="6"/>
        <v>2.682645219300275E-3</v>
      </c>
    </row>
    <row r="21" spans="1:79" x14ac:dyDescent="0.25">
      <c r="A21" s="20" t="s">
        <v>94</v>
      </c>
      <c r="B21" s="97">
        <v>1145.8402563</v>
      </c>
      <c r="C21" s="97">
        <v>403.44994622000002</v>
      </c>
      <c r="D21" s="97">
        <v>10224.9087</v>
      </c>
      <c r="E21" s="97">
        <v>5455.7741173000004</v>
      </c>
      <c r="F21" s="97">
        <v>3036.1598703999998</v>
      </c>
      <c r="G21" s="97">
        <v>66284.234675</v>
      </c>
      <c r="H21" s="97">
        <v>1708.2969794999999</v>
      </c>
      <c r="I21" s="97"/>
      <c r="J21" s="97"/>
      <c r="K21" s="97"/>
      <c r="L21" s="26"/>
      <c r="M21" s="26" t="s">
        <v>185</v>
      </c>
      <c r="N21" s="26">
        <v>6.1609487610330298</v>
      </c>
      <c r="O21" s="26">
        <v>7.9938935162347198</v>
      </c>
      <c r="P21" s="26">
        <v>7.9938935162347198</v>
      </c>
      <c r="Q21" s="26">
        <v>2.28468661866102</v>
      </c>
      <c r="R21" s="26">
        <v>285.74476926896102</v>
      </c>
      <c r="S21" s="26">
        <v>683.26391988883995</v>
      </c>
      <c r="T21" s="26">
        <v>1149.9135925845301</v>
      </c>
      <c r="U21" s="26">
        <v>264.36385223145197</v>
      </c>
      <c r="V21" s="26">
        <v>87.144710077018104</v>
      </c>
      <c r="W21" s="26">
        <v>25.1637501575754</v>
      </c>
      <c r="X21" s="26">
        <v>216.15787749067499</v>
      </c>
      <c r="Y21" s="26">
        <v>24.2875500168767</v>
      </c>
      <c r="Z21" s="26">
        <v>24.2875500168767</v>
      </c>
      <c r="AA21" s="26">
        <v>0</v>
      </c>
      <c r="AB21" s="26">
        <v>21.084516126992799</v>
      </c>
      <c r="AC21" s="26">
        <v>1.41992354392985E-2</v>
      </c>
      <c r="AD21" s="26">
        <v>0.13785225313028701</v>
      </c>
      <c r="AE21" s="26">
        <v>8.6733321529786902E-4</v>
      </c>
      <c r="AF21" s="26">
        <v>0.29260020323913899</v>
      </c>
      <c r="AG21" s="26">
        <v>405.45676549722498</v>
      </c>
      <c r="AH21" s="26">
        <v>0</v>
      </c>
      <c r="AI21" s="26">
        <v>9231.0419587405304</v>
      </c>
      <c r="AJ21" s="26">
        <v>1025.6719020693599</v>
      </c>
      <c r="AK21" s="26">
        <v>10256.713860809899</v>
      </c>
      <c r="AL21" s="26">
        <v>1.4512625795179499E-4</v>
      </c>
      <c r="AM21" s="26">
        <v>53.087887929088197</v>
      </c>
      <c r="AN21" s="26">
        <v>9.98652790808924</v>
      </c>
      <c r="AO21" s="26">
        <v>359.979383301251</v>
      </c>
      <c r="AP21" s="26">
        <v>44.727185974305002</v>
      </c>
      <c r="AQ21" s="26">
        <v>34.4723163508434</v>
      </c>
      <c r="AR21" s="26">
        <v>67.523981716849306</v>
      </c>
      <c r="AS21" s="26">
        <v>13.130796729332999</v>
      </c>
      <c r="AT21" s="26">
        <v>12.853774588424599</v>
      </c>
      <c r="AU21" s="26">
        <v>122.433508555366</v>
      </c>
      <c r="AV21" s="26">
        <v>5475.9151764364296</v>
      </c>
      <c r="AW21" s="26">
        <v>3047.4204985328101</v>
      </c>
      <c r="AX21" s="26">
        <v>2428.49467790362</v>
      </c>
      <c r="AY21" s="26">
        <v>1.65774753727188</v>
      </c>
      <c r="AZ21" s="26">
        <v>0.55950337731002997</v>
      </c>
      <c r="BA21" s="26">
        <v>1166.32674526695</v>
      </c>
      <c r="BB21" s="26">
        <v>18.9507255495847</v>
      </c>
      <c r="BC21" s="26">
        <v>169.630364392047</v>
      </c>
      <c r="BD21" s="26">
        <v>7.4112194127989097</v>
      </c>
      <c r="BE21" s="26">
        <v>10.8650595799093</v>
      </c>
      <c r="BF21" s="26">
        <v>424.18319545891597</v>
      </c>
      <c r="BG21" s="26">
        <v>22.473495273551901</v>
      </c>
      <c r="BH21" s="26">
        <v>155.490895713112</v>
      </c>
      <c r="BI21" s="26">
        <v>785.01316693177296</v>
      </c>
      <c r="BJ21" s="26">
        <v>2.2037834899276199</v>
      </c>
      <c r="BK21" s="26">
        <v>66470.574593080702</v>
      </c>
      <c r="BL21" s="26">
        <v>263.46972463543398</v>
      </c>
      <c r="BM21" s="26">
        <v>1009.55415927115</v>
      </c>
      <c r="BN21" s="26">
        <v>8.0137461551943605E-5</v>
      </c>
      <c r="BO21" s="26">
        <v>94.681231587416207</v>
      </c>
      <c r="BP21" s="26">
        <v>11.3048095513994</v>
      </c>
      <c r="BQ21" s="26">
        <v>1715.04637413724</v>
      </c>
      <c r="BR21" s="26">
        <v>106.65685028532501</v>
      </c>
      <c r="BT21" s="35">
        <f t="shared" si="0"/>
        <v>0</v>
      </c>
      <c r="BU21" s="23">
        <f t="shared" si="1"/>
        <v>3.5548901883437124E-3</v>
      </c>
      <c r="BV21" s="23">
        <f t="shared" si="2"/>
        <v>4.9741468452957748E-3</v>
      </c>
      <c r="BW21" s="23">
        <f t="shared" si="3"/>
        <v>3.110556949021898E-3</v>
      </c>
      <c r="BX21" s="23">
        <f t="shared" si="4"/>
        <v>3.6916959359741281E-3</v>
      </c>
      <c r="BY21" s="23">
        <f t="shared" si="4"/>
        <v>3.7088389984308665E-3</v>
      </c>
      <c r="BZ21" s="23">
        <f t="shared" si="5"/>
        <v>2.8112253086175166E-3</v>
      </c>
      <c r="CA21" s="23">
        <f t="shared" si="6"/>
        <v>3.950949230862426E-3</v>
      </c>
    </row>
    <row r="22" spans="1:79" x14ac:dyDescent="0.25">
      <c r="A22" s="20" t="s">
        <v>95</v>
      </c>
      <c r="B22" s="97">
        <v>3149.1793791999999</v>
      </c>
      <c r="C22" s="97">
        <v>1205.2568836999999</v>
      </c>
      <c r="D22" s="97">
        <v>6036.8733021999997</v>
      </c>
      <c r="E22" s="97">
        <v>6668.2133909000004</v>
      </c>
      <c r="F22" s="97">
        <v>4003.7051298000001</v>
      </c>
      <c r="G22" s="97">
        <v>72392.619527999996</v>
      </c>
      <c r="H22" s="97">
        <v>4353.6331675000001</v>
      </c>
      <c r="I22" s="97"/>
      <c r="J22" s="97"/>
      <c r="K22" s="97"/>
      <c r="L22" s="26"/>
      <c r="M22" s="26" t="s">
        <v>186</v>
      </c>
      <c r="N22" s="26">
        <v>0.61034250123678901</v>
      </c>
      <c r="O22" s="26">
        <v>6.7222051278601898</v>
      </c>
      <c r="P22" s="26">
        <v>6.7222051278601898</v>
      </c>
      <c r="Q22" s="26">
        <v>1.92130660471899</v>
      </c>
      <c r="R22" s="26">
        <v>596.52549427535598</v>
      </c>
      <c r="S22" s="26">
        <v>1367.9851423003099</v>
      </c>
      <c r="T22" s="26">
        <v>2796.4643800900499</v>
      </c>
      <c r="U22" s="26">
        <v>520.58209230158195</v>
      </c>
      <c r="V22" s="26">
        <v>203.933851800432</v>
      </c>
      <c r="W22" s="26">
        <v>20.993962468329901</v>
      </c>
      <c r="X22" s="26">
        <v>484.953742214062</v>
      </c>
      <c r="Y22" s="26">
        <v>27.082426917519999</v>
      </c>
      <c r="Z22" s="26">
        <v>27.082426917519999</v>
      </c>
      <c r="AA22" s="26">
        <v>0</v>
      </c>
      <c r="AB22" s="26">
        <v>20.9786895321533</v>
      </c>
      <c r="AC22" s="26">
        <v>1.1956818558287501E-2</v>
      </c>
      <c r="AD22" s="26">
        <v>0.11323138258238399</v>
      </c>
      <c r="AE22" s="26">
        <v>0</v>
      </c>
      <c r="AF22" s="26">
        <v>0.24518743901717999</v>
      </c>
      <c r="AG22" s="26">
        <v>792.09713324988695</v>
      </c>
      <c r="AH22" s="26">
        <v>0</v>
      </c>
      <c r="AI22" s="26">
        <v>5245.5849064126796</v>
      </c>
      <c r="AJ22" s="26">
        <v>582.84146077459195</v>
      </c>
      <c r="AK22" s="26">
        <v>5828.4263671872704</v>
      </c>
      <c r="AL22" s="26">
        <v>0</v>
      </c>
      <c r="AM22" s="26">
        <v>78.423863472114107</v>
      </c>
      <c r="AN22" s="26">
        <v>4.1210791196944498</v>
      </c>
      <c r="AO22" s="26">
        <v>751.65101208519695</v>
      </c>
      <c r="AP22" s="26">
        <v>22.701471551392501</v>
      </c>
      <c r="AQ22" s="26">
        <v>26.091568418128599</v>
      </c>
      <c r="AR22" s="26">
        <v>115.98571042135799</v>
      </c>
      <c r="AS22" s="26">
        <v>7.9505294300721303</v>
      </c>
      <c r="AT22" s="26">
        <v>4.5571143702772897E-2</v>
      </c>
      <c r="AU22" s="26">
        <v>197.46081917943999</v>
      </c>
      <c r="AV22" s="26">
        <v>4537.3257144579402</v>
      </c>
      <c r="AW22" s="26">
        <v>2777.9922215761098</v>
      </c>
      <c r="AX22" s="26">
        <v>1759.3334928818199</v>
      </c>
      <c r="AY22" s="26">
        <v>3.4630492964500101</v>
      </c>
      <c r="AZ22" s="26">
        <v>3.5335230642040999E-2</v>
      </c>
      <c r="BA22" s="26">
        <v>434.62096565066702</v>
      </c>
      <c r="BB22" s="26">
        <v>10.498557122747799</v>
      </c>
      <c r="BC22" s="26">
        <v>399.79087928834701</v>
      </c>
      <c r="BD22" s="26">
        <v>22.3978015866665</v>
      </c>
      <c r="BE22" s="26">
        <v>12.135885361861099</v>
      </c>
      <c r="BF22" s="26">
        <v>999.70266701389301</v>
      </c>
      <c r="BG22" s="26">
        <v>148.916405079854</v>
      </c>
      <c r="BH22" s="26">
        <v>312.70626780281901</v>
      </c>
      <c r="BI22" s="26">
        <v>208.267193282297</v>
      </c>
      <c r="BJ22" s="26">
        <v>1.6870675930708699E-2</v>
      </c>
      <c r="BK22" s="26">
        <v>72501.643663333496</v>
      </c>
      <c r="BL22" s="26">
        <v>429.29651189360499</v>
      </c>
      <c r="BM22" s="26">
        <v>7.4397569347398802</v>
      </c>
      <c r="BN22" s="26">
        <v>0</v>
      </c>
      <c r="BO22" s="26">
        <v>95.101263265309598</v>
      </c>
      <c r="BP22" s="26">
        <v>46.370333521393299</v>
      </c>
      <c r="BQ22" s="26">
        <v>3077.8734509135302</v>
      </c>
      <c r="BR22" s="26">
        <v>96.189332927594606</v>
      </c>
      <c r="BT22" s="35">
        <f t="shared" si="0"/>
        <v>0</v>
      </c>
      <c r="BU22" s="23">
        <f t="shared" si="1"/>
        <v>-0.11200219379041906</v>
      </c>
      <c r="BV22" s="23">
        <f t="shared" si="2"/>
        <v>-0.34279808399165501</v>
      </c>
      <c r="BW22" s="23">
        <f t="shared" si="3"/>
        <v>-3.4528956394822057E-2</v>
      </c>
      <c r="BX22" s="23">
        <f t="shared" si="4"/>
        <v>-0.31955901101636114</v>
      </c>
      <c r="BY22" s="23">
        <f t="shared" si="4"/>
        <v>-0.30614465063892432</v>
      </c>
      <c r="BZ22" s="23">
        <f t="shared" si="5"/>
        <v>1.5060117460086125E-3</v>
      </c>
      <c r="CA22" s="23">
        <f t="shared" si="6"/>
        <v>-0.29303335111236606</v>
      </c>
    </row>
    <row r="23" spans="1:79" x14ac:dyDescent="0.25">
      <c r="A23" s="56" t="s">
        <v>96</v>
      </c>
      <c r="B23" s="97">
        <v>12979.733897</v>
      </c>
      <c r="C23" s="97">
        <v>346.25770481000001</v>
      </c>
      <c r="D23" s="97">
        <v>12806.568078</v>
      </c>
      <c r="E23" s="97">
        <v>3570.7692164999999</v>
      </c>
      <c r="F23" s="97">
        <v>2882.6323908999998</v>
      </c>
      <c r="G23" s="97">
        <v>19390.983673999999</v>
      </c>
      <c r="H23" s="97">
        <v>6266.5811408</v>
      </c>
      <c r="I23" s="97"/>
      <c r="J23" s="97"/>
      <c r="K23" s="97"/>
      <c r="L23" s="26"/>
      <c r="M23" s="26" t="s">
        <v>187</v>
      </c>
      <c r="N23" s="26">
        <v>146.62802836005</v>
      </c>
      <c r="O23" s="26">
        <v>22.905490007020202</v>
      </c>
      <c r="P23" s="26">
        <v>22.700458474448599</v>
      </c>
      <c r="Q23" s="26">
        <v>11.684483459240001</v>
      </c>
      <c r="R23" s="26">
        <v>140.231400833131</v>
      </c>
      <c r="S23" s="26">
        <v>1934.98627399213</v>
      </c>
      <c r="T23" s="26">
        <v>13012.4914447913</v>
      </c>
      <c r="U23" s="26">
        <v>147.05987955528801</v>
      </c>
      <c r="V23" s="26">
        <v>61.841029810928802</v>
      </c>
      <c r="W23" s="26">
        <v>61.097199103305201</v>
      </c>
      <c r="X23" s="26">
        <v>19.835679293347599</v>
      </c>
      <c r="Y23" s="26">
        <v>1034.16413295952</v>
      </c>
      <c r="Z23" s="26">
        <v>1034.16413295952</v>
      </c>
      <c r="AA23" s="26">
        <v>0</v>
      </c>
      <c r="AB23" s="26">
        <v>75.152716396700797</v>
      </c>
      <c r="AC23" s="26">
        <v>1.45106045058526</v>
      </c>
      <c r="AD23" s="26">
        <v>60.813640634997</v>
      </c>
      <c r="AE23" s="26">
        <v>17.937793528045599</v>
      </c>
      <c r="AF23" s="26">
        <v>1.2912155439812101</v>
      </c>
      <c r="AG23" s="26">
        <v>347.04695885392698</v>
      </c>
      <c r="AH23" s="26">
        <v>0</v>
      </c>
      <c r="AI23" s="26">
        <v>11554.3852099053</v>
      </c>
      <c r="AJ23" s="26">
        <v>1283.82196681046</v>
      </c>
      <c r="AK23" s="26">
        <v>12838.2071767158</v>
      </c>
      <c r="AL23" s="26">
        <v>2.6954353311771602</v>
      </c>
      <c r="AM23" s="26">
        <v>122.666252764212</v>
      </c>
      <c r="AN23" s="26">
        <v>23.9379626523321</v>
      </c>
      <c r="AO23" s="26">
        <v>2651.9311840755699</v>
      </c>
      <c r="AP23" s="26">
        <v>105.735150966148</v>
      </c>
      <c r="AQ23" s="26">
        <v>56.771060870501401</v>
      </c>
      <c r="AR23" s="26">
        <v>131.476116764838</v>
      </c>
      <c r="AS23" s="26">
        <v>27.941820756154399</v>
      </c>
      <c r="AT23" s="26">
        <v>27.192775319708598</v>
      </c>
      <c r="AU23" s="26">
        <v>42.250864716272801</v>
      </c>
      <c r="AV23" s="26">
        <v>3580.1408971215301</v>
      </c>
      <c r="AW23" s="26">
        <v>2889.9868571391698</v>
      </c>
      <c r="AX23" s="26">
        <v>690.15403998236297</v>
      </c>
      <c r="AY23" s="26">
        <v>0.335092909175085</v>
      </c>
      <c r="AZ23" s="26">
        <v>0.56771566285818398</v>
      </c>
      <c r="BA23" s="26">
        <v>695.51921001625897</v>
      </c>
      <c r="BB23" s="26">
        <v>13.1115493850647</v>
      </c>
      <c r="BC23" s="26">
        <v>288.634951912124</v>
      </c>
      <c r="BD23" s="26">
        <v>72.149758644289804</v>
      </c>
      <c r="BE23" s="26">
        <v>56.6733857484449</v>
      </c>
      <c r="BF23" s="26">
        <v>721.82470281486098</v>
      </c>
      <c r="BG23" s="26">
        <v>52.340264077491597</v>
      </c>
      <c r="BH23" s="26">
        <v>68.5689737979949</v>
      </c>
      <c r="BI23" s="26">
        <v>545.38959392029199</v>
      </c>
      <c r="BJ23" s="26">
        <v>11.906170281854701</v>
      </c>
      <c r="BK23" s="26">
        <v>19454.749448785398</v>
      </c>
      <c r="BL23" s="26">
        <v>1730.6035260336801</v>
      </c>
      <c r="BM23" s="26">
        <v>329.62257067350299</v>
      </c>
      <c r="BN23" s="26">
        <v>18.779048335137698</v>
      </c>
      <c r="BO23" s="26">
        <v>551.31719161957301</v>
      </c>
      <c r="BP23" s="26">
        <v>299.999624110985</v>
      </c>
      <c r="BQ23" s="26">
        <v>6283.1858876083697</v>
      </c>
      <c r="BR23" s="26">
        <v>484.65297534919802</v>
      </c>
      <c r="BT23" s="35">
        <f t="shared" si="0"/>
        <v>0</v>
      </c>
      <c r="BU23" s="23">
        <f t="shared" si="1"/>
        <v>2.52374571399117E-3</v>
      </c>
      <c r="BV23" s="23">
        <f t="shared" si="2"/>
        <v>2.2793833406827917E-3</v>
      </c>
      <c r="BW23" s="23">
        <f t="shared" si="3"/>
        <v>2.4705368778815203E-3</v>
      </c>
      <c r="BX23" s="23">
        <f t="shared" si="4"/>
        <v>2.6245551177670827E-3</v>
      </c>
      <c r="BY23" s="23">
        <f t="shared" si="4"/>
        <v>2.5513021578425681E-3</v>
      </c>
      <c r="BZ23" s="23">
        <f t="shared" si="5"/>
        <v>3.2884239323504841E-3</v>
      </c>
      <c r="CA23" s="23">
        <f t="shared" si="6"/>
        <v>2.6497298024692932E-3</v>
      </c>
    </row>
    <row r="24" spans="1:79" x14ac:dyDescent="0.25">
      <c r="A24" s="20" t="s">
        <v>97</v>
      </c>
      <c r="B24" s="97">
        <v>1015.6001465000001</v>
      </c>
      <c r="C24" s="97">
        <v>62.104579047000001</v>
      </c>
      <c r="D24" s="97">
        <v>2964.414921</v>
      </c>
      <c r="E24" s="97">
        <v>1823.5565431</v>
      </c>
      <c r="F24" s="97">
        <v>1032.9087483000001</v>
      </c>
      <c r="G24" s="97">
        <v>918.60418136999999</v>
      </c>
      <c r="H24" s="97">
        <v>29118.996582</v>
      </c>
      <c r="I24" s="97"/>
      <c r="J24" s="97"/>
      <c r="K24" s="97"/>
      <c r="L24" s="26"/>
      <c r="M24" s="26" t="s">
        <v>188</v>
      </c>
      <c r="N24" s="26">
        <v>305.73623129417098</v>
      </c>
      <c r="O24" s="26">
        <v>932.37418883331395</v>
      </c>
      <c r="P24" s="26">
        <v>932.03227222703094</v>
      </c>
      <c r="Q24" s="26">
        <v>2042.4368408210901</v>
      </c>
      <c r="R24" s="26">
        <v>426.90679098181499</v>
      </c>
      <c r="S24" s="26">
        <v>1086.46985608878</v>
      </c>
      <c r="T24" s="26">
        <v>1018.39626603173</v>
      </c>
      <c r="U24" s="26">
        <v>516.71645291728305</v>
      </c>
      <c r="V24" s="26">
        <v>147.76892811465299</v>
      </c>
      <c r="W24" s="26">
        <v>186.06282318346601</v>
      </c>
      <c r="X24" s="26">
        <v>63.295305576865303</v>
      </c>
      <c r="Y24" s="26">
        <v>134.54309274860401</v>
      </c>
      <c r="Z24" s="26">
        <v>134.54309274860401</v>
      </c>
      <c r="AA24" s="26">
        <v>0</v>
      </c>
      <c r="AB24" s="26">
        <v>170.78651256895299</v>
      </c>
      <c r="AC24" s="26">
        <v>2.7947678972677998</v>
      </c>
      <c r="AD24" s="26">
        <v>119.584360860337</v>
      </c>
      <c r="AE24" s="26">
        <v>2467.0265459423499</v>
      </c>
      <c r="AF24" s="26">
        <v>62.161770213799201</v>
      </c>
      <c r="AG24" s="26">
        <v>62.274327894971698</v>
      </c>
      <c r="AH24" s="26">
        <v>0</v>
      </c>
      <c r="AI24" s="26">
        <v>2675.2063169959802</v>
      </c>
      <c r="AJ24" s="26">
        <v>297.24746397107498</v>
      </c>
      <c r="AK24" s="26">
        <v>2972.4537809670501</v>
      </c>
      <c r="AL24" s="26">
        <v>643.54308250553902</v>
      </c>
      <c r="AM24" s="26">
        <v>1617.8144218827899</v>
      </c>
      <c r="AN24" s="26">
        <v>15.3131443554045</v>
      </c>
      <c r="AO24" s="26">
        <v>4558.4992537099297</v>
      </c>
      <c r="AP24" s="26">
        <v>22.976381169251699</v>
      </c>
      <c r="AQ24" s="26">
        <v>13.244499406916299</v>
      </c>
      <c r="AR24" s="26">
        <v>9.2728436800690108</v>
      </c>
      <c r="AS24" s="26">
        <v>23.589930475404699</v>
      </c>
      <c r="AT24" s="26">
        <v>4.3037564342443897</v>
      </c>
      <c r="AU24" s="26">
        <v>8.5019680157369599</v>
      </c>
      <c r="AV24" s="26">
        <v>1828.5028609727301</v>
      </c>
      <c r="AW24" s="26">
        <v>1035.6949343756201</v>
      </c>
      <c r="AX24" s="26">
        <v>792.80792659711096</v>
      </c>
      <c r="AY24" s="26">
        <v>2.6528744035670702</v>
      </c>
      <c r="AZ24" s="26">
        <v>1.3501704748204499</v>
      </c>
      <c r="BA24" s="26">
        <v>573.891610419529</v>
      </c>
      <c r="BB24" s="26">
        <v>24.973089165274999</v>
      </c>
      <c r="BC24" s="26">
        <v>39.268644185236703</v>
      </c>
      <c r="BD24" s="26">
        <v>3.2933104028554201</v>
      </c>
      <c r="BE24" s="26">
        <v>3.3002457287139899</v>
      </c>
      <c r="BF24" s="26">
        <v>98.190426988091801</v>
      </c>
      <c r="BG24" s="26">
        <v>75.944077859147697</v>
      </c>
      <c r="BH24" s="26">
        <v>73.091811282687701</v>
      </c>
      <c r="BI24" s="26">
        <v>97.830200155862997</v>
      </c>
      <c r="BJ24" s="26">
        <v>20.650027631960299</v>
      </c>
      <c r="BK24" s="26">
        <v>921.14085829902297</v>
      </c>
      <c r="BL24" s="26">
        <v>2335.2129134041702</v>
      </c>
      <c r="BM24" s="26">
        <v>4.31725252820537</v>
      </c>
      <c r="BN24" s="26">
        <v>801.60826940260699</v>
      </c>
      <c r="BO24" s="26">
        <v>6494.4360617355596</v>
      </c>
      <c r="BP24" s="26">
        <v>1593.5261539540199</v>
      </c>
      <c r="BQ24" s="26">
        <v>29198.3227225132</v>
      </c>
      <c r="BR24" s="26">
        <v>3558.8049336491399</v>
      </c>
      <c r="BT24" s="35">
        <f t="shared" si="0"/>
        <v>0</v>
      </c>
      <c r="BU24" s="23">
        <f t="shared" si="1"/>
        <v>2.7531696813613191E-3</v>
      </c>
      <c r="BV24" s="23">
        <f t="shared" si="2"/>
        <v>2.7332742702149667E-3</v>
      </c>
      <c r="BW24" s="23">
        <f t="shared" si="3"/>
        <v>2.7117863663762166E-3</v>
      </c>
      <c r="BX24" s="23">
        <f t="shared" si="4"/>
        <v>2.7124565407341253E-3</v>
      </c>
      <c r="BY24" s="23">
        <f t="shared" si="4"/>
        <v>2.6974174438986888E-3</v>
      </c>
      <c r="BZ24" s="23">
        <f t="shared" si="5"/>
        <v>2.7614471830944547E-3</v>
      </c>
      <c r="CA24" s="23">
        <f t="shared" si="6"/>
        <v>2.7242058389551614E-3</v>
      </c>
    </row>
    <row r="25" spans="1:79" x14ac:dyDescent="0.25">
      <c r="A25" s="20" t="s">
        <v>98</v>
      </c>
      <c r="B25" s="97">
        <v>4132.5320181999996</v>
      </c>
      <c r="C25" s="97">
        <v>201.29792884</v>
      </c>
      <c r="D25" s="97">
        <v>7231.1749189000002</v>
      </c>
      <c r="E25" s="97">
        <v>2813.1931633999998</v>
      </c>
      <c r="F25" s="97">
        <v>2305.4014775999999</v>
      </c>
      <c r="G25" s="97">
        <v>19302.699643</v>
      </c>
      <c r="H25" s="97">
        <v>4242.0631618999996</v>
      </c>
      <c r="I25" s="97"/>
      <c r="J25" s="97"/>
      <c r="K25" s="97"/>
      <c r="L25" s="26"/>
      <c r="M25" s="26" t="s">
        <v>189</v>
      </c>
      <c r="N25" s="26">
        <v>121.53912881011</v>
      </c>
      <c r="O25" s="26">
        <v>27.8221849881445</v>
      </c>
      <c r="P25" s="26">
        <v>27.017075448767201</v>
      </c>
      <c r="Q25" s="26">
        <v>27.972028493526601</v>
      </c>
      <c r="R25" s="26">
        <v>126.67062930070701</v>
      </c>
      <c r="S25" s="26">
        <v>1890.6212350000601</v>
      </c>
      <c r="T25" s="26">
        <v>4142.10206087799</v>
      </c>
      <c r="U25" s="26">
        <v>143.95213667060301</v>
      </c>
      <c r="V25" s="26">
        <v>58.801914991683098</v>
      </c>
      <c r="W25" s="26">
        <v>59.343956395553498</v>
      </c>
      <c r="X25" s="26">
        <v>77.535658570368696</v>
      </c>
      <c r="Y25" s="26">
        <v>711.67624177437801</v>
      </c>
      <c r="Z25" s="26">
        <v>711.67624177437801</v>
      </c>
      <c r="AA25" s="26">
        <v>0</v>
      </c>
      <c r="AB25" s="26">
        <v>59.333921915921103</v>
      </c>
      <c r="AC25" s="26">
        <v>5.5769968797592497</v>
      </c>
      <c r="AD25" s="26">
        <v>17.247451841245098</v>
      </c>
      <c r="AE25" s="26">
        <v>43.300986294085597</v>
      </c>
      <c r="AF25" s="26">
        <v>3.07665351814151</v>
      </c>
      <c r="AG25" s="26">
        <v>201.783211494678</v>
      </c>
      <c r="AH25" s="26">
        <v>0</v>
      </c>
      <c r="AI25" s="26">
        <v>6524.5788547667798</v>
      </c>
      <c r="AJ25" s="26">
        <v>724.95245550510595</v>
      </c>
      <c r="AK25" s="26">
        <v>7249.5313102718801</v>
      </c>
      <c r="AL25" s="26">
        <v>7.3846444296146903</v>
      </c>
      <c r="AM25" s="26">
        <v>123.66643896813299</v>
      </c>
      <c r="AN25" s="26">
        <v>8.7357633030528703</v>
      </c>
      <c r="AO25" s="26">
        <v>1344.55297234566</v>
      </c>
      <c r="AP25" s="26">
        <v>14.8454574709678</v>
      </c>
      <c r="AQ25" s="26">
        <v>35.683340352739599</v>
      </c>
      <c r="AR25" s="26">
        <v>94.275535717852406</v>
      </c>
      <c r="AS25" s="26">
        <v>17.759030491134599</v>
      </c>
      <c r="AT25" s="26">
        <v>1.2437603101903101</v>
      </c>
      <c r="AU25" s="26">
        <v>39.853989867381003</v>
      </c>
      <c r="AV25" s="26">
        <v>2820.8568469136899</v>
      </c>
      <c r="AW25" s="26">
        <v>2311.54104987339</v>
      </c>
      <c r="AX25" s="26">
        <v>509.315797040294</v>
      </c>
      <c r="AY25" s="26">
        <v>0.66997711040195995</v>
      </c>
      <c r="AZ25" s="26">
        <v>0.11926985854043</v>
      </c>
      <c r="BA25" s="26">
        <v>601.779763556386</v>
      </c>
      <c r="BB25" s="26">
        <v>2.87686441905455</v>
      </c>
      <c r="BC25" s="26">
        <v>244.47997796744701</v>
      </c>
      <c r="BD25" s="26">
        <v>45.669148396963998</v>
      </c>
      <c r="BE25" s="26">
        <v>25.218419989748501</v>
      </c>
      <c r="BF25" s="26">
        <v>611.40592574304105</v>
      </c>
      <c r="BG25" s="26">
        <v>39.249477508387599</v>
      </c>
      <c r="BH25" s="26">
        <v>77.972636838571702</v>
      </c>
      <c r="BI25" s="26">
        <v>486.93450149737998</v>
      </c>
      <c r="BJ25" s="26">
        <v>2.0176869825404999</v>
      </c>
      <c r="BK25" s="26">
        <v>19364.7957963273</v>
      </c>
      <c r="BL25" s="26">
        <v>1017.64336501487</v>
      </c>
      <c r="BM25" s="26">
        <v>296.82248299166503</v>
      </c>
      <c r="BN25" s="26">
        <v>71.234296300930396</v>
      </c>
      <c r="BO25" s="26">
        <v>317.71756661892499</v>
      </c>
      <c r="BP25" s="26">
        <v>248.184086219281</v>
      </c>
      <c r="BQ25" s="26">
        <v>4253.3001697120199</v>
      </c>
      <c r="BR25" s="26">
        <v>305.17229677290698</v>
      </c>
      <c r="BT25" s="35">
        <f t="shared" si="0"/>
        <v>0</v>
      </c>
      <c r="BU25" s="23">
        <f t="shared" si="1"/>
        <v>2.3157818586385195E-3</v>
      </c>
      <c r="BV25" s="23">
        <f t="shared" si="2"/>
        <v>2.4107682452298115E-3</v>
      </c>
      <c r="BW25" s="23">
        <f t="shared" si="3"/>
        <v>2.5385074455745935E-3</v>
      </c>
      <c r="BX25" s="23">
        <f t="shared" si="4"/>
        <v>2.7241938496778673E-3</v>
      </c>
      <c r="BY25" s="23">
        <f t="shared" si="4"/>
        <v>2.6631249841053968E-3</v>
      </c>
      <c r="BZ25" s="23">
        <f t="shared" si="5"/>
        <v>3.216967288294259E-3</v>
      </c>
      <c r="CA25" s="23">
        <f t="shared" si="6"/>
        <v>2.6489487268707324E-3</v>
      </c>
    </row>
    <row r="26" spans="1:79" x14ac:dyDescent="0.25">
      <c r="A26" s="20" t="s">
        <v>99</v>
      </c>
      <c r="B26" s="97">
        <v>82749.021489999999</v>
      </c>
      <c r="C26" s="97">
        <v>1542.6826114</v>
      </c>
      <c r="D26" s="97">
        <v>9767.4267206999994</v>
      </c>
      <c r="E26" s="97">
        <v>4436.1943713000001</v>
      </c>
      <c r="F26" s="97">
        <v>3300.3488693999998</v>
      </c>
      <c r="G26" s="97">
        <v>40646.120658</v>
      </c>
      <c r="H26" s="97">
        <v>12218.807873</v>
      </c>
      <c r="I26" s="97"/>
      <c r="J26" s="97"/>
      <c r="K26" s="97"/>
      <c r="L26" s="26"/>
      <c r="M26" s="26" t="s">
        <v>190</v>
      </c>
      <c r="N26" s="26">
        <v>307.336314610437</v>
      </c>
      <c r="O26" s="26">
        <v>18.242230773245499</v>
      </c>
      <c r="P26" s="26">
        <v>18.124459774431099</v>
      </c>
      <c r="Q26" s="26">
        <v>12.1111030559202</v>
      </c>
      <c r="R26" s="26">
        <v>289.30794563095901</v>
      </c>
      <c r="S26" s="26">
        <v>4726.75857427954</v>
      </c>
      <c r="T26" s="26">
        <v>82974.418131603103</v>
      </c>
      <c r="U26" s="26">
        <v>96.368241999752499</v>
      </c>
      <c r="V26" s="26">
        <v>402.56153919532102</v>
      </c>
      <c r="W26" s="26">
        <v>48.494694057166598</v>
      </c>
      <c r="X26" s="26">
        <v>23.445090947376301</v>
      </c>
      <c r="Y26" s="26">
        <v>827.321181216995</v>
      </c>
      <c r="Z26" s="26">
        <v>827.321181216995</v>
      </c>
      <c r="AA26" s="26">
        <v>0</v>
      </c>
      <c r="AB26" s="26">
        <v>79.212627694328503</v>
      </c>
      <c r="AC26" s="26">
        <v>0.85213699559496603</v>
      </c>
      <c r="AD26" s="26">
        <v>109.110036921522</v>
      </c>
      <c r="AE26" s="26">
        <v>16.027030611085699</v>
      </c>
      <c r="AF26" s="26">
        <v>0.93247256388539201</v>
      </c>
      <c r="AG26" s="26">
        <v>1546.8338711112899</v>
      </c>
      <c r="AH26" s="26">
        <v>0</v>
      </c>
      <c r="AI26" s="26">
        <v>8814.0152288622594</v>
      </c>
      <c r="AJ26" s="26">
        <v>979.33172008113297</v>
      </c>
      <c r="AK26" s="26">
        <v>9793.3469489433901</v>
      </c>
      <c r="AL26" s="26">
        <v>1.61931342294687</v>
      </c>
      <c r="AM26" s="26">
        <v>164.15623513501899</v>
      </c>
      <c r="AN26" s="26">
        <v>15.8599677325507</v>
      </c>
      <c r="AO26" s="26">
        <v>6941.5270584652499</v>
      </c>
      <c r="AP26" s="26">
        <v>29.146530126493499</v>
      </c>
      <c r="AQ26" s="26">
        <v>49.171205275486201</v>
      </c>
      <c r="AR26" s="26">
        <v>110.942519755948</v>
      </c>
      <c r="AS26" s="26">
        <v>33.646413450927703</v>
      </c>
      <c r="AT26" s="26">
        <v>17.4524027849886</v>
      </c>
      <c r="AU26" s="26">
        <v>14.1919067535287</v>
      </c>
      <c r="AV26" s="26">
        <v>4447.9194948909299</v>
      </c>
      <c r="AW26" s="26">
        <v>3308.8737663967399</v>
      </c>
      <c r="AX26" s="26">
        <v>1139.0457284941799</v>
      </c>
      <c r="AY26" s="26">
        <v>1.0747869718685801</v>
      </c>
      <c r="AZ26" s="26">
        <v>0.608627368530121</v>
      </c>
      <c r="BA26" s="26">
        <v>1169.5806318957</v>
      </c>
      <c r="BB26" s="26">
        <v>4.6995248932687197</v>
      </c>
      <c r="BC26" s="26">
        <v>281.56427074653999</v>
      </c>
      <c r="BD26" s="26">
        <v>63.947646951896303</v>
      </c>
      <c r="BE26" s="26">
        <v>36.9641450796694</v>
      </c>
      <c r="BF26" s="26">
        <v>703.93338403148198</v>
      </c>
      <c r="BG26" s="26">
        <v>1029.1349595736499</v>
      </c>
      <c r="BH26" s="26">
        <v>55.213088406995197</v>
      </c>
      <c r="BI26" s="26">
        <v>711.00507540446699</v>
      </c>
      <c r="BJ26" s="26">
        <v>9.8716387663987</v>
      </c>
      <c r="BK26" s="26">
        <v>40763.229054903903</v>
      </c>
      <c r="BL26" s="26">
        <v>4719.0348006507402</v>
      </c>
      <c r="BM26" s="26">
        <v>478.95857939886099</v>
      </c>
      <c r="BN26" s="26">
        <v>20.563249218172299</v>
      </c>
      <c r="BO26" s="26">
        <v>1163.10420009932</v>
      </c>
      <c r="BP26" s="26">
        <v>585.04128551332496</v>
      </c>
      <c r="BQ26" s="26">
        <v>12251.811044226501</v>
      </c>
      <c r="BR26" s="26">
        <v>386.52062712398703</v>
      </c>
      <c r="BT26" s="35">
        <f t="shared" si="0"/>
        <v>0</v>
      </c>
      <c r="BU26" s="23">
        <f t="shared" si="1"/>
        <v>2.7238586939706843E-3</v>
      </c>
      <c r="BV26" s="23">
        <f t="shared" si="2"/>
        <v>2.6909356990305073E-3</v>
      </c>
      <c r="BW26" s="23">
        <f t="shared" si="3"/>
        <v>2.6537417668522955E-3</v>
      </c>
      <c r="BX26" s="23">
        <f t="shared" si="4"/>
        <v>2.6430590297813802E-3</v>
      </c>
      <c r="BY26" s="23">
        <f t="shared" si="4"/>
        <v>2.5830290475594392E-3</v>
      </c>
      <c r="BZ26" s="23">
        <f t="shared" si="5"/>
        <v>2.8811703308481273E-3</v>
      </c>
      <c r="CA26" s="23">
        <f t="shared" si="6"/>
        <v>2.7010140080382336E-3</v>
      </c>
    </row>
    <row r="27" spans="1:79" x14ac:dyDescent="0.25">
      <c r="A27" s="20" t="s">
        <v>100</v>
      </c>
      <c r="B27" s="97">
        <v>3431.6206044999999</v>
      </c>
      <c r="C27" s="97">
        <v>64.654235517000004</v>
      </c>
      <c r="D27" s="97">
        <v>15343.644571999999</v>
      </c>
      <c r="E27" s="97">
        <v>11449.021479999999</v>
      </c>
      <c r="F27" s="97">
        <v>10976.674106</v>
      </c>
      <c r="G27" s="97">
        <v>141243.4258</v>
      </c>
      <c r="H27" s="97">
        <v>836.60204909000004</v>
      </c>
      <c r="I27" s="97"/>
      <c r="J27" s="97"/>
      <c r="K27" s="97"/>
      <c r="L27" s="26"/>
      <c r="M27" s="26" t="s">
        <v>191</v>
      </c>
      <c r="N27" s="26">
        <v>30.023506283232098</v>
      </c>
      <c r="O27" s="26">
        <v>5.2436979800856403</v>
      </c>
      <c r="P27" s="26">
        <v>5.2436979800856403</v>
      </c>
      <c r="Q27" s="26">
        <v>1.4965502713338601</v>
      </c>
      <c r="R27" s="26">
        <v>27.069185168077802</v>
      </c>
      <c r="S27" s="26">
        <v>123.191065915001</v>
      </c>
      <c r="T27" s="26">
        <v>3441.3632871566601</v>
      </c>
      <c r="U27" s="26">
        <v>35.3555281535738</v>
      </c>
      <c r="V27" s="26">
        <v>30.505291765108598</v>
      </c>
      <c r="W27" s="26">
        <v>27.485666150432401</v>
      </c>
      <c r="X27" s="26">
        <v>0</v>
      </c>
      <c r="Y27" s="26">
        <v>52.469299431133997</v>
      </c>
      <c r="Z27" s="26">
        <v>52.469299431133997</v>
      </c>
      <c r="AA27" s="26">
        <v>0</v>
      </c>
      <c r="AB27" s="26">
        <v>12.4643028678825</v>
      </c>
      <c r="AC27" s="26">
        <v>4.6827007002981699E-3</v>
      </c>
      <c r="AD27" s="26">
        <v>8.8639624782155896E-2</v>
      </c>
      <c r="AE27" s="26">
        <v>0</v>
      </c>
      <c r="AF27" s="26">
        <v>0.19193663239074699</v>
      </c>
      <c r="AG27" s="26">
        <v>64.862285723066293</v>
      </c>
      <c r="AH27" s="26">
        <v>0</v>
      </c>
      <c r="AI27" s="26">
        <v>13848.1440292998</v>
      </c>
      <c r="AJ27" s="26">
        <v>1538.68277108241</v>
      </c>
      <c r="AK27" s="26">
        <v>15386.8268003822</v>
      </c>
      <c r="AL27" s="26">
        <v>0</v>
      </c>
      <c r="AM27" s="26">
        <v>24.268257954551601</v>
      </c>
      <c r="AN27" s="26">
        <v>629.14531828380996</v>
      </c>
      <c r="AO27" s="26">
        <v>320.03691307277501</v>
      </c>
      <c r="AP27" s="26">
        <v>367.00552980767799</v>
      </c>
      <c r="AQ27" s="26">
        <v>8.6888158283811592</v>
      </c>
      <c r="AR27" s="26">
        <v>456.02758970000599</v>
      </c>
      <c r="AS27" s="26">
        <v>307.89023082642001</v>
      </c>
      <c r="AT27" s="26">
        <v>0.98801152135451398</v>
      </c>
      <c r="AU27" s="26">
        <v>50.350915025056203</v>
      </c>
      <c r="AV27" s="26">
        <v>11480.575465703099</v>
      </c>
      <c r="AW27" s="26">
        <v>11006.9286052588</v>
      </c>
      <c r="AX27" s="26">
        <v>473.64686044434097</v>
      </c>
      <c r="AY27" s="26">
        <v>9.6535242535976604E-3</v>
      </c>
      <c r="AZ27" s="26">
        <v>3.0230419297056201</v>
      </c>
      <c r="BA27" s="26">
        <v>6393.09706193072</v>
      </c>
      <c r="BB27" s="26">
        <v>0.470892713173165</v>
      </c>
      <c r="BC27" s="26">
        <v>136.67728705787701</v>
      </c>
      <c r="BD27" s="26">
        <v>37.104712304546602</v>
      </c>
      <c r="BE27" s="26">
        <v>6.9714694791029403</v>
      </c>
      <c r="BF27" s="26">
        <v>340.114509928845</v>
      </c>
      <c r="BG27" s="26">
        <v>25.5318254626449</v>
      </c>
      <c r="BH27" s="26">
        <v>950.05628028857905</v>
      </c>
      <c r="BI27" s="26">
        <v>1273.48895774072</v>
      </c>
      <c r="BJ27" s="26">
        <v>45.818327368612998</v>
      </c>
      <c r="BK27" s="26">
        <v>141631.608398046</v>
      </c>
      <c r="BL27" s="26">
        <v>206.67604401902699</v>
      </c>
      <c r="BM27" s="26">
        <v>3346.8991716573701</v>
      </c>
      <c r="BN27" s="26">
        <v>0</v>
      </c>
      <c r="BO27" s="26">
        <v>71.237874234436504</v>
      </c>
      <c r="BP27" s="26">
        <v>11.8295572514696</v>
      </c>
      <c r="BQ27" s="26">
        <v>838.94356230537005</v>
      </c>
      <c r="BR27" s="26">
        <v>80.356769889934199</v>
      </c>
      <c r="BT27" s="35">
        <f t="shared" si="0"/>
        <v>0</v>
      </c>
      <c r="BU27" s="23">
        <f t="shared" si="1"/>
        <v>2.8390908493451539E-3</v>
      </c>
      <c r="BV27" s="23">
        <f t="shared" si="2"/>
        <v>3.2178898165393247E-3</v>
      </c>
      <c r="BW27" s="23">
        <f t="shared" si="3"/>
        <v>2.8143397208901578E-3</v>
      </c>
      <c r="BX27" s="23">
        <f t="shared" si="4"/>
        <v>2.7560421437081537E-3</v>
      </c>
      <c r="BY27" s="23">
        <f t="shared" si="4"/>
        <v>2.7562537583457627E-3</v>
      </c>
      <c r="BZ27" s="23">
        <f t="shared" si="5"/>
        <v>2.7483232996321025E-3</v>
      </c>
      <c r="CA27" s="23">
        <f t="shared" si="6"/>
        <v>2.7988375332297553E-3</v>
      </c>
    </row>
    <row r="28" spans="1:79" x14ac:dyDescent="0.25">
      <c r="A28" s="20" t="s">
        <v>101</v>
      </c>
      <c r="B28" s="97">
        <v>132118.33979</v>
      </c>
      <c r="C28" s="97">
        <v>367.96595057000002</v>
      </c>
      <c r="D28" s="97">
        <v>38734.553093000002</v>
      </c>
      <c r="E28" s="97">
        <v>13395.925381999999</v>
      </c>
      <c r="F28" s="97">
        <v>9687.6037661999999</v>
      </c>
      <c r="G28" s="97">
        <v>196831.36931000001</v>
      </c>
      <c r="H28" s="97">
        <v>9046.4010527999999</v>
      </c>
      <c r="I28" s="97"/>
      <c r="J28" s="97"/>
      <c r="K28" s="97"/>
      <c r="L28" s="26"/>
      <c r="M28" s="26" t="s">
        <v>192</v>
      </c>
      <c r="N28" s="26">
        <v>137.59102642829501</v>
      </c>
      <c r="O28" s="26">
        <v>23.1555062280915</v>
      </c>
      <c r="P28" s="26">
        <v>22.021965577383099</v>
      </c>
      <c r="Q28" s="26">
        <v>34.199672973655503</v>
      </c>
      <c r="R28" s="26">
        <v>278.55948228580399</v>
      </c>
      <c r="S28" s="26">
        <v>4211.2421036894602</v>
      </c>
      <c r="T28" s="26">
        <v>132493.414517303</v>
      </c>
      <c r="U28" s="26">
        <v>132.149485404312</v>
      </c>
      <c r="V28" s="26">
        <v>267.92546532877202</v>
      </c>
      <c r="W28" s="26">
        <v>35.580239841302102</v>
      </c>
      <c r="X28" s="26">
        <v>30.648913525472199</v>
      </c>
      <c r="Y28" s="26">
        <v>787.57583007115795</v>
      </c>
      <c r="Z28" s="26">
        <v>787.57583007115795</v>
      </c>
      <c r="AA28" s="26">
        <v>0</v>
      </c>
      <c r="AB28" s="26">
        <v>43.496873957360499</v>
      </c>
      <c r="AC28" s="26">
        <v>7.8471032384878701</v>
      </c>
      <c r="AD28" s="26">
        <v>38.329862612604998</v>
      </c>
      <c r="AE28" s="26">
        <v>27.372520825216501</v>
      </c>
      <c r="AF28" s="26">
        <v>3.7019717425213798</v>
      </c>
      <c r="AG28" s="26">
        <v>368.987214150527</v>
      </c>
      <c r="AH28" s="26">
        <v>0</v>
      </c>
      <c r="AI28" s="26">
        <v>34977.081075112997</v>
      </c>
      <c r="AJ28" s="26">
        <v>3886.3453270485502</v>
      </c>
      <c r="AK28" s="26">
        <v>38863.426402161604</v>
      </c>
      <c r="AL28" s="26">
        <v>7.4459956391289301</v>
      </c>
      <c r="AM28" s="26">
        <v>171.73898350351399</v>
      </c>
      <c r="AN28" s="26">
        <v>113.481423846384</v>
      </c>
      <c r="AO28" s="26">
        <v>5307.7039157161198</v>
      </c>
      <c r="AP28" s="26">
        <v>492.49135585544599</v>
      </c>
      <c r="AQ28" s="26">
        <v>122.511478642415</v>
      </c>
      <c r="AR28" s="26">
        <v>220.35530781243</v>
      </c>
      <c r="AS28" s="26">
        <v>54.292673571575698</v>
      </c>
      <c r="AT28" s="26">
        <v>137.22854147934501</v>
      </c>
      <c r="AU28" s="26">
        <v>172.69115376548299</v>
      </c>
      <c r="AV28" s="26">
        <v>13436.1687194761</v>
      </c>
      <c r="AW28" s="26">
        <v>9716.3815849540897</v>
      </c>
      <c r="AX28" s="26">
        <v>3719.7871345220601</v>
      </c>
      <c r="AY28" s="26">
        <v>5.2943971608877796</v>
      </c>
      <c r="AZ28" s="26">
        <v>3.1741853421849</v>
      </c>
      <c r="BA28" s="26">
        <v>3483.2975196109001</v>
      </c>
      <c r="BB28" s="26">
        <v>116.615068314147</v>
      </c>
      <c r="BC28" s="26">
        <v>465.59098647700398</v>
      </c>
      <c r="BD28" s="26">
        <v>113.94211005102601</v>
      </c>
      <c r="BE28" s="26">
        <v>156.07621502542401</v>
      </c>
      <c r="BF28" s="26">
        <v>1164.16278832542</v>
      </c>
      <c r="BG28" s="26">
        <v>618.61465840007702</v>
      </c>
      <c r="BH28" s="26">
        <v>240.478082762181</v>
      </c>
      <c r="BI28" s="26">
        <v>2309.6318630834398</v>
      </c>
      <c r="BJ28" s="26">
        <v>345.06643382838098</v>
      </c>
      <c r="BK28" s="26">
        <v>197458.14090872099</v>
      </c>
      <c r="BL28" s="26">
        <v>4021.5375023357701</v>
      </c>
      <c r="BM28" s="26">
        <v>1992.98425238654</v>
      </c>
      <c r="BN28" s="26">
        <v>12.9231215946674</v>
      </c>
      <c r="BO28" s="26">
        <v>619.237907213982</v>
      </c>
      <c r="BP28" s="26">
        <v>461.15623028604301</v>
      </c>
      <c r="BQ28" s="26">
        <v>9071.1570533108497</v>
      </c>
      <c r="BR28" s="26">
        <v>248.127108155961</v>
      </c>
      <c r="BT28" s="35">
        <f t="shared" si="0"/>
        <v>0</v>
      </c>
      <c r="BU28" s="23">
        <f t="shared" si="1"/>
        <v>2.8389300675377436E-3</v>
      </c>
      <c r="BV28" s="23">
        <f t="shared" si="2"/>
        <v>2.7754295715268821E-3</v>
      </c>
      <c r="BW28" s="23">
        <f t="shared" si="3"/>
        <v>3.3270890941269429E-3</v>
      </c>
      <c r="BX28" s="23">
        <f t="shared" si="4"/>
        <v>3.0041476291122831E-3</v>
      </c>
      <c r="BY28" s="23">
        <f t="shared" si="4"/>
        <v>2.9705817298696178E-3</v>
      </c>
      <c r="BZ28" s="23">
        <f t="shared" si="5"/>
        <v>3.1843074654113995E-3</v>
      </c>
      <c r="CA28" s="23">
        <f t="shared" si="6"/>
        <v>2.7365579268882273E-3</v>
      </c>
    </row>
    <row r="29" spans="1:79" x14ac:dyDescent="0.25">
      <c r="A29" s="20" t="s">
        <v>102</v>
      </c>
      <c r="B29" s="97">
        <v>4256.3759554999997</v>
      </c>
      <c r="C29" s="97">
        <v>2626.5021517</v>
      </c>
      <c r="D29" s="97">
        <v>8366.1159346999993</v>
      </c>
      <c r="E29" s="97">
        <v>11608.389525000001</v>
      </c>
      <c r="F29" s="97">
        <v>7144.3785795000003</v>
      </c>
      <c r="G29" s="97">
        <v>31684.150845</v>
      </c>
      <c r="H29" s="97">
        <v>20710.476056</v>
      </c>
      <c r="I29" s="97"/>
      <c r="J29" s="97"/>
      <c r="K29" s="97"/>
      <c r="L29" s="26"/>
      <c r="M29" s="26" t="s">
        <v>193</v>
      </c>
      <c r="N29" s="26">
        <v>1509.7795990577999</v>
      </c>
      <c r="O29" s="26">
        <v>66.952745172660002</v>
      </c>
      <c r="P29" s="26">
        <v>65.021509004294202</v>
      </c>
      <c r="Q29" s="26">
        <v>68.676921972337595</v>
      </c>
      <c r="R29" s="26">
        <v>2227.1756456973999</v>
      </c>
      <c r="S29" s="26">
        <v>4847.5508319229302</v>
      </c>
      <c r="T29" s="26">
        <v>4274.47377754835</v>
      </c>
      <c r="U29" s="26">
        <v>2048.99990280974</v>
      </c>
      <c r="V29" s="26">
        <v>669.05462083504904</v>
      </c>
      <c r="W29" s="26">
        <v>135.43666342235599</v>
      </c>
      <c r="X29" s="26">
        <v>2023.29591060289</v>
      </c>
      <c r="Y29" s="26">
        <v>134.639901238627</v>
      </c>
      <c r="Z29" s="26">
        <v>134.639901238627</v>
      </c>
      <c r="AA29" s="26">
        <v>0</v>
      </c>
      <c r="AB29" s="26">
        <v>173.831896898021</v>
      </c>
      <c r="AC29" s="26">
        <v>13.7674996135583</v>
      </c>
      <c r="AD29" s="26">
        <v>1044.1440841255101</v>
      </c>
      <c r="AE29" s="26">
        <v>210.783130385779</v>
      </c>
      <c r="AF29" s="26">
        <v>8.2022421536723993</v>
      </c>
      <c r="AG29" s="26">
        <v>2640.82950169282</v>
      </c>
      <c r="AH29" s="26">
        <v>0</v>
      </c>
      <c r="AI29" s="26">
        <v>7557.2590789475198</v>
      </c>
      <c r="AJ29" s="26">
        <v>839.69575583815697</v>
      </c>
      <c r="AK29" s="26">
        <v>8396.9548347856708</v>
      </c>
      <c r="AL29" s="26">
        <v>33.244481900353797</v>
      </c>
      <c r="AM29" s="26">
        <v>539.20944205622902</v>
      </c>
      <c r="AN29" s="26">
        <v>19.9829060222512</v>
      </c>
      <c r="AO29" s="26">
        <v>6173.18524435993</v>
      </c>
      <c r="AP29" s="26">
        <v>118.28999862048001</v>
      </c>
      <c r="AQ29" s="26">
        <v>47.721733709022899</v>
      </c>
      <c r="AR29" s="26">
        <v>218.06931458291299</v>
      </c>
      <c r="AS29" s="26">
        <v>10.114317984650301</v>
      </c>
      <c r="AT29" s="26">
        <v>14.2131204042636</v>
      </c>
      <c r="AU29" s="26">
        <v>452.237471297382</v>
      </c>
      <c r="AV29" s="26">
        <v>11662.9935107971</v>
      </c>
      <c r="AW29" s="26">
        <v>7177.3186308540098</v>
      </c>
      <c r="AX29" s="26">
        <v>4485.6748799431098</v>
      </c>
      <c r="AY29" s="26">
        <v>12.124078532522001</v>
      </c>
      <c r="AZ29" s="26">
        <v>0.88119131770696901</v>
      </c>
      <c r="BA29" s="26">
        <v>1805.2616318262001</v>
      </c>
      <c r="BB29" s="26">
        <v>147.55954335809099</v>
      </c>
      <c r="BC29" s="26">
        <v>738.44343323930605</v>
      </c>
      <c r="BD29" s="26">
        <v>8.8778685153965196</v>
      </c>
      <c r="BE29" s="26">
        <v>11.3876209730473</v>
      </c>
      <c r="BF29" s="26">
        <v>1846.70740057033</v>
      </c>
      <c r="BG29" s="26">
        <v>238.19060590058999</v>
      </c>
      <c r="BH29" s="26">
        <v>699.33528908637095</v>
      </c>
      <c r="BI29" s="26">
        <v>983.62818091480904</v>
      </c>
      <c r="BJ29" s="26">
        <v>42.4835298992489</v>
      </c>
      <c r="BK29" s="26">
        <v>31779.609150419499</v>
      </c>
      <c r="BL29" s="26">
        <v>3285.4333539520298</v>
      </c>
      <c r="BM29" s="26">
        <v>471.55267674224899</v>
      </c>
      <c r="BN29" s="26">
        <v>423.12006218537198</v>
      </c>
      <c r="BO29" s="26">
        <v>2224.3931970867602</v>
      </c>
      <c r="BP29" s="26">
        <v>911.44547386710599</v>
      </c>
      <c r="BQ29" s="26">
        <v>20783.151615070499</v>
      </c>
      <c r="BR29" s="26">
        <v>976.641801819394</v>
      </c>
      <c r="BT29" s="35">
        <f t="shared" si="0"/>
        <v>0</v>
      </c>
      <c r="BU29" s="23">
        <f t="shared" si="1"/>
        <v>4.2519322159417462E-3</v>
      </c>
      <c r="BV29" s="23">
        <f t="shared" si="2"/>
        <v>5.4549165259760628E-3</v>
      </c>
      <c r="BW29" s="23">
        <f t="shared" si="3"/>
        <v>3.6861669532645873E-3</v>
      </c>
      <c r="BX29" s="23">
        <f t="shared" si="4"/>
        <v>4.7038381749253955E-3</v>
      </c>
      <c r="BY29" s="23">
        <f t="shared" si="4"/>
        <v>4.6106251212005055E-3</v>
      </c>
      <c r="BZ29" s="23">
        <f t="shared" si="5"/>
        <v>3.0128093344361515E-3</v>
      </c>
      <c r="CA29" s="23">
        <f t="shared" si="6"/>
        <v>3.5091206437741448E-3</v>
      </c>
    </row>
    <row r="30" spans="1:79" x14ac:dyDescent="0.25">
      <c r="A30" s="20" t="s">
        <v>103</v>
      </c>
      <c r="B30" s="97">
        <v>9611.8407520000001</v>
      </c>
      <c r="C30" s="97">
        <v>364.11144021000001</v>
      </c>
      <c r="D30" s="97">
        <v>23400.157588999999</v>
      </c>
      <c r="E30" s="97">
        <v>7091.1793140999998</v>
      </c>
      <c r="F30" s="97">
        <v>5132.2401614</v>
      </c>
      <c r="G30" s="97">
        <v>8403.2125961999991</v>
      </c>
      <c r="H30" s="97">
        <v>64028.670157</v>
      </c>
      <c r="I30" s="97"/>
      <c r="J30" s="97"/>
      <c r="K30" s="97"/>
      <c r="L30" s="26"/>
      <c r="M30" s="26" t="s">
        <v>194</v>
      </c>
      <c r="N30" s="26">
        <v>6663.6492350415001</v>
      </c>
      <c r="O30" s="26">
        <v>150.51188481107201</v>
      </c>
      <c r="P30" s="26">
        <v>149.27016131476799</v>
      </c>
      <c r="Q30" s="26">
        <v>329.73053701921998</v>
      </c>
      <c r="R30" s="26">
        <v>500.46790982342702</v>
      </c>
      <c r="S30" s="26">
        <v>2866.9712770383499</v>
      </c>
      <c r="T30" s="26">
        <v>9635.4611606263206</v>
      </c>
      <c r="U30" s="26">
        <v>667.20090806386702</v>
      </c>
      <c r="V30" s="26">
        <v>118.562557971548</v>
      </c>
      <c r="W30" s="26">
        <v>111.50364201524</v>
      </c>
      <c r="X30" s="26">
        <v>2891.5332381691301</v>
      </c>
      <c r="Y30" s="26">
        <v>752.21295327992596</v>
      </c>
      <c r="Z30" s="26">
        <v>752.21295327992596</v>
      </c>
      <c r="AA30" s="26">
        <v>0</v>
      </c>
      <c r="AB30" s="26">
        <v>220.21574936131901</v>
      </c>
      <c r="AC30" s="26">
        <v>5.76019388578323</v>
      </c>
      <c r="AD30" s="26">
        <v>629.98189638686904</v>
      </c>
      <c r="AE30" s="26">
        <v>2119.6644097599201</v>
      </c>
      <c r="AF30" s="26">
        <v>10.9745960397341</v>
      </c>
      <c r="AG30" s="26">
        <v>364.97239607738197</v>
      </c>
      <c r="AH30" s="26">
        <v>0</v>
      </c>
      <c r="AI30" s="26">
        <v>21116.118524474201</v>
      </c>
      <c r="AJ30" s="26">
        <v>2346.2333120152098</v>
      </c>
      <c r="AK30" s="26">
        <v>23462.351836489401</v>
      </c>
      <c r="AL30" s="26">
        <v>265.61413143155897</v>
      </c>
      <c r="AM30" s="26">
        <v>1159.3001851731899</v>
      </c>
      <c r="AN30" s="26">
        <v>54.376304690844101</v>
      </c>
      <c r="AO30" s="26">
        <v>23817.7423641186</v>
      </c>
      <c r="AP30" s="26">
        <v>89.255517982552902</v>
      </c>
      <c r="AQ30" s="26">
        <v>76.488495192402695</v>
      </c>
      <c r="AR30" s="26">
        <v>140.627654582638</v>
      </c>
      <c r="AS30" s="26">
        <v>50.731506562961201</v>
      </c>
      <c r="AT30" s="26">
        <v>38.432823707781701</v>
      </c>
      <c r="AU30" s="26">
        <v>47.647004188659402</v>
      </c>
      <c r="AV30" s="26">
        <v>7109.9575708278098</v>
      </c>
      <c r="AW30" s="26">
        <v>5145.5912147884101</v>
      </c>
      <c r="AX30" s="26">
        <v>1964.36635603939</v>
      </c>
      <c r="AY30" s="26">
        <v>3.0513548987765402</v>
      </c>
      <c r="AZ30" s="26">
        <v>1.24781333010642</v>
      </c>
      <c r="BA30" s="26">
        <v>1868.00890637766</v>
      </c>
      <c r="BB30" s="26">
        <v>126.90916466009401</v>
      </c>
      <c r="BC30" s="26">
        <v>405.12292005897501</v>
      </c>
      <c r="BD30" s="26">
        <v>75.436122734238197</v>
      </c>
      <c r="BE30" s="26">
        <v>47.750789477934497</v>
      </c>
      <c r="BF30" s="26">
        <v>1013.17505073339</v>
      </c>
      <c r="BG30" s="26">
        <v>218.18693282471801</v>
      </c>
      <c r="BH30" s="26">
        <v>137.83958596567601</v>
      </c>
      <c r="BI30" s="26">
        <v>798.87460522456695</v>
      </c>
      <c r="BJ30" s="26">
        <v>170.61559441914201</v>
      </c>
      <c r="BK30" s="26">
        <v>8429.1509698236805</v>
      </c>
      <c r="BL30" s="26">
        <v>15780.5672901535</v>
      </c>
      <c r="BM30" s="26">
        <v>114.822946011811</v>
      </c>
      <c r="BN30" s="26">
        <v>4428.5830470668698</v>
      </c>
      <c r="BO30" s="26">
        <v>13124.637976583501</v>
      </c>
      <c r="BP30" s="26">
        <v>5849.6417682240499</v>
      </c>
      <c r="BQ30" s="26">
        <v>64203.0964831897</v>
      </c>
      <c r="BR30" s="26">
        <v>6139.6121247767896</v>
      </c>
      <c r="BT30" s="35">
        <f t="shared" si="0"/>
        <v>0</v>
      </c>
      <c r="BU30" s="23">
        <f t="shared" si="1"/>
        <v>2.4574282112826006E-3</v>
      </c>
      <c r="BV30" s="23">
        <f t="shared" si="2"/>
        <v>2.3645394577149438E-3</v>
      </c>
      <c r="BW30" s="23">
        <f t="shared" si="3"/>
        <v>2.6578559248096093E-3</v>
      </c>
      <c r="BX30" s="23">
        <f t="shared" si="4"/>
        <v>2.6481147769696904E-3</v>
      </c>
      <c r="BY30" s="23">
        <f t="shared" si="4"/>
        <v>2.6014085406260616E-3</v>
      </c>
      <c r="BZ30" s="23">
        <f t="shared" si="5"/>
        <v>3.086721099429395E-3</v>
      </c>
      <c r="CA30" s="23">
        <f t="shared" si="6"/>
        <v>2.7241909875997967E-3</v>
      </c>
    </row>
    <row r="31" spans="1:79" x14ac:dyDescent="0.25">
      <c r="A31" s="20" t="s">
        <v>104</v>
      </c>
      <c r="B31" s="97">
        <v>3771.4328412999998</v>
      </c>
      <c r="C31" s="97">
        <v>2591.1734535000001</v>
      </c>
      <c r="D31" s="97">
        <v>5541.7875217000001</v>
      </c>
      <c r="E31" s="97">
        <v>6655.6275864999998</v>
      </c>
      <c r="F31" s="97">
        <v>4521.9808297999998</v>
      </c>
      <c r="G31" s="97">
        <v>16428.607190999999</v>
      </c>
      <c r="H31" s="97">
        <v>7131.4151623999996</v>
      </c>
      <c r="I31" s="97"/>
      <c r="J31" s="97"/>
      <c r="K31" s="97"/>
      <c r="L31" s="26"/>
      <c r="M31" s="26" t="s">
        <v>195</v>
      </c>
      <c r="N31" s="26">
        <v>47.380168354153597</v>
      </c>
      <c r="O31" s="26">
        <v>23.179075863466501</v>
      </c>
      <c r="P31" s="26">
        <v>23.1608971128937</v>
      </c>
      <c r="Q31" s="26">
        <v>7.0698556813874296</v>
      </c>
      <c r="R31" s="26">
        <v>518.07848634593495</v>
      </c>
      <c r="S31" s="26">
        <v>1369.7269317712501</v>
      </c>
      <c r="T31" s="26">
        <v>3782.4082758841801</v>
      </c>
      <c r="U31" s="26">
        <v>485.83328125442301</v>
      </c>
      <c r="V31" s="26">
        <v>160.46584538506099</v>
      </c>
      <c r="W31" s="26">
        <v>69.849399198948404</v>
      </c>
      <c r="X31" s="26">
        <v>656.18987961760001</v>
      </c>
      <c r="Y31" s="26">
        <v>76.346742812576394</v>
      </c>
      <c r="Z31" s="26">
        <v>76.346742812576394</v>
      </c>
      <c r="AA31" s="26">
        <v>0</v>
      </c>
      <c r="AB31" s="26">
        <v>62.4648139186788</v>
      </c>
      <c r="AC31" s="26">
        <v>0.39285008501340202</v>
      </c>
      <c r="AD31" s="26">
        <v>137.656495434595</v>
      </c>
      <c r="AE31" s="26">
        <v>14.9584794772623</v>
      </c>
      <c r="AF31" s="26">
        <v>1.1821473118211401</v>
      </c>
      <c r="AG31" s="26">
        <v>2599.6967920332499</v>
      </c>
      <c r="AH31" s="26">
        <v>0</v>
      </c>
      <c r="AI31" s="26">
        <v>5001.3937898916301</v>
      </c>
      <c r="AJ31" s="26">
        <v>555.70952845664306</v>
      </c>
      <c r="AK31" s="26">
        <v>5557.1033183482796</v>
      </c>
      <c r="AL31" s="26">
        <v>0.41545057848705003</v>
      </c>
      <c r="AM31" s="26">
        <v>129.797979071713</v>
      </c>
      <c r="AN31" s="26">
        <v>7.5791072904869496</v>
      </c>
      <c r="AO31" s="26">
        <v>2047.4098574327199</v>
      </c>
      <c r="AP31" s="26">
        <v>45.418647734023303</v>
      </c>
      <c r="AQ31" s="26">
        <v>53.753326864763103</v>
      </c>
      <c r="AR31" s="26">
        <v>89.703594180084593</v>
      </c>
      <c r="AS31" s="26">
        <v>192.33571408881201</v>
      </c>
      <c r="AT31" s="26">
        <v>21.794712770621199</v>
      </c>
      <c r="AU31" s="26">
        <v>189.309547289433</v>
      </c>
      <c r="AV31" s="26">
        <v>6679.6896142219903</v>
      </c>
      <c r="AW31" s="26">
        <v>4537.7460549308898</v>
      </c>
      <c r="AX31" s="26">
        <v>2141.9435592911</v>
      </c>
      <c r="AY31" s="26">
        <v>6.8930603046787402</v>
      </c>
      <c r="AZ31" s="26">
        <v>12.5718729120841</v>
      </c>
      <c r="BA31" s="26">
        <v>1016.98522871059</v>
      </c>
      <c r="BB31" s="26">
        <v>32.306469256876902</v>
      </c>
      <c r="BC31" s="26">
        <v>377.13379078269497</v>
      </c>
      <c r="BD31" s="26">
        <v>99.029664655094294</v>
      </c>
      <c r="BE31" s="26">
        <v>299.14618851872302</v>
      </c>
      <c r="BF31" s="26">
        <v>942.98938886945803</v>
      </c>
      <c r="BG31" s="26">
        <v>55.801679039776502</v>
      </c>
      <c r="BH31" s="26">
        <v>196.705323301368</v>
      </c>
      <c r="BI31" s="26">
        <v>933.31512433120895</v>
      </c>
      <c r="BJ31" s="26">
        <v>20.775293069880899</v>
      </c>
      <c r="BK31" s="26">
        <v>16476.631588655098</v>
      </c>
      <c r="BL31" s="26">
        <v>1688.3109858370501</v>
      </c>
      <c r="BM31" s="26">
        <v>247.176166141274</v>
      </c>
      <c r="BN31" s="26">
        <v>30.866003944294999</v>
      </c>
      <c r="BO31" s="26">
        <v>1170.4295449912399</v>
      </c>
      <c r="BP31" s="26">
        <v>122.819853435365</v>
      </c>
      <c r="BQ31" s="26">
        <v>7154.2223859858304</v>
      </c>
      <c r="BR31" s="26">
        <v>751.03164592078701</v>
      </c>
      <c r="BT31" s="35">
        <f t="shared" si="0"/>
        <v>0</v>
      </c>
      <c r="BU31" s="23">
        <f t="shared" si="1"/>
        <v>2.9101498146781334E-3</v>
      </c>
      <c r="BV31" s="23">
        <f t="shared" si="2"/>
        <v>3.2893739790893152E-3</v>
      </c>
      <c r="BW31" s="23">
        <f t="shared" si="3"/>
        <v>2.7636925068504296E-3</v>
      </c>
      <c r="BX31" s="23">
        <f t="shared" si="4"/>
        <v>3.6152905806804627E-3</v>
      </c>
      <c r="BY31" s="23">
        <f t="shared" si="4"/>
        <v>3.4863538179986716E-3</v>
      </c>
      <c r="BZ31" s="23">
        <f t="shared" si="5"/>
        <v>2.9232178417052984E-3</v>
      </c>
      <c r="CA31" s="23">
        <f t="shared" si="6"/>
        <v>3.1981343206718142E-3</v>
      </c>
    </row>
    <row r="32" spans="1:79" x14ac:dyDescent="0.25">
      <c r="A32" s="20" t="s">
        <v>105</v>
      </c>
      <c r="B32" s="97">
        <v>1756.4235765000001</v>
      </c>
      <c r="C32" s="97">
        <v>641.41390879000005</v>
      </c>
      <c r="D32" s="97">
        <v>4805.6607400000003</v>
      </c>
      <c r="E32" s="97">
        <v>4152.0856485000004</v>
      </c>
      <c r="F32" s="97">
        <v>2453.8450016000002</v>
      </c>
      <c r="G32" s="97">
        <v>13446.164948</v>
      </c>
      <c r="H32" s="97">
        <v>3824.2318095999999</v>
      </c>
      <c r="I32" s="97"/>
      <c r="J32" s="97"/>
      <c r="K32" s="97"/>
      <c r="L32" s="26"/>
      <c r="M32" s="26" t="s">
        <v>196</v>
      </c>
      <c r="N32" s="26">
        <v>298.21304572193901</v>
      </c>
      <c r="O32" s="26">
        <v>39.560391893846202</v>
      </c>
      <c r="P32" s="26">
        <v>39.560391893846202</v>
      </c>
      <c r="Q32" s="26">
        <v>11.672250919072701</v>
      </c>
      <c r="R32" s="26">
        <v>533.20211557945902</v>
      </c>
      <c r="S32" s="26">
        <v>1395.84134868402</v>
      </c>
      <c r="T32" s="26">
        <v>1765.7029819787599</v>
      </c>
      <c r="U32" s="26">
        <v>461.51442288720301</v>
      </c>
      <c r="V32" s="26">
        <v>149.77257032131399</v>
      </c>
      <c r="W32" s="26">
        <v>21.504222432512101</v>
      </c>
      <c r="X32" s="26">
        <v>428.407315537454</v>
      </c>
      <c r="Y32" s="26">
        <v>67.231100035499097</v>
      </c>
      <c r="Z32" s="26">
        <v>67.231100035499097</v>
      </c>
      <c r="AA32" s="26">
        <v>0</v>
      </c>
      <c r="AB32" s="26">
        <v>19.474287734946301</v>
      </c>
      <c r="AC32" s="26">
        <v>1.4690439912187899E-2</v>
      </c>
      <c r="AD32" s="26">
        <v>103.016634416822</v>
      </c>
      <c r="AE32" s="26">
        <v>23.383799143584898</v>
      </c>
      <c r="AF32" s="26">
        <v>0.25961403730300597</v>
      </c>
      <c r="AG32" s="26">
        <v>644.89989937344296</v>
      </c>
      <c r="AH32" s="26">
        <v>0</v>
      </c>
      <c r="AI32" s="26">
        <v>4341.7458081136601</v>
      </c>
      <c r="AJ32" s="26">
        <v>482.416613060401</v>
      </c>
      <c r="AK32" s="26">
        <v>4824.16242117406</v>
      </c>
      <c r="AL32" s="26">
        <v>1.50749324279541</v>
      </c>
      <c r="AM32" s="26">
        <v>75.053567286479606</v>
      </c>
      <c r="AN32" s="26">
        <v>2.41889490159119</v>
      </c>
      <c r="AO32" s="26">
        <v>1166.17794603838</v>
      </c>
      <c r="AP32" s="26">
        <v>41.8548237117014</v>
      </c>
      <c r="AQ32" s="26">
        <v>16.463623401731699</v>
      </c>
      <c r="AR32" s="26">
        <v>79.506284822830693</v>
      </c>
      <c r="AS32" s="26">
        <v>1.53882570379801</v>
      </c>
      <c r="AT32" s="26">
        <v>8.2874080705699509</v>
      </c>
      <c r="AU32" s="26">
        <v>182.14939032777801</v>
      </c>
      <c r="AV32" s="26">
        <v>4172.5353327433404</v>
      </c>
      <c r="AW32" s="26">
        <v>2465.6914735062501</v>
      </c>
      <c r="AX32" s="26">
        <v>1706.8438592370801</v>
      </c>
      <c r="AY32" s="26">
        <v>3.0192683983972302</v>
      </c>
      <c r="AZ32" s="26">
        <v>0.183058775574993</v>
      </c>
      <c r="BA32" s="26">
        <v>530.92818016633896</v>
      </c>
      <c r="BB32" s="26">
        <v>21.3587093402117</v>
      </c>
      <c r="BC32" s="26">
        <v>277.58339997806303</v>
      </c>
      <c r="BD32" s="26">
        <v>4.1718839175030604</v>
      </c>
      <c r="BE32" s="26">
        <v>8.1420219278316406</v>
      </c>
      <c r="BF32" s="26">
        <v>694.211659355037</v>
      </c>
      <c r="BG32" s="26">
        <v>75.125224010894698</v>
      </c>
      <c r="BH32" s="26">
        <v>265.977150427102</v>
      </c>
      <c r="BI32" s="26">
        <v>326.014460332456</v>
      </c>
      <c r="BJ32" s="26">
        <v>1.88242994773943</v>
      </c>
      <c r="BK32" s="26">
        <v>13483.4535425547</v>
      </c>
      <c r="BL32" s="26">
        <v>681.98628016745397</v>
      </c>
      <c r="BM32" s="26">
        <v>208.159673261888</v>
      </c>
      <c r="BN32" s="26">
        <v>18.624124923063398</v>
      </c>
      <c r="BO32" s="26">
        <v>246.06218151202501</v>
      </c>
      <c r="BP32" s="26">
        <v>145.279862864092</v>
      </c>
      <c r="BQ32" s="26">
        <v>3838.6622981297</v>
      </c>
      <c r="BR32" s="26">
        <v>212.628901736643</v>
      </c>
      <c r="BT32" s="35">
        <f t="shared" si="0"/>
        <v>0</v>
      </c>
      <c r="BU32" s="23">
        <f t="shared" si="1"/>
        <v>5.2831250974498785E-3</v>
      </c>
      <c r="BV32" s="23">
        <f t="shared" si="2"/>
        <v>5.4348534318800247E-3</v>
      </c>
      <c r="BW32" s="23">
        <f t="shared" si="3"/>
        <v>3.8499765537048166E-3</v>
      </c>
      <c r="BX32" s="23">
        <f t="shared" si="4"/>
        <v>4.9251595401765746E-3</v>
      </c>
      <c r="BY32" s="23">
        <f t="shared" si="4"/>
        <v>4.8277180908026249E-3</v>
      </c>
      <c r="BZ32" s="23">
        <f t="shared" si="5"/>
        <v>2.7731769392169195E-3</v>
      </c>
      <c r="CA32" s="23">
        <f t="shared" si="6"/>
        <v>3.7734345740954222E-3</v>
      </c>
    </row>
    <row r="33" spans="1:79" x14ac:dyDescent="0.25">
      <c r="A33" s="20" t="s">
        <v>106</v>
      </c>
      <c r="B33" s="97">
        <v>625.34513419999996</v>
      </c>
      <c r="C33" s="97">
        <v>710.29538580999997</v>
      </c>
      <c r="D33" s="97">
        <v>426.12441296999998</v>
      </c>
      <c r="E33" s="97">
        <v>3862.1114133999999</v>
      </c>
      <c r="F33" s="97">
        <v>2187.3668480000001</v>
      </c>
      <c r="G33" s="97">
        <v>379.18103251999997</v>
      </c>
      <c r="H33" s="97">
        <v>1892.2097937999999</v>
      </c>
      <c r="I33" s="97"/>
      <c r="J33" s="97"/>
      <c r="K33" s="97"/>
      <c r="L33" s="26"/>
      <c r="M33" s="26" t="s">
        <v>197</v>
      </c>
      <c r="N33" s="26">
        <v>0.25121759555107198</v>
      </c>
      <c r="O33" s="26">
        <v>2.3504150287008501</v>
      </c>
      <c r="P33" s="26">
        <v>2.35001489705847</v>
      </c>
      <c r="Q33" s="26">
        <v>0.68234907339737905</v>
      </c>
      <c r="R33" s="26">
        <v>556.38745679049396</v>
      </c>
      <c r="S33" s="26">
        <v>1140.69961211739</v>
      </c>
      <c r="T33" s="26">
        <v>628.76820926271796</v>
      </c>
      <c r="U33" s="26">
        <v>486.50565934588599</v>
      </c>
      <c r="V33" s="26">
        <v>155.73429984325901</v>
      </c>
      <c r="W33" s="26">
        <v>7.2615652767737</v>
      </c>
      <c r="X33" s="26">
        <v>475.89647441193603</v>
      </c>
      <c r="Y33" s="26">
        <v>3.2956882613446798</v>
      </c>
      <c r="Z33" s="26">
        <v>3.2956882613446798</v>
      </c>
      <c r="AA33" s="26">
        <v>0</v>
      </c>
      <c r="AB33" s="26">
        <v>6.19839640484994</v>
      </c>
      <c r="AC33" s="26">
        <v>7.4316881340694904E-3</v>
      </c>
      <c r="AD33" s="26">
        <v>4.7489064098281797E-2</v>
      </c>
      <c r="AE33" s="26">
        <v>1.14827824551772E-2</v>
      </c>
      <c r="AF33" s="26">
        <v>8.7240003832073698E-2</v>
      </c>
      <c r="AG33" s="26">
        <v>714.21584292950604</v>
      </c>
      <c r="AH33" s="26">
        <v>0</v>
      </c>
      <c r="AI33" s="26">
        <v>385.48688591632299</v>
      </c>
      <c r="AJ33" s="26">
        <v>42.831728544894197</v>
      </c>
      <c r="AK33" s="26">
        <v>428.31861446121701</v>
      </c>
      <c r="AL33" s="26">
        <v>3.1168591064777199E-3</v>
      </c>
      <c r="AM33" s="26">
        <v>54.996939944325199</v>
      </c>
      <c r="AN33" s="26">
        <v>5.97356636187764E-2</v>
      </c>
      <c r="AO33" s="26">
        <v>134.66080930967701</v>
      </c>
      <c r="AP33" s="26">
        <v>14.110035979430799</v>
      </c>
      <c r="AQ33" s="26">
        <v>11.6888926426252</v>
      </c>
      <c r="AR33" s="26">
        <v>80.612610768476401</v>
      </c>
      <c r="AS33" s="26">
        <v>4.3354335664721001E-2</v>
      </c>
      <c r="AT33" s="26">
        <v>6.8912199826937401E-2</v>
      </c>
      <c r="AU33" s="26">
        <v>192.35830192298101</v>
      </c>
      <c r="AV33" s="26">
        <v>3883.07882558254</v>
      </c>
      <c r="AW33" s="26">
        <v>2199.2318722047798</v>
      </c>
      <c r="AX33" s="26">
        <v>1683.84695337775</v>
      </c>
      <c r="AY33" s="26">
        <v>3.1286072525449602</v>
      </c>
      <c r="AZ33" s="26">
        <v>5.0725339373997704E-3</v>
      </c>
      <c r="BA33" s="26">
        <v>384.80124748535201</v>
      </c>
      <c r="BB33" s="26">
        <v>3.2963514167451899</v>
      </c>
      <c r="BC33" s="26">
        <v>304.56490229666298</v>
      </c>
      <c r="BD33" s="26">
        <v>4.4143324680191803E-2</v>
      </c>
      <c r="BE33" s="26">
        <v>4.7262443713244798E-2</v>
      </c>
      <c r="BF33" s="26">
        <v>761.62880489646705</v>
      </c>
      <c r="BG33" s="26">
        <v>40.074499318178198</v>
      </c>
      <c r="BH33" s="26">
        <v>295.03262396754701</v>
      </c>
      <c r="BI33" s="26">
        <v>147.72883455965399</v>
      </c>
      <c r="BJ33" s="26">
        <v>1.2178514856396301E-2</v>
      </c>
      <c r="BK33" s="26">
        <v>380.22865721986</v>
      </c>
      <c r="BL33" s="26">
        <v>72.6340498225034</v>
      </c>
      <c r="BM33" s="26">
        <v>5.8780580620270202</v>
      </c>
      <c r="BN33" s="26">
        <v>5.4169423193945803E-3</v>
      </c>
      <c r="BO33" s="26">
        <v>28.501515035344699</v>
      </c>
      <c r="BP33" s="26">
        <v>8.91279241009277</v>
      </c>
      <c r="BQ33" s="26">
        <v>1901.9053692576499</v>
      </c>
      <c r="BR33" s="26">
        <v>32.2495382711516</v>
      </c>
      <c r="BT33" s="35">
        <f t="shared" si="0"/>
        <v>0</v>
      </c>
      <c r="BU33" s="23">
        <f t="shared" si="1"/>
        <v>5.4738973336653793E-3</v>
      </c>
      <c r="BV33" s="23">
        <f t="shared" si="2"/>
        <v>5.5194742889048817E-3</v>
      </c>
      <c r="BW33" s="23">
        <f t="shared" si="3"/>
        <v>5.1492039048499803E-3</v>
      </c>
      <c r="BX33" s="23">
        <f t="shared" si="4"/>
        <v>5.4290024129784219E-3</v>
      </c>
      <c r="BY33" s="23">
        <f t="shared" si="4"/>
        <v>5.4243412419038954E-3</v>
      </c>
      <c r="BZ33" s="23">
        <f t="shared" si="5"/>
        <v>2.7628615621873597E-3</v>
      </c>
      <c r="CA33" s="23">
        <f t="shared" si="6"/>
        <v>5.1239431744928149E-3</v>
      </c>
    </row>
    <row r="34" spans="1:79" x14ac:dyDescent="0.25">
      <c r="A34" s="20" t="s">
        <v>107</v>
      </c>
      <c r="B34" s="97">
        <v>93198.575234999997</v>
      </c>
      <c r="C34" s="97">
        <v>711.28625758999999</v>
      </c>
      <c r="D34" s="97">
        <v>48757.751153999998</v>
      </c>
      <c r="E34" s="97">
        <v>12920.160333</v>
      </c>
      <c r="F34" s="97">
        <v>9462.7519083999996</v>
      </c>
      <c r="G34" s="97">
        <v>40356.996159000002</v>
      </c>
      <c r="H34" s="97">
        <v>17791.832351000001</v>
      </c>
      <c r="I34" s="97"/>
      <c r="J34" s="97"/>
      <c r="K34" s="97"/>
      <c r="L34" s="26"/>
      <c r="M34" s="26" t="s">
        <v>198</v>
      </c>
      <c r="N34" s="26">
        <v>449.14630642437299</v>
      </c>
      <c r="O34" s="26">
        <v>106.14309452767399</v>
      </c>
      <c r="P34" s="26">
        <v>102.276270579661</v>
      </c>
      <c r="Q34" s="26">
        <v>190.76616563392199</v>
      </c>
      <c r="R34" s="26">
        <v>458.46832835907202</v>
      </c>
      <c r="S34" s="26">
        <v>4825.4034482229399</v>
      </c>
      <c r="T34" s="26">
        <v>93448.804145245798</v>
      </c>
      <c r="U34" s="26">
        <v>441.87812168441502</v>
      </c>
      <c r="V34" s="26">
        <v>226.42849165603101</v>
      </c>
      <c r="W34" s="26">
        <v>145.47926580840601</v>
      </c>
      <c r="X34" s="26">
        <v>261.99756908222798</v>
      </c>
      <c r="Y34" s="26">
        <v>1546.3222545194101</v>
      </c>
      <c r="Z34" s="26">
        <v>1546.3222545194101</v>
      </c>
      <c r="AA34" s="26">
        <v>0</v>
      </c>
      <c r="AB34" s="26">
        <v>166.902286505891</v>
      </c>
      <c r="AC34" s="26">
        <v>26.785475469473798</v>
      </c>
      <c r="AD34" s="26">
        <v>249.02530449830499</v>
      </c>
      <c r="AE34" s="26">
        <v>180.022220173824</v>
      </c>
      <c r="AF34" s="26">
        <v>13.094882889289099</v>
      </c>
      <c r="AG34" s="26">
        <v>713.05024345056302</v>
      </c>
      <c r="AH34" s="26">
        <v>0</v>
      </c>
      <c r="AI34" s="26">
        <v>43991.274921291602</v>
      </c>
      <c r="AJ34" s="26">
        <v>4887.9059847224098</v>
      </c>
      <c r="AK34" s="26">
        <v>48879.180906014</v>
      </c>
      <c r="AL34" s="26">
        <v>29.970841828459001</v>
      </c>
      <c r="AM34" s="26">
        <v>560.45854289660895</v>
      </c>
      <c r="AN34" s="26">
        <v>140.94822626674801</v>
      </c>
      <c r="AO34" s="26">
        <v>6613.1955316313197</v>
      </c>
      <c r="AP34" s="26">
        <v>224.536298446204</v>
      </c>
      <c r="AQ34" s="26">
        <v>137.067384771463</v>
      </c>
      <c r="AR34" s="26">
        <v>314.34047369544197</v>
      </c>
      <c r="AS34" s="26">
        <v>196.66075249910401</v>
      </c>
      <c r="AT34" s="26">
        <v>35.6950889719296</v>
      </c>
      <c r="AU34" s="26">
        <v>68.032663892260103</v>
      </c>
      <c r="AV34" s="26">
        <v>12957.7422218746</v>
      </c>
      <c r="AW34" s="26">
        <v>9488.9841746445509</v>
      </c>
      <c r="AX34" s="26">
        <v>3468.7580472300501</v>
      </c>
      <c r="AY34" s="26">
        <v>19.4376403414959</v>
      </c>
      <c r="AZ34" s="26">
        <v>9.6863775747857392</v>
      </c>
      <c r="BA34" s="26">
        <v>3315.7234095325598</v>
      </c>
      <c r="BB34" s="26">
        <v>199.033743232353</v>
      </c>
      <c r="BC34" s="26">
        <v>762.68709492969901</v>
      </c>
      <c r="BD34" s="26">
        <v>164.89576337582699</v>
      </c>
      <c r="BE34" s="26">
        <v>96.187852785153694</v>
      </c>
      <c r="BF34" s="26">
        <v>1907.1435660034001</v>
      </c>
      <c r="BG34" s="26">
        <v>394.299616045964</v>
      </c>
      <c r="BH34" s="26">
        <v>380.766676885089</v>
      </c>
      <c r="BI34" s="26">
        <v>1404.8190788198599</v>
      </c>
      <c r="BJ34" s="26">
        <v>111.322082621161</v>
      </c>
      <c r="BK34" s="26">
        <v>40498.205923767397</v>
      </c>
      <c r="BL34" s="26">
        <v>4676.8308322155199</v>
      </c>
      <c r="BM34" s="26">
        <v>327.44923040063401</v>
      </c>
      <c r="BN34" s="26">
        <v>154.18588916169799</v>
      </c>
      <c r="BO34" s="26">
        <v>2308.10647882991</v>
      </c>
      <c r="BP34" s="26">
        <v>1607.9774571498999</v>
      </c>
      <c r="BQ34" s="26">
        <v>17839.662676107298</v>
      </c>
      <c r="BR34" s="26">
        <v>1064.61974142698</v>
      </c>
      <c r="BT34" s="35">
        <f t="shared" si="0"/>
        <v>0</v>
      </c>
      <c r="BU34" s="23">
        <f t="shared" si="1"/>
        <v>2.6849005965472114E-3</v>
      </c>
      <c r="BV34" s="23">
        <f t="shared" si="2"/>
        <v>2.4799942944768978E-3</v>
      </c>
      <c r="BW34" s="23">
        <f t="shared" si="3"/>
        <v>2.4904707280380941E-3</v>
      </c>
      <c r="BX34" s="23">
        <f t="shared" si="4"/>
        <v>2.9087788313748807E-3</v>
      </c>
      <c r="BY34" s="23">
        <f t="shared" si="4"/>
        <v>2.7721604136387787E-3</v>
      </c>
      <c r="BZ34" s="23">
        <f t="shared" si="5"/>
        <v>3.4990157397010177E-3</v>
      </c>
      <c r="CA34" s="23">
        <f t="shared" si="6"/>
        <v>2.6883304745511055E-3</v>
      </c>
    </row>
    <row r="35" spans="1:79" x14ac:dyDescent="0.25">
      <c r="A35" s="20" t="s">
        <v>108</v>
      </c>
      <c r="B35" s="97">
        <v>122375.65676</v>
      </c>
      <c r="C35" s="97">
        <v>4071.4231842999998</v>
      </c>
      <c r="D35" s="97">
        <v>12012.139521999999</v>
      </c>
      <c r="E35" s="97">
        <v>11570.318249</v>
      </c>
      <c r="F35" s="97">
        <v>7308.951446</v>
      </c>
      <c r="G35" s="97">
        <v>131153.72745999999</v>
      </c>
      <c r="H35" s="97">
        <v>9125.5289133000006</v>
      </c>
      <c r="I35" s="97"/>
      <c r="J35" s="97"/>
      <c r="K35" s="97"/>
      <c r="L35" s="26"/>
      <c r="M35" s="26" t="s">
        <v>199</v>
      </c>
      <c r="N35" s="26">
        <v>50.482408440326402</v>
      </c>
      <c r="O35" s="26">
        <v>13.2965609536408</v>
      </c>
      <c r="P35" s="26">
        <v>13.2965609536408</v>
      </c>
      <c r="Q35" s="26">
        <v>3.7949645264680401</v>
      </c>
      <c r="R35" s="26">
        <v>1091.5373692606199</v>
      </c>
      <c r="S35" s="26">
        <v>6365.8921670424897</v>
      </c>
      <c r="T35" s="26">
        <v>122715.754347209</v>
      </c>
      <c r="U35" s="26">
        <v>748.20813048534399</v>
      </c>
      <c r="V35" s="26">
        <v>465.20164449383901</v>
      </c>
      <c r="W35" s="26">
        <v>41.685673339347296</v>
      </c>
      <c r="X35" s="26">
        <v>673.79661086265605</v>
      </c>
      <c r="Y35" s="26">
        <v>589.30422253099698</v>
      </c>
      <c r="Z35" s="26">
        <v>589.30422253099698</v>
      </c>
      <c r="AA35" s="26">
        <v>0</v>
      </c>
      <c r="AB35" s="26">
        <v>35.153006569916997</v>
      </c>
      <c r="AC35" s="26">
        <v>7.32498720124342E-2</v>
      </c>
      <c r="AD35" s="26">
        <v>0.22475820171629701</v>
      </c>
      <c r="AE35" s="26">
        <v>0</v>
      </c>
      <c r="AF35" s="26">
        <v>0.48668796551497101</v>
      </c>
      <c r="AG35" s="26">
        <v>4085.5245188557701</v>
      </c>
      <c r="AH35" s="26">
        <v>0</v>
      </c>
      <c r="AI35" s="26">
        <v>10848.6359181727</v>
      </c>
      <c r="AJ35" s="26">
        <v>1205.4049810128199</v>
      </c>
      <c r="AK35" s="26">
        <v>12054.0408991856</v>
      </c>
      <c r="AL35" s="26">
        <v>0</v>
      </c>
      <c r="AM35" s="26">
        <v>123.93389349412701</v>
      </c>
      <c r="AN35" s="26">
        <v>89.6349843844893</v>
      </c>
      <c r="AO35" s="26">
        <v>4145.8648635063</v>
      </c>
      <c r="AP35" s="26">
        <v>170.897980985766</v>
      </c>
      <c r="AQ35" s="26">
        <v>53.209106114438001</v>
      </c>
      <c r="AR35" s="26">
        <v>173.743738632803</v>
      </c>
      <c r="AS35" s="26">
        <v>18.8644005546738</v>
      </c>
      <c r="AT35" s="26">
        <v>117.391192414667</v>
      </c>
      <c r="AU35" s="26">
        <v>334.00792062115897</v>
      </c>
      <c r="AV35" s="26">
        <v>11618.7449227706</v>
      </c>
      <c r="AW35" s="26">
        <v>7338.6670555911496</v>
      </c>
      <c r="AX35" s="26">
        <v>4280.0778671794797</v>
      </c>
      <c r="AY35" s="26">
        <v>4.7808456757527802</v>
      </c>
      <c r="AZ35" s="26">
        <v>1.11111008504329</v>
      </c>
      <c r="BA35" s="26">
        <v>2162.8136637156099</v>
      </c>
      <c r="BB35" s="26">
        <v>24.681191632665701</v>
      </c>
      <c r="BC35" s="26">
        <v>503.265516802283</v>
      </c>
      <c r="BD35" s="26">
        <v>26.810997951795802</v>
      </c>
      <c r="BE35" s="26">
        <v>42.743999903558802</v>
      </c>
      <c r="BF35" s="26">
        <v>1258.9654568002099</v>
      </c>
      <c r="BG35" s="26">
        <v>747.34818364248099</v>
      </c>
      <c r="BH35" s="26">
        <v>646.41042752204203</v>
      </c>
      <c r="BI35" s="26">
        <v>1680.3371772283599</v>
      </c>
      <c r="BJ35" s="26">
        <v>28.997344565818501</v>
      </c>
      <c r="BK35" s="26">
        <v>131560.70077028</v>
      </c>
      <c r="BL35" s="26">
        <v>3117.5500292761999</v>
      </c>
      <c r="BM35" s="26">
        <v>1161.66717174102</v>
      </c>
      <c r="BN35" s="26">
        <v>4.7411116932488701E-2</v>
      </c>
      <c r="BO35" s="26">
        <v>298.068725337476</v>
      </c>
      <c r="BP35" s="26">
        <v>129.156315764851</v>
      </c>
      <c r="BQ35" s="26">
        <v>9157.0277150285692</v>
      </c>
      <c r="BR35" s="26">
        <v>187.41477893750999</v>
      </c>
      <c r="BT35" s="35">
        <f t="shared" si="0"/>
        <v>0</v>
      </c>
      <c r="BU35" s="23">
        <f t="shared" si="1"/>
        <v>2.7791277792771842E-3</v>
      </c>
      <c r="BV35" s="23">
        <f t="shared" si="2"/>
        <v>3.4634902630969766E-3</v>
      </c>
      <c r="BW35" s="23">
        <f t="shared" si="3"/>
        <v>3.4882526221793517E-3</v>
      </c>
      <c r="BX35" s="23">
        <f t="shared" ref="BX35:BY51" si="8">IF(E35=0,"",(AV35-E35)/E35)</f>
        <v>4.1854227972325363E-3</v>
      </c>
      <c r="BY35" s="23">
        <f t="shared" si="8"/>
        <v>4.0656460520629356E-3</v>
      </c>
      <c r="BZ35" s="23">
        <f t="shared" si="5"/>
        <v>3.1030251153489341E-3</v>
      </c>
      <c r="CA35" s="23">
        <f t="shared" si="6"/>
        <v>3.4517234045098174E-3</v>
      </c>
    </row>
    <row r="36" spans="1:79" x14ac:dyDescent="0.25">
      <c r="A36" s="20" t="s">
        <v>109</v>
      </c>
      <c r="B36" s="97">
        <v>3500.5402190999998</v>
      </c>
      <c r="C36" s="97">
        <v>74.594221489000006</v>
      </c>
      <c r="D36" s="97">
        <v>8397.4476156000001</v>
      </c>
      <c r="E36" s="97">
        <v>6075.6391100999999</v>
      </c>
      <c r="F36" s="97">
        <v>3569.0619820000002</v>
      </c>
      <c r="G36" s="97">
        <v>6003.6441268999997</v>
      </c>
      <c r="H36" s="97">
        <v>4881.4804876999997</v>
      </c>
      <c r="I36" s="97"/>
      <c r="J36" s="97"/>
      <c r="K36" s="97"/>
      <c r="L36" s="26"/>
      <c r="M36" s="26" t="s">
        <v>200</v>
      </c>
      <c r="N36" s="26">
        <v>51.905423839965003</v>
      </c>
      <c r="O36" s="26">
        <v>21.266777922870201</v>
      </c>
      <c r="P36" s="26">
        <v>21.117144750212098</v>
      </c>
      <c r="Q36" s="26">
        <v>13.4624718447229</v>
      </c>
      <c r="R36" s="26">
        <v>257.58872592415997</v>
      </c>
      <c r="S36" s="26">
        <v>2767.4858800399002</v>
      </c>
      <c r="T36" s="26">
        <v>3512.1131339252602</v>
      </c>
      <c r="U36" s="26">
        <v>123.67606805779999</v>
      </c>
      <c r="V36" s="26">
        <v>46.597872067856599</v>
      </c>
      <c r="W36" s="26">
        <v>57.689070152513601</v>
      </c>
      <c r="X36" s="26">
        <v>24.500109259598499</v>
      </c>
      <c r="Y36" s="26">
        <v>377.75998791612301</v>
      </c>
      <c r="Z36" s="26">
        <v>377.75998791612301</v>
      </c>
      <c r="AA36" s="26">
        <v>0</v>
      </c>
      <c r="AB36" s="26">
        <v>66.394297892470306</v>
      </c>
      <c r="AC36" s="26">
        <v>1.02697354677484</v>
      </c>
      <c r="AD36" s="26">
        <v>23.003441864559001</v>
      </c>
      <c r="AE36" s="26">
        <v>11.9670022357384</v>
      </c>
      <c r="AF36" s="26">
        <v>1.1071118902000401</v>
      </c>
      <c r="AG36" s="26">
        <v>74.794890928311204</v>
      </c>
      <c r="AH36" s="26">
        <v>0</v>
      </c>
      <c r="AI36" s="26">
        <v>7591.6383910437198</v>
      </c>
      <c r="AJ36" s="26">
        <v>843.51463834388699</v>
      </c>
      <c r="AK36" s="26">
        <v>8435.1530293876003</v>
      </c>
      <c r="AL36" s="26">
        <v>1.78689876846185</v>
      </c>
      <c r="AM36" s="26">
        <v>104.158855638989</v>
      </c>
      <c r="AN36" s="26">
        <v>12.4447868243632</v>
      </c>
      <c r="AO36" s="26">
        <v>2186.5533762580499</v>
      </c>
      <c r="AP36" s="26">
        <v>54.493036471889397</v>
      </c>
      <c r="AQ36" s="26">
        <v>25.443216694279499</v>
      </c>
      <c r="AR36" s="26">
        <v>115.82058299156201</v>
      </c>
      <c r="AS36" s="26">
        <v>29.926782671452401</v>
      </c>
      <c r="AT36" s="26">
        <v>10.4131902748173</v>
      </c>
      <c r="AU36" s="26">
        <v>217.072281189298</v>
      </c>
      <c r="AV36" s="26">
        <v>6103.7164487794698</v>
      </c>
      <c r="AW36" s="26">
        <v>3585.1815235627901</v>
      </c>
      <c r="AX36" s="26">
        <v>2518.5349252166802</v>
      </c>
      <c r="AY36" s="26">
        <v>4.7195239321196896</v>
      </c>
      <c r="AZ36" s="26">
        <v>1.3447941078426</v>
      </c>
      <c r="BA36" s="26">
        <v>865.73568343854902</v>
      </c>
      <c r="BB36" s="26">
        <v>10.3443674795967</v>
      </c>
      <c r="BC36" s="26">
        <v>402.47061940882998</v>
      </c>
      <c r="BD36" s="26">
        <v>15.222217533138201</v>
      </c>
      <c r="BE36" s="26">
        <v>12.9020202315735</v>
      </c>
      <c r="BF36" s="26">
        <v>1006.41520908877</v>
      </c>
      <c r="BG36" s="26">
        <v>183.21008069058001</v>
      </c>
      <c r="BH36" s="26">
        <v>337.341550459948</v>
      </c>
      <c r="BI36" s="26">
        <v>449.646237368453</v>
      </c>
      <c r="BJ36" s="26">
        <v>13.4254233963076</v>
      </c>
      <c r="BK36" s="26">
        <v>6022.3447879649902</v>
      </c>
      <c r="BL36" s="26">
        <v>1754.6471138204799</v>
      </c>
      <c r="BM36" s="26">
        <v>82.454298325168907</v>
      </c>
      <c r="BN36" s="26">
        <v>20.719189614950299</v>
      </c>
      <c r="BO36" s="26">
        <v>419.01184908833397</v>
      </c>
      <c r="BP36" s="26">
        <v>160.207846819189</v>
      </c>
      <c r="BQ36" s="26">
        <v>4894.8203786956301</v>
      </c>
      <c r="BR36" s="26">
        <v>303.34996311372697</v>
      </c>
      <c r="BT36" s="35">
        <f t="shared" si="0"/>
        <v>0</v>
      </c>
      <c r="BU36" s="23">
        <f t="shared" si="1"/>
        <v>3.30603681172267E-3</v>
      </c>
      <c r="BV36" s="23">
        <f t="shared" si="2"/>
        <v>2.6901472433865418E-3</v>
      </c>
      <c r="BW36" s="23">
        <f t="shared" si="3"/>
        <v>4.4901040784767312E-3</v>
      </c>
      <c r="BX36" s="23">
        <f t="shared" si="8"/>
        <v>4.6212979689321566E-3</v>
      </c>
      <c r="BY36" s="23">
        <f t="shared" si="8"/>
        <v>4.5164644503475288E-3</v>
      </c>
      <c r="BZ36" s="23">
        <f t="shared" si="5"/>
        <v>3.1148850047923596E-3</v>
      </c>
      <c r="CA36" s="23">
        <f t="shared" si="6"/>
        <v>2.7327551609072909E-3</v>
      </c>
    </row>
    <row r="37" spans="1:79" x14ac:dyDescent="0.25">
      <c r="A37" s="20" t="s">
        <v>110</v>
      </c>
      <c r="B37" s="97">
        <v>4042.1745424000001</v>
      </c>
      <c r="C37" s="97">
        <v>168.44049670999999</v>
      </c>
      <c r="D37" s="97">
        <v>12952.699119000001</v>
      </c>
      <c r="E37" s="97">
        <v>2342.4865481000002</v>
      </c>
      <c r="F37" s="97">
        <v>1867.0508686999999</v>
      </c>
      <c r="G37" s="97">
        <v>5896.0753513</v>
      </c>
      <c r="H37" s="97">
        <v>8000.0505326000002</v>
      </c>
      <c r="I37" s="97"/>
      <c r="J37" s="97"/>
      <c r="K37" s="97"/>
      <c r="L37" s="26"/>
      <c r="M37" s="26" t="s">
        <v>201</v>
      </c>
      <c r="N37" s="26">
        <v>464.94780932327097</v>
      </c>
      <c r="O37" s="26">
        <v>14.314356715615601</v>
      </c>
      <c r="P37" s="26">
        <v>14.260780254131801</v>
      </c>
      <c r="Q37" s="26">
        <v>6.3490225451809801</v>
      </c>
      <c r="R37" s="26">
        <v>91.252613712637697</v>
      </c>
      <c r="S37" s="26">
        <v>1597.62061031545</v>
      </c>
      <c r="T37" s="26">
        <v>4051.95098906882</v>
      </c>
      <c r="U37" s="26">
        <v>64.981234933361904</v>
      </c>
      <c r="V37" s="26">
        <v>23.622611772751501</v>
      </c>
      <c r="W37" s="26">
        <v>31.4924221848324</v>
      </c>
      <c r="X37" s="26">
        <v>41.299855292325702</v>
      </c>
      <c r="Y37" s="26">
        <v>466.529411004454</v>
      </c>
      <c r="Z37" s="26">
        <v>466.529411004454</v>
      </c>
      <c r="AA37" s="26">
        <v>0</v>
      </c>
      <c r="AB37" s="26">
        <v>32.424459453994302</v>
      </c>
      <c r="AC37" s="26">
        <v>0.39113582553862097</v>
      </c>
      <c r="AD37" s="26">
        <v>178.31126670222801</v>
      </c>
      <c r="AE37" s="26">
        <v>22.158521565663399</v>
      </c>
      <c r="AF37" s="26">
        <v>0.54395195447738998</v>
      </c>
      <c r="AG37" s="26">
        <v>168.83231240044699</v>
      </c>
      <c r="AH37" s="26">
        <v>0</v>
      </c>
      <c r="AI37" s="26">
        <v>11684.6991371647</v>
      </c>
      <c r="AJ37" s="26">
        <v>1298.2990819751101</v>
      </c>
      <c r="AK37" s="26">
        <v>12982.998219139799</v>
      </c>
      <c r="AL37" s="26">
        <v>2.1271417867546401</v>
      </c>
      <c r="AM37" s="26">
        <v>80.160817621220005</v>
      </c>
      <c r="AN37" s="26">
        <v>24.061507485827001</v>
      </c>
      <c r="AO37" s="26">
        <v>4241.4536834642104</v>
      </c>
      <c r="AP37" s="26">
        <v>63.4447636736936</v>
      </c>
      <c r="AQ37" s="26">
        <v>31.272802981652099</v>
      </c>
      <c r="AR37" s="26">
        <v>76.868872881804506</v>
      </c>
      <c r="AS37" s="26">
        <v>27.102394485001302</v>
      </c>
      <c r="AT37" s="26">
        <v>5.9541881396297196</v>
      </c>
      <c r="AU37" s="26">
        <v>10.618065179538901</v>
      </c>
      <c r="AV37" s="26">
        <v>2348.51345115801</v>
      </c>
      <c r="AW37" s="26">
        <v>1871.70106629979</v>
      </c>
      <c r="AX37" s="26">
        <v>476.81238485821501</v>
      </c>
      <c r="AY37" s="26">
        <v>4.5379462635405003</v>
      </c>
      <c r="AZ37" s="26">
        <v>0.27877012262107298</v>
      </c>
      <c r="BA37" s="26">
        <v>450.57134296775098</v>
      </c>
      <c r="BB37" s="26">
        <v>38.707889751495003</v>
      </c>
      <c r="BC37" s="26">
        <v>200.51762963430801</v>
      </c>
      <c r="BD37" s="26">
        <v>47.608880848640602</v>
      </c>
      <c r="BE37" s="26">
        <v>25.842336989092601</v>
      </c>
      <c r="BF37" s="26">
        <v>501.31518534753002</v>
      </c>
      <c r="BG37" s="26">
        <v>50.686572057305497</v>
      </c>
      <c r="BH37" s="26">
        <v>48.2066404339798</v>
      </c>
      <c r="BI37" s="26">
        <v>283.58753506533901</v>
      </c>
      <c r="BJ37" s="26">
        <v>31.204314048349499</v>
      </c>
      <c r="BK37" s="26">
        <v>5916.9950565273703</v>
      </c>
      <c r="BL37" s="26">
        <v>3477.1025279881901</v>
      </c>
      <c r="BM37" s="26">
        <v>56.858640119931202</v>
      </c>
      <c r="BN37" s="26">
        <v>49.727700503532603</v>
      </c>
      <c r="BO37" s="26">
        <v>976.89725926819494</v>
      </c>
      <c r="BP37" s="26">
        <v>541.30089698602103</v>
      </c>
      <c r="BQ37" s="26">
        <v>8021.4967750209698</v>
      </c>
      <c r="BR37" s="26">
        <v>572.45147725355798</v>
      </c>
      <c r="BT37" s="35">
        <f t="shared" si="0"/>
        <v>0</v>
      </c>
      <c r="BU37" s="23">
        <f t="shared" si="1"/>
        <v>2.4186107171451595E-3</v>
      </c>
      <c r="BV37" s="23">
        <f t="shared" si="2"/>
        <v>2.3261371113241468E-3</v>
      </c>
      <c r="BW37" s="23">
        <f t="shared" si="3"/>
        <v>2.339211299624307E-3</v>
      </c>
      <c r="BX37" s="23">
        <f t="shared" si="8"/>
        <v>2.5728655999746244E-3</v>
      </c>
      <c r="BY37" s="23">
        <f t="shared" si="8"/>
        <v>2.4906646507322824E-3</v>
      </c>
      <c r="BZ37" s="23">
        <f t="shared" si="5"/>
        <v>3.5480729096784343E-3</v>
      </c>
      <c r="CA37" s="23">
        <f t="shared" si="6"/>
        <v>2.6807633693783214E-3</v>
      </c>
    </row>
    <row r="38" spans="1:79" x14ac:dyDescent="0.25">
      <c r="A38" s="20" t="s">
        <v>111</v>
      </c>
      <c r="B38" s="97">
        <v>451.41857168000001</v>
      </c>
      <c r="C38" s="97">
        <v>507.50732269999997</v>
      </c>
      <c r="D38" s="97">
        <v>522.75154971999996</v>
      </c>
      <c r="E38" s="97">
        <v>2729.7237393</v>
      </c>
      <c r="F38" s="97">
        <v>1571.1606893000001</v>
      </c>
      <c r="G38" s="97">
        <v>493.04099169</v>
      </c>
      <c r="H38" s="97">
        <v>1145.5351952999999</v>
      </c>
      <c r="I38" s="97"/>
      <c r="J38" s="97"/>
      <c r="K38" s="97"/>
      <c r="L38" s="26"/>
      <c r="M38" s="26" t="s">
        <v>202</v>
      </c>
      <c r="N38" s="26">
        <v>1.3758029911980401E-2</v>
      </c>
      <c r="O38" s="26">
        <v>0</v>
      </c>
      <c r="P38" s="26">
        <v>0</v>
      </c>
      <c r="Q38" s="26">
        <v>0</v>
      </c>
      <c r="R38" s="26">
        <v>385.09519963980102</v>
      </c>
      <c r="S38" s="26">
        <v>781.54854965193999</v>
      </c>
      <c r="T38" s="26">
        <v>453.86416770118598</v>
      </c>
      <c r="U38" s="26">
        <v>334.71139719344899</v>
      </c>
      <c r="V38" s="26">
        <v>106.13236950341501</v>
      </c>
      <c r="W38" s="26">
        <v>0.58977566679707005</v>
      </c>
      <c r="X38" s="26">
        <v>335.04615450343601</v>
      </c>
      <c r="Y38" s="26">
        <v>2.9635357663982401E-2</v>
      </c>
      <c r="Z38" s="26">
        <v>2.9635357663982401E-2</v>
      </c>
      <c r="AA38" s="26">
        <v>0</v>
      </c>
      <c r="AB38" s="26">
        <v>0.38812958545280302</v>
      </c>
      <c r="AC38" s="26">
        <v>0</v>
      </c>
      <c r="AD38" s="26">
        <v>0</v>
      </c>
      <c r="AE38" s="26">
        <v>0</v>
      </c>
      <c r="AF38" s="26">
        <v>0</v>
      </c>
      <c r="AG38" s="26">
        <v>510.29009459922497</v>
      </c>
      <c r="AH38" s="26">
        <v>0</v>
      </c>
      <c r="AI38" s="26">
        <v>472.48548009501798</v>
      </c>
      <c r="AJ38" s="26">
        <v>52.498350382777403</v>
      </c>
      <c r="AK38" s="26">
        <v>524.983830477796</v>
      </c>
      <c r="AL38" s="26">
        <v>0</v>
      </c>
      <c r="AM38" s="26">
        <v>32.963968931722803</v>
      </c>
      <c r="AN38" s="26">
        <v>1.7658420278112901</v>
      </c>
      <c r="AO38" s="26">
        <v>29.391030472292801</v>
      </c>
      <c r="AP38" s="26">
        <v>10.1299288469276</v>
      </c>
      <c r="AQ38" s="26">
        <v>8.2393009620970297</v>
      </c>
      <c r="AR38" s="26">
        <v>79.824018033807903</v>
      </c>
      <c r="AS38" s="26">
        <v>0.65479053809311205</v>
      </c>
      <c r="AT38" s="26">
        <v>1.50396534334231E-2</v>
      </c>
      <c r="AU38" s="26">
        <v>135.576316046914</v>
      </c>
      <c r="AV38" s="26">
        <v>2744.5179623515401</v>
      </c>
      <c r="AW38" s="26">
        <v>1579.60367335867</v>
      </c>
      <c r="AX38" s="26">
        <v>1164.9142889928701</v>
      </c>
      <c r="AY38" s="26">
        <v>2.2593290453435602</v>
      </c>
      <c r="AZ38" s="26">
        <v>2.8476512618704999E-2</v>
      </c>
      <c r="BA38" s="26">
        <v>270.66339380115397</v>
      </c>
      <c r="BB38" s="26">
        <v>2.40578058499643</v>
      </c>
      <c r="BC38" s="26">
        <v>215.44472930548801</v>
      </c>
      <c r="BD38" s="26">
        <v>0</v>
      </c>
      <c r="BE38" s="26">
        <v>4.5579822638161002E-2</v>
      </c>
      <c r="BF38" s="26">
        <v>540.74658679321203</v>
      </c>
      <c r="BG38" s="26">
        <v>27.870433446517801</v>
      </c>
      <c r="BH38" s="26">
        <v>210.80644016611799</v>
      </c>
      <c r="BI38" s="26">
        <v>100.94385502769499</v>
      </c>
      <c r="BJ38" s="26">
        <v>5.4266190318402602E-2</v>
      </c>
      <c r="BK38" s="26">
        <v>494.38423571818203</v>
      </c>
      <c r="BL38" s="26">
        <v>9.3828753390234696E-3</v>
      </c>
      <c r="BM38" s="26">
        <v>1.1866562599910699</v>
      </c>
      <c r="BN38" s="26">
        <v>0</v>
      </c>
      <c r="BO38" s="26">
        <v>0.92405419935293998</v>
      </c>
      <c r="BP38" s="26">
        <v>4.4886411844810397</v>
      </c>
      <c r="BQ38" s="26">
        <v>1151.85216372625</v>
      </c>
      <c r="BR38" s="26">
        <v>0.80341528313408594</v>
      </c>
      <c r="BT38" s="35">
        <f t="shared" si="0"/>
        <v>0</v>
      </c>
      <c r="BU38" s="23">
        <f t="shared" si="1"/>
        <v>5.417579547257946E-3</v>
      </c>
      <c r="BV38" s="23">
        <f t="shared" si="2"/>
        <v>5.4832152655853632E-3</v>
      </c>
      <c r="BW38" s="23">
        <f t="shared" si="3"/>
        <v>4.2702518222886539E-3</v>
      </c>
      <c r="BX38" s="23">
        <f t="shared" si="8"/>
        <v>5.4196777639241266E-3</v>
      </c>
      <c r="BY38" s="23">
        <f t="shared" si="8"/>
        <v>5.3737240984762305E-3</v>
      </c>
      <c r="BZ38" s="23">
        <f t="shared" si="5"/>
        <v>2.7244063897766003E-3</v>
      </c>
      <c r="CA38" s="23">
        <f t="shared" si="6"/>
        <v>5.5144254425074099E-3</v>
      </c>
    </row>
    <row r="39" spans="1:79" x14ac:dyDescent="0.25">
      <c r="A39" s="20" t="s">
        <v>112</v>
      </c>
      <c r="B39" s="97">
        <v>8621.4064237000002</v>
      </c>
      <c r="C39" s="97">
        <v>2489.6259206</v>
      </c>
      <c r="D39" s="97">
        <v>25636.077036999999</v>
      </c>
      <c r="E39" s="97">
        <v>17653.007933000001</v>
      </c>
      <c r="F39" s="97">
        <v>11658.197384999999</v>
      </c>
      <c r="G39" s="97">
        <v>70543.712711</v>
      </c>
      <c r="H39" s="97">
        <v>8721.3288202999993</v>
      </c>
      <c r="I39" s="97"/>
      <c r="J39" s="97"/>
      <c r="K39" s="97"/>
      <c r="L39" s="26"/>
      <c r="M39" s="26" t="s">
        <v>203</v>
      </c>
      <c r="N39" s="26">
        <v>154.090979531562</v>
      </c>
      <c r="O39" s="26">
        <v>12.9830785874026</v>
      </c>
      <c r="P39" s="26">
        <v>12.818803041126399</v>
      </c>
      <c r="Q39" s="26">
        <v>14.023588063410299</v>
      </c>
      <c r="R39" s="26">
        <v>1705.46362951477</v>
      </c>
      <c r="S39" s="26">
        <v>5884.8381857826898</v>
      </c>
      <c r="T39" s="26">
        <v>8648.1878139616692</v>
      </c>
      <c r="U39" s="26">
        <v>1531.6999079305201</v>
      </c>
      <c r="V39" s="26">
        <v>486.57395945053298</v>
      </c>
      <c r="W39" s="26">
        <v>36.5785619756507</v>
      </c>
      <c r="X39" s="26">
        <v>1489.96240987804</v>
      </c>
      <c r="Y39" s="26">
        <v>928.54286376523498</v>
      </c>
      <c r="Z39" s="26">
        <v>928.54286376523498</v>
      </c>
      <c r="AA39" s="26">
        <v>0</v>
      </c>
      <c r="AB39" s="26">
        <v>33.257586406937897</v>
      </c>
      <c r="AC39" s="26">
        <v>1.2229663595720599</v>
      </c>
      <c r="AD39" s="26">
        <v>16.7884499810732</v>
      </c>
      <c r="AE39" s="26">
        <v>48.019106467081997</v>
      </c>
      <c r="AF39" s="26">
        <v>0.91230363614712795</v>
      </c>
      <c r="AG39" s="26">
        <v>2502.2087482915299</v>
      </c>
      <c r="AH39" s="26">
        <v>0</v>
      </c>
      <c r="AI39" s="26">
        <v>23165.078369162598</v>
      </c>
      <c r="AJ39" s="26">
        <v>2573.8973606552199</v>
      </c>
      <c r="AK39" s="26">
        <v>25738.975729817801</v>
      </c>
      <c r="AL39" s="26">
        <v>3.8369283063278399</v>
      </c>
      <c r="AM39" s="26">
        <v>223.659276773838</v>
      </c>
      <c r="AN39" s="26">
        <v>68.899481471585304</v>
      </c>
      <c r="AO39" s="26">
        <v>1234.8754635672999</v>
      </c>
      <c r="AP39" s="26">
        <v>182.36142677753699</v>
      </c>
      <c r="AQ39" s="26">
        <v>117.178676558704</v>
      </c>
      <c r="AR39" s="26">
        <v>447.22532935299802</v>
      </c>
      <c r="AS39" s="26">
        <v>92.045133109114403</v>
      </c>
      <c r="AT39" s="26">
        <v>25.460980208182502</v>
      </c>
      <c r="AU39" s="26">
        <v>628.29601725315104</v>
      </c>
      <c r="AV39" s="26">
        <v>17733.3670367304</v>
      </c>
      <c r="AW39" s="26">
        <v>11708.3003593713</v>
      </c>
      <c r="AX39" s="26">
        <v>6025.0666773590801</v>
      </c>
      <c r="AY39" s="26">
        <v>13.726986677358999</v>
      </c>
      <c r="AZ39" s="26">
        <v>4.2702026098315304</v>
      </c>
      <c r="BA39" s="26">
        <v>2642.1329060008602</v>
      </c>
      <c r="BB39" s="26">
        <v>93.799703268572301</v>
      </c>
      <c r="BC39" s="26">
        <v>1350.7902592083201</v>
      </c>
      <c r="BD39" s="26">
        <v>110.12681021158799</v>
      </c>
      <c r="BE39" s="26">
        <v>73.0529987558877</v>
      </c>
      <c r="BF39" s="26">
        <v>3377.5577845603698</v>
      </c>
      <c r="BG39" s="26">
        <v>134.07743853806801</v>
      </c>
      <c r="BH39" s="26">
        <v>1034.6593798594499</v>
      </c>
      <c r="BI39" s="26">
        <v>1439.95402891306</v>
      </c>
      <c r="BJ39" s="26">
        <v>6.7622545747442997</v>
      </c>
      <c r="BK39" s="26">
        <v>70852.400167512998</v>
      </c>
      <c r="BL39" s="26">
        <v>904.612740438532</v>
      </c>
      <c r="BM39" s="26">
        <v>453.18854665365899</v>
      </c>
      <c r="BN39" s="26">
        <v>75.454195197883493</v>
      </c>
      <c r="BO39" s="26">
        <v>292.27706000984898</v>
      </c>
      <c r="BP39" s="26">
        <v>284.28143740255399</v>
      </c>
      <c r="BQ39" s="26">
        <v>8758.3877988566801</v>
      </c>
      <c r="BR39" s="26">
        <v>334.02650557521798</v>
      </c>
      <c r="BT39" s="35">
        <f t="shared" si="0"/>
        <v>0</v>
      </c>
      <c r="BU39" s="23">
        <f t="shared" si="1"/>
        <v>3.1063829896764554E-3</v>
      </c>
      <c r="BV39" s="23">
        <f t="shared" si="2"/>
        <v>5.0541037460348527E-3</v>
      </c>
      <c r="BW39" s="23">
        <f t="shared" si="3"/>
        <v>4.0138236700291725E-3</v>
      </c>
      <c r="BX39" s="23">
        <f t="shared" si="8"/>
        <v>4.5521479418914566E-3</v>
      </c>
      <c r="BY39" s="23">
        <f t="shared" si="8"/>
        <v>4.2976604973051467E-3</v>
      </c>
      <c r="BZ39" s="23">
        <f t="shared" si="5"/>
        <v>4.3758322981611959E-3</v>
      </c>
      <c r="CA39" s="23">
        <f t="shared" si="6"/>
        <v>4.2492353310221876E-3</v>
      </c>
    </row>
    <row r="40" spans="1:79" x14ac:dyDescent="0.25">
      <c r="A40" s="20" t="s">
        <v>113</v>
      </c>
      <c r="B40" s="97">
        <v>1123.9324423</v>
      </c>
      <c r="C40" s="97">
        <v>935.27001379000001</v>
      </c>
      <c r="D40" s="97">
        <v>6063.0762173000003</v>
      </c>
      <c r="E40" s="97">
        <v>6784.8040916999998</v>
      </c>
      <c r="F40" s="97">
        <v>4131.8494085000002</v>
      </c>
      <c r="G40" s="97">
        <v>56262.077175999999</v>
      </c>
      <c r="H40" s="97">
        <v>4062.1247251</v>
      </c>
      <c r="I40" s="97"/>
      <c r="J40" s="97"/>
      <c r="K40" s="97"/>
      <c r="L40" s="26"/>
      <c r="M40" s="26" t="s">
        <v>204</v>
      </c>
      <c r="N40" s="26">
        <v>22.778824423380598</v>
      </c>
      <c r="O40" s="26">
        <v>15.9354815716661</v>
      </c>
      <c r="P40" s="26">
        <v>15.924284684032401</v>
      </c>
      <c r="Q40" s="26">
        <v>4.8231391524331002</v>
      </c>
      <c r="R40" s="26">
        <v>744.80379609417696</v>
      </c>
      <c r="S40" s="26">
        <v>1596.5801600412301</v>
      </c>
      <c r="T40" s="26">
        <v>1129.3134606405499</v>
      </c>
      <c r="U40" s="26">
        <v>675.86279861406501</v>
      </c>
      <c r="V40" s="26">
        <v>221.684348420774</v>
      </c>
      <c r="W40" s="26">
        <v>48.968584085583203</v>
      </c>
      <c r="X40" s="26">
        <v>590.00728174624396</v>
      </c>
      <c r="Y40" s="26">
        <v>51.757076121324097</v>
      </c>
      <c r="Z40" s="26">
        <v>51.757076121324097</v>
      </c>
      <c r="AA40" s="26">
        <v>0</v>
      </c>
      <c r="AB40" s="26">
        <v>41.7810765616913</v>
      </c>
      <c r="AC40" s="26">
        <v>0.105919736853894</v>
      </c>
      <c r="AD40" s="26">
        <v>1.3693091599398</v>
      </c>
      <c r="AE40" s="26">
        <v>0.27414736575671</v>
      </c>
      <c r="AF40" s="26">
        <v>0.61208435905653102</v>
      </c>
      <c r="AG40" s="26">
        <v>940.30787586507699</v>
      </c>
      <c r="AH40" s="26">
        <v>0</v>
      </c>
      <c r="AI40" s="26">
        <v>5475.7334037943801</v>
      </c>
      <c r="AJ40" s="26">
        <v>608.41512777746402</v>
      </c>
      <c r="AK40" s="26">
        <v>6084.1485315718501</v>
      </c>
      <c r="AL40" s="26">
        <v>7.4410919241388998E-2</v>
      </c>
      <c r="AM40" s="26">
        <v>123.564208228751</v>
      </c>
      <c r="AN40" s="26">
        <v>5.23415180365637E-2</v>
      </c>
      <c r="AO40" s="26">
        <v>799.34522463133806</v>
      </c>
      <c r="AP40" s="26">
        <v>17.722060030813999</v>
      </c>
      <c r="AQ40" s="26">
        <v>18.984577671859601</v>
      </c>
      <c r="AR40" s="26">
        <v>114.56505015581099</v>
      </c>
      <c r="AS40" s="26">
        <v>0.47993799369037199</v>
      </c>
      <c r="AT40" s="26">
        <v>1.5703024631139199E-2</v>
      </c>
      <c r="AU40" s="26">
        <v>238.21412169281601</v>
      </c>
      <c r="AV40" s="26">
        <v>6817.2550853264402</v>
      </c>
      <c r="AW40" s="26">
        <v>4151.1457617463602</v>
      </c>
      <c r="AX40" s="26">
        <v>2666.1093235800799</v>
      </c>
      <c r="AY40" s="26">
        <v>3.85387097714358</v>
      </c>
      <c r="AZ40" s="26">
        <v>5.6423649972166499E-2</v>
      </c>
      <c r="BA40" s="26">
        <v>1231.5830391202401</v>
      </c>
      <c r="BB40" s="26">
        <v>4.05092809338778</v>
      </c>
      <c r="BC40" s="26">
        <v>383.27877655759198</v>
      </c>
      <c r="BD40" s="26">
        <v>0.100015693778005</v>
      </c>
      <c r="BE40" s="26">
        <v>4.56151647569129E-2</v>
      </c>
      <c r="BF40" s="26">
        <v>958.48979139602</v>
      </c>
      <c r="BG40" s="26">
        <v>52.711005627744903</v>
      </c>
      <c r="BH40" s="26">
        <v>364.88909117269401</v>
      </c>
      <c r="BI40" s="26">
        <v>813.83213905335799</v>
      </c>
      <c r="BJ40" s="26">
        <v>0.93227877974977502</v>
      </c>
      <c r="BK40" s="26">
        <v>56448.3816407056</v>
      </c>
      <c r="BL40" s="26">
        <v>513.18309542711495</v>
      </c>
      <c r="BM40" s="26">
        <v>874.64205368034095</v>
      </c>
      <c r="BN40" s="26">
        <v>0.12933352568263401</v>
      </c>
      <c r="BO40" s="26">
        <v>195.81326584175099</v>
      </c>
      <c r="BP40" s="26">
        <v>65.2957932142956</v>
      </c>
      <c r="BQ40" s="26">
        <v>4078.8746998711399</v>
      </c>
      <c r="BR40" s="26">
        <v>235.79298378001201</v>
      </c>
      <c r="BT40" s="35">
        <f t="shared" si="0"/>
        <v>0</v>
      </c>
      <c r="BU40" s="23">
        <f t="shared" si="1"/>
        <v>4.787670626837881E-3</v>
      </c>
      <c r="BV40" s="23">
        <f t="shared" si="2"/>
        <v>5.3865322321861144E-3</v>
      </c>
      <c r="BW40" s="23">
        <f t="shared" si="3"/>
        <v>3.4755153187293565E-3</v>
      </c>
      <c r="BX40" s="23">
        <f t="shared" si="8"/>
        <v>4.7828932402246274E-3</v>
      </c>
      <c r="BY40" s="23">
        <f t="shared" si="8"/>
        <v>4.6701492088902716E-3</v>
      </c>
      <c r="BZ40" s="23">
        <f t="shared" si="5"/>
        <v>3.3113684040281775E-3</v>
      </c>
      <c r="CA40" s="23">
        <f t="shared" si="6"/>
        <v>4.1234516182236591E-3</v>
      </c>
    </row>
    <row r="41" spans="1:79" x14ac:dyDescent="0.25">
      <c r="A41" s="56" t="s">
        <v>114</v>
      </c>
      <c r="B41" s="97">
        <v>5635.9408064999998</v>
      </c>
      <c r="C41" s="97">
        <v>418.37309829999998</v>
      </c>
      <c r="D41" s="97">
        <v>14895.429313000001</v>
      </c>
      <c r="E41" s="97">
        <v>8368.1291932999993</v>
      </c>
      <c r="F41" s="97">
        <v>5317.0687341000003</v>
      </c>
      <c r="G41" s="97">
        <v>40051.694170000002</v>
      </c>
      <c r="H41" s="97">
        <v>5474.7099655000002</v>
      </c>
      <c r="I41" s="97"/>
      <c r="J41" s="97"/>
      <c r="K41" s="97"/>
      <c r="L41" s="26"/>
      <c r="M41" s="26" t="s">
        <v>205</v>
      </c>
      <c r="N41" s="26">
        <v>59.4463581419202</v>
      </c>
      <c r="O41" s="26">
        <v>35.942230103256001</v>
      </c>
      <c r="P41" s="26">
        <v>34.561125184085199</v>
      </c>
      <c r="Q41" s="26">
        <v>45.348073624100898</v>
      </c>
      <c r="R41" s="26">
        <v>242.87379511860601</v>
      </c>
      <c r="S41" s="26">
        <v>3024.9098411423802</v>
      </c>
      <c r="T41" s="26">
        <v>5650.2071416753997</v>
      </c>
      <c r="U41" s="26">
        <v>157.62067185581799</v>
      </c>
      <c r="V41" s="26">
        <v>67.053557057144104</v>
      </c>
      <c r="W41" s="26">
        <v>64.248274239222994</v>
      </c>
      <c r="X41" s="26">
        <v>37.980098219982096</v>
      </c>
      <c r="Y41" s="26">
        <v>745.04969870616503</v>
      </c>
      <c r="Z41" s="26">
        <v>745.04969870616503</v>
      </c>
      <c r="AA41" s="26">
        <v>0</v>
      </c>
      <c r="AB41" s="26">
        <v>69.779077902769899</v>
      </c>
      <c r="AC41" s="26">
        <v>9.5552453361005796</v>
      </c>
      <c r="AD41" s="26">
        <v>25.052831123255299</v>
      </c>
      <c r="AE41" s="26">
        <v>34.200111847751003</v>
      </c>
      <c r="AF41" s="26">
        <v>4.8041486743321196</v>
      </c>
      <c r="AG41" s="26">
        <v>419.47115180059399</v>
      </c>
      <c r="AH41" s="26">
        <v>0</v>
      </c>
      <c r="AI41" s="26">
        <v>13443.932287361</v>
      </c>
      <c r="AJ41" s="26">
        <v>1493.7718600007699</v>
      </c>
      <c r="AK41" s="26">
        <v>14937.704147361699</v>
      </c>
      <c r="AL41" s="26">
        <v>9.6027798010495005</v>
      </c>
      <c r="AM41" s="26">
        <v>157.75158155943799</v>
      </c>
      <c r="AN41" s="26">
        <v>36.646675763882698</v>
      </c>
      <c r="AO41" s="26">
        <v>2149.9759418036701</v>
      </c>
      <c r="AP41" s="26">
        <v>171.65974624199001</v>
      </c>
      <c r="AQ41" s="26">
        <v>91.103753186395195</v>
      </c>
      <c r="AR41" s="26">
        <v>217.65541458531101</v>
      </c>
      <c r="AS41" s="26">
        <v>52.5357946254843</v>
      </c>
      <c r="AT41" s="26">
        <v>9.24755046562057</v>
      </c>
      <c r="AU41" s="26">
        <v>31.4333347601779</v>
      </c>
      <c r="AV41" s="26">
        <v>8391.5075337277794</v>
      </c>
      <c r="AW41" s="26">
        <v>5331.8018675419398</v>
      </c>
      <c r="AX41" s="26">
        <v>3059.7056661858401</v>
      </c>
      <c r="AY41" s="26">
        <v>18.7101915060213</v>
      </c>
      <c r="AZ41" s="26">
        <v>0.77618882181253002</v>
      </c>
      <c r="BA41" s="26">
        <v>1558.8580944775499</v>
      </c>
      <c r="BB41" s="26">
        <v>55.396076736608599</v>
      </c>
      <c r="BC41" s="26">
        <v>527.43134817253497</v>
      </c>
      <c r="BD41" s="26">
        <v>127.326093381447</v>
      </c>
      <c r="BE41" s="26">
        <v>77.704926363687505</v>
      </c>
      <c r="BF41" s="26">
        <v>1318.6787006704899</v>
      </c>
      <c r="BG41" s="26">
        <v>171.71563786561501</v>
      </c>
      <c r="BH41" s="26">
        <v>127.54100264236</v>
      </c>
      <c r="BI41" s="26">
        <v>896.04867240423903</v>
      </c>
      <c r="BJ41" s="26">
        <v>13.0483027363275</v>
      </c>
      <c r="BK41" s="26">
        <v>40184.047472493898</v>
      </c>
      <c r="BL41" s="26">
        <v>1660.5482091070301</v>
      </c>
      <c r="BM41" s="26">
        <v>598.72229471979904</v>
      </c>
      <c r="BN41" s="26">
        <v>17.962381803657902</v>
      </c>
      <c r="BO41" s="26">
        <v>368.91493569939399</v>
      </c>
      <c r="BP41" s="26">
        <v>312.92043924917198</v>
      </c>
      <c r="BQ41" s="26">
        <v>5489.4503932416201</v>
      </c>
      <c r="BR41" s="26">
        <v>311.69367054928</v>
      </c>
      <c r="BT41" s="35">
        <f t="shared" si="0"/>
        <v>0</v>
      </c>
      <c r="BU41" s="23">
        <f t="shared" si="1"/>
        <v>2.5313138773470447E-3</v>
      </c>
      <c r="BV41" s="23">
        <f t="shared" si="2"/>
        <v>2.624579603841143E-3</v>
      </c>
      <c r="BW41" s="23">
        <f t="shared" si="3"/>
        <v>2.8381078163892326E-3</v>
      </c>
      <c r="BX41" s="23">
        <f t="shared" si="8"/>
        <v>2.7937355994095024E-3</v>
      </c>
      <c r="BY41" s="23">
        <f t="shared" si="8"/>
        <v>2.7709127300633613E-3</v>
      </c>
      <c r="BZ41" s="23">
        <f t="shared" si="5"/>
        <v>3.3045618977344537E-3</v>
      </c>
      <c r="CA41" s="23">
        <f t="shared" si="6"/>
        <v>2.6924582004361334E-3</v>
      </c>
    </row>
    <row r="42" spans="1:79" x14ac:dyDescent="0.25">
      <c r="A42" s="20" t="s">
        <v>115</v>
      </c>
      <c r="B42" s="97">
        <v>8259.9016255999995</v>
      </c>
      <c r="C42" s="97">
        <v>786.82754834000002</v>
      </c>
      <c r="D42" s="97">
        <v>24785.474044999999</v>
      </c>
      <c r="E42" s="97">
        <v>4635.8388219999997</v>
      </c>
      <c r="F42" s="97">
        <v>3163.4770798</v>
      </c>
      <c r="G42" s="97">
        <v>18026.4774</v>
      </c>
      <c r="H42" s="97">
        <v>7027.0373788999996</v>
      </c>
      <c r="I42" s="97"/>
      <c r="J42" s="97"/>
      <c r="K42" s="97"/>
      <c r="L42" s="26"/>
      <c r="M42" s="26" t="s">
        <v>206</v>
      </c>
      <c r="N42" s="26">
        <v>1.1914303402925499</v>
      </c>
      <c r="O42" s="26">
        <v>11.2712285700898</v>
      </c>
      <c r="P42" s="26">
        <v>11.2712285700898</v>
      </c>
      <c r="Q42" s="26">
        <v>3.29193184701982</v>
      </c>
      <c r="R42" s="26">
        <v>590.34260181698505</v>
      </c>
      <c r="S42" s="26">
        <v>3182.7235053392701</v>
      </c>
      <c r="T42" s="26">
        <v>8282.8219844155192</v>
      </c>
      <c r="U42" s="26">
        <v>485.95603479042597</v>
      </c>
      <c r="V42" s="26">
        <v>619.46479783027996</v>
      </c>
      <c r="W42" s="26">
        <v>40.263693524317198</v>
      </c>
      <c r="X42" s="26">
        <v>414.15444119107002</v>
      </c>
      <c r="Y42" s="26">
        <v>171.852071128033</v>
      </c>
      <c r="Z42" s="26">
        <v>171.852071128033</v>
      </c>
      <c r="AA42" s="26">
        <v>0</v>
      </c>
      <c r="AB42" s="26">
        <v>35.223440440019303</v>
      </c>
      <c r="AC42" s="26">
        <v>1.9107269579854199E-2</v>
      </c>
      <c r="AD42" s="26">
        <v>0.238413738697179</v>
      </c>
      <c r="AE42" s="26">
        <v>8.17649633977632E-3</v>
      </c>
      <c r="AF42" s="26">
        <v>0.389245918508904</v>
      </c>
      <c r="AG42" s="26">
        <v>790.66216566631897</v>
      </c>
      <c r="AH42" s="26">
        <v>0</v>
      </c>
      <c r="AI42" s="26">
        <v>22365.937720616999</v>
      </c>
      <c r="AJ42" s="26">
        <v>2485.10551483567</v>
      </c>
      <c r="AK42" s="26">
        <v>24851.0432354527</v>
      </c>
      <c r="AL42" s="26">
        <v>5.5251587978196503E-5</v>
      </c>
      <c r="AM42" s="26">
        <v>141.01347574690701</v>
      </c>
      <c r="AN42" s="26">
        <v>10.639512251415001</v>
      </c>
      <c r="AO42" s="26">
        <v>3411.1935188144398</v>
      </c>
      <c r="AP42" s="26">
        <v>35.195096486163301</v>
      </c>
      <c r="AQ42" s="26">
        <v>43.428443670034198</v>
      </c>
      <c r="AR42" s="26">
        <v>182.542030614814</v>
      </c>
      <c r="AS42" s="26">
        <v>18.728519149236298</v>
      </c>
      <c r="AT42" s="26">
        <v>2.9074420156858798</v>
      </c>
      <c r="AU42" s="26">
        <v>175.68939343077699</v>
      </c>
      <c r="AV42" s="26">
        <v>4657.4092507979703</v>
      </c>
      <c r="AW42" s="26">
        <v>3177.0806574582398</v>
      </c>
      <c r="AX42" s="26">
        <v>1480.3285933397201</v>
      </c>
      <c r="AY42" s="26">
        <v>2.73841880432327</v>
      </c>
      <c r="AZ42" s="26">
        <v>7.81748819700505E-2</v>
      </c>
      <c r="BA42" s="26">
        <v>412.26883719120099</v>
      </c>
      <c r="BB42" s="26">
        <v>4.3788689939758703</v>
      </c>
      <c r="BC42" s="26">
        <v>474.67305839282898</v>
      </c>
      <c r="BD42" s="26">
        <v>52.092549299646699</v>
      </c>
      <c r="BE42" s="26">
        <v>30.040822447020101</v>
      </c>
      <c r="BF42" s="26">
        <v>1189.7601704327101</v>
      </c>
      <c r="BG42" s="26">
        <v>796.61162766595999</v>
      </c>
      <c r="BH42" s="26">
        <v>288.09178826678101</v>
      </c>
      <c r="BI42" s="26">
        <v>251.23973424417201</v>
      </c>
      <c r="BJ42" s="26">
        <v>2.5877968854856301</v>
      </c>
      <c r="BK42" s="26">
        <v>18076.065968667401</v>
      </c>
      <c r="BL42" s="26">
        <v>1750.40570096637</v>
      </c>
      <c r="BM42" s="26">
        <v>12.3260432954037</v>
      </c>
      <c r="BN42" s="26">
        <v>0</v>
      </c>
      <c r="BO42" s="26">
        <v>231.59742089497001</v>
      </c>
      <c r="BP42" s="26">
        <v>250.83681132284801</v>
      </c>
      <c r="BQ42" s="26">
        <v>7050.16662357733</v>
      </c>
      <c r="BR42" s="26">
        <v>189.632232126415</v>
      </c>
      <c r="BT42" s="35">
        <f t="shared" si="0"/>
        <v>0</v>
      </c>
      <c r="BU42" s="23">
        <f t="shared" si="1"/>
        <v>2.7748948903316647E-3</v>
      </c>
      <c r="BV42" s="23">
        <f t="shared" si="2"/>
        <v>4.8735168645391057E-3</v>
      </c>
      <c r="BW42" s="23">
        <f t="shared" si="3"/>
        <v>2.6454684842281036E-3</v>
      </c>
      <c r="BX42" s="23">
        <f t="shared" si="8"/>
        <v>4.652972121378606E-3</v>
      </c>
      <c r="BY42" s="23">
        <f t="shared" si="8"/>
        <v>4.3001979515210741E-3</v>
      </c>
      <c r="BZ42" s="23">
        <f t="shared" si="5"/>
        <v>2.7508740375089022E-3</v>
      </c>
      <c r="CA42" s="23">
        <f t="shared" si="6"/>
        <v>3.2914645860260207E-3</v>
      </c>
    </row>
    <row r="43" spans="1:79" x14ac:dyDescent="0.25">
      <c r="A43" s="20" t="s">
        <v>116</v>
      </c>
      <c r="B43" s="97">
        <v>77624.903275000004</v>
      </c>
      <c r="C43" s="97">
        <v>2414.5436767000001</v>
      </c>
      <c r="D43" s="97">
        <v>37284.668269000002</v>
      </c>
      <c r="E43" s="97">
        <v>9474.5308093000003</v>
      </c>
      <c r="F43" s="97">
        <v>8019.8590413000002</v>
      </c>
      <c r="G43" s="97">
        <v>47121.182672000003</v>
      </c>
      <c r="H43" s="97">
        <v>38027.954158</v>
      </c>
      <c r="I43" s="97"/>
      <c r="J43" s="97"/>
      <c r="K43" s="97"/>
      <c r="L43" s="26"/>
      <c r="M43" s="26" t="s">
        <v>207</v>
      </c>
      <c r="N43" s="26">
        <v>2756.91850358085</v>
      </c>
      <c r="O43" s="26">
        <v>85.673730246228899</v>
      </c>
      <c r="P43" s="26">
        <v>82.561439804991807</v>
      </c>
      <c r="Q43" s="26">
        <v>118.50695634418599</v>
      </c>
      <c r="R43" s="26">
        <v>392.76768220156498</v>
      </c>
      <c r="S43" s="26">
        <v>14254.6404935218</v>
      </c>
      <c r="T43" s="26">
        <v>77830.7031725048</v>
      </c>
      <c r="U43" s="26">
        <v>412.12111563866398</v>
      </c>
      <c r="V43" s="26">
        <v>1501.94598269942</v>
      </c>
      <c r="W43" s="26">
        <v>165.60393938905901</v>
      </c>
      <c r="X43" s="26">
        <v>1242.40602009193</v>
      </c>
      <c r="Y43" s="26">
        <v>2770.81796383245</v>
      </c>
      <c r="Z43" s="26">
        <v>2770.81796383245</v>
      </c>
      <c r="AA43" s="26">
        <v>0</v>
      </c>
      <c r="AB43" s="26">
        <v>230.35693802678301</v>
      </c>
      <c r="AC43" s="26">
        <v>22.030846471408001</v>
      </c>
      <c r="AD43" s="26">
        <v>194.530650674947</v>
      </c>
      <c r="AE43" s="26">
        <v>792.96271764292499</v>
      </c>
      <c r="AF43" s="26">
        <v>11.482482328095299</v>
      </c>
      <c r="AG43" s="26">
        <v>2420.8002223959702</v>
      </c>
      <c r="AH43" s="26">
        <v>0</v>
      </c>
      <c r="AI43" s="26">
        <v>33640.478725848399</v>
      </c>
      <c r="AJ43" s="26">
        <v>3737.8421671685001</v>
      </c>
      <c r="AK43" s="26">
        <v>37378.320893016898</v>
      </c>
      <c r="AL43" s="26">
        <v>83.996929543612197</v>
      </c>
      <c r="AM43" s="26">
        <v>608.11577263295806</v>
      </c>
      <c r="AN43" s="26">
        <v>122.339797382379</v>
      </c>
      <c r="AO43" s="26">
        <v>17345.726490467099</v>
      </c>
      <c r="AP43" s="26">
        <v>100.54106878281</v>
      </c>
      <c r="AQ43" s="26">
        <v>166.80427289131299</v>
      </c>
      <c r="AR43" s="26">
        <v>430.70321442217403</v>
      </c>
      <c r="AS43" s="26">
        <v>100.994922941887</v>
      </c>
      <c r="AT43" s="26">
        <v>47.340030432337301</v>
      </c>
      <c r="AU43" s="26">
        <v>25.4782445729854</v>
      </c>
      <c r="AV43" s="26">
        <v>9498.0865809314801</v>
      </c>
      <c r="AW43" s="26">
        <v>8039.2730582610202</v>
      </c>
      <c r="AX43" s="26">
        <v>1458.8135226704501</v>
      </c>
      <c r="AY43" s="26">
        <v>0.98996761917359599</v>
      </c>
      <c r="AZ43" s="26">
        <v>0.17775627082678799</v>
      </c>
      <c r="BA43" s="26">
        <v>1231.3056803028001</v>
      </c>
      <c r="BB43" s="26">
        <v>1.71163744329987</v>
      </c>
      <c r="BC43" s="26">
        <v>1125.52424772982</v>
      </c>
      <c r="BD43" s="26">
        <v>263.91856441369703</v>
      </c>
      <c r="BE43" s="26">
        <v>141.31351182012401</v>
      </c>
      <c r="BF43" s="26">
        <v>2815.7602052725701</v>
      </c>
      <c r="BG43" s="26">
        <v>1509.2782339318401</v>
      </c>
      <c r="BH43" s="26">
        <v>289.96557800724202</v>
      </c>
      <c r="BI43" s="26">
        <v>979.48631033142999</v>
      </c>
      <c r="BJ43" s="26">
        <v>194.91804762413301</v>
      </c>
      <c r="BK43" s="26">
        <v>47257.504820398703</v>
      </c>
      <c r="BL43" s="26">
        <v>15145.6162468905</v>
      </c>
      <c r="BM43" s="26">
        <v>229.443595440043</v>
      </c>
      <c r="BN43" s="26">
        <v>1894.3408136974199</v>
      </c>
      <c r="BO43" s="26">
        <v>3386.09989792841</v>
      </c>
      <c r="BP43" s="26">
        <v>2873.6024068606998</v>
      </c>
      <c r="BQ43" s="26">
        <v>38130.948256111602</v>
      </c>
      <c r="BR43" s="26">
        <v>2279.9005592196099</v>
      </c>
      <c r="BT43" s="35">
        <f t="shared" si="0"/>
        <v>0</v>
      </c>
      <c r="BU43" s="23">
        <f t="shared" si="1"/>
        <v>2.6512097126319516E-3</v>
      </c>
      <c r="BV43" s="23">
        <f t="shared" si="2"/>
        <v>2.5911917669350351E-3</v>
      </c>
      <c r="BW43" s="23">
        <f t="shared" si="3"/>
        <v>2.5118266666935454E-3</v>
      </c>
      <c r="BX43" s="23">
        <f t="shared" si="8"/>
        <v>2.4862203844815069E-3</v>
      </c>
      <c r="BY43" s="23">
        <f t="shared" si="8"/>
        <v>2.420742915934475E-3</v>
      </c>
      <c r="BZ43" s="23">
        <f t="shared" si="5"/>
        <v>2.8930120312897893E-3</v>
      </c>
      <c r="CA43" s="23">
        <f t="shared" si="6"/>
        <v>2.708378622833026E-3</v>
      </c>
    </row>
    <row r="44" spans="1:79" x14ac:dyDescent="0.25">
      <c r="A44" s="20" t="s">
        <v>117</v>
      </c>
      <c r="B44" s="97">
        <v>331.46573962000002</v>
      </c>
      <c r="C44" s="97">
        <v>13.10324926</v>
      </c>
      <c r="D44" s="97">
        <v>1139.7125435</v>
      </c>
      <c r="E44" s="97">
        <v>408.61419832000001</v>
      </c>
      <c r="F44" s="97">
        <v>281.36756958000001</v>
      </c>
      <c r="G44" s="97">
        <v>1928.7397387000001</v>
      </c>
      <c r="H44" s="97">
        <v>1611.0241738</v>
      </c>
      <c r="I44" s="97"/>
      <c r="J44" s="97"/>
      <c r="K44" s="97"/>
      <c r="L44" s="26"/>
      <c r="M44" s="26" t="s">
        <v>208</v>
      </c>
      <c r="N44" s="26">
        <v>83.641752541846103</v>
      </c>
      <c r="O44" s="26">
        <v>4.8640669867811503</v>
      </c>
      <c r="P44" s="26">
        <v>4.5578367300556799</v>
      </c>
      <c r="Q44" s="26">
        <v>9.5446524670350197</v>
      </c>
      <c r="R44" s="26">
        <v>102.98014935723501</v>
      </c>
      <c r="S44" s="26">
        <v>61.217610329833498</v>
      </c>
      <c r="T44" s="26">
        <v>332.35870899099899</v>
      </c>
      <c r="U44" s="26">
        <v>396.11371385917801</v>
      </c>
      <c r="V44" s="26">
        <v>7.3478429639242098</v>
      </c>
      <c r="W44" s="26">
        <v>4.5474975764887002</v>
      </c>
      <c r="X44" s="26">
        <v>42.014630650280701</v>
      </c>
      <c r="Y44" s="26">
        <v>12.9198231283327</v>
      </c>
      <c r="Z44" s="26">
        <v>12.9198231283327</v>
      </c>
      <c r="AA44" s="26">
        <v>0</v>
      </c>
      <c r="AB44" s="26">
        <v>8.0858832105475908</v>
      </c>
      <c r="AC44" s="26">
        <v>2.1127705132254002</v>
      </c>
      <c r="AD44" s="26">
        <v>6.0953277583187697</v>
      </c>
      <c r="AE44" s="26">
        <v>28.860813552985501</v>
      </c>
      <c r="AF44" s="26">
        <v>0.96843721327218901</v>
      </c>
      <c r="AG44" s="26">
        <v>13.1387028793685</v>
      </c>
      <c r="AH44" s="26">
        <v>0</v>
      </c>
      <c r="AI44" s="26">
        <v>1028.50818012901</v>
      </c>
      <c r="AJ44" s="26">
        <v>114.278025470773</v>
      </c>
      <c r="AK44" s="26">
        <v>1142.78620559978</v>
      </c>
      <c r="AL44" s="26">
        <v>3.8762902351894102</v>
      </c>
      <c r="AM44" s="26">
        <v>50.882927225898499</v>
      </c>
      <c r="AN44" s="26">
        <v>0.76161628531315895</v>
      </c>
      <c r="AO44" s="26">
        <v>414.45664998170503</v>
      </c>
      <c r="AP44" s="26">
        <v>4.92422176780084</v>
      </c>
      <c r="AQ44" s="26">
        <v>26.455362597177999</v>
      </c>
      <c r="AR44" s="26">
        <v>6.10910493967818</v>
      </c>
      <c r="AS44" s="26">
        <v>1.9700186659716501</v>
      </c>
      <c r="AT44" s="26">
        <v>0.98716323510542703</v>
      </c>
      <c r="AU44" s="26">
        <v>1.6930580962008701</v>
      </c>
      <c r="AV44" s="26">
        <v>409.73455202899902</v>
      </c>
      <c r="AW44" s="26">
        <v>282.13905665866997</v>
      </c>
      <c r="AX44" s="26">
        <v>127.595495370329</v>
      </c>
      <c r="AY44" s="26">
        <v>0.66780248661410702</v>
      </c>
      <c r="AZ44" s="26">
        <v>3.4423414079193103E-2</v>
      </c>
      <c r="BA44" s="26">
        <v>120.50828198354</v>
      </c>
      <c r="BB44" s="26">
        <v>1.9627712812215901</v>
      </c>
      <c r="BC44" s="26">
        <v>25.736992235287499</v>
      </c>
      <c r="BD44" s="26">
        <v>2.6161775070068498</v>
      </c>
      <c r="BE44" s="26">
        <v>1.9948476831464099</v>
      </c>
      <c r="BF44" s="26">
        <v>64.345876159535095</v>
      </c>
      <c r="BG44" s="26">
        <v>14.133470958742601</v>
      </c>
      <c r="BH44" s="26">
        <v>2.7034714227669201</v>
      </c>
      <c r="BI44" s="26">
        <v>18.6164275314819</v>
      </c>
      <c r="BJ44" s="26">
        <v>5.1439366742211702E-2</v>
      </c>
      <c r="BK44" s="26">
        <v>1934.0238587199301</v>
      </c>
      <c r="BL44" s="26">
        <v>379.55753820889601</v>
      </c>
      <c r="BM44" s="26">
        <v>10.0342709431262</v>
      </c>
      <c r="BN44" s="26">
        <v>58.124691143407397</v>
      </c>
      <c r="BO44" s="26">
        <v>246.58795280047499</v>
      </c>
      <c r="BP44" s="26">
        <v>113.254869488078</v>
      </c>
      <c r="BQ44" s="26">
        <v>1615.4350104267601</v>
      </c>
      <c r="BR44" s="26">
        <v>57.653491064873897</v>
      </c>
      <c r="BT44" s="35">
        <f t="shared" si="0"/>
        <v>0</v>
      </c>
      <c r="BU44" s="23">
        <f t="shared" si="1"/>
        <v>2.6940020166871239E-3</v>
      </c>
      <c r="BV44" s="23">
        <f t="shared" si="2"/>
        <v>2.7057120463035442E-3</v>
      </c>
      <c r="BW44" s="23">
        <f t="shared" si="3"/>
        <v>2.6968748543741848E-3</v>
      </c>
      <c r="BX44" s="23">
        <f t="shared" si="8"/>
        <v>2.7418374437434916E-3</v>
      </c>
      <c r="BY44" s="23">
        <f t="shared" si="8"/>
        <v>2.7419189774485005E-3</v>
      </c>
      <c r="BZ44" s="23">
        <f t="shared" si="5"/>
        <v>2.7396749877158606E-3</v>
      </c>
      <c r="CA44" s="23">
        <f t="shared" si="6"/>
        <v>2.737908405406512E-3</v>
      </c>
    </row>
    <row r="45" spans="1:79" x14ac:dyDescent="0.25">
      <c r="A45" s="20" t="s">
        <v>118</v>
      </c>
      <c r="B45" s="97">
        <v>95966.298953000005</v>
      </c>
      <c r="C45" s="97">
        <v>10035.659949000001</v>
      </c>
      <c r="D45" s="97">
        <v>49499.829044999999</v>
      </c>
      <c r="E45" s="97">
        <v>51408.617307</v>
      </c>
      <c r="F45" s="97">
        <v>31270.584594</v>
      </c>
      <c r="G45" s="97">
        <v>144491.22344999999</v>
      </c>
      <c r="H45" s="97">
        <v>33622.557725999999</v>
      </c>
      <c r="I45" s="97"/>
      <c r="J45" s="97"/>
      <c r="K45" s="97"/>
      <c r="L45" s="26"/>
      <c r="M45" s="26" t="s">
        <v>209</v>
      </c>
      <c r="N45" s="26">
        <v>364.69033058515703</v>
      </c>
      <c r="O45" s="26">
        <v>27.200562429153202</v>
      </c>
      <c r="P45" s="26">
        <v>27.184318055665599</v>
      </c>
      <c r="Q45" s="26">
        <v>12.246193597288199</v>
      </c>
      <c r="R45" s="26">
        <v>6275.2025513222097</v>
      </c>
      <c r="S45" s="26">
        <v>22249.359077595</v>
      </c>
      <c r="T45" s="26">
        <v>96258.865353067798</v>
      </c>
      <c r="U45" s="26">
        <v>5149.6098665499003</v>
      </c>
      <c r="V45" s="26">
        <v>2299.0429871602901</v>
      </c>
      <c r="W45" s="26">
        <v>87.935401002971602</v>
      </c>
      <c r="X45" s="26">
        <v>5145.0495117146002</v>
      </c>
      <c r="Y45" s="26">
        <v>2226.5689104325902</v>
      </c>
      <c r="Z45" s="26">
        <v>2226.5689104325902</v>
      </c>
      <c r="AA45" s="26">
        <v>0</v>
      </c>
      <c r="AB45" s="26">
        <v>143.3048477602</v>
      </c>
      <c r="AC45" s="26">
        <v>0.36382492767326302</v>
      </c>
      <c r="AD45" s="26">
        <v>17.543950654891699</v>
      </c>
      <c r="AE45" s="26">
        <v>92.307043636483101</v>
      </c>
      <c r="AF45" s="26">
        <v>1.02860426089343</v>
      </c>
      <c r="AG45" s="26">
        <v>10083.8234770581</v>
      </c>
      <c r="AH45" s="26">
        <v>0</v>
      </c>
      <c r="AI45" s="26">
        <v>44678.565229674598</v>
      </c>
      <c r="AJ45" s="26">
        <v>4964.2904461339203</v>
      </c>
      <c r="AK45" s="26">
        <v>49642.855675808598</v>
      </c>
      <c r="AL45" s="26">
        <v>7.6910961078906297</v>
      </c>
      <c r="AM45" s="26">
        <v>749.57908949699095</v>
      </c>
      <c r="AN45" s="26">
        <v>85.639800675178506</v>
      </c>
      <c r="AO45" s="26">
        <v>8896.5261128317907</v>
      </c>
      <c r="AP45" s="26">
        <v>290.634890219944</v>
      </c>
      <c r="AQ45" s="26">
        <v>222.43535780254999</v>
      </c>
      <c r="AR45" s="26">
        <v>1101.9482317606601</v>
      </c>
      <c r="AS45" s="26">
        <v>66.354057788160006</v>
      </c>
      <c r="AT45" s="26">
        <v>61.330595783219898</v>
      </c>
      <c r="AU45" s="26">
        <v>2021.2889585742801</v>
      </c>
      <c r="AV45" s="26">
        <v>51656.586230390698</v>
      </c>
      <c r="AW45" s="26">
        <v>31416.4830312505</v>
      </c>
      <c r="AX45" s="26">
        <v>20240.103199140201</v>
      </c>
      <c r="AY45" s="26">
        <v>47.866307584450702</v>
      </c>
      <c r="AZ45" s="26">
        <v>1.1050102531016199</v>
      </c>
      <c r="BA45" s="26">
        <v>6788.6987342824204</v>
      </c>
      <c r="BB45" s="26">
        <v>101.847920658013</v>
      </c>
      <c r="BC45" s="26">
        <v>3751.9226579485899</v>
      </c>
      <c r="BD45" s="26">
        <v>142.35681713925999</v>
      </c>
      <c r="BE45" s="26">
        <v>76.961670392709195</v>
      </c>
      <c r="BF45" s="26">
        <v>9382.6116259734208</v>
      </c>
      <c r="BG45" s="26">
        <v>1652.0611488606201</v>
      </c>
      <c r="BH45" s="26">
        <v>3281.5368923342298</v>
      </c>
      <c r="BI45" s="26">
        <v>3977.0148343360302</v>
      </c>
      <c r="BJ45" s="26">
        <v>14.928667744307299</v>
      </c>
      <c r="BK45" s="26">
        <v>144892.893218849</v>
      </c>
      <c r="BL45" s="26">
        <v>6152.0515163517402</v>
      </c>
      <c r="BM45" s="26">
        <v>1730.5254874232801</v>
      </c>
      <c r="BN45" s="26">
        <v>218.768760701095</v>
      </c>
      <c r="BO45" s="26">
        <v>1226.2926234960401</v>
      </c>
      <c r="BP45" s="26">
        <v>630.20289039239299</v>
      </c>
      <c r="BQ45" s="26">
        <v>33761.805790568498</v>
      </c>
      <c r="BR45" s="26">
        <v>563.00080815791796</v>
      </c>
      <c r="BT45" s="35">
        <f t="shared" si="0"/>
        <v>0</v>
      </c>
      <c r="BU45" s="23">
        <f t="shared" si="1"/>
        <v>3.0486368992002012E-3</v>
      </c>
      <c r="BV45" s="23">
        <f t="shared" si="2"/>
        <v>4.7992387449216738E-3</v>
      </c>
      <c r="BW45" s="23">
        <f t="shared" si="3"/>
        <v>2.8894368640864322E-3</v>
      </c>
      <c r="BX45" s="23">
        <f t="shared" si="8"/>
        <v>4.8234894533320397E-3</v>
      </c>
      <c r="BY45" s="23">
        <f t="shared" si="8"/>
        <v>4.6656766780910838E-3</v>
      </c>
      <c r="BZ45" s="23">
        <f t="shared" si="5"/>
        <v>2.7798904269642644E-3</v>
      </c>
      <c r="CA45" s="23">
        <f t="shared" si="6"/>
        <v>4.141507190002381E-3</v>
      </c>
    </row>
    <row r="46" spans="1:79" x14ac:dyDescent="0.25">
      <c r="A46" s="20" t="s">
        <v>119</v>
      </c>
      <c r="B46" s="97">
        <v>3256.0304851000001</v>
      </c>
      <c r="C46" s="97">
        <v>204.40986405000001</v>
      </c>
      <c r="D46" s="97">
        <v>10722.642274</v>
      </c>
      <c r="E46" s="97">
        <v>2103.6023017000002</v>
      </c>
      <c r="F46" s="97">
        <v>1773.8520867</v>
      </c>
      <c r="G46" s="97">
        <v>15374.564052</v>
      </c>
      <c r="H46" s="97">
        <v>4975.2136504999999</v>
      </c>
      <c r="I46" s="97"/>
      <c r="J46" s="97"/>
      <c r="K46" s="97"/>
      <c r="L46" s="26"/>
      <c r="M46" s="26" t="s">
        <v>210</v>
      </c>
      <c r="N46" s="26">
        <v>34.041612875263702</v>
      </c>
      <c r="O46" s="26">
        <v>41.651000170452399</v>
      </c>
      <c r="P46" s="26">
        <v>40.707262498467202</v>
      </c>
      <c r="Q46" s="26">
        <v>34.755729516030101</v>
      </c>
      <c r="R46" s="26">
        <v>164.717884463323</v>
      </c>
      <c r="S46" s="26">
        <v>1532.9901881947501</v>
      </c>
      <c r="T46" s="26">
        <v>3263.4850786153602</v>
      </c>
      <c r="U46" s="26">
        <v>206.43385757281001</v>
      </c>
      <c r="V46" s="26">
        <v>83.446741338325893</v>
      </c>
      <c r="W46" s="26">
        <v>99.851262002281999</v>
      </c>
      <c r="X46" s="26">
        <v>24.481615670100499</v>
      </c>
      <c r="Y46" s="26">
        <v>505.15593682575798</v>
      </c>
      <c r="Z46" s="26">
        <v>505.15593682575798</v>
      </c>
      <c r="AA46" s="26">
        <v>0</v>
      </c>
      <c r="AB46" s="26">
        <v>91.871380150256101</v>
      </c>
      <c r="AC46" s="26">
        <v>6.5565036242347396</v>
      </c>
      <c r="AD46" s="26">
        <v>16.100020353907802</v>
      </c>
      <c r="AE46" s="26">
        <v>22.791965887001901</v>
      </c>
      <c r="AF46" s="26">
        <v>3.9190380495345298</v>
      </c>
      <c r="AG46" s="26">
        <v>204.903191860183</v>
      </c>
      <c r="AH46" s="26">
        <v>0</v>
      </c>
      <c r="AI46" s="26">
        <v>9675.5148250952097</v>
      </c>
      <c r="AJ46" s="26">
        <v>1075.0570154044401</v>
      </c>
      <c r="AK46" s="26">
        <v>10750.571840499601</v>
      </c>
      <c r="AL46" s="26">
        <v>6.1864516824021498</v>
      </c>
      <c r="AM46" s="26">
        <v>180.27181308828901</v>
      </c>
      <c r="AN46" s="26">
        <v>10.461652853827999</v>
      </c>
      <c r="AO46" s="26">
        <v>1642.4639612188701</v>
      </c>
      <c r="AP46" s="26">
        <v>30.5529648691281</v>
      </c>
      <c r="AQ46" s="26">
        <v>32.935854841340898</v>
      </c>
      <c r="AR46" s="26">
        <v>127.890906400348</v>
      </c>
      <c r="AS46" s="26">
        <v>20.278387270567698</v>
      </c>
      <c r="AT46" s="26">
        <v>1.1575189779372399</v>
      </c>
      <c r="AU46" s="26">
        <v>6.6400855856501098</v>
      </c>
      <c r="AV46" s="26">
        <v>2109.2006176467999</v>
      </c>
      <c r="AW46" s="26">
        <v>1778.4158159492399</v>
      </c>
      <c r="AX46" s="26">
        <v>330.78480169755898</v>
      </c>
      <c r="AY46" s="26">
        <v>2.1975063112815998</v>
      </c>
      <c r="AZ46" s="26">
        <v>0.366241654238111</v>
      </c>
      <c r="BA46" s="26">
        <v>374.785317975716</v>
      </c>
      <c r="BB46" s="26">
        <v>13.9686769399847</v>
      </c>
      <c r="BC46" s="26">
        <v>200.489581661513</v>
      </c>
      <c r="BD46" s="26">
        <v>48.548996095614399</v>
      </c>
      <c r="BE46" s="26">
        <v>26.999060068087498</v>
      </c>
      <c r="BF46" s="26">
        <v>505.35718389545701</v>
      </c>
      <c r="BG46" s="26">
        <v>46.384771100023897</v>
      </c>
      <c r="BH46" s="26">
        <v>31.747148498707499</v>
      </c>
      <c r="BI46" s="26">
        <v>343.52329817298602</v>
      </c>
      <c r="BJ46" s="26">
        <v>0.51543387685488695</v>
      </c>
      <c r="BK46" s="26">
        <v>15425.1768214693</v>
      </c>
      <c r="BL46" s="26">
        <v>1247.30170355684</v>
      </c>
      <c r="BM46" s="26">
        <v>223.59072436404799</v>
      </c>
      <c r="BN46" s="26">
        <v>10.7524192041534</v>
      </c>
      <c r="BO46" s="26">
        <v>407.42295102616299</v>
      </c>
      <c r="BP46" s="26">
        <v>226.34099587895</v>
      </c>
      <c r="BQ46" s="26">
        <v>4988.6076251917702</v>
      </c>
      <c r="BR46" s="26">
        <v>419.08996679508601</v>
      </c>
      <c r="BT46" s="35">
        <f t="shared" si="0"/>
        <v>0</v>
      </c>
      <c r="BU46" s="23">
        <f t="shared" si="1"/>
        <v>2.2894728871468641E-3</v>
      </c>
      <c r="BV46" s="23">
        <f t="shared" si="2"/>
        <v>2.4134246773057813E-3</v>
      </c>
      <c r="BW46" s="23">
        <f t="shared" si="3"/>
        <v>2.6047279938941565E-3</v>
      </c>
      <c r="BX46" s="23">
        <f t="shared" si="8"/>
        <v>2.6612995917885338E-3</v>
      </c>
      <c r="BY46" s="23">
        <f t="shared" si="8"/>
        <v>2.5727789162681043E-3</v>
      </c>
      <c r="BZ46" s="23">
        <f t="shared" si="5"/>
        <v>3.2919807871050828E-3</v>
      </c>
      <c r="CA46" s="23">
        <f t="shared" si="6"/>
        <v>2.6921406059465026E-3</v>
      </c>
    </row>
    <row r="47" spans="1:79" x14ac:dyDescent="0.25">
      <c r="A47" s="20" t="s">
        <v>120</v>
      </c>
      <c r="B47" s="97">
        <v>2.9755022072999999</v>
      </c>
      <c r="C47" s="97">
        <v>0.46769845929999998</v>
      </c>
      <c r="D47" s="97">
        <v>12.265729334</v>
      </c>
      <c r="E47" s="97">
        <v>53.504257117000002</v>
      </c>
      <c r="F47" s="97">
        <v>19.266762961000001</v>
      </c>
      <c r="G47" s="97">
        <v>3.2480096817000002</v>
      </c>
      <c r="H47" s="97">
        <v>255.32056349999999</v>
      </c>
      <c r="I47" s="97"/>
      <c r="J47" s="97"/>
      <c r="K47" s="97"/>
      <c r="L47" s="26"/>
      <c r="M47" s="26" t="s">
        <v>211</v>
      </c>
      <c r="N47" s="26">
        <v>0.58303169952655598</v>
      </c>
      <c r="O47" s="26">
        <v>2.0263171876658101</v>
      </c>
      <c r="P47" s="26">
        <v>2.0263171876658101</v>
      </c>
      <c r="Q47" s="26">
        <v>0.58001912235651898</v>
      </c>
      <c r="R47" s="26">
        <v>8.7235419331718802</v>
      </c>
      <c r="S47" s="26">
        <v>27.089601005722798</v>
      </c>
      <c r="T47" s="26">
        <v>2.9847865053324201</v>
      </c>
      <c r="U47" s="26">
        <v>11.410015121731799</v>
      </c>
      <c r="V47" s="26">
        <v>4.46836194120639</v>
      </c>
      <c r="W47" s="26">
        <v>6.2638745951755199</v>
      </c>
      <c r="X47" s="26">
        <v>0</v>
      </c>
      <c r="Y47" s="26">
        <v>2.5884680387289198</v>
      </c>
      <c r="Z47" s="26">
        <v>2.5884680387289198</v>
      </c>
      <c r="AA47" s="26">
        <v>0</v>
      </c>
      <c r="AB47" s="26">
        <v>6.5422967939505199</v>
      </c>
      <c r="AC47" s="26">
        <v>7.6519812384464496E-3</v>
      </c>
      <c r="AD47" s="26">
        <v>0.27061732363740598</v>
      </c>
      <c r="AE47" s="26">
        <v>0</v>
      </c>
      <c r="AF47" s="26">
        <v>7.3888208961457605E-2</v>
      </c>
      <c r="AG47" s="26">
        <v>0.469160301945028</v>
      </c>
      <c r="AH47" s="26">
        <v>0</v>
      </c>
      <c r="AI47" s="26">
        <v>11.073448779686601</v>
      </c>
      <c r="AJ47" s="26">
        <v>1.23038313667002</v>
      </c>
      <c r="AK47" s="26">
        <v>12.3038319163566</v>
      </c>
      <c r="AL47" s="26">
        <v>2.2270959270711001E-4</v>
      </c>
      <c r="AM47" s="26">
        <v>8.4798616423772408</v>
      </c>
      <c r="AN47" s="26">
        <v>0.24579646667438099</v>
      </c>
      <c r="AO47" s="26">
        <v>97.132299949990696</v>
      </c>
      <c r="AP47" s="26">
        <v>2.5759532786586998</v>
      </c>
      <c r="AQ47" s="26">
        <v>1.2486041883827399</v>
      </c>
      <c r="AR47" s="26">
        <v>0.138724547363547</v>
      </c>
      <c r="AS47" s="26">
        <v>0.40831801647954802</v>
      </c>
      <c r="AT47" s="26">
        <v>0.109368554995948</v>
      </c>
      <c r="AU47" s="26">
        <v>0.99602310798260696</v>
      </c>
      <c r="AV47" s="26">
        <v>53.657394810644</v>
      </c>
      <c r="AW47" s="26">
        <v>19.319934730505999</v>
      </c>
      <c r="AX47" s="26">
        <v>34.337460080137902</v>
      </c>
      <c r="AY47" s="26">
        <v>0.39275377108307502</v>
      </c>
      <c r="AZ47" s="26">
        <v>2.12154054795878E-2</v>
      </c>
      <c r="BA47" s="26">
        <v>10.5044512293743</v>
      </c>
      <c r="BB47" s="26">
        <v>0.64723505955235106</v>
      </c>
      <c r="BC47" s="26">
        <v>9.8391099059177506E-2</v>
      </c>
      <c r="BD47" s="26">
        <v>1.60589996527719E-2</v>
      </c>
      <c r="BE47" s="26">
        <v>3.1769188181021299E-2</v>
      </c>
      <c r="BF47" s="26">
        <v>0.25545189073893398</v>
      </c>
      <c r="BG47" s="26">
        <v>0.395135073585275</v>
      </c>
      <c r="BH47" s="26">
        <v>0.73978558840809705</v>
      </c>
      <c r="BI47" s="26">
        <v>0.87921296776291202</v>
      </c>
      <c r="BJ47" s="26">
        <v>1.08213706762567E-2</v>
      </c>
      <c r="BK47" s="26">
        <v>3.2581588480567301</v>
      </c>
      <c r="BL47" s="26">
        <v>75.411161885488497</v>
      </c>
      <c r="BM47" s="26">
        <v>0</v>
      </c>
      <c r="BN47" s="26">
        <v>0</v>
      </c>
      <c r="BO47" s="26">
        <v>25.175555711773701</v>
      </c>
      <c r="BP47" s="26">
        <v>3.2828447609544602</v>
      </c>
      <c r="BQ47" s="26">
        <v>256.02026069324302</v>
      </c>
      <c r="BR47" s="26">
        <v>27.974201960289399</v>
      </c>
      <c r="BT47" s="35">
        <f t="shared" si="0"/>
        <v>0</v>
      </c>
      <c r="BU47" s="23">
        <f t="shared" si="1"/>
        <v>3.1202457217616416E-3</v>
      </c>
      <c r="BV47" s="23">
        <f t="shared" si="2"/>
        <v>3.125609280851488E-3</v>
      </c>
      <c r="BW47" s="23">
        <f t="shared" si="3"/>
        <v>3.1064261503783628E-3</v>
      </c>
      <c r="BX47" s="23">
        <f t="shared" si="8"/>
        <v>2.8621590485617939E-3</v>
      </c>
      <c r="BY47" s="23">
        <f t="shared" si="8"/>
        <v>2.7597666309399425E-3</v>
      </c>
      <c r="BZ47" s="23">
        <f t="shared" si="5"/>
        <v>3.1247340221651873E-3</v>
      </c>
      <c r="CA47" s="23">
        <f t="shared" si="6"/>
        <v>2.7404654903286927E-3</v>
      </c>
    </row>
    <row r="48" spans="1:79" x14ac:dyDescent="0.25">
      <c r="BU48" s="23" t="str">
        <f t="shared" si="1"/>
        <v/>
      </c>
      <c r="BV48" s="23" t="str">
        <f t="shared" si="2"/>
        <v/>
      </c>
      <c r="BW48" s="23" t="str">
        <f t="shared" si="3"/>
        <v/>
      </c>
      <c r="BX48" s="23" t="str">
        <f t="shared" si="8"/>
        <v/>
      </c>
      <c r="BY48" s="23" t="str">
        <f t="shared" si="8"/>
        <v/>
      </c>
      <c r="BZ48" s="23" t="str">
        <f t="shared" si="5"/>
        <v/>
      </c>
      <c r="CA48" s="23" t="str">
        <f t="shared" si="6"/>
        <v/>
      </c>
    </row>
    <row r="49" spans="1:79" x14ac:dyDescent="0.25">
      <c r="A49" s="21" t="s">
        <v>55</v>
      </c>
      <c r="B49" s="1">
        <f t="shared" ref="B49:H49" si="9">SUM(B3:B47)</f>
        <v>2061750.5621703274</v>
      </c>
      <c r="C49" s="1">
        <f t="shared" si="9"/>
        <v>558668.15197500295</v>
      </c>
      <c r="D49" s="1">
        <f t="shared" si="9"/>
        <v>1546187.9909279011</v>
      </c>
      <c r="E49" s="1">
        <f t="shared" si="9"/>
        <v>410586.13777898857</v>
      </c>
      <c r="F49" s="1">
        <f t="shared" si="9"/>
        <v>237783.68854456939</v>
      </c>
      <c r="G49" s="1">
        <f t="shared" si="9"/>
        <v>3220979.9730740506</v>
      </c>
      <c r="H49" s="1">
        <f t="shared" si="9"/>
        <v>1322151.7557494417</v>
      </c>
      <c r="I49" s="1"/>
      <c r="J49" s="1"/>
      <c r="K49" s="1"/>
      <c r="N49" s="1">
        <f t="shared" ref="N49:BR49" si="10">SUM(N3:N47)</f>
        <v>18743.931513393003</v>
      </c>
      <c r="O49" s="1">
        <f t="shared" si="10"/>
        <v>3477.2101466487647</v>
      </c>
      <c r="P49" s="1">
        <f t="shared" si="10"/>
        <v>3453.6848155543794</v>
      </c>
      <c r="Q49" s="1">
        <f t="shared" si="10"/>
        <v>11574.696975271099</v>
      </c>
      <c r="R49" s="1">
        <f t="shared" si="10"/>
        <v>78776.878122439797</v>
      </c>
      <c r="S49" s="1">
        <f t="shared" si="10"/>
        <v>2393032.4401756269</v>
      </c>
      <c r="T49" s="1">
        <f t="shared" si="10"/>
        <v>2056013.0214160627</v>
      </c>
      <c r="U49" s="1">
        <f t="shared" si="10"/>
        <v>20728.905258311104</v>
      </c>
      <c r="V49" s="1">
        <f t="shared" si="10"/>
        <v>403632.81112543703</v>
      </c>
      <c r="W49" s="1">
        <f t="shared" si="10"/>
        <v>2871.1263267265103</v>
      </c>
      <c r="X49" s="1">
        <f t="shared" si="10"/>
        <v>105257.64695635518</v>
      </c>
      <c r="Y49" s="1">
        <f t="shared" si="10"/>
        <v>22945.374047331134</v>
      </c>
      <c r="Z49" s="1">
        <f t="shared" si="10"/>
        <v>22945.374047331134</v>
      </c>
      <c r="AA49" s="1">
        <f t="shared" si="10"/>
        <v>45.242818755735811</v>
      </c>
      <c r="AB49" s="1">
        <f t="shared" si="10"/>
        <v>4064.2063407306514</v>
      </c>
      <c r="AC49" s="1">
        <f t="shared" si="10"/>
        <v>215.21638906499487</v>
      </c>
      <c r="AD49" s="1">
        <f t="shared" si="10"/>
        <v>5431.8917339583268</v>
      </c>
      <c r="AE49" s="1">
        <f t="shared" si="10"/>
        <v>26702.922031621529</v>
      </c>
      <c r="AF49" s="1">
        <f t="shared" si="10"/>
        <v>204.84178326335766</v>
      </c>
      <c r="AG49" s="1">
        <f t="shared" si="10"/>
        <v>557405.96077085368</v>
      </c>
      <c r="AH49" s="1">
        <f t="shared" si="10"/>
        <v>170299.56800615878</v>
      </c>
      <c r="AI49" s="1">
        <f t="shared" si="10"/>
        <v>1372085.5019136032</v>
      </c>
      <c r="AJ49" s="1">
        <f t="shared" si="10"/>
        <v>152408.73136963684</v>
      </c>
      <c r="AK49" s="1">
        <f t="shared" si="10"/>
        <v>1524539.4761019954</v>
      </c>
      <c r="AL49" s="1">
        <f t="shared" si="10"/>
        <v>1165.1372133082825</v>
      </c>
      <c r="AM49" s="1">
        <f t="shared" si="10"/>
        <v>30301.780738571353</v>
      </c>
      <c r="AN49" s="1">
        <f t="shared" si="10"/>
        <v>4914.739506454488</v>
      </c>
      <c r="AO49" s="1">
        <f t="shared" si="10"/>
        <v>609732.61341409292</v>
      </c>
      <c r="AP49" s="1">
        <f t="shared" si="10"/>
        <v>4786.8538522844365</v>
      </c>
      <c r="AQ49" s="1">
        <f t="shared" si="10"/>
        <v>2306.6997362846741</v>
      </c>
      <c r="AR49" s="1">
        <f t="shared" si="10"/>
        <v>8644.5790868791573</v>
      </c>
      <c r="AS49" s="1">
        <f t="shared" si="10"/>
        <v>3009.5391719991103</v>
      </c>
      <c r="AT49" s="1">
        <f t="shared" si="10"/>
        <v>983.30198034923876</v>
      </c>
      <c r="AU49" s="1">
        <f t="shared" si="10"/>
        <v>6576.2188254961638</v>
      </c>
      <c r="AV49" s="1">
        <f t="shared" si="10"/>
        <v>406359.7263410585</v>
      </c>
      <c r="AW49" s="1">
        <f t="shared" si="10"/>
        <v>235791.48449498782</v>
      </c>
      <c r="AX49" s="1">
        <f t="shared" si="10"/>
        <v>170568.24184607057</v>
      </c>
      <c r="AY49" s="1">
        <f t="shared" si="10"/>
        <v>426.7801471868201</v>
      </c>
      <c r="AZ49" s="1">
        <f t="shared" si="10"/>
        <v>89.468628506169964</v>
      </c>
      <c r="BA49" s="1">
        <f t="shared" si="10"/>
        <v>79329.72243423872</v>
      </c>
      <c r="BB49" s="1">
        <f t="shared" si="10"/>
        <v>1595.8047444395745</v>
      </c>
      <c r="BC49" s="1">
        <f t="shared" si="10"/>
        <v>20450.45737299402</v>
      </c>
      <c r="BD49" s="1">
        <f t="shared" si="10"/>
        <v>2304.2369134228375</v>
      </c>
      <c r="BE49" s="1">
        <f t="shared" si="10"/>
        <v>1990.7429240095785</v>
      </c>
      <c r="BF49" s="1">
        <f t="shared" si="10"/>
        <v>51184.53944814064</v>
      </c>
      <c r="BG49" s="1">
        <f t="shared" si="10"/>
        <v>178585.94940574243</v>
      </c>
      <c r="BH49" s="1">
        <f t="shared" si="10"/>
        <v>15823.385246527507</v>
      </c>
      <c r="BI49" s="1">
        <f t="shared" si="10"/>
        <v>29388.136802154804</v>
      </c>
      <c r="BJ49" s="1">
        <f t="shared" si="10"/>
        <v>1986.2776736199557</v>
      </c>
      <c r="BK49" s="1">
        <f t="shared" si="10"/>
        <v>3227197.1693587918</v>
      </c>
      <c r="BL49" s="1">
        <f t="shared" si="10"/>
        <v>361484.93851803162</v>
      </c>
      <c r="BM49" s="1">
        <f t="shared" si="10"/>
        <v>27744.106681728033</v>
      </c>
      <c r="BN49" s="1">
        <f t="shared" si="10"/>
        <v>14613.896696727943</v>
      </c>
      <c r="BO49" s="1">
        <f t="shared" si="10"/>
        <v>78170.977313372554</v>
      </c>
      <c r="BP49" s="1">
        <f t="shared" si="10"/>
        <v>81961.800627506251</v>
      </c>
      <c r="BQ49" s="1">
        <f t="shared" si="10"/>
        <v>1319710.9339117219</v>
      </c>
      <c r="BR49" s="1">
        <f t="shared" si="10"/>
        <v>43730.051768333949</v>
      </c>
      <c r="BU49" s="23">
        <f t="shared" si="1"/>
        <v>-2.7828491280851124E-3</v>
      </c>
      <c r="BV49" s="23">
        <f t="shared" si="2"/>
        <v>-2.2592861248438437E-3</v>
      </c>
      <c r="BW49" s="23">
        <f t="shared" si="3"/>
        <v>-1.4001217803349984E-2</v>
      </c>
      <c r="BX49" s="23">
        <f t="shared" si="8"/>
        <v>-1.0293604798233782E-2</v>
      </c>
      <c r="BY49" s="23">
        <f t="shared" si="8"/>
        <v>-8.3782199770534825E-3</v>
      </c>
      <c r="BZ49" s="23">
        <f t="shared" si="5"/>
        <v>1.9302188578364779E-3</v>
      </c>
      <c r="CA49" s="23">
        <f t="shared" si="6"/>
        <v>-1.8460980950981832E-3</v>
      </c>
    </row>
    <row r="50" spans="1:79" x14ac:dyDescent="0.25">
      <c r="A50" s="21" t="s">
        <v>74</v>
      </c>
      <c r="B50" s="1">
        <f>SUM(B3:B15)</f>
        <v>1320198.2799774499</v>
      </c>
      <c r="C50" s="1">
        <f t="shared" ref="C50:H50" si="11">SUM(C3:C15)</f>
        <v>522081.4731944857</v>
      </c>
      <c r="D50" s="1">
        <f t="shared" si="11"/>
        <v>849876.77617477695</v>
      </c>
      <c r="E50" s="1">
        <f>SUM(E3:E15)</f>
        <v>152557.61157910168</v>
      </c>
      <c r="F50" s="1">
        <f t="shared" si="11"/>
        <v>57796.029921138295</v>
      </c>
      <c r="G50" s="1">
        <f t="shared" si="11"/>
        <v>1116675.3152618888</v>
      </c>
      <c r="H50" s="1">
        <f t="shared" si="11"/>
        <v>981547.52565490198</v>
      </c>
      <c r="I50" s="1"/>
      <c r="J50" s="1"/>
      <c r="K50" s="1"/>
      <c r="N50" s="1">
        <f t="shared" ref="N50:BR50" si="12">SUM(N3:N15)</f>
        <v>3362.0495629186798</v>
      </c>
      <c r="O50" s="1">
        <f t="shared" si="12"/>
        <v>1686.1940342905434</v>
      </c>
      <c r="P50" s="1">
        <f t="shared" si="12"/>
        <v>1686.1935914263954</v>
      </c>
      <c r="Q50" s="1">
        <f t="shared" si="12"/>
        <v>8515.7657054590236</v>
      </c>
      <c r="R50" s="1">
        <f t="shared" si="12"/>
        <v>58790.09637991395</v>
      </c>
      <c r="S50" s="1">
        <f t="shared" si="12"/>
        <v>2285954.4234990901</v>
      </c>
      <c r="T50" s="1">
        <f t="shared" si="12"/>
        <v>1312747.6889954533</v>
      </c>
      <c r="U50" s="1">
        <f t="shared" si="12"/>
        <v>3446.3330505547519</v>
      </c>
      <c r="V50" s="1">
        <f t="shared" si="12"/>
        <v>394648.4711251111</v>
      </c>
      <c r="W50" s="1">
        <f t="shared" si="12"/>
        <v>1015.814967892616</v>
      </c>
      <c r="X50" s="1">
        <f t="shared" si="12"/>
        <v>87194.363205333779</v>
      </c>
      <c r="Y50" s="1">
        <f t="shared" si="12"/>
        <v>5659.4151729038476</v>
      </c>
      <c r="Z50" s="1">
        <f t="shared" si="12"/>
        <v>5659.4151729038476</v>
      </c>
      <c r="AA50" s="1">
        <f t="shared" si="12"/>
        <v>45.242818755735811</v>
      </c>
      <c r="AB50" s="1">
        <f t="shared" si="12"/>
        <v>1422.5211937502293</v>
      </c>
      <c r="AC50" s="1">
        <f t="shared" si="12"/>
        <v>98.238770018129756</v>
      </c>
      <c r="AD50" s="1">
        <f t="shared" si="12"/>
        <v>1901.8646614860136</v>
      </c>
      <c r="AE50" s="1">
        <f t="shared" si="12"/>
        <v>20350.889469025795</v>
      </c>
      <c r="AF50" s="1">
        <f t="shared" si="12"/>
        <v>68.096141581131917</v>
      </c>
      <c r="AG50" s="1">
        <f t="shared" si="12"/>
        <v>521087.87474534672</v>
      </c>
      <c r="AH50" s="1">
        <f t="shared" si="12"/>
        <v>170299.56800615878</v>
      </c>
      <c r="AI50" s="1">
        <f t="shared" si="12"/>
        <v>743828.01656788622</v>
      </c>
      <c r="AJ50" s="1">
        <f t="shared" si="12"/>
        <v>82602.306293210335</v>
      </c>
      <c r="AK50" s="1">
        <f t="shared" si="12"/>
        <v>826475.56567985239</v>
      </c>
      <c r="AL50" s="1">
        <f t="shared" si="12"/>
        <v>41.424042732408516</v>
      </c>
      <c r="AM50" s="1">
        <f t="shared" si="12"/>
        <v>22414.489972110146</v>
      </c>
      <c r="AN50" s="1">
        <f t="shared" si="12"/>
        <v>2274.616024316364</v>
      </c>
      <c r="AO50" s="1">
        <f t="shared" si="12"/>
        <v>486716.74388679117</v>
      </c>
      <c r="AP50" s="1">
        <f t="shared" si="12"/>
        <v>1159.1746247480266</v>
      </c>
      <c r="AQ50" s="1">
        <f t="shared" si="12"/>
        <v>528.06134005632794</v>
      </c>
      <c r="AR50" s="1">
        <f t="shared" si="12"/>
        <v>1985.8164175054703</v>
      </c>
      <c r="AS50" s="1">
        <f t="shared" si="12"/>
        <v>826.32344737131871</v>
      </c>
      <c r="AT50" s="1">
        <f t="shared" si="12"/>
        <v>320.66173392874651</v>
      </c>
      <c r="AU50" s="1">
        <f t="shared" si="12"/>
        <v>683.51084220833695</v>
      </c>
      <c r="AV50" s="1">
        <f t="shared" si="12"/>
        <v>149519.57368589233</v>
      </c>
      <c r="AW50" s="1">
        <f t="shared" si="12"/>
        <v>56407.447049854803</v>
      </c>
      <c r="AX50" s="1">
        <f t="shared" si="12"/>
        <v>93112.126636037385</v>
      </c>
      <c r="AY50" s="1">
        <f t="shared" si="12"/>
        <v>248.50577096949547</v>
      </c>
      <c r="AZ50" s="1">
        <f t="shared" si="12"/>
        <v>28.258934654857189</v>
      </c>
      <c r="BA50" s="1">
        <f t="shared" si="12"/>
        <v>24127.651998381069</v>
      </c>
      <c r="BB50" s="1">
        <f t="shared" si="12"/>
        <v>438.75396528094103</v>
      </c>
      <c r="BC50" s="1">
        <f t="shared" si="12"/>
        <v>4655.9150695900471</v>
      </c>
      <c r="BD50" s="1">
        <f t="shared" si="12"/>
        <v>385.42605305868426</v>
      </c>
      <c r="BE50" s="1">
        <f t="shared" si="12"/>
        <v>489.9461788212202</v>
      </c>
      <c r="BF50" s="1">
        <f t="shared" si="12"/>
        <v>11665.216123439728</v>
      </c>
      <c r="BG50" s="1">
        <f t="shared" si="12"/>
        <v>169595.77363545206</v>
      </c>
      <c r="BH50" s="1">
        <f t="shared" si="12"/>
        <v>3313.4720289864331</v>
      </c>
      <c r="BI50" s="1">
        <f t="shared" si="12"/>
        <v>2556.2173466389822</v>
      </c>
      <c r="BJ50" s="1">
        <f t="shared" si="12"/>
        <v>719.91914989882866</v>
      </c>
      <c r="BK50" s="1">
        <f t="shared" si="12"/>
        <v>1116771.3385783483</v>
      </c>
      <c r="BL50" s="1">
        <f t="shared" si="12"/>
        <v>275338.15999032813</v>
      </c>
      <c r="BM50" s="1">
        <f t="shared" si="12"/>
        <v>6524.6320155425592</v>
      </c>
      <c r="BN50" s="1">
        <f t="shared" si="12"/>
        <v>6226.5197490559267</v>
      </c>
      <c r="BO50" s="1">
        <f t="shared" si="12"/>
        <v>37820.15488971267</v>
      </c>
      <c r="BP50" s="1">
        <f t="shared" si="12"/>
        <v>62650.971747892247</v>
      </c>
      <c r="BQ50" s="1">
        <f t="shared" si="12"/>
        <v>979358.56461372238</v>
      </c>
      <c r="BR50" s="1">
        <f t="shared" si="12"/>
        <v>21284.156163978656</v>
      </c>
      <c r="BU50" s="23">
        <f t="shared" si="1"/>
        <v>-5.6435393796482455E-3</v>
      </c>
      <c r="BV50" s="23">
        <f t="shared" si="2"/>
        <v>-1.9031482635447736E-3</v>
      </c>
      <c r="BW50" s="23">
        <f t="shared" si="3"/>
        <v>-2.7534827578477233E-2</v>
      </c>
      <c r="BX50" s="23">
        <f t="shared" si="8"/>
        <v>-1.9914036813785004E-2</v>
      </c>
      <c r="BY50" s="23">
        <f t="shared" si="8"/>
        <v>-2.4025575341043142E-2</v>
      </c>
      <c r="BZ50" s="23">
        <f t="shared" si="5"/>
        <v>8.5990363668939454E-5</v>
      </c>
      <c r="CA50" s="23">
        <f t="shared" si="6"/>
        <v>-2.2301121280083685E-3</v>
      </c>
    </row>
    <row r="51" spans="1:79" x14ac:dyDescent="0.25">
      <c r="A51" s="21" t="s">
        <v>127</v>
      </c>
      <c r="B51" s="1">
        <f>SUM(B16:B47)</f>
        <v>741552.28219287738</v>
      </c>
      <c r="C51" s="1">
        <f t="shared" ref="C51:H51" si="13">SUM(C16:C47)</f>
        <v>36586.678780517301</v>
      </c>
      <c r="D51" s="1">
        <f t="shared" si="13"/>
        <v>696311.21475312405</v>
      </c>
      <c r="E51" s="1">
        <f>SUM(E16:E47)</f>
        <v>258028.52619988698</v>
      </c>
      <c r="F51" s="1">
        <f t="shared" si="13"/>
        <v>179987.65862343097</v>
      </c>
      <c r="G51" s="1">
        <f t="shared" si="13"/>
        <v>2104304.6578121614</v>
      </c>
      <c r="H51" s="1">
        <f t="shared" si="13"/>
        <v>340604.23009453993</v>
      </c>
      <c r="I51" s="1"/>
      <c r="J51" s="1"/>
      <c r="K51" s="1"/>
      <c r="N51" s="1">
        <f t="shared" ref="N51:BR51" si="14">SUM(N16:N47)</f>
        <v>15381.881950474328</v>
      </c>
      <c r="O51" s="1">
        <f t="shared" si="14"/>
        <v>1791.0161123582213</v>
      </c>
      <c r="P51" s="1">
        <f t="shared" si="14"/>
        <v>1767.4912241279833</v>
      </c>
      <c r="Q51" s="1">
        <f t="shared" si="14"/>
        <v>3058.9312698120734</v>
      </c>
      <c r="R51" s="1">
        <f t="shared" si="14"/>
        <v>19986.78174252588</v>
      </c>
      <c r="S51" s="1">
        <f t="shared" si="14"/>
        <v>107078.01667653499</v>
      </c>
      <c r="T51" s="1">
        <f t="shared" si="14"/>
        <v>743265.33242060943</v>
      </c>
      <c r="U51" s="1">
        <f t="shared" si="14"/>
        <v>17282.572207756351</v>
      </c>
      <c r="V51" s="1">
        <f t="shared" si="14"/>
        <v>8984.3400003257811</v>
      </c>
      <c r="W51" s="1">
        <f t="shared" si="14"/>
        <v>1855.3113588338942</v>
      </c>
      <c r="X51" s="1">
        <f t="shared" si="14"/>
        <v>18063.283751021427</v>
      </c>
      <c r="Y51" s="1">
        <f t="shared" si="14"/>
        <v>17285.958874427288</v>
      </c>
      <c r="Z51" s="1">
        <f t="shared" si="14"/>
        <v>17285.958874427288</v>
      </c>
      <c r="AA51" s="1">
        <f t="shared" si="14"/>
        <v>0</v>
      </c>
      <c r="AB51" s="1">
        <f t="shared" si="14"/>
        <v>2641.6851469804219</v>
      </c>
      <c r="AC51" s="1">
        <f t="shared" si="14"/>
        <v>116.97761904686514</v>
      </c>
      <c r="AD51" s="1">
        <f t="shared" si="14"/>
        <v>3530.0270724723146</v>
      </c>
      <c r="AE51" s="1">
        <f t="shared" si="14"/>
        <v>6352.0325625957303</v>
      </c>
      <c r="AF51" s="1">
        <f t="shared" si="14"/>
        <v>136.74564168222579</v>
      </c>
      <c r="AG51" s="1">
        <f t="shared" si="14"/>
        <v>36318.086025507066</v>
      </c>
      <c r="AH51" s="1">
        <f t="shared" si="14"/>
        <v>0</v>
      </c>
      <c r="AI51" s="1">
        <f t="shared" si="14"/>
        <v>628257.4853457167</v>
      </c>
      <c r="AJ51" s="1">
        <f t="shared" si="14"/>
        <v>69806.425076426531</v>
      </c>
      <c r="AK51" s="1">
        <f t="shared" si="14"/>
        <v>698063.91042214271</v>
      </c>
      <c r="AL51" s="1">
        <f t="shared" si="14"/>
        <v>1123.7131705758738</v>
      </c>
      <c r="AM51" s="1">
        <f t="shared" si="14"/>
        <v>7887.2907664612103</v>
      </c>
      <c r="AN51" s="1">
        <f t="shared" si="14"/>
        <v>2640.1234821381222</v>
      </c>
      <c r="AO51" s="1">
        <f t="shared" si="14"/>
        <v>123015.869527302</v>
      </c>
      <c r="AP51" s="1">
        <f t="shared" si="14"/>
        <v>3627.6792275364087</v>
      </c>
      <c r="AQ51" s="1">
        <f t="shared" si="14"/>
        <v>1778.6383962283471</v>
      </c>
      <c r="AR51" s="1">
        <f t="shared" si="14"/>
        <v>6658.7626693736884</v>
      </c>
      <c r="AS51" s="1">
        <f t="shared" si="14"/>
        <v>2183.2157246277911</v>
      </c>
      <c r="AT51" s="1">
        <f t="shared" si="14"/>
        <v>662.64024642049219</v>
      </c>
      <c r="AU51" s="1">
        <f t="shared" si="14"/>
        <v>5892.7079832878262</v>
      </c>
      <c r="AV51" s="1">
        <f t="shared" si="14"/>
        <v>256840.15265516611</v>
      </c>
      <c r="AW51" s="1">
        <f t="shared" si="14"/>
        <v>179384.03744513306</v>
      </c>
      <c r="AX51" s="1">
        <f t="shared" si="14"/>
        <v>77456.115210033167</v>
      </c>
      <c r="AY51" s="1">
        <f t="shared" si="14"/>
        <v>178.2743762173246</v>
      </c>
      <c r="AZ51" s="1">
        <f t="shared" si="14"/>
        <v>61.209693851312771</v>
      </c>
      <c r="BA51" s="1">
        <f t="shared" si="14"/>
        <v>55202.070435857648</v>
      </c>
      <c r="BB51" s="1">
        <f t="shared" si="14"/>
        <v>1157.0507791586333</v>
      </c>
      <c r="BC51" s="1">
        <f t="shared" si="14"/>
        <v>15794.542303403969</v>
      </c>
      <c r="BD51" s="1">
        <f t="shared" si="14"/>
        <v>1918.8108603641535</v>
      </c>
      <c r="BE51" s="1">
        <f t="shared" si="14"/>
        <v>1500.7967451883587</v>
      </c>
      <c r="BF51" s="1">
        <f t="shared" si="14"/>
        <v>39519.323324700919</v>
      </c>
      <c r="BG51" s="1">
        <f t="shared" si="14"/>
        <v>8990.175770290376</v>
      </c>
      <c r="BH51" s="1">
        <f t="shared" si="14"/>
        <v>12509.913217541076</v>
      </c>
      <c r="BI51" s="1">
        <f t="shared" si="14"/>
        <v>26831.919455515821</v>
      </c>
      <c r="BJ51" s="1">
        <f t="shared" si="14"/>
        <v>1266.3585237211269</v>
      </c>
      <c r="BK51" s="1">
        <f t="shared" si="14"/>
        <v>2110425.8307804433</v>
      </c>
      <c r="BL51" s="1">
        <f t="shared" si="14"/>
        <v>86146.778527703369</v>
      </c>
      <c r="BM51" s="1">
        <f t="shared" si="14"/>
        <v>21219.47466618547</v>
      </c>
      <c r="BN51" s="1">
        <f t="shared" si="14"/>
        <v>8387.3769476720117</v>
      </c>
      <c r="BO51" s="1">
        <f t="shared" si="14"/>
        <v>40350.82242365992</v>
      </c>
      <c r="BP51" s="1">
        <f t="shared" si="14"/>
        <v>19310.82887961404</v>
      </c>
      <c r="BQ51" s="1">
        <f t="shared" si="14"/>
        <v>340352.36929800018</v>
      </c>
      <c r="BR51" s="1">
        <f t="shared" si="14"/>
        <v>22445.895604355301</v>
      </c>
      <c r="BU51" s="23">
        <f t="shared" si="1"/>
        <v>2.3100869201916701E-3</v>
      </c>
      <c r="BV51" s="23">
        <f t="shared" si="2"/>
        <v>-7.3412718498313901E-3</v>
      </c>
      <c r="BW51" s="23">
        <f t="shared" si="3"/>
        <v>2.517115381575577E-3</v>
      </c>
      <c r="BX51" s="23">
        <f t="shared" si="8"/>
        <v>-4.6055897858373893E-3</v>
      </c>
      <c r="BY51" s="23">
        <f t="shared" si="8"/>
        <v>-3.3536809296508515E-3</v>
      </c>
      <c r="BZ51" s="23">
        <f t="shared" si="5"/>
        <v>2.9088815374509803E-3</v>
      </c>
      <c r="CA51" s="23">
        <f t="shared" si="6"/>
        <v>-7.3945293183776779E-4</v>
      </c>
    </row>
    <row r="53" spans="1:79" x14ac:dyDescent="0.25">
      <c r="A53" s="38"/>
    </row>
    <row r="54" spans="1:79" x14ac:dyDescent="0.25">
      <c r="A54" s="38"/>
    </row>
    <row r="56" spans="1:79" x14ac:dyDescent="0.25">
      <c r="E56" s="97"/>
    </row>
    <row r="57" spans="1:79" x14ac:dyDescent="0.25">
      <c r="E57" s="97"/>
    </row>
    <row r="58" spans="1:79" x14ac:dyDescent="0.25">
      <c r="E58" s="97"/>
    </row>
    <row r="59" spans="1:79" x14ac:dyDescent="0.25">
      <c r="E59" s="97"/>
    </row>
    <row r="60" spans="1:79" x14ac:dyDescent="0.25">
      <c r="E60" s="97"/>
    </row>
    <row r="61" spans="1:79" x14ac:dyDescent="0.25">
      <c r="E61" s="97"/>
    </row>
    <row r="62" spans="1:79" x14ac:dyDescent="0.25">
      <c r="E62" s="97"/>
    </row>
    <row r="63" spans="1:79" x14ac:dyDescent="0.25">
      <c r="E63" s="97"/>
    </row>
    <row r="64" spans="1:79" x14ac:dyDescent="0.25">
      <c r="E64" s="97"/>
    </row>
    <row r="65" spans="5:5" x14ac:dyDescent="0.25">
      <c r="E65" s="97"/>
    </row>
    <row r="66" spans="5:5" x14ac:dyDescent="0.25">
      <c r="E66" s="97"/>
    </row>
    <row r="67" spans="5:5" x14ac:dyDescent="0.25">
      <c r="E67" s="97"/>
    </row>
    <row r="68" spans="5:5" x14ac:dyDescent="0.25">
      <c r="E68" s="97"/>
    </row>
    <row r="69" spans="5:5" x14ac:dyDescent="0.25">
      <c r="E69" s="97"/>
    </row>
    <row r="70" spans="5:5" x14ac:dyDescent="0.25">
      <c r="E70" s="97"/>
    </row>
    <row r="71" spans="5:5" x14ac:dyDescent="0.25">
      <c r="E71" s="97"/>
    </row>
    <row r="72" spans="5:5" x14ac:dyDescent="0.25">
      <c r="E72" s="97"/>
    </row>
    <row r="73" spans="5:5" x14ac:dyDescent="0.25">
      <c r="E73" s="97"/>
    </row>
    <row r="74" spans="5:5" x14ac:dyDescent="0.25">
      <c r="E74" s="97"/>
    </row>
    <row r="75" spans="5:5" x14ac:dyDescent="0.25">
      <c r="E75" s="97"/>
    </row>
    <row r="76" spans="5:5" x14ac:dyDescent="0.25">
      <c r="E76" s="97"/>
    </row>
    <row r="77" spans="5:5" x14ac:dyDescent="0.25">
      <c r="E77" s="97"/>
    </row>
    <row r="78" spans="5:5" x14ac:dyDescent="0.25">
      <c r="E78" s="97"/>
    </row>
    <row r="79" spans="5:5" x14ac:dyDescent="0.25">
      <c r="E79" s="97"/>
    </row>
    <row r="80" spans="5:5" x14ac:dyDescent="0.25">
      <c r="E80" s="97"/>
    </row>
    <row r="81" spans="5:5" x14ac:dyDescent="0.25">
      <c r="E81" s="97"/>
    </row>
    <row r="82" spans="5:5" x14ac:dyDescent="0.25">
      <c r="E82" s="97"/>
    </row>
    <row r="83" spans="5:5" x14ac:dyDescent="0.25">
      <c r="E83" s="97"/>
    </row>
    <row r="84" spans="5:5" x14ac:dyDescent="0.25">
      <c r="E84" s="97"/>
    </row>
    <row r="85" spans="5:5" x14ac:dyDescent="0.25">
      <c r="E85" s="97"/>
    </row>
    <row r="86" spans="5:5" x14ac:dyDescent="0.25">
      <c r="E86" s="97"/>
    </row>
    <row r="87" spans="5:5" x14ac:dyDescent="0.25">
      <c r="E87" s="97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4"/>
  <dimension ref="A1:BZ73"/>
  <sheetViews>
    <sheetView zoomScale="85" zoomScaleNormal="85" workbookViewId="0">
      <pane xSplit="1" ySplit="2" topLeftCell="U3" activePane="bottomRight" state="frozen"/>
      <selection activeCell="Q17" sqref="Q17"/>
      <selection pane="topRight" activeCell="Q17" sqref="Q17"/>
      <selection pane="bottomLeft" activeCell="Q17" sqref="Q17"/>
      <selection pane="bottomRight" activeCell="AC21" sqref="AC21"/>
    </sheetView>
  </sheetViews>
  <sheetFormatPr defaultColWidth="9.140625" defaultRowHeight="15" x14ac:dyDescent="0.25"/>
  <cols>
    <col min="1" max="1" width="19.7109375" style="28" customWidth="1"/>
    <col min="2" max="2" width="12.140625" style="28" customWidth="1"/>
    <col min="3" max="3" width="12.5703125" style="28" customWidth="1"/>
    <col min="4" max="4" width="9.140625" style="28"/>
    <col min="5" max="5" width="15.42578125" style="28" bestFit="1" customWidth="1"/>
    <col min="6" max="7" width="6.7109375" style="26" bestFit="1" customWidth="1"/>
    <col min="8" max="8" width="4.140625" style="26" bestFit="1" customWidth="1"/>
    <col min="9" max="9" width="5.7109375" style="26" bestFit="1" customWidth="1"/>
    <col min="10" max="10" width="6.7109375" style="26" bestFit="1" customWidth="1"/>
    <col min="11" max="11" width="5.85546875" style="26" bestFit="1" customWidth="1"/>
    <col min="12" max="12" width="5.7109375" style="26" bestFit="1" customWidth="1"/>
    <col min="13" max="13" width="9.28515625" style="26" bestFit="1" customWidth="1"/>
    <col min="14" max="14" width="7.7109375" style="26" bestFit="1" customWidth="1"/>
    <col min="15" max="15" width="9.28515625" style="26" bestFit="1" customWidth="1"/>
    <col min="16" max="16" width="5.7109375" style="26" bestFit="1" customWidth="1"/>
    <col min="17" max="17" width="5.28515625" style="26" bestFit="1" customWidth="1"/>
    <col min="18" max="18" width="8.7109375" style="26" bestFit="1" customWidth="1"/>
    <col min="19" max="19" width="4.85546875" style="26" bestFit="1" customWidth="1"/>
    <col min="20" max="20" width="7.85546875" style="26" bestFit="1" customWidth="1"/>
    <col min="21" max="21" width="5.85546875" style="26" bestFit="1" customWidth="1"/>
    <col min="22" max="22" width="6" style="26" bestFit="1" customWidth="1"/>
    <col min="23" max="24" width="6.7109375" style="26" bestFit="1" customWidth="1"/>
    <col min="25" max="26" width="5.7109375" style="26" bestFit="1" customWidth="1"/>
    <col min="27" max="27" width="12" style="26" customWidth="1"/>
    <col min="28" max="29" width="9.140625" style="26"/>
    <col min="30" max="30" width="12" style="26" customWidth="1"/>
    <col min="31" max="31" width="5.85546875" style="26" bestFit="1" customWidth="1"/>
    <col min="32" max="32" width="18.7109375" style="26" bestFit="1" customWidth="1"/>
    <col min="33" max="33" width="6.28515625" style="26" customWidth="1"/>
    <col min="34" max="34" width="6.7109375" style="26" bestFit="1" customWidth="1"/>
    <col min="35" max="35" width="4" style="26" bestFit="1" customWidth="1"/>
    <col min="36" max="36" width="4.140625" style="26" bestFit="1" customWidth="1"/>
    <col min="37" max="37" width="5.5703125" style="26" bestFit="1" customWidth="1"/>
    <col min="38" max="38" width="5.7109375" style="26" bestFit="1" customWidth="1"/>
    <col min="39" max="39" width="5.5703125" style="26" bestFit="1" customWidth="1"/>
    <col min="40" max="40" width="7.7109375" style="26" bestFit="1" customWidth="1"/>
    <col min="41" max="42" width="5" style="26" bestFit="1" customWidth="1"/>
    <col min="43" max="43" width="8.5703125" style="26" bestFit="1" customWidth="1"/>
    <col min="44" max="44" width="4.42578125" style="26" bestFit="1" customWidth="1"/>
    <col min="45" max="45" width="7.5703125" style="26" bestFit="1" customWidth="1"/>
    <col min="46" max="46" width="5.5703125" style="26" bestFit="1" customWidth="1"/>
    <col min="47" max="47" width="5.7109375" style="26" bestFit="1" customWidth="1"/>
    <col min="48" max="49" width="6.7109375" style="26" bestFit="1" customWidth="1"/>
    <col min="50" max="50" width="5.5703125" style="26" bestFit="1" customWidth="1"/>
    <col min="51" max="51" width="4" style="26" bestFit="1" customWidth="1"/>
    <col min="52" max="54" width="9.140625" style="26"/>
    <col min="55" max="16384" width="9.140625" style="28"/>
  </cols>
  <sheetData>
    <row r="1" spans="1:59" x14ac:dyDescent="0.25">
      <c r="B1" s="28" t="s">
        <v>507</v>
      </c>
      <c r="E1" s="28" t="s">
        <v>512</v>
      </c>
      <c r="AG1" s="28" t="s">
        <v>513</v>
      </c>
      <c r="BC1" s="28" t="s">
        <v>341</v>
      </c>
      <c r="BF1" s="96" t="s">
        <v>485</v>
      </c>
      <c r="BG1" s="96"/>
    </row>
    <row r="2" spans="1:59" x14ac:dyDescent="0.25">
      <c r="A2" s="28" t="s">
        <v>52</v>
      </c>
      <c r="B2" s="28" t="s">
        <v>311</v>
      </c>
      <c r="C2" s="28" t="s">
        <v>312</v>
      </c>
      <c r="E2" s="97" t="s">
        <v>227</v>
      </c>
      <c r="F2" s="97" t="s">
        <v>149</v>
      </c>
      <c r="G2" s="97" t="s">
        <v>151</v>
      </c>
      <c r="H2" s="97" t="s">
        <v>152</v>
      </c>
      <c r="I2" s="97" t="s">
        <v>153</v>
      </c>
      <c r="J2" s="97" t="s">
        <v>154</v>
      </c>
      <c r="K2" s="97" t="s">
        <v>155</v>
      </c>
      <c r="L2" s="97" t="s">
        <v>156</v>
      </c>
      <c r="M2" s="97" t="s">
        <v>54</v>
      </c>
      <c r="N2" s="97" t="s">
        <v>53</v>
      </c>
      <c r="O2" s="97" t="s">
        <v>157</v>
      </c>
      <c r="P2" s="97" t="s">
        <v>158</v>
      </c>
      <c r="Q2" s="97" t="s">
        <v>159</v>
      </c>
      <c r="R2" s="97" t="s">
        <v>160</v>
      </c>
      <c r="S2" s="97" t="s">
        <v>161</v>
      </c>
      <c r="T2" s="97" t="s">
        <v>162</v>
      </c>
      <c r="U2" s="97" t="s">
        <v>163</v>
      </c>
      <c r="V2" s="97" t="s">
        <v>164</v>
      </c>
      <c r="W2" s="97" t="s">
        <v>165</v>
      </c>
      <c r="X2" s="97" t="s">
        <v>166</v>
      </c>
      <c r="Y2" s="97" t="s">
        <v>167</v>
      </c>
      <c r="Z2" s="97" t="s">
        <v>168</v>
      </c>
      <c r="AA2" s="28"/>
      <c r="AB2" s="26" t="s">
        <v>54</v>
      </c>
      <c r="AC2" s="26" t="s">
        <v>53</v>
      </c>
      <c r="AD2" s="28"/>
      <c r="AE2" s="26" t="s">
        <v>313</v>
      </c>
      <c r="AF2" s="26" t="s">
        <v>177</v>
      </c>
      <c r="AG2" s="26" t="s">
        <v>149</v>
      </c>
      <c r="AH2" s="26" t="s">
        <v>151</v>
      </c>
      <c r="AI2" s="26" t="s">
        <v>152</v>
      </c>
      <c r="AJ2" s="26" t="s">
        <v>153</v>
      </c>
      <c r="AK2" s="26" t="s">
        <v>154</v>
      </c>
      <c r="AL2" s="26" t="s">
        <v>155</v>
      </c>
      <c r="AM2" s="26" t="s">
        <v>156</v>
      </c>
      <c r="AN2" s="26" t="s">
        <v>157</v>
      </c>
      <c r="AO2" s="26" t="s">
        <v>158</v>
      </c>
      <c r="AP2" s="26" t="s">
        <v>159</v>
      </c>
      <c r="AQ2" s="26" t="s">
        <v>160</v>
      </c>
      <c r="AR2" s="26" t="s">
        <v>161</v>
      </c>
      <c r="AS2" s="26" t="s">
        <v>162</v>
      </c>
      <c r="AT2" s="26" t="s">
        <v>163</v>
      </c>
      <c r="AU2" s="26" t="s">
        <v>164</v>
      </c>
      <c r="AV2" s="26" t="s">
        <v>165</v>
      </c>
      <c r="AW2" s="26" t="s">
        <v>166</v>
      </c>
      <c r="AX2" s="26" t="s">
        <v>167</v>
      </c>
      <c r="AY2" s="26" t="s">
        <v>168</v>
      </c>
      <c r="AZ2" s="26" t="s">
        <v>54</v>
      </c>
      <c r="BA2" s="26" t="s">
        <v>53</v>
      </c>
      <c r="BC2" s="26" t="s">
        <v>54</v>
      </c>
      <c r="BD2" s="26" t="s">
        <v>53</v>
      </c>
      <c r="BF2" s="97" t="s">
        <v>54</v>
      </c>
      <c r="BG2" s="97" t="s">
        <v>53</v>
      </c>
    </row>
    <row r="3" spans="1:59" x14ac:dyDescent="0.25">
      <c r="A3" s="25" t="s">
        <v>121</v>
      </c>
      <c r="B3" s="97">
        <v>46203.568077999997</v>
      </c>
      <c r="C3" s="97">
        <v>8451.2761915999999</v>
      </c>
      <c r="E3" s="97" t="s">
        <v>121</v>
      </c>
      <c r="F3" s="97">
        <v>164.23646731372301</v>
      </c>
      <c r="G3" s="97">
        <v>212.001281656993</v>
      </c>
      <c r="H3" s="97">
        <v>5.5195037395900499</v>
      </c>
      <c r="I3" s="97">
        <v>15.7412534378324</v>
      </c>
      <c r="J3" s="97">
        <v>141.82600263452301</v>
      </c>
      <c r="K3" s="97">
        <v>6.4453043205079403</v>
      </c>
      <c r="L3" s="97">
        <v>55.196471722967097</v>
      </c>
      <c r="M3" s="97">
        <v>19748.1550675992</v>
      </c>
      <c r="N3" s="97">
        <v>3435.5514972138999</v>
      </c>
      <c r="O3" s="97">
        <v>16312.603570385299</v>
      </c>
      <c r="P3" s="97">
        <v>22.358489833936801</v>
      </c>
      <c r="Q3" s="97">
        <v>3.6390510204644002</v>
      </c>
      <c r="R3" s="97">
        <v>1897.60453060842</v>
      </c>
      <c r="S3" s="97">
        <v>4.1506593473216498</v>
      </c>
      <c r="T3" s="97">
        <v>97.251407706256003</v>
      </c>
      <c r="U3" s="97">
        <v>2.0716142793366199</v>
      </c>
      <c r="V3" s="97">
        <v>3.1815729977898699</v>
      </c>
      <c r="W3" s="97">
        <v>243.182777603245</v>
      </c>
      <c r="X3" s="97">
        <v>524.19445438361504</v>
      </c>
      <c r="Y3" s="97">
        <v>24.784120989654699</v>
      </c>
      <c r="Z3" s="97">
        <v>12.166533617729501</v>
      </c>
      <c r="AA3" s="28"/>
      <c r="AB3" s="50">
        <f t="shared" ref="AB3:AC3" si="0">(M3-B3)/(B3+1E-50)</f>
        <v>-0.57258376594940164</v>
      </c>
      <c r="AC3" s="50">
        <f t="shared" si="0"/>
        <v>-0.59348725336552044</v>
      </c>
      <c r="AD3" s="28"/>
      <c r="AE3" s="26">
        <v>110</v>
      </c>
      <c r="AF3" s="26" t="s">
        <v>121</v>
      </c>
      <c r="AG3" s="26">
        <v>25.348141568700001</v>
      </c>
      <c r="AH3" s="26">
        <v>30.794611505199999</v>
      </c>
      <c r="AI3" s="26">
        <v>0.88444109427299999</v>
      </c>
      <c r="AJ3" s="26">
        <v>2.8746991560000001</v>
      </c>
      <c r="AK3" s="26">
        <v>21.5157480833</v>
      </c>
      <c r="AL3" s="26">
        <v>0.96221861600199998</v>
      </c>
      <c r="AM3" s="26">
        <v>8.3840308850100005</v>
      </c>
      <c r="AN3" s="26">
        <v>2338.2260848699998</v>
      </c>
      <c r="AO3" s="26">
        <v>3.4270160428000001</v>
      </c>
      <c r="AP3" s="26">
        <v>0.53922837050000005</v>
      </c>
      <c r="AQ3" s="26">
        <v>282.825310178</v>
      </c>
      <c r="AR3" s="26">
        <v>0.741462381856</v>
      </c>
      <c r="AS3" s="26">
        <v>15.6298606823</v>
      </c>
      <c r="AT3" s="26">
        <v>0.32172926183900002</v>
      </c>
      <c r="AU3" s="26">
        <v>0.44178341236399998</v>
      </c>
      <c r="AV3" s="26">
        <v>39.073795524600001</v>
      </c>
      <c r="AW3" s="26">
        <v>80.750621163299996</v>
      </c>
      <c r="AX3" s="26">
        <v>3.6875311792600001</v>
      </c>
      <c r="AY3" s="26">
        <v>1.85115621183</v>
      </c>
      <c r="AZ3" s="26">
        <f t="shared" ref="AZ3:AZ12" si="1">BA3+AN3</f>
        <v>2858.2794701871344</v>
      </c>
      <c r="BA3" s="26">
        <f t="shared" ref="BA3:BA12" si="2">SUM(AG3:AY3)-AN3</f>
        <v>520.0533853171346</v>
      </c>
      <c r="BC3" s="23">
        <f t="shared" ref="BC3:BC5" si="3">AZ3/M3</f>
        <v>0.14473653161032313</v>
      </c>
      <c r="BD3" s="23">
        <f t="shared" ref="BD3:BD5" si="4">BA3/N3</f>
        <v>0.15137406199234035</v>
      </c>
      <c r="BF3" s="83">
        <v>0.14341788401969852</v>
      </c>
      <c r="BG3" s="83">
        <v>0.14982947164716637</v>
      </c>
    </row>
    <row r="4" spans="1:59" x14ac:dyDescent="0.25">
      <c r="A4" s="6" t="s">
        <v>77</v>
      </c>
      <c r="B4" s="97">
        <v>14915.548836</v>
      </c>
      <c r="C4" s="97">
        <v>2761.5233529000002</v>
      </c>
      <c r="E4" s="97" t="s">
        <v>77</v>
      </c>
      <c r="F4" s="97">
        <v>134.63314450746</v>
      </c>
      <c r="G4" s="97">
        <v>161.916596284109</v>
      </c>
      <c r="H4" s="97">
        <v>4.7721200196211297</v>
      </c>
      <c r="I4" s="97">
        <v>16.327393089612301</v>
      </c>
      <c r="J4" s="97">
        <v>113.912795846492</v>
      </c>
      <c r="K4" s="97">
        <v>5.2680891990057201</v>
      </c>
      <c r="L4" s="97">
        <v>44.574549182360798</v>
      </c>
      <c r="M4" s="97">
        <v>14919.641052376301</v>
      </c>
      <c r="N4" s="97">
        <v>2761.8077085710102</v>
      </c>
      <c r="O4" s="97">
        <v>12157.8333438052</v>
      </c>
      <c r="P4" s="97">
        <v>18.1513648263584</v>
      </c>
      <c r="Q4" s="97">
        <v>2.8411537889184602</v>
      </c>
      <c r="R4" s="97">
        <v>1493.7323273643101</v>
      </c>
      <c r="S4" s="97">
        <v>4.1079597876948899</v>
      </c>
      <c r="T4" s="97">
        <v>85.096370971742203</v>
      </c>
      <c r="U4" s="97">
        <v>2.0338411680087298</v>
      </c>
      <c r="V4" s="97">
        <v>3.17013343474594</v>
      </c>
      <c r="W4" s="97">
        <v>212.723254683444</v>
      </c>
      <c r="X4" s="97">
        <v>428.82282158545303</v>
      </c>
      <c r="Y4" s="97">
        <v>19.916466101181101</v>
      </c>
      <c r="Z4" s="97">
        <v>9.8073267304904501</v>
      </c>
      <c r="AA4" s="28"/>
      <c r="AB4" s="50">
        <f t="shared" ref="AB4:AB15" si="5">(M4-B4)/(B4+1E-50)</f>
        <v>2.7435908804265954E-4</v>
      </c>
      <c r="AC4" s="50">
        <f t="shared" ref="AC4:AC15" si="6">(N4-C4)/(C4+1E-50)</f>
        <v>1.0297058350469759E-4</v>
      </c>
      <c r="AD4" s="28"/>
      <c r="AE4" s="26">
        <v>111</v>
      </c>
      <c r="AF4" s="26" t="s">
        <v>77</v>
      </c>
      <c r="AG4" s="26">
        <v>46.256091656999999</v>
      </c>
      <c r="AH4" s="26">
        <v>55.867603860800003</v>
      </c>
      <c r="AI4" s="26">
        <v>1.63761652702</v>
      </c>
      <c r="AJ4" s="26">
        <v>5.64346888626</v>
      </c>
      <c r="AK4" s="26">
        <v>39.139325593999999</v>
      </c>
      <c r="AL4" s="26">
        <v>1.8302574522099999</v>
      </c>
      <c r="AM4" s="26">
        <v>15.337091559199999</v>
      </c>
      <c r="AN4" s="26">
        <v>4171.3680822799997</v>
      </c>
      <c r="AO4" s="26">
        <v>6.1900090510499997</v>
      </c>
      <c r="AP4" s="26">
        <v>0.97660758307899997</v>
      </c>
      <c r="AQ4" s="26">
        <v>514.20957288</v>
      </c>
      <c r="AR4" s="26">
        <v>1.41348632467</v>
      </c>
      <c r="AS4" s="26">
        <v>29.329191607599999</v>
      </c>
      <c r="AT4" s="26">
        <v>0.72273008051900001</v>
      </c>
      <c r="AU4" s="26">
        <v>1.14425326134</v>
      </c>
      <c r="AV4" s="26">
        <v>73.315768828100005</v>
      </c>
      <c r="AW4" s="26">
        <v>147.296917769</v>
      </c>
      <c r="AX4" s="26">
        <v>6.9033074132200003</v>
      </c>
      <c r="AY4" s="26">
        <v>3.3743147931499999</v>
      </c>
      <c r="AZ4" s="26">
        <f t="shared" si="1"/>
        <v>5121.955697408217</v>
      </c>
      <c r="BA4" s="26">
        <f t="shared" si="2"/>
        <v>950.58761512821729</v>
      </c>
      <c r="BC4" s="23">
        <f t="shared" si="3"/>
        <v>0.34330287702145662</v>
      </c>
      <c r="BD4" s="23">
        <f t="shared" si="4"/>
        <v>0.34419036929260433</v>
      </c>
      <c r="BF4" s="83">
        <v>0.31183852428525283</v>
      </c>
      <c r="BG4" s="83">
        <v>0.31225965469160138</v>
      </c>
    </row>
    <row r="5" spans="1:59" x14ac:dyDescent="0.25">
      <c r="A5" s="6" t="s">
        <v>71</v>
      </c>
      <c r="B5" s="97">
        <v>86466.438011999999</v>
      </c>
      <c r="C5" s="97">
        <v>16157.612509000001</v>
      </c>
      <c r="E5" s="97" t="s">
        <v>71</v>
      </c>
      <c r="F5" s="97">
        <v>781.003099588287</v>
      </c>
      <c r="G5" s="97">
        <v>970.80122345497296</v>
      </c>
      <c r="H5" s="97">
        <v>26.984394142319299</v>
      </c>
      <c r="I5" s="97">
        <v>89.039740075067201</v>
      </c>
      <c r="J5" s="97">
        <v>663.92036255008497</v>
      </c>
      <c r="K5" s="97">
        <v>30.609808693926698</v>
      </c>
      <c r="L5" s="97">
        <v>259.78813185844098</v>
      </c>
      <c r="M5" s="97">
        <v>86477.043903834303</v>
      </c>
      <c r="N5" s="97">
        <v>16157.430894360001</v>
      </c>
      <c r="O5" s="97">
        <v>70319.613009474298</v>
      </c>
      <c r="P5" s="97">
        <v>102.507767765119</v>
      </c>
      <c r="Q5" s="97">
        <v>16.684528403798499</v>
      </c>
      <c r="R5" s="97">
        <v>8811.5561357385704</v>
      </c>
      <c r="S5" s="97">
        <v>22.756005114722999</v>
      </c>
      <c r="T5" s="97">
        <v>484.51450145229398</v>
      </c>
      <c r="U5" s="97">
        <v>10.4961860039573</v>
      </c>
      <c r="V5" s="97">
        <v>14.395197892381301</v>
      </c>
      <c r="W5" s="97">
        <v>1211.1832065124499</v>
      </c>
      <c r="X5" s="97">
        <v>2486.6656139596598</v>
      </c>
      <c r="Y5" s="97">
        <v>117.045638651432</v>
      </c>
      <c r="Z5" s="97">
        <v>57.4793525025215</v>
      </c>
      <c r="AA5" s="28"/>
      <c r="AB5" s="50">
        <f t="shared" si="5"/>
        <v>1.2265905799001799E-4</v>
      </c>
      <c r="AC5" s="50">
        <f t="shared" si="6"/>
        <v>-1.1240190337434935E-5</v>
      </c>
      <c r="AD5" s="28"/>
      <c r="AE5" s="26">
        <v>112</v>
      </c>
      <c r="AF5" s="26" t="s">
        <v>71</v>
      </c>
      <c r="AG5" s="26">
        <v>105.564867578</v>
      </c>
      <c r="AH5" s="26">
        <v>126.43076237</v>
      </c>
      <c r="AI5" s="26">
        <v>3.7273382801000001</v>
      </c>
      <c r="AJ5" s="26">
        <v>13.450795816099999</v>
      </c>
      <c r="AK5" s="26">
        <v>88.579240233099995</v>
      </c>
      <c r="AL5" s="26">
        <v>4.0977811842399996</v>
      </c>
      <c r="AM5" s="26">
        <v>34.770834166900002</v>
      </c>
      <c r="AN5" s="26">
        <v>8948.0378439300002</v>
      </c>
      <c r="AO5" s="26">
        <v>13.532687963800001</v>
      </c>
      <c r="AP5" s="26">
        <v>2.1878296291099999</v>
      </c>
      <c r="AQ5" s="26">
        <v>1164.6992250999999</v>
      </c>
      <c r="AR5" s="26">
        <v>3.3844612924200002</v>
      </c>
      <c r="AS5" s="26">
        <v>67.551187529299995</v>
      </c>
      <c r="AT5" s="26">
        <v>1.4725881995300001</v>
      </c>
      <c r="AU5" s="26">
        <v>1.86754074572</v>
      </c>
      <c r="AV5" s="26">
        <v>168.82691507499999</v>
      </c>
      <c r="AW5" s="26">
        <v>335.41574023099997</v>
      </c>
      <c r="AX5" s="26">
        <v>15.6015309377</v>
      </c>
      <c r="AY5" s="26">
        <v>7.71187696439</v>
      </c>
      <c r="AZ5" s="26">
        <f t="shared" si="1"/>
        <v>11106.911047226407</v>
      </c>
      <c r="BA5" s="26">
        <f t="shared" si="2"/>
        <v>2158.8732032964072</v>
      </c>
      <c r="BC5" s="23">
        <f t="shared" si="3"/>
        <v>0.12843768179191817</v>
      </c>
      <c r="BD5" s="23">
        <f t="shared" si="4"/>
        <v>0.13361488081932599</v>
      </c>
      <c r="BF5" s="83">
        <v>0.11910805364562485</v>
      </c>
      <c r="BG5" s="83">
        <v>0.12429245169129428</v>
      </c>
    </row>
    <row r="6" spans="1:59" x14ac:dyDescent="0.25">
      <c r="A6" s="6" t="s">
        <v>122</v>
      </c>
      <c r="B6" s="97">
        <v>87515.691672999994</v>
      </c>
      <c r="C6" s="97">
        <v>16168.429921000001</v>
      </c>
      <c r="E6" s="97" t="s">
        <v>122</v>
      </c>
      <c r="F6" s="97">
        <v>790.64759304882705</v>
      </c>
      <c r="G6" s="97">
        <v>947.57635884631998</v>
      </c>
      <c r="H6" s="97">
        <v>27.9040399697966</v>
      </c>
      <c r="I6" s="97">
        <v>93.680714297524801</v>
      </c>
      <c r="J6" s="97">
        <v>668.728583034331</v>
      </c>
      <c r="K6" s="97">
        <v>30.038815015680299</v>
      </c>
      <c r="L6" s="97">
        <v>260.85557157580899</v>
      </c>
      <c r="M6" s="97">
        <v>87526.421678599101</v>
      </c>
      <c r="N6" s="97">
        <v>16168.0319433191</v>
      </c>
      <c r="O6" s="97">
        <v>71358.389735279998</v>
      </c>
      <c r="P6" s="97">
        <v>107.019629403043</v>
      </c>
      <c r="Q6" s="97">
        <v>16.668299299481301</v>
      </c>
      <c r="R6" s="97">
        <v>8755.8121673087608</v>
      </c>
      <c r="S6" s="97">
        <v>23.936576773205001</v>
      </c>
      <c r="T6" s="97">
        <v>494.15716265149899</v>
      </c>
      <c r="U6" s="97">
        <v>10.4752332765643</v>
      </c>
      <c r="V6" s="97">
        <v>14.629635741331599</v>
      </c>
      <c r="W6" s="97">
        <v>1235.29527086536</v>
      </c>
      <c r="X6" s="97">
        <v>2518.36507548074</v>
      </c>
      <c r="Y6" s="97">
        <v>114.686922513048</v>
      </c>
      <c r="Z6" s="97">
        <v>57.554294217827596</v>
      </c>
      <c r="AA6" s="28"/>
      <c r="AB6" s="50">
        <f t="shared" si="5"/>
        <v>1.226066479506283E-4</v>
      </c>
      <c r="AC6" s="50">
        <f t="shared" si="6"/>
        <v>-2.4614491502611362E-5</v>
      </c>
      <c r="AD6" s="28"/>
      <c r="AE6" s="26">
        <v>113</v>
      </c>
      <c r="AF6" s="26" t="s">
        <v>122</v>
      </c>
      <c r="AG6" s="26">
        <v>65.765559270799997</v>
      </c>
      <c r="AH6" s="26">
        <v>75.042351023699993</v>
      </c>
      <c r="AI6" s="26">
        <v>2.37953756386</v>
      </c>
      <c r="AJ6" s="26">
        <v>9.0267001229100003</v>
      </c>
      <c r="AK6" s="26">
        <v>54.581035188400001</v>
      </c>
      <c r="AL6" s="26">
        <v>2.4721372805900002</v>
      </c>
      <c r="AM6" s="26">
        <v>21.405098181500001</v>
      </c>
      <c r="AN6" s="26">
        <v>5399.8598493299996</v>
      </c>
      <c r="AO6" s="26">
        <v>8.5019930646499997</v>
      </c>
      <c r="AP6" s="26">
        <v>1.32684764239</v>
      </c>
      <c r="AQ6" s="26">
        <v>706.770913544</v>
      </c>
      <c r="AR6" s="26">
        <v>2.2610642938200001</v>
      </c>
      <c r="AS6" s="26">
        <v>42.8886871232</v>
      </c>
      <c r="AT6" s="26">
        <v>0.90830038194700002</v>
      </c>
      <c r="AU6" s="26">
        <v>1.0888159267899999</v>
      </c>
      <c r="AV6" s="26">
        <v>107.178557697</v>
      </c>
      <c r="AW6" s="26">
        <v>208.749753916</v>
      </c>
      <c r="AX6" s="26">
        <v>9.3922869574799996</v>
      </c>
      <c r="AY6" s="26">
        <v>4.7475683704599998</v>
      </c>
      <c r="AZ6" s="26">
        <f t="shared" si="1"/>
        <v>6724.3470568794955</v>
      </c>
      <c r="BA6" s="26">
        <f t="shared" si="2"/>
        <v>1324.4872075494959</v>
      </c>
      <c r="BC6" s="23">
        <f t="shared" ref="BC6:BD6" si="7">AZ6/M6</f>
        <v>7.682648196874306E-2</v>
      </c>
      <c r="BD6" s="23">
        <f t="shared" si="7"/>
        <v>8.1920125602967783E-2</v>
      </c>
      <c r="BF6" s="83">
        <v>7.8728945827592475E-2</v>
      </c>
      <c r="BG6" s="83">
        <v>8.3976004268810509E-2</v>
      </c>
    </row>
    <row r="7" spans="1:59" x14ac:dyDescent="0.25">
      <c r="A7" s="6" t="s">
        <v>123</v>
      </c>
      <c r="B7" s="97">
        <v>563138.79203999997</v>
      </c>
      <c r="C7" s="97">
        <v>99558.915441000005</v>
      </c>
      <c r="E7" s="97" t="s">
        <v>123</v>
      </c>
      <c r="F7" s="97">
        <v>4632.2486482911399</v>
      </c>
      <c r="G7" s="97">
        <v>6284.3149467859303</v>
      </c>
      <c r="H7" s="97">
        <v>152.43384745118101</v>
      </c>
      <c r="I7" s="97">
        <v>446.12559025998002</v>
      </c>
      <c r="J7" s="97">
        <v>4023.6595473911002</v>
      </c>
      <c r="K7" s="97">
        <v>198.678561925075</v>
      </c>
      <c r="L7" s="97">
        <v>1581.93568875146</v>
      </c>
      <c r="M7" s="97">
        <v>559193.15968209296</v>
      </c>
      <c r="N7" s="97">
        <v>98872.633853293402</v>
      </c>
      <c r="O7" s="97">
        <v>460320.52582879999</v>
      </c>
      <c r="P7" s="97">
        <v>596.66592999222803</v>
      </c>
      <c r="Q7" s="97">
        <v>104.239222429824</v>
      </c>
      <c r="R7" s="97">
        <v>54921.827596355703</v>
      </c>
      <c r="S7" s="97">
        <v>113.516121077839</v>
      </c>
      <c r="T7" s="97">
        <v>2782.6186615739898</v>
      </c>
      <c r="U7" s="97">
        <v>74.7049328417026</v>
      </c>
      <c r="V7" s="97">
        <v>128.237893263226</v>
      </c>
      <c r="W7" s="97">
        <v>6957.72187260591</v>
      </c>
      <c r="X7" s="97">
        <v>14771.8721980632</v>
      </c>
      <c r="Y7" s="97">
        <v>753.14097345083997</v>
      </c>
      <c r="Z7" s="97">
        <v>348.69162078297097</v>
      </c>
      <c r="AA7" s="28"/>
      <c r="AB7" s="50">
        <f t="shared" si="5"/>
        <v>-7.0065007306879968E-3</v>
      </c>
      <c r="AC7" s="50">
        <f t="shared" si="6"/>
        <v>-6.893220809675275E-3</v>
      </c>
      <c r="AD7" s="28"/>
      <c r="AE7" s="26">
        <v>124</v>
      </c>
      <c r="AF7" s="26" t="s">
        <v>123</v>
      </c>
      <c r="AG7" s="26">
        <v>509.88161744299998</v>
      </c>
      <c r="AH7" s="26">
        <v>677.30134558199995</v>
      </c>
      <c r="AI7" s="26">
        <v>17.0405872901</v>
      </c>
      <c r="AJ7" s="26">
        <v>60.293008485500003</v>
      </c>
      <c r="AK7" s="26">
        <v>434.58885045699998</v>
      </c>
      <c r="AL7" s="26">
        <v>22.654068307199999</v>
      </c>
      <c r="AM7" s="26">
        <v>172.963759291</v>
      </c>
      <c r="AN7" s="26">
        <v>45675.952147000004</v>
      </c>
      <c r="AO7" s="26">
        <v>59.264819718399998</v>
      </c>
      <c r="AP7" s="26">
        <v>11.0216596294</v>
      </c>
      <c r="AQ7" s="26">
        <v>5939.5164027399996</v>
      </c>
      <c r="AR7" s="26">
        <v>14.715001379</v>
      </c>
      <c r="AS7" s="26">
        <v>324.50430189799999</v>
      </c>
      <c r="AT7" s="26">
        <v>9.4468340276999996</v>
      </c>
      <c r="AU7" s="26">
        <v>14.848920209399999</v>
      </c>
      <c r="AV7" s="26">
        <v>811.01920012100004</v>
      </c>
      <c r="AW7" s="26">
        <v>1617.72984526</v>
      </c>
      <c r="AX7" s="26">
        <v>84.944103908800003</v>
      </c>
      <c r="AY7" s="26">
        <v>38.397481557900001</v>
      </c>
      <c r="AZ7" s="26">
        <f t="shared" si="1"/>
        <v>56496.08395430541</v>
      </c>
      <c r="BA7" s="26">
        <f t="shared" si="2"/>
        <v>10820.131807305406</v>
      </c>
      <c r="BC7" s="23">
        <f t="shared" ref="BC7:BC15" si="8">AZ7/M7</f>
        <v>0.10103142890092578</v>
      </c>
      <c r="BD7" s="23">
        <f t="shared" ref="BD7:BD15" si="9">BA7/N7</f>
        <v>0.10943505179967442</v>
      </c>
      <c r="BF7" s="83">
        <v>0.13575054181211776</v>
      </c>
      <c r="BG7" s="83">
        <v>0.1461999252618969</v>
      </c>
    </row>
    <row r="8" spans="1:59" x14ac:dyDescent="0.25">
      <c r="A8" s="6" t="s">
        <v>72</v>
      </c>
      <c r="B8" s="97">
        <v>973987.30541999999</v>
      </c>
      <c r="C8" s="97">
        <v>170799.66709999999</v>
      </c>
      <c r="E8" s="97" t="s">
        <v>72</v>
      </c>
      <c r="F8" s="97">
        <v>7808.1190782475396</v>
      </c>
      <c r="G8" s="97">
        <v>11371.7288755876</v>
      </c>
      <c r="H8" s="97">
        <v>243.01645463714601</v>
      </c>
      <c r="I8" s="97">
        <v>643.05675755220898</v>
      </c>
      <c r="J8" s="97">
        <v>6871.1592288232196</v>
      </c>
      <c r="K8" s="97">
        <v>350.558421380423</v>
      </c>
      <c r="L8" s="97">
        <v>2711.8528624260698</v>
      </c>
      <c r="M8" s="97">
        <v>973437.51832459704</v>
      </c>
      <c r="N8" s="97">
        <v>170671.16217893799</v>
      </c>
      <c r="O8" s="97">
        <v>802766.356145659</v>
      </c>
      <c r="P8" s="97">
        <v>948.32339577924995</v>
      </c>
      <c r="Q8" s="97">
        <v>181.38049262278301</v>
      </c>
      <c r="R8" s="97">
        <v>96293.323403715796</v>
      </c>
      <c r="S8" s="97">
        <v>166.37904639075799</v>
      </c>
      <c r="T8" s="97">
        <v>4550.4779874005799</v>
      </c>
      <c r="U8" s="97">
        <v>121.37634054795799</v>
      </c>
      <c r="V8" s="97">
        <v>198.94953190363501</v>
      </c>
      <c r="W8" s="97">
        <v>11378.3606408836</v>
      </c>
      <c r="X8" s="97">
        <v>24892.433380181501</v>
      </c>
      <c r="Y8" s="97">
        <v>1339.3232303223699</v>
      </c>
      <c r="Z8" s="97">
        <v>601.34305053544801</v>
      </c>
      <c r="AA8" s="28"/>
      <c r="AB8" s="50">
        <f t="shared" si="5"/>
        <v>-5.6447049396179949E-4</v>
      </c>
      <c r="AC8" s="50">
        <f t="shared" si="6"/>
        <v>-7.5237219863413568E-4</v>
      </c>
      <c r="AD8" s="28"/>
      <c r="AE8" s="26">
        <v>135</v>
      </c>
      <c r="AF8" s="26" t="s">
        <v>72</v>
      </c>
      <c r="AG8" s="26">
        <v>1506.82608688</v>
      </c>
      <c r="AH8" s="26">
        <v>2240.7849650799999</v>
      </c>
      <c r="AI8" s="26">
        <v>46.245863335700001</v>
      </c>
      <c r="AJ8" s="26">
        <v>133.12404123900001</v>
      </c>
      <c r="AK8" s="26">
        <v>1321.6399277800001</v>
      </c>
      <c r="AL8" s="26">
        <v>70.925566697899995</v>
      </c>
      <c r="AM8" s="26">
        <v>526.24165334600002</v>
      </c>
      <c r="AN8" s="26">
        <v>150216.654935</v>
      </c>
      <c r="AO8" s="26">
        <v>168.73221589299999</v>
      </c>
      <c r="AP8" s="26">
        <v>34.840586374700003</v>
      </c>
      <c r="AQ8" s="26">
        <v>18750.2332259</v>
      </c>
      <c r="AR8" s="26">
        <v>33.382217582800003</v>
      </c>
      <c r="AS8" s="26">
        <v>897.78517687900001</v>
      </c>
      <c r="AT8" s="26">
        <v>26.239462187499999</v>
      </c>
      <c r="AU8" s="26">
        <v>41.984460235</v>
      </c>
      <c r="AV8" s="26">
        <v>2244.43137819</v>
      </c>
      <c r="AW8" s="26">
        <v>4791.0429502300003</v>
      </c>
      <c r="AX8" s="26">
        <v>269.28086804200001</v>
      </c>
      <c r="AY8" s="26">
        <v>117.207404969</v>
      </c>
      <c r="AZ8" s="26">
        <f t="shared" si="1"/>
        <v>183437.6029858416</v>
      </c>
      <c r="BA8" s="26">
        <f t="shared" si="2"/>
        <v>33220.948050841602</v>
      </c>
      <c r="BC8" s="23">
        <f t="shared" si="8"/>
        <v>0.18844311990517867</v>
      </c>
      <c r="BD8" s="23">
        <f t="shared" si="9"/>
        <v>0.19464886526062045</v>
      </c>
      <c r="BF8" s="83">
        <v>0.25474607213406247</v>
      </c>
      <c r="BG8" s="83">
        <v>0.26317054400972073</v>
      </c>
    </row>
    <row r="9" spans="1:59" x14ac:dyDescent="0.25">
      <c r="A9" s="6" t="s">
        <v>124</v>
      </c>
      <c r="B9" s="97">
        <v>193490.0399</v>
      </c>
      <c r="C9" s="97">
        <v>33118.763383999998</v>
      </c>
      <c r="E9" s="97" t="s">
        <v>124</v>
      </c>
      <c r="F9" s="97">
        <v>1499.9121095476601</v>
      </c>
      <c r="G9" s="97">
        <v>2115.6087476093599</v>
      </c>
      <c r="H9" s="97">
        <v>48.455597149423703</v>
      </c>
      <c r="I9" s="97">
        <v>131.17268098568599</v>
      </c>
      <c r="J9" s="97">
        <v>1319.6608205603</v>
      </c>
      <c r="K9" s="97">
        <v>68.129227886263493</v>
      </c>
      <c r="L9" s="97">
        <v>520.18684744566895</v>
      </c>
      <c r="M9" s="97">
        <v>190133.937261969</v>
      </c>
      <c r="N9" s="97">
        <v>32538.5065438692</v>
      </c>
      <c r="O9" s="97">
        <v>157595.43071809999</v>
      </c>
      <c r="P9" s="97">
        <v>195.012211952358</v>
      </c>
      <c r="Q9" s="97">
        <v>34.768661959798699</v>
      </c>
      <c r="R9" s="97">
        <v>18215.9441260602</v>
      </c>
      <c r="S9" s="97">
        <v>32.833167876452897</v>
      </c>
      <c r="T9" s="97">
        <v>888.93428043894096</v>
      </c>
      <c r="U9" s="97">
        <v>28.716892475074001</v>
      </c>
      <c r="V9" s="97">
        <v>56.943438769379902</v>
      </c>
      <c r="W9" s="97">
        <v>2223.13414716954</v>
      </c>
      <c r="X9" s="97">
        <v>4790.0510491244804</v>
      </c>
      <c r="Y9" s="97">
        <v>255.15358047145801</v>
      </c>
      <c r="Z9" s="97">
        <v>113.88895638706499</v>
      </c>
      <c r="AA9" s="28"/>
      <c r="AB9" s="50">
        <f t="shared" si="5"/>
        <v>-1.7345092490370646E-2</v>
      </c>
      <c r="AC9" s="50">
        <f t="shared" si="6"/>
        <v>-1.7520486299652298E-2</v>
      </c>
      <c r="AD9" s="28"/>
      <c r="AE9" s="26">
        <v>146</v>
      </c>
      <c r="AF9" s="26" t="s">
        <v>124</v>
      </c>
      <c r="AG9" s="26">
        <v>475.71260264900002</v>
      </c>
      <c r="AH9" s="26">
        <v>682.16779086999998</v>
      </c>
      <c r="AI9" s="26">
        <v>15.3434781809</v>
      </c>
      <c r="AJ9" s="26">
        <v>42.735864495599998</v>
      </c>
      <c r="AK9" s="26">
        <v>419.63072064699998</v>
      </c>
      <c r="AL9" s="26">
        <v>22.669789661399999</v>
      </c>
      <c r="AM9" s="26">
        <v>166.356745512</v>
      </c>
      <c r="AN9" s="26">
        <v>50329.357767599999</v>
      </c>
      <c r="AO9" s="26">
        <v>60.744898350900002</v>
      </c>
      <c r="AP9" s="26">
        <v>11.0989032131</v>
      </c>
      <c r="AQ9" s="26">
        <v>5831.0191832</v>
      </c>
      <c r="AR9" s="26">
        <v>10.3549446667</v>
      </c>
      <c r="AS9" s="26">
        <v>286.15516312900002</v>
      </c>
      <c r="AT9" s="26">
        <v>10.5326811268</v>
      </c>
      <c r="AU9" s="26">
        <v>21.8535029743</v>
      </c>
      <c r="AV9" s="26">
        <v>715.65315413799999</v>
      </c>
      <c r="AW9" s="26">
        <v>1519.0310162200001</v>
      </c>
      <c r="AX9" s="26">
        <v>83.921944668799995</v>
      </c>
      <c r="AY9" s="26">
        <v>36.302860997099998</v>
      </c>
      <c r="AZ9" s="26">
        <f t="shared" si="1"/>
        <v>60740.643012300599</v>
      </c>
      <c r="BA9" s="26">
        <f t="shared" si="2"/>
        <v>10411.285244700601</v>
      </c>
      <c r="BC9" s="23">
        <f t="shared" si="8"/>
        <v>0.3194623952304283</v>
      </c>
      <c r="BD9" s="23">
        <f t="shared" si="9"/>
        <v>0.31996813469800328</v>
      </c>
      <c r="BF9" s="83">
        <v>0.3250200035249558</v>
      </c>
      <c r="BG9" s="83">
        <v>0.32652251077099304</v>
      </c>
    </row>
    <row r="10" spans="1:59" x14ac:dyDescent="0.25">
      <c r="A10" s="6" t="s">
        <v>125</v>
      </c>
      <c r="B10" s="97">
        <v>362233.94978999998</v>
      </c>
      <c r="C10" s="97">
        <v>64609.038230999999</v>
      </c>
      <c r="E10" s="97" t="s">
        <v>125</v>
      </c>
      <c r="F10" s="97">
        <v>2550.2014399488498</v>
      </c>
      <c r="G10" s="97">
        <v>4976.0964803209899</v>
      </c>
      <c r="H10" s="97">
        <v>57.935811769374503</v>
      </c>
      <c r="I10" s="97">
        <v>88.181949326763501</v>
      </c>
      <c r="J10" s="97">
        <v>2361.2569411972099</v>
      </c>
      <c r="K10" s="97">
        <v>152.366266307313</v>
      </c>
      <c r="L10" s="97">
        <v>964.52573389110205</v>
      </c>
      <c r="M10" s="97">
        <v>351498.74420950498</v>
      </c>
      <c r="N10" s="97">
        <v>62528.323225913096</v>
      </c>
      <c r="O10" s="97">
        <v>288970.42098359199</v>
      </c>
      <c r="P10" s="97">
        <v>184.89748155006899</v>
      </c>
      <c r="Q10" s="97">
        <v>67.168328290260504</v>
      </c>
      <c r="R10" s="97">
        <v>37315.442839112198</v>
      </c>
      <c r="S10" s="97">
        <v>22.034894536395502</v>
      </c>
      <c r="T10" s="97">
        <v>1363.9560188936</v>
      </c>
      <c r="U10" s="97">
        <v>52.412774902583301</v>
      </c>
      <c r="V10" s="97">
        <v>83.031277523327503</v>
      </c>
      <c r="W10" s="97">
        <v>3410.0299156180899</v>
      </c>
      <c r="X10" s="97">
        <v>8077.2224706096304</v>
      </c>
      <c r="Y10" s="97">
        <v>582.42368778143396</v>
      </c>
      <c r="Z10" s="97">
        <v>219.1389143339</v>
      </c>
      <c r="AA10" s="28"/>
      <c r="AB10" s="50">
        <f t="shared" si="5"/>
        <v>-2.9636111100902029E-2</v>
      </c>
      <c r="AC10" s="50">
        <f t="shared" si="6"/>
        <v>-3.2204704822375092E-2</v>
      </c>
      <c r="AD10" s="28"/>
      <c r="AE10" s="26">
        <v>147</v>
      </c>
      <c r="AF10" s="26" t="s">
        <v>125</v>
      </c>
      <c r="AG10" s="26">
        <v>1096.1669668100001</v>
      </c>
      <c r="AH10" s="26">
        <v>2201.3563663300001</v>
      </c>
      <c r="AI10" s="26">
        <v>23.9062096641</v>
      </c>
      <c r="AJ10" s="26">
        <v>36.349111195100001</v>
      </c>
      <c r="AK10" s="26">
        <v>1018.18112195</v>
      </c>
      <c r="AL10" s="26">
        <v>68.271645870100002</v>
      </c>
      <c r="AM10" s="26">
        <v>418.78942291800001</v>
      </c>
      <c r="AN10" s="26">
        <v>123919.276512</v>
      </c>
      <c r="AO10" s="26">
        <v>70.2769491934</v>
      </c>
      <c r="AP10" s="26">
        <v>29.139004523299999</v>
      </c>
      <c r="AQ10" s="26">
        <v>16315.1869216</v>
      </c>
      <c r="AR10" s="26">
        <v>8.5947326234400006</v>
      </c>
      <c r="AS10" s="26">
        <v>588.618211911</v>
      </c>
      <c r="AT10" s="26">
        <v>24.515686622699999</v>
      </c>
      <c r="AU10" s="26">
        <v>39.355501291400003</v>
      </c>
      <c r="AV10" s="26">
        <v>1471.47726732</v>
      </c>
      <c r="AW10" s="26">
        <v>3465.44660101</v>
      </c>
      <c r="AX10" s="26">
        <v>259.94623432700001</v>
      </c>
      <c r="AY10" s="26">
        <v>95.395643070800006</v>
      </c>
      <c r="AZ10" s="26">
        <f t="shared" si="1"/>
        <v>151150.25011023035</v>
      </c>
      <c r="BA10" s="26">
        <f t="shared" si="2"/>
        <v>27230.973598230354</v>
      </c>
      <c r="BC10" s="23">
        <f t="shared" si="8"/>
        <v>0.43001647260548892</v>
      </c>
      <c r="BD10" s="23">
        <f t="shared" si="9"/>
        <v>0.43549822213919925</v>
      </c>
      <c r="BF10" s="83">
        <v>0.42736817993941384</v>
      </c>
      <c r="BG10" s="83">
        <v>0.43075297529784429</v>
      </c>
    </row>
    <row r="11" spans="1:59" x14ac:dyDescent="0.25">
      <c r="A11" s="6" t="s">
        <v>126</v>
      </c>
      <c r="B11" s="97">
        <v>2003603.9916999999</v>
      </c>
      <c r="C11" s="97">
        <v>341031.10391000001</v>
      </c>
      <c r="E11" s="97" t="s">
        <v>126</v>
      </c>
      <c r="F11" s="97">
        <v>11043.9620066469</v>
      </c>
      <c r="G11" s="97">
        <v>20454.307718932701</v>
      </c>
      <c r="H11" s="97">
        <v>269.260896619763</v>
      </c>
      <c r="I11" s="97">
        <v>287.63960702613002</v>
      </c>
      <c r="J11" s="97">
        <v>10262.7789326322</v>
      </c>
      <c r="K11" s="97">
        <v>596.35735158760201</v>
      </c>
      <c r="L11" s="97">
        <v>4108.7731317206499</v>
      </c>
      <c r="M11" s="97">
        <v>1563273.9294292701</v>
      </c>
      <c r="N11" s="97">
        <v>264530.97740956902</v>
      </c>
      <c r="O11" s="97">
        <v>1298742.9520197001</v>
      </c>
      <c r="P11" s="97">
        <v>1068.3168148723801</v>
      </c>
      <c r="Q11" s="97">
        <v>290.90648511604502</v>
      </c>
      <c r="R11" s="97">
        <v>157306.69680825801</v>
      </c>
      <c r="S11" s="97">
        <v>87.610087137684005</v>
      </c>
      <c r="T11" s="97">
        <v>5667.5203343309204</v>
      </c>
      <c r="U11" s="97">
        <v>175.57199060830999</v>
      </c>
      <c r="V11" s="97">
        <v>286.62325302997698</v>
      </c>
      <c r="W11" s="97">
        <v>14176.987913159899</v>
      </c>
      <c r="X11" s="97">
        <v>35214.317864603101</v>
      </c>
      <c r="Y11" s="97">
        <v>2309.2647639676502</v>
      </c>
      <c r="Z11" s="97">
        <v>924.08144931849597</v>
      </c>
      <c r="AA11" s="28"/>
      <c r="AB11" s="50">
        <f t="shared" si="5"/>
        <v>-0.21976900829445969</v>
      </c>
      <c r="AC11" s="50">
        <f t="shared" si="6"/>
        <v>-0.22432008583187704</v>
      </c>
      <c r="AD11" s="28"/>
      <c r="AE11" s="26">
        <v>148</v>
      </c>
      <c r="AF11" s="26" t="s">
        <v>126</v>
      </c>
      <c r="AG11" s="26">
        <v>3589.8884846999999</v>
      </c>
      <c r="AH11" s="26">
        <v>6738.4641368700004</v>
      </c>
      <c r="AI11" s="26">
        <v>86.247924609199998</v>
      </c>
      <c r="AJ11" s="26">
        <v>94.436127337100004</v>
      </c>
      <c r="AK11" s="26">
        <v>3339.3726580500002</v>
      </c>
      <c r="AL11" s="26">
        <v>198.24460744199999</v>
      </c>
      <c r="AM11" s="26">
        <v>1341.9318594599999</v>
      </c>
      <c r="AN11" s="26">
        <v>421101.54297299997</v>
      </c>
      <c r="AO11" s="26">
        <v>332.82034765399999</v>
      </c>
      <c r="AP11" s="26">
        <v>94.869023710899995</v>
      </c>
      <c r="AQ11" s="26">
        <v>51523.823806</v>
      </c>
      <c r="AR11" s="26">
        <v>27.799946707099998</v>
      </c>
      <c r="AS11" s="26">
        <v>1852.30008359</v>
      </c>
      <c r="AT11" s="26">
        <v>60.3656954856</v>
      </c>
      <c r="AU11" s="26">
        <v>98.9971121138</v>
      </c>
      <c r="AV11" s="26">
        <v>4633.2034949500003</v>
      </c>
      <c r="AW11" s="26">
        <v>11437.546629099999</v>
      </c>
      <c r="AX11" s="26">
        <v>765.64499707799996</v>
      </c>
      <c r="AY11" s="26">
        <v>302.158529182</v>
      </c>
      <c r="AZ11" s="26">
        <f t="shared" si="1"/>
        <v>507619.6584370397</v>
      </c>
      <c r="BA11" s="26">
        <f t="shared" si="2"/>
        <v>86518.115464039729</v>
      </c>
      <c r="BC11" s="23">
        <f t="shared" si="8"/>
        <v>0.32471574487419791</v>
      </c>
      <c r="BD11" s="23">
        <f t="shared" si="9"/>
        <v>0.32706232106073962</v>
      </c>
      <c r="BF11" s="83">
        <v>0.35355600771311912</v>
      </c>
      <c r="BG11" s="83">
        <v>0.35616312453357807</v>
      </c>
    </row>
    <row r="12" spans="1:59" x14ac:dyDescent="0.25">
      <c r="A12" s="6" t="s">
        <v>73</v>
      </c>
      <c r="B12" s="97">
        <v>227207.89137999999</v>
      </c>
      <c r="C12" s="97">
        <v>43101.611308</v>
      </c>
      <c r="E12" s="97" t="s">
        <v>73</v>
      </c>
      <c r="F12" s="97">
        <v>1564.19440731493</v>
      </c>
      <c r="G12" s="97">
        <v>1821.6925898245599</v>
      </c>
      <c r="H12" s="97">
        <v>55.688756538082103</v>
      </c>
      <c r="I12" s="97">
        <v>199.07770752382299</v>
      </c>
      <c r="J12" s="97">
        <v>1309.26414479957</v>
      </c>
      <c r="K12" s="97">
        <v>59.7223452768729</v>
      </c>
      <c r="L12" s="97">
        <v>512.42043849931201</v>
      </c>
      <c r="M12" s="97">
        <v>168334.03711459</v>
      </c>
      <c r="N12" s="97">
        <v>31675.461146072699</v>
      </c>
      <c r="O12" s="97">
        <v>136658.57596851801</v>
      </c>
      <c r="P12" s="97">
        <v>205.71520384486001</v>
      </c>
      <c r="Q12" s="97">
        <v>32.274642548102001</v>
      </c>
      <c r="R12" s="97">
        <v>17020.092730810102</v>
      </c>
      <c r="S12" s="97">
        <v>50.144647122692703</v>
      </c>
      <c r="T12" s="97">
        <v>995.10222303058197</v>
      </c>
      <c r="U12" s="97">
        <v>23.021775382088499</v>
      </c>
      <c r="V12" s="97">
        <v>33.165042411415499</v>
      </c>
      <c r="W12" s="97">
        <v>2487.15364341341</v>
      </c>
      <c r="X12" s="97">
        <v>4967.7044053858899</v>
      </c>
      <c r="Y12" s="97">
        <v>225.82790753815399</v>
      </c>
      <c r="Z12" s="97">
        <v>113.19853480822501</v>
      </c>
      <c r="AA12" s="28"/>
      <c r="AB12" s="50">
        <f t="shared" si="5"/>
        <v>-0.25911887966490044</v>
      </c>
      <c r="AC12" s="50">
        <f t="shared" si="6"/>
        <v>-0.26509798161087578</v>
      </c>
      <c r="AD12" s="28"/>
      <c r="AE12" s="26">
        <v>159</v>
      </c>
      <c r="AF12" s="26" t="s">
        <v>73</v>
      </c>
      <c r="AG12" s="26">
        <v>190.00213961700001</v>
      </c>
      <c r="AH12" s="26">
        <v>213.42942514000001</v>
      </c>
      <c r="AI12" s="26">
        <v>6.8971832273200002</v>
      </c>
      <c r="AJ12" s="26">
        <v>26.933270283599999</v>
      </c>
      <c r="AK12" s="26">
        <v>156.86131684</v>
      </c>
      <c r="AL12" s="26">
        <v>7.2816573405999998</v>
      </c>
      <c r="AM12" s="26">
        <v>61.709542104199997</v>
      </c>
      <c r="AN12" s="26">
        <v>15411.031849200001</v>
      </c>
      <c r="AO12" s="26">
        <v>24.1142463891</v>
      </c>
      <c r="AP12" s="26">
        <v>3.7973587604699999</v>
      </c>
      <c r="AQ12" s="26">
        <v>2022.6648905699999</v>
      </c>
      <c r="AR12" s="26">
        <v>6.6650216889999996</v>
      </c>
      <c r="AS12" s="26">
        <v>125.043449059</v>
      </c>
      <c r="AT12" s="26">
        <v>3.02498288002</v>
      </c>
      <c r="AU12" s="26">
        <v>4.1868800738700003</v>
      </c>
      <c r="AV12" s="26">
        <v>312.471819821</v>
      </c>
      <c r="AW12" s="26">
        <v>601.84341453699994</v>
      </c>
      <c r="AX12" s="26">
        <v>27.315127777699999</v>
      </c>
      <c r="AY12" s="26">
        <v>13.6644185214</v>
      </c>
      <c r="AZ12" s="26">
        <f t="shared" si="1"/>
        <v>19218.937993831281</v>
      </c>
      <c r="BA12" s="26">
        <f t="shared" si="2"/>
        <v>3807.9061446312808</v>
      </c>
      <c r="BC12" s="23">
        <f t="shared" si="8"/>
        <v>0.11417143153733299</v>
      </c>
      <c r="BD12" s="23">
        <f t="shared" si="9"/>
        <v>0.12021628121121786</v>
      </c>
      <c r="BF12" s="83">
        <v>0.13196445145851668</v>
      </c>
      <c r="BG12" s="83">
        <v>0.1376505244712263</v>
      </c>
    </row>
    <row r="13" spans="1:59" x14ac:dyDescent="0.25">
      <c r="A13" s="6" t="s">
        <v>86</v>
      </c>
      <c r="B13" s="97">
        <v>7345.3973390000001</v>
      </c>
      <c r="C13" s="97">
        <v>1356.9968008000001</v>
      </c>
      <c r="E13" s="97" t="s">
        <v>86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X13" s="97">
        <v>0</v>
      </c>
      <c r="Y13" s="97">
        <v>0</v>
      </c>
      <c r="Z13" s="97">
        <v>0</v>
      </c>
      <c r="AA13" s="28"/>
      <c r="AB13" s="50">
        <f t="shared" si="5"/>
        <v>-1</v>
      </c>
      <c r="AC13" s="50">
        <f t="shared" si="6"/>
        <v>-1</v>
      </c>
      <c r="AD13" s="28"/>
      <c r="AZ13" s="26">
        <f t="shared" ref="AZ13" si="10">BA13+AN13</f>
        <v>0</v>
      </c>
      <c r="BA13" s="26">
        <f t="shared" ref="BA13" si="11">SUM(AG13:AY13)-AN13</f>
        <v>0</v>
      </c>
      <c r="BC13" s="23" t="e">
        <f t="shared" si="8"/>
        <v>#DIV/0!</v>
      </c>
      <c r="BD13" s="23" t="e">
        <f t="shared" si="9"/>
        <v>#DIV/0!</v>
      </c>
      <c r="BF13" s="83" t="e">
        <v>#DIV/0!</v>
      </c>
      <c r="BG13" s="83" t="e">
        <v>#DIV/0!</v>
      </c>
    </row>
    <row r="14" spans="1:59" x14ac:dyDescent="0.25">
      <c r="A14" s="6" t="s">
        <v>87</v>
      </c>
      <c r="B14" s="97">
        <v>65177.237739999997</v>
      </c>
      <c r="C14" s="97">
        <v>12612.610628</v>
      </c>
      <c r="E14" s="97" t="s">
        <v>180</v>
      </c>
      <c r="F14" s="97">
        <v>0</v>
      </c>
      <c r="G14" s="97">
        <v>0</v>
      </c>
      <c r="H14" s="97">
        <v>0</v>
      </c>
      <c r="I14" s="97">
        <v>0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97">
        <v>0</v>
      </c>
      <c r="T14" s="97">
        <v>0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0</v>
      </c>
      <c r="AA14" s="28"/>
      <c r="AB14" s="50">
        <f t="shared" si="5"/>
        <v>-1</v>
      </c>
      <c r="AC14" s="50">
        <f t="shared" si="6"/>
        <v>-1</v>
      </c>
      <c r="AD14" s="28"/>
      <c r="AZ14" s="26">
        <f t="shared" ref="AZ14:AZ15" si="12">BA14+AN14</f>
        <v>0</v>
      </c>
      <c r="BA14" s="26">
        <f t="shared" ref="BA14:BA15" si="13">SUM(AG14:AY14)-AN14</f>
        <v>0</v>
      </c>
      <c r="BC14" s="23" t="e">
        <f t="shared" si="8"/>
        <v>#DIV/0!</v>
      </c>
      <c r="BD14" s="23" t="e">
        <f t="shared" si="9"/>
        <v>#DIV/0!</v>
      </c>
      <c r="BF14" s="83" t="e">
        <v>#DIV/0!</v>
      </c>
      <c r="BG14" s="83" t="e">
        <v>#DIV/0!</v>
      </c>
    </row>
    <row r="15" spans="1:59" x14ac:dyDescent="0.25">
      <c r="A15" s="13" t="s">
        <v>88</v>
      </c>
      <c r="B15" s="97">
        <v>3036.8036950999999</v>
      </c>
      <c r="C15" s="97">
        <v>479.51476456</v>
      </c>
      <c r="E15" s="97" t="s">
        <v>88</v>
      </c>
      <c r="F15" s="97">
        <v>4.8441044549898803E-2</v>
      </c>
      <c r="G15" s="97">
        <v>7.6307941599563597E-2</v>
      </c>
      <c r="H15" s="97">
        <v>1.41512789563319E-3</v>
      </c>
      <c r="I15" s="97">
        <v>1.0608049074885401E-3</v>
      </c>
      <c r="J15" s="97">
        <v>4.4957732987207601E-2</v>
      </c>
      <c r="K15" s="97">
        <v>2.0965721434988401E-3</v>
      </c>
      <c r="L15" s="97">
        <v>1.73081730848724E-2</v>
      </c>
      <c r="M15" s="97">
        <v>8.3417628904799006</v>
      </c>
      <c r="N15" s="97">
        <v>1.08845072151766</v>
      </c>
      <c r="O15" s="97">
        <v>7.25331216896224</v>
      </c>
      <c r="P15" s="97">
        <v>7.2982732298263499E-3</v>
      </c>
      <c r="Q15" s="97">
        <v>1.25511114050607E-3</v>
      </c>
      <c r="R15" s="97">
        <v>0.63441384061685302</v>
      </c>
      <c r="S15" s="97">
        <v>4.1909588452189998E-4</v>
      </c>
      <c r="T15" s="97">
        <v>2.3730642592194501E-2</v>
      </c>
      <c r="U15" s="97">
        <v>5.7149390697597497E-4</v>
      </c>
      <c r="V15" s="97">
        <v>1.38791767941489E-3</v>
      </c>
      <c r="W15" s="97">
        <v>5.9435174743850502E-2</v>
      </c>
      <c r="X15" s="97">
        <v>0.156426550262625</v>
      </c>
      <c r="Y15" s="97">
        <v>8.1642344174561801E-3</v>
      </c>
      <c r="Z15" s="97">
        <v>3.7609898752735101E-3</v>
      </c>
      <c r="AA15" s="28"/>
      <c r="AB15" s="50">
        <f t="shared" si="5"/>
        <v>-0.99725311092582647</v>
      </c>
      <c r="AC15" s="50">
        <f t="shared" si="6"/>
        <v>-0.99773009967166193</v>
      </c>
      <c r="AD15" s="28"/>
      <c r="AE15" s="26">
        <v>162</v>
      </c>
      <c r="AF15" s="26" t="s">
        <v>88</v>
      </c>
      <c r="AG15" s="26">
        <v>2.3115931375299999E-2</v>
      </c>
      <c r="AH15" s="26">
        <v>3.6414088026500001E-2</v>
      </c>
      <c r="AI15" s="26">
        <v>6.7529691602899997E-4</v>
      </c>
      <c r="AJ15" s="26">
        <v>5.06212896831E-4</v>
      </c>
      <c r="AK15" s="26">
        <v>2.1453661255199999E-2</v>
      </c>
      <c r="AL15" s="26">
        <v>1.0004782854100001E-3</v>
      </c>
      <c r="AM15" s="26">
        <v>8.2594014490999998E-3</v>
      </c>
      <c r="AN15" s="26">
        <v>3.4612600072899999</v>
      </c>
      <c r="AO15" s="26">
        <v>3.4827135212400001E-3</v>
      </c>
      <c r="AP15" s="26">
        <v>5.9893635248900001E-4</v>
      </c>
      <c r="AQ15" s="26">
        <v>0.30274078773099999</v>
      </c>
      <c r="AR15" s="26">
        <v>1.9999174773500001E-4</v>
      </c>
      <c r="AS15" s="26">
        <v>1.1324207987900001E-2</v>
      </c>
      <c r="AT15" s="26">
        <v>2.7271603145399999E-4</v>
      </c>
      <c r="AU15" s="26">
        <v>6.6231035613400005E-4</v>
      </c>
      <c r="AV15" s="26">
        <v>2.8362471477099999E-2</v>
      </c>
      <c r="AW15" s="26">
        <v>7.4646286811899998E-2</v>
      </c>
      <c r="AX15" s="26">
        <v>3.8959427046700002E-3</v>
      </c>
      <c r="AY15" s="26">
        <v>1.7947313543199999E-3</v>
      </c>
      <c r="AZ15" s="26">
        <f t="shared" si="12"/>
        <v>3.9806661735703113</v>
      </c>
      <c r="BA15" s="26">
        <f t="shared" si="13"/>
        <v>0.51940616628031133</v>
      </c>
      <c r="BC15" s="23">
        <f t="shared" si="8"/>
        <v>0.47719723346647464</v>
      </c>
      <c r="BD15" s="23">
        <f t="shared" si="9"/>
        <v>0.47719768659447209</v>
      </c>
      <c r="BF15" s="83">
        <v>0.41466812500411188</v>
      </c>
      <c r="BG15" s="83">
        <v>0.41466805654177852</v>
      </c>
    </row>
    <row r="16" spans="1:59" x14ac:dyDescent="0.25">
      <c r="A16" s="26"/>
    </row>
    <row r="17" spans="1:78" x14ac:dyDescent="0.25">
      <c r="A17" s="2"/>
    </row>
    <row r="18" spans="1:78" x14ac:dyDescent="0.25">
      <c r="A18" s="2" t="s">
        <v>339</v>
      </c>
      <c r="B18" s="1">
        <f>SUM(B3:B15)</f>
        <v>4634322.6556031005</v>
      </c>
      <c r="C18" s="1">
        <f>SUM(C3:C15)</f>
        <v>810207.06354186009</v>
      </c>
      <c r="F18" s="1">
        <f>SUM(F3:F15)</f>
        <v>30969.206435499866</v>
      </c>
      <c r="G18" s="1">
        <f t="shared" ref="G18:Z18" si="14">SUM(G3:G15)</f>
        <v>49316.121127245133</v>
      </c>
      <c r="H18" s="1">
        <f t="shared" si="14"/>
        <v>891.97283716419304</v>
      </c>
      <c r="I18" s="1">
        <f t="shared" si="14"/>
        <v>2010.0444543795354</v>
      </c>
      <c r="J18" s="1">
        <f t="shared" si="14"/>
        <v>27736.212317202015</v>
      </c>
      <c r="K18" s="1">
        <f t="shared" si="14"/>
        <v>1498.1762881648135</v>
      </c>
      <c r="L18" s="1">
        <f t="shared" si="14"/>
        <v>11020.126735246926</v>
      </c>
      <c r="M18" s="1">
        <f t="shared" si="14"/>
        <v>4014550.9294873234</v>
      </c>
      <c r="N18" s="1">
        <f t="shared" si="14"/>
        <v>699340.97485184087</v>
      </c>
      <c r="O18" s="1">
        <f t="shared" si="14"/>
        <v>3315209.9546354827</v>
      </c>
      <c r="P18" s="1">
        <f t="shared" si="14"/>
        <v>3448.9755880928319</v>
      </c>
      <c r="Q18" s="1">
        <f t="shared" si="14"/>
        <v>750.57212059061635</v>
      </c>
      <c r="R18" s="1">
        <f t="shared" si="14"/>
        <v>402032.66707917268</v>
      </c>
      <c r="S18" s="1">
        <f t="shared" si="14"/>
        <v>527.469584260651</v>
      </c>
      <c r="T18" s="1">
        <f t="shared" si="14"/>
        <v>17409.652679092997</v>
      </c>
      <c r="U18" s="1">
        <f t="shared" si="14"/>
        <v>500.88215297949034</v>
      </c>
      <c r="V18" s="1">
        <f t="shared" si="14"/>
        <v>822.32836488488886</v>
      </c>
      <c r="W18" s="1">
        <f t="shared" si="14"/>
        <v>43535.832077689694</v>
      </c>
      <c r="X18" s="1">
        <f t="shared" si="14"/>
        <v>98671.805759927534</v>
      </c>
      <c r="Y18" s="1">
        <f t="shared" si="14"/>
        <v>5741.5754560216392</v>
      </c>
      <c r="Z18" s="1">
        <f t="shared" si="14"/>
        <v>2457.3537942245493</v>
      </c>
      <c r="AA18" s="1"/>
      <c r="AD18" s="1"/>
      <c r="AG18" s="1">
        <f t="shared" ref="AG18:BA18" si="15">SUM(AG3:AG15)</f>
        <v>7611.4356741048759</v>
      </c>
      <c r="AH18" s="1">
        <f t="shared" si="15"/>
        <v>13041.675772719727</v>
      </c>
      <c r="AI18" s="1">
        <f t="shared" si="15"/>
        <v>204.31085506948904</v>
      </c>
      <c r="AJ18" s="1">
        <f t="shared" si="15"/>
        <v>424.86759323006686</v>
      </c>
      <c r="AK18" s="1">
        <f t="shared" si="15"/>
        <v>6894.1113984840549</v>
      </c>
      <c r="AL18" s="1">
        <f t="shared" si="15"/>
        <v>399.41073033052743</v>
      </c>
      <c r="AM18" s="1">
        <f t="shared" si="15"/>
        <v>2767.898296825259</v>
      </c>
      <c r="AN18" s="1">
        <f t="shared" si="15"/>
        <v>827514.76930421731</v>
      </c>
      <c r="AO18" s="1">
        <f t="shared" si="15"/>
        <v>747.60866603462125</v>
      </c>
      <c r="AP18" s="1">
        <f t="shared" si="15"/>
        <v>189.79764837330151</v>
      </c>
      <c r="AQ18" s="1">
        <f t="shared" si="15"/>
        <v>103051.25219249974</v>
      </c>
      <c r="AR18" s="1">
        <f t="shared" si="15"/>
        <v>109.31253893255372</v>
      </c>
      <c r="AS18" s="1">
        <f t="shared" si="15"/>
        <v>4229.8166376163872</v>
      </c>
      <c r="AT18" s="1">
        <f t="shared" si="15"/>
        <v>137.55096297018642</v>
      </c>
      <c r="AU18" s="1">
        <f t="shared" si="15"/>
        <v>225.76943255434017</v>
      </c>
      <c r="AV18" s="1">
        <f t="shared" si="15"/>
        <v>10576.679714136177</v>
      </c>
      <c r="AW18" s="1">
        <f t="shared" si="15"/>
        <v>24204.928135723112</v>
      </c>
      <c r="AX18" s="1">
        <f t="shared" si="15"/>
        <v>1526.6418282326647</v>
      </c>
      <c r="AY18" s="1">
        <f t="shared" si="15"/>
        <v>620.8130493693842</v>
      </c>
      <c r="AZ18" s="1">
        <f t="shared" si="15"/>
        <v>1004478.6504314237</v>
      </c>
      <c r="BA18" s="1">
        <f t="shared" si="15"/>
        <v>176963.88112720649</v>
      </c>
      <c r="BC18" s="24"/>
      <c r="BD18" s="24"/>
    </row>
    <row r="19" spans="1:78" x14ac:dyDescent="0.25">
      <c r="B19" s="26"/>
      <c r="C19" s="26"/>
    </row>
    <row r="21" spans="1:78" s="26" customFormat="1" x14ac:dyDescent="0.25">
      <c r="A21" s="28"/>
      <c r="D21" s="28"/>
      <c r="E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</row>
    <row r="22" spans="1:78" s="26" customFormat="1" x14ac:dyDescent="0.25">
      <c r="A22" s="28"/>
      <c r="B22" s="28"/>
      <c r="C22" s="28"/>
      <c r="D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</row>
    <row r="23" spans="1:78" s="26" customFormat="1" x14ac:dyDescent="0.25">
      <c r="A23" s="28"/>
      <c r="B23" s="28"/>
      <c r="C23" s="28"/>
      <c r="D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</row>
    <row r="24" spans="1:78" s="26" customFormat="1" x14ac:dyDescent="0.25">
      <c r="A24" s="28"/>
      <c r="B24" s="28"/>
      <c r="C24" s="28"/>
      <c r="D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</row>
    <row r="25" spans="1:78" s="26" customFormat="1" x14ac:dyDescent="0.25">
      <c r="A25" s="28"/>
      <c r="B25" s="28"/>
      <c r="C25" s="28"/>
      <c r="D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</row>
    <row r="26" spans="1:78" s="26" customFormat="1" x14ac:dyDescent="0.25">
      <c r="A26" s="28"/>
      <c r="B26" s="28"/>
      <c r="C26" s="28"/>
      <c r="D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</row>
    <row r="27" spans="1:78" s="26" customFormat="1" x14ac:dyDescent="0.25">
      <c r="A27" s="28"/>
      <c r="B27" s="28"/>
      <c r="C27" s="28"/>
      <c r="D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</row>
    <row r="28" spans="1:78" s="26" customFormat="1" x14ac:dyDescent="0.25">
      <c r="A28" s="28"/>
      <c r="B28" s="28"/>
      <c r="C28" s="28"/>
      <c r="D28" s="28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</row>
    <row r="29" spans="1:78" s="26" customFormat="1" x14ac:dyDescent="0.25">
      <c r="A29" s="28"/>
      <c r="B29" s="28"/>
      <c r="C29" s="28"/>
      <c r="D29" s="28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</row>
    <row r="30" spans="1:78" s="26" customFormat="1" x14ac:dyDescent="0.25">
      <c r="A30" s="28"/>
      <c r="B30" s="28"/>
      <c r="C30" s="28"/>
      <c r="D30" s="28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</row>
    <row r="31" spans="1:78" s="26" customFormat="1" x14ac:dyDescent="0.25">
      <c r="A31" s="28"/>
      <c r="B31" s="28"/>
      <c r="C31" s="28"/>
      <c r="D31" s="28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</row>
    <row r="32" spans="1:78" s="26" customFormat="1" x14ac:dyDescent="0.25">
      <c r="A32" s="28"/>
      <c r="B32" s="28"/>
      <c r="C32" s="28"/>
      <c r="D32" s="28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</row>
    <row r="33" spans="1:78" s="26" customFormat="1" x14ac:dyDescent="0.25">
      <c r="A33" s="28"/>
      <c r="B33" s="28"/>
      <c r="C33" s="28"/>
      <c r="D33" s="28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</row>
    <row r="34" spans="1:78" s="26" customFormat="1" x14ac:dyDescent="0.25">
      <c r="A34" s="28"/>
      <c r="B34" s="28"/>
      <c r="C34" s="28"/>
      <c r="D34" s="28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</row>
    <row r="35" spans="1:78" s="26" customFormat="1" x14ac:dyDescent="0.25">
      <c r="A35" s="28"/>
      <c r="B35" s="28"/>
      <c r="C35" s="28"/>
      <c r="D35" s="28"/>
      <c r="AG35" s="35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</row>
    <row r="36" spans="1:78" s="26" customFormat="1" x14ac:dyDescent="0.25">
      <c r="A36" s="28"/>
      <c r="B36" s="28"/>
      <c r="C36" s="28"/>
      <c r="D36" s="28"/>
      <c r="E36" s="28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</row>
    <row r="37" spans="1:78" s="26" customFormat="1" x14ac:dyDescent="0.25">
      <c r="A37" s="28"/>
      <c r="B37" s="28"/>
      <c r="C37" s="28"/>
      <c r="D37" s="28"/>
      <c r="E37" s="28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</row>
    <row r="38" spans="1:78" s="26" customFormat="1" x14ac:dyDescent="0.25">
      <c r="A38" s="28"/>
      <c r="B38" s="28"/>
      <c r="C38" s="28"/>
      <c r="D38" s="28"/>
      <c r="E38" s="28"/>
      <c r="F38" s="1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</row>
    <row r="39" spans="1:78" s="26" customFormat="1" x14ac:dyDescent="0.25">
      <c r="A39" s="28"/>
      <c r="B39" s="28"/>
      <c r="C39" s="28"/>
      <c r="D39" s="28"/>
      <c r="E39" s="28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</row>
    <row r="40" spans="1:78" s="26" customFormat="1" x14ac:dyDescent="0.25">
      <c r="A40" s="28"/>
      <c r="B40" s="28"/>
      <c r="C40" s="28"/>
      <c r="D40" s="28"/>
      <c r="E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</row>
    <row r="41" spans="1:78" s="26" customFormat="1" x14ac:dyDescent="0.25">
      <c r="A41" s="28"/>
      <c r="B41" s="28"/>
      <c r="C41" s="28"/>
      <c r="D41" s="28"/>
      <c r="E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</row>
    <row r="42" spans="1:78" s="26" customFormat="1" x14ac:dyDescent="0.25">
      <c r="A42" s="28"/>
      <c r="B42" s="28"/>
      <c r="C42" s="28"/>
      <c r="D42" s="28"/>
      <c r="E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</row>
    <row r="43" spans="1:78" s="26" customFormat="1" x14ac:dyDescent="0.25">
      <c r="A43" s="28"/>
      <c r="B43" s="28"/>
      <c r="C43" s="28"/>
      <c r="D43" s="28"/>
      <c r="E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</row>
    <row r="44" spans="1:78" s="26" customFormat="1" x14ac:dyDescent="0.25">
      <c r="A44" s="28"/>
      <c r="B44" s="28"/>
      <c r="C44" s="28"/>
      <c r="D44" s="28"/>
      <c r="E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26" customFormat="1" x14ac:dyDescent="0.25">
      <c r="A45" s="28"/>
      <c r="B45" s="28"/>
      <c r="C45" s="28"/>
      <c r="D45" s="28"/>
      <c r="E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</row>
    <row r="46" spans="1:78" s="26" customFormat="1" x14ac:dyDescent="0.25">
      <c r="A46" s="28"/>
      <c r="B46" s="28"/>
      <c r="C46" s="28"/>
      <c r="D46" s="28"/>
      <c r="E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</row>
    <row r="47" spans="1:78" s="26" customFormat="1" x14ac:dyDescent="0.25">
      <c r="A47" s="28"/>
      <c r="B47" s="28"/>
      <c r="C47" s="28"/>
      <c r="D47" s="28"/>
      <c r="E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</row>
    <row r="48" spans="1:78" s="26" customFormat="1" x14ac:dyDescent="0.25">
      <c r="A48" s="28"/>
      <c r="B48" s="28"/>
      <c r="C48" s="28"/>
      <c r="D48" s="28"/>
      <c r="E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</row>
    <row r="49" spans="1:78" s="26" customFormat="1" x14ac:dyDescent="0.25">
      <c r="A49" s="28"/>
      <c r="B49" s="28"/>
      <c r="C49" s="28"/>
      <c r="D49" s="28"/>
      <c r="E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</row>
    <row r="50" spans="1:78" s="26" customFormat="1" x14ac:dyDescent="0.25">
      <c r="A50" s="28"/>
      <c r="B50" s="28"/>
      <c r="C50" s="28"/>
      <c r="D50" s="28"/>
      <c r="E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</row>
    <row r="51" spans="1:78" s="26" customFormat="1" x14ac:dyDescent="0.25">
      <c r="A51" s="28"/>
      <c r="B51" s="28"/>
      <c r="C51" s="28"/>
      <c r="D51" s="28"/>
      <c r="E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</row>
    <row r="52" spans="1:78" s="26" customFormat="1" x14ac:dyDescent="0.25">
      <c r="A52" s="28"/>
      <c r="B52" s="28"/>
      <c r="C52" s="28"/>
      <c r="D52" s="28"/>
      <c r="E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</row>
    <row r="53" spans="1:78" s="26" customFormat="1" x14ac:dyDescent="0.25">
      <c r="A53" s="28"/>
      <c r="B53" s="28"/>
      <c r="C53" s="28"/>
      <c r="D53" s="28"/>
      <c r="E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</row>
    <row r="54" spans="1:78" s="26" customFormat="1" x14ac:dyDescent="0.25">
      <c r="A54" s="28"/>
      <c r="B54" s="28"/>
      <c r="C54" s="28"/>
      <c r="D54" s="28"/>
      <c r="E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</row>
    <row r="55" spans="1:78" s="26" customFormat="1" x14ac:dyDescent="0.25">
      <c r="A55" s="28"/>
      <c r="B55" s="28"/>
      <c r="C55" s="28"/>
      <c r="D55" s="28"/>
      <c r="E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</row>
    <row r="56" spans="1:78" s="26" customFormat="1" x14ac:dyDescent="0.25">
      <c r="A56" s="28"/>
      <c r="B56" s="28"/>
      <c r="C56" s="28"/>
      <c r="D56" s="28"/>
      <c r="E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</row>
    <row r="57" spans="1:78" s="26" customFormat="1" x14ac:dyDescent="0.25">
      <c r="A57" s="28"/>
      <c r="B57" s="28"/>
      <c r="C57" s="28"/>
      <c r="D57" s="28"/>
      <c r="E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</row>
    <row r="58" spans="1:78" s="26" customFormat="1" x14ac:dyDescent="0.25">
      <c r="A58" s="28"/>
      <c r="B58" s="28"/>
      <c r="C58" s="28"/>
      <c r="D58" s="28"/>
      <c r="E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</row>
    <row r="59" spans="1:78" s="26" customFormat="1" x14ac:dyDescent="0.25">
      <c r="A59" s="28"/>
      <c r="B59" s="28"/>
      <c r="C59" s="28"/>
      <c r="D59" s="28"/>
      <c r="E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</row>
    <row r="60" spans="1:78" s="26" customFormat="1" x14ac:dyDescent="0.25">
      <c r="A60" s="28"/>
      <c r="B60" s="28"/>
      <c r="C60" s="28"/>
      <c r="D60" s="28"/>
      <c r="E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</row>
    <row r="61" spans="1:78" s="26" customFormat="1" x14ac:dyDescent="0.25">
      <c r="A61" s="28"/>
      <c r="B61" s="28"/>
      <c r="C61" s="28"/>
      <c r="D61" s="28"/>
      <c r="E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</row>
    <row r="62" spans="1:78" s="26" customFormat="1" x14ac:dyDescent="0.25">
      <c r="A62" s="28"/>
      <c r="B62" s="28"/>
      <c r="C62" s="28"/>
      <c r="D62" s="28"/>
      <c r="E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</row>
    <row r="63" spans="1:78" s="26" customFormat="1" x14ac:dyDescent="0.25">
      <c r="A63" s="28"/>
      <c r="B63" s="28"/>
      <c r="C63" s="28"/>
      <c r="D63" s="28"/>
      <c r="E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</row>
    <row r="64" spans="1:78" s="26" customFormat="1" x14ac:dyDescent="0.25">
      <c r="A64" s="28"/>
      <c r="B64" s="28"/>
      <c r="C64" s="28"/>
      <c r="D64" s="28"/>
      <c r="E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</row>
    <row r="65" spans="1:78" s="26" customFormat="1" x14ac:dyDescent="0.25">
      <c r="A65" s="28"/>
      <c r="B65" s="28"/>
      <c r="C65" s="28"/>
      <c r="D65" s="28"/>
      <c r="E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</row>
    <row r="66" spans="1:78" s="26" customFormat="1" x14ac:dyDescent="0.25">
      <c r="A66" s="28"/>
      <c r="B66" s="28"/>
      <c r="C66" s="28"/>
      <c r="D66" s="28"/>
      <c r="E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</row>
    <row r="67" spans="1:78" s="26" customFormat="1" x14ac:dyDescent="0.25">
      <c r="A67" s="28"/>
      <c r="B67" s="28"/>
      <c r="C67" s="28"/>
      <c r="D67" s="28"/>
      <c r="E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</row>
    <row r="68" spans="1:78" s="26" customFormat="1" x14ac:dyDescent="0.25">
      <c r="A68" s="28"/>
      <c r="B68" s="28"/>
      <c r="C68" s="28"/>
      <c r="D68" s="28"/>
      <c r="E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</row>
    <row r="69" spans="1:78" s="26" customFormat="1" x14ac:dyDescent="0.25">
      <c r="A69" s="28"/>
      <c r="B69" s="28"/>
      <c r="C69" s="28"/>
      <c r="D69" s="28"/>
      <c r="E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</row>
    <row r="70" spans="1:78" s="26" customFormat="1" x14ac:dyDescent="0.25">
      <c r="A70" s="28"/>
      <c r="B70" s="28"/>
      <c r="C70" s="28"/>
      <c r="D70" s="28"/>
      <c r="E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</row>
    <row r="71" spans="1:78" s="26" customFormat="1" x14ac:dyDescent="0.25">
      <c r="A71" s="28"/>
      <c r="B71" s="28"/>
      <c r="C71" s="28"/>
      <c r="D71" s="28"/>
      <c r="E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</row>
    <row r="72" spans="1:78" s="26" customFormat="1" x14ac:dyDescent="0.25">
      <c r="A72" s="28"/>
      <c r="B72" s="28"/>
      <c r="C72" s="28"/>
      <c r="D72" s="28"/>
      <c r="E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</row>
    <row r="73" spans="1:78" s="26" customFormat="1" x14ac:dyDescent="0.25">
      <c r="A73" s="28"/>
      <c r="B73" s="28"/>
      <c r="C73" s="28"/>
      <c r="D73" s="28"/>
      <c r="E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5">
    <tabColor rgb="FFFF0000"/>
  </sheetPr>
  <dimension ref="A1:BZ73"/>
  <sheetViews>
    <sheetView zoomScale="85" zoomScaleNormal="85" workbookViewId="0">
      <pane xSplit="1" ySplit="2" topLeftCell="B3" activePane="bottomRight" state="frozen"/>
      <selection activeCell="O29" sqref="O29"/>
      <selection pane="topRight" activeCell="O29" sqref="O29"/>
      <selection pane="bottomLeft" activeCell="O29" sqref="O29"/>
      <selection pane="bottomRight" activeCell="O29" sqref="O29"/>
    </sheetView>
  </sheetViews>
  <sheetFormatPr defaultColWidth="9.140625" defaultRowHeight="15" x14ac:dyDescent="0.25"/>
  <cols>
    <col min="1" max="1" width="19.7109375" style="28" customWidth="1"/>
    <col min="2" max="2" width="12.140625" style="28" customWidth="1"/>
    <col min="3" max="3" width="12.5703125" style="28" customWidth="1"/>
    <col min="4" max="4" width="9.140625" style="28"/>
    <col min="5" max="5" width="15.42578125" style="28" bestFit="1" customWidth="1"/>
    <col min="6" max="7" width="6.7109375" style="26" bestFit="1" customWidth="1"/>
    <col min="8" max="8" width="4.140625" style="26" bestFit="1" customWidth="1"/>
    <col min="9" max="9" width="5.7109375" style="26" bestFit="1" customWidth="1"/>
    <col min="10" max="10" width="6.7109375" style="26" bestFit="1" customWidth="1"/>
    <col min="11" max="11" width="5.85546875" style="26" bestFit="1" customWidth="1"/>
    <col min="12" max="12" width="5.7109375" style="26" bestFit="1" customWidth="1"/>
    <col min="13" max="13" width="9.28515625" style="26" bestFit="1" customWidth="1"/>
    <col min="14" max="14" width="7.7109375" style="26" bestFit="1" customWidth="1"/>
    <col min="15" max="15" width="9.28515625" style="26" bestFit="1" customWidth="1"/>
    <col min="16" max="16" width="5.7109375" style="26" bestFit="1" customWidth="1"/>
    <col min="17" max="17" width="5.28515625" style="26" bestFit="1" customWidth="1"/>
    <col min="18" max="18" width="8.7109375" style="26" bestFit="1" customWidth="1"/>
    <col min="19" max="19" width="4.85546875" style="26" bestFit="1" customWidth="1"/>
    <col min="20" max="20" width="7.85546875" style="26" bestFit="1" customWidth="1"/>
    <col min="21" max="21" width="5.85546875" style="26" bestFit="1" customWidth="1"/>
    <col min="22" max="22" width="6" style="26" bestFit="1" customWidth="1"/>
    <col min="23" max="24" width="6.7109375" style="26" bestFit="1" customWidth="1"/>
    <col min="25" max="26" width="5.7109375" style="26" bestFit="1" customWidth="1"/>
    <col min="27" max="27" width="12" style="26" customWidth="1"/>
    <col min="28" max="29" width="9.140625" style="26"/>
    <col min="30" max="30" width="12" style="26" customWidth="1"/>
    <col min="31" max="31" width="5.85546875" style="26" bestFit="1" customWidth="1"/>
    <col min="32" max="32" width="18.7109375" style="26" bestFit="1" customWidth="1"/>
    <col min="33" max="33" width="7.28515625" style="26" customWidth="1"/>
    <col min="34" max="34" width="6.7109375" style="26" bestFit="1" customWidth="1"/>
    <col min="35" max="35" width="4" style="26" bestFit="1" customWidth="1"/>
    <col min="36" max="36" width="4.140625" style="26" bestFit="1" customWidth="1"/>
    <col min="37" max="37" width="6.7109375" style="26" bestFit="1" customWidth="1"/>
    <col min="38" max="38" width="5.7109375" style="26" bestFit="1" customWidth="1"/>
    <col min="39" max="39" width="5.5703125" style="26" bestFit="1" customWidth="1"/>
    <col min="40" max="40" width="9.28515625" style="26" bestFit="1" customWidth="1"/>
    <col min="41" max="42" width="5" style="26" bestFit="1" customWidth="1"/>
    <col min="43" max="43" width="8.5703125" style="26" bestFit="1" customWidth="1"/>
    <col min="44" max="44" width="4.42578125" style="26" bestFit="1" customWidth="1"/>
    <col min="45" max="45" width="7.5703125" style="26" bestFit="1" customWidth="1"/>
    <col min="46" max="46" width="5.5703125" style="26" bestFit="1" customWidth="1"/>
    <col min="47" max="47" width="5.7109375" style="26" bestFit="1" customWidth="1"/>
    <col min="48" max="49" width="6.7109375" style="26" bestFit="1" customWidth="1"/>
    <col min="50" max="51" width="5.5703125" style="26" bestFit="1" customWidth="1"/>
    <col min="52" max="54" width="9.140625" style="26"/>
    <col min="55" max="16384" width="9.140625" style="28"/>
  </cols>
  <sheetData>
    <row r="1" spans="1:59" x14ac:dyDescent="0.25">
      <c r="B1" s="96" t="s">
        <v>484</v>
      </c>
      <c r="C1" s="96"/>
      <c r="E1" s="28" t="s">
        <v>496</v>
      </c>
      <c r="AG1" s="28" t="s">
        <v>495</v>
      </c>
      <c r="BC1" s="28" t="s">
        <v>341</v>
      </c>
      <c r="BF1" s="96" t="s">
        <v>485</v>
      </c>
      <c r="BG1" s="96"/>
    </row>
    <row r="2" spans="1:59" x14ac:dyDescent="0.25">
      <c r="A2" s="28" t="s">
        <v>52</v>
      </c>
      <c r="B2" s="96" t="s">
        <v>311</v>
      </c>
      <c r="C2" s="96" t="s">
        <v>312</v>
      </c>
      <c r="E2" s="28" t="s">
        <v>227</v>
      </c>
      <c r="F2" s="26" t="s">
        <v>149</v>
      </c>
      <c r="G2" s="26" t="s">
        <v>151</v>
      </c>
      <c r="H2" s="26" t="s">
        <v>152</v>
      </c>
      <c r="I2" s="26" t="s">
        <v>153</v>
      </c>
      <c r="J2" s="26" t="s">
        <v>154</v>
      </c>
      <c r="K2" s="26" t="s">
        <v>155</v>
      </c>
      <c r="L2" s="26" t="s">
        <v>156</v>
      </c>
      <c r="M2" s="26" t="s">
        <v>54</v>
      </c>
      <c r="N2" s="26" t="s">
        <v>53</v>
      </c>
      <c r="O2" s="26" t="s">
        <v>157</v>
      </c>
      <c r="P2" s="26" t="s">
        <v>158</v>
      </c>
      <c r="Q2" s="26" t="s">
        <v>159</v>
      </c>
      <c r="R2" s="26" t="s">
        <v>160</v>
      </c>
      <c r="S2" s="26" t="s">
        <v>161</v>
      </c>
      <c r="T2" s="26" t="s">
        <v>162</v>
      </c>
      <c r="U2" s="26" t="s">
        <v>163</v>
      </c>
      <c r="V2" s="26" t="s">
        <v>164</v>
      </c>
      <c r="W2" s="26" t="s">
        <v>165</v>
      </c>
      <c r="X2" s="26" t="s">
        <v>166</v>
      </c>
      <c r="Y2" s="26" t="s">
        <v>167</v>
      </c>
      <c r="Z2" s="26" t="s">
        <v>168</v>
      </c>
      <c r="AA2" s="28"/>
      <c r="AB2" s="26" t="s">
        <v>54</v>
      </c>
      <c r="AC2" s="26" t="s">
        <v>53</v>
      </c>
      <c r="AD2" s="28"/>
      <c r="AE2" s="28" t="s">
        <v>313</v>
      </c>
      <c r="AF2" s="28" t="s">
        <v>177</v>
      </c>
      <c r="AG2" s="28" t="s">
        <v>149</v>
      </c>
      <c r="AH2" s="28" t="s">
        <v>151</v>
      </c>
      <c r="AI2" s="28" t="s">
        <v>152</v>
      </c>
      <c r="AJ2" s="28" t="s">
        <v>153</v>
      </c>
      <c r="AK2" s="28" t="s">
        <v>154</v>
      </c>
      <c r="AL2" s="28" t="s">
        <v>155</v>
      </c>
      <c r="AM2" s="28" t="s">
        <v>156</v>
      </c>
      <c r="AN2" s="28" t="s">
        <v>157</v>
      </c>
      <c r="AO2" s="28" t="s">
        <v>158</v>
      </c>
      <c r="AP2" s="28" t="s">
        <v>159</v>
      </c>
      <c r="AQ2" s="28" t="s">
        <v>160</v>
      </c>
      <c r="AR2" s="28" t="s">
        <v>161</v>
      </c>
      <c r="AS2" s="28" t="s">
        <v>162</v>
      </c>
      <c r="AT2" s="28" t="s">
        <v>163</v>
      </c>
      <c r="AU2" s="28" t="s">
        <v>164</v>
      </c>
      <c r="AV2" s="28" t="s">
        <v>165</v>
      </c>
      <c r="AW2" s="28" t="s">
        <v>166</v>
      </c>
      <c r="AX2" s="28" t="s">
        <v>167</v>
      </c>
      <c r="AY2" s="28" t="s">
        <v>168</v>
      </c>
      <c r="AZ2" s="26" t="s">
        <v>54</v>
      </c>
      <c r="BA2" s="26" t="s">
        <v>53</v>
      </c>
      <c r="BC2" s="26" t="s">
        <v>54</v>
      </c>
      <c r="BD2" s="26" t="s">
        <v>53</v>
      </c>
      <c r="BF2" s="97" t="s">
        <v>54</v>
      </c>
      <c r="BG2" s="97" t="s">
        <v>53</v>
      </c>
    </row>
    <row r="3" spans="1:59" x14ac:dyDescent="0.25">
      <c r="A3" s="25" t="s">
        <v>121</v>
      </c>
      <c r="B3" s="97">
        <v>44858.578389261398</v>
      </c>
      <c r="C3" s="97">
        <v>8206.5296446702905</v>
      </c>
      <c r="E3" s="28" t="s">
        <v>121</v>
      </c>
      <c r="F3" s="26">
        <v>398.80554550615301</v>
      </c>
      <c r="G3" s="26">
        <v>493.55642509521198</v>
      </c>
      <c r="H3" s="26">
        <v>13.745525774786801</v>
      </c>
      <c r="I3" s="26">
        <v>44.659908728649597</v>
      </c>
      <c r="J3" s="26">
        <v>338.98522693827601</v>
      </c>
      <c r="K3" s="26">
        <v>15.421319907185399</v>
      </c>
      <c r="L3" s="26">
        <v>132.40681184102399</v>
      </c>
      <c r="M3" s="26">
        <v>44985.976046451302</v>
      </c>
      <c r="N3" s="26">
        <v>8228.6925993044406</v>
      </c>
      <c r="O3" s="26">
        <v>36757.283447146903</v>
      </c>
      <c r="P3" s="26">
        <v>52.609256766811598</v>
      </c>
      <c r="Q3" s="26">
        <v>8.5226058631921706</v>
      </c>
      <c r="R3" s="26">
        <v>4489.5881876353696</v>
      </c>
      <c r="S3" s="26">
        <v>11.5046314698766</v>
      </c>
      <c r="T3" s="26">
        <v>245.40930493780201</v>
      </c>
      <c r="U3" s="26">
        <v>5.1343510970750099</v>
      </c>
      <c r="V3" s="26">
        <v>6.88649702100453</v>
      </c>
      <c r="W3" s="26">
        <v>613.48835595826597</v>
      </c>
      <c r="X3" s="26">
        <v>1269.5442511725801</v>
      </c>
      <c r="Y3" s="26">
        <v>59.121469821480702</v>
      </c>
      <c r="Z3" s="26">
        <v>29.302923769683101</v>
      </c>
      <c r="AA3" s="28"/>
      <c r="AB3" s="50">
        <f t="shared" ref="AB3:AC15" si="0">(M3-B3)/(B3+1E-50)</f>
        <v>2.839984274231956E-3</v>
      </c>
      <c r="AC3" s="50">
        <f t="shared" si="0"/>
        <v>2.7006488240182932E-3</v>
      </c>
      <c r="AD3" s="28"/>
      <c r="AE3" s="97">
        <v>110</v>
      </c>
      <c r="AF3" s="97" t="s">
        <v>121</v>
      </c>
      <c r="AG3" s="97">
        <v>88.312823863600002</v>
      </c>
      <c r="AH3" s="97">
        <v>106.235942697</v>
      </c>
      <c r="AI3" s="97">
        <v>3.09861822996</v>
      </c>
      <c r="AJ3" s="97">
        <v>11.250616389299999</v>
      </c>
      <c r="AK3" s="97">
        <v>74.001673193499997</v>
      </c>
      <c r="AL3" s="97">
        <v>3.4196073171500001</v>
      </c>
      <c r="AM3" s="97">
        <v>29.068726961799999</v>
      </c>
      <c r="AN3" s="97">
        <v>7523.7787080199996</v>
      </c>
      <c r="AO3" s="97">
        <v>11.1100843103</v>
      </c>
      <c r="AP3" s="97">
        <v>1.82599257101</v>
      </c>
      <c r="AQ3" s="97">
        <v>975.60859561300003</v>
      </c>
      <c r="AR3" s="97">
        <v>2.8397137794499998</v>
      </c>
      <c r="AS3" s="97">
        <v>56.436730708500001</v>
      </c>
      <c r="AT3" s="97">
        <v>1.18008653664</v>
      </c>
      <c r="AU3" s="97">
        <v>1.3556064433499999</v>
      </c>
      <c r="AV3" s="97">
        <v>141.041626759</v>
      </c>
      <c r="AW3" s="97">
        <v>280.371607751</v>
      </c>
      <c r="AX3" s="97">
        <v>13.068327314499999</v>
      </c>
      <c r="AY3" s="97">
        <v>6.4668237585400004</v>
      </c>
      <c r="AZ3" s="26">
        <f t="shared" ref="AZ3:AZ15" si="1">BA3+AN3</f>
        <v>9330.4719122176011</v>
      </c>
      <c r="BA3" s="26">
        <f t="shared" ref="BA3:BA13" si="2">SUM(AG3:AY3)-AN3</f>
        <v>1806.6932041976015</v>
      </c>
      <c r="BC3" s="23">
        <f t="shared" ref="BC3:BD15" si="3">AZ3/M3</f>
        <v>0.20740845775099351</v>
      </c>
      <c r="BD3" s="23">
        <f t="shared" si="3"/>
        <v>0.219560177074827</v>
      </c>
      <c r="BF3" s="83">
        <v>0.25526326643788932</v>
      </c>
      <c r="BG3" s="83">
        <v>0.26670984482121279</v>
      </c>
    </row>
    <row r="4" spans="1:59" x14ac:dyDescent="0.25">
      <c r="A4" s="6" t="s">
        <v>77</v>
      </c>
      <c r="B4" s="97">
        <v>14359.9563685461</v>
      </c>
      <c r="C4" s="97">
        <v>2658.82785202779</v>
      </c>
      <c r="E4" s="28" t="s">
        <v>77</v>
      </c>
      <c r="F4" s="26">
        <v>129.91614554914301</v>
      </c>
      <c r="G4" s="26">
        <v>156.39386409607701</v>
      </c>
      <c r="H4" s="26">
        <v>4.6036555939527304</v>
      </c>
      <c r="I4" s="26">
        <v>15.761628113339601</v>
      </c>
      <c r="J4" s="26">
        <v>109.934137028279</v>
      </c>
      <c r="K4" s="26">
        <v>5.0946430992575804</v>
      </c>
      <c r="L4" s="26">
        <v>43.027580372250398</v>
      </c>
      <c r="M4" s="26">
        <v>14401.34880041</v>
      </c>
      <c r="N4" s="26">
        <v>2666.1071528960401</v>
      </c>
      <c r="O4" s="26">
        <v>11735.241647514</v>
      </c>
      <c r="P4" s="26">
        <v>17.4979644725166</v>
      </c>
      <c r="Q4" s="26">
        <v>2.7424770030368699</v>
      </c>
      <c r="R4" s="26">
        <v>1442.0948051389701</v>
      </c>
      <c r="S4" s="26">
        <v>3.9624346742946601</v>
      </c>
      <c r="T4" s="26">
        <v>82.147585663343307</v>
      </c>
      <c r="U4" s="26">
        <v>1.9760150355219701</v>
      </c>
      <c r="V4" s="26">
        <v>3.0936566411481601</v>
      </c>
      <c r="W4" s="26">
        <v>205.352039109994</v>
      </c>
      <c r="X4" s="26">
        <v>413.79062506544898</v>
      </c>
      <c r="Y4" s="26">
        <v>19.251598846982699</v>
      </c>
      <c r="Z4" s="26">
        <v>9.4662973924833391</v>
      </c>
      <c r="AA4" s="28"/>
      <c r="AB4" s="50">
        <f t="shared" si="0"/>
        <v>2.882490085733525E-3</v>
      </c>
      <c r="AC4" s="50">
        <f t="shared" si="0"/>
        <v>2.7377856985733471E-3</v>
      </c>
      <c r="AD4" s="28"/>
      <c r="AE4" s="97">
        <v>111</v>
      </c>
      <c r="AF4" s="97" t="s">
        <v>77</v>
      </c>
      <c r="AG4" s="97">
        <v>77.320780460899996</v>
      </c>
      <c r="AH4" s="97">
        <v>92.993962346000004</v>
      </c>
      <c r="AI4" s="97">
        <v>2.7398398091199998</v>
      </c>
      <c r="AJ4" s="97">
        <v>9.3742911802200002</v>
      </c>
      <c r="AK4" s="97">
        <v>65.415094585399999</v>
      </c>
      <c r="AL4" s="97">
        <v>3.0227542808000001</v>
      </c>
      <c r="AM4" s="97">
        <v>25.595923932400002</v>
      </c>
      <c r="AN4" s="97">
        <v>6978.1837535300001</v>
      </c>
      <c r="AO4" s="97">
        <v>10.4172496896</v>
      </c>
      <c r="AP4" s="97">
        <v>1.63137287689</v>
      </c>
      <c r="AQ4" s="97">
        <v>857.83894632299996</v>
      </c>
      <c r="AR4" s="97">
        <v>2.35974969973</v>
      </c>
      <c r="AS4" s="97">
        <v>48.859856546300001</v>
      </c>
      <c r="AT4" s="97">
        <v>1.1620889941000001</v>
      </c>
      <c r="AU4" s="97">
        <v>1.8013901407499999</v>
      </c>
      <c r="AV4" s="97">
        <v>122.139229798</v>
      </c>
      <c r="AW4" s="97">
        <v>246.26848127299999</v>
      </c>
      <c r="AX4" s="97">
        <v>11.432685997</v>
      </c>
      <c r="AY4" s="97">
        <v>5.6328483492499997</v>
      </c>
      <c r="AZ4" s="26">
        <f t="shared" si="1"/>
        <v>8564.1902998124606</v>
      </c>
      <c r="BA4" s="26">
        <f t="shared" si="2"/>
        <v>1586.0065462824605</v>
      </c>
      <c r="BC4" s="23">
        <f t="shared" si="3"/>
        <v>0.59467973580145783</v>
      </c>
      <c r="BD4" s="23">
        <f t="shared" si="3"/>
        <v>0.5948772706152009</v>
      </c>
      <c r="BF4" s="83">
        <v>0.59480503887262293</v>
      </c>
      <c r="BG4" s="83">
        <v>0.59500364314691745</v>
      </c>
    </row>
    <row r="5" spans="1:59" x14ac:dyDescent="0.25">
      <c r="A5" s="6" t="s">
        <v>71</v>
      </c>
      <c r="B5" s="97">
        <v>84103.750935322707</v>
      </c>
      <c r="C5" s="97">
        <v>15716.5221615148</v>
      </c>
      <c r="E5" s="28" t="s">
        <v>71</v>
      </c>
      <c r="F5" s="26">
        <v>761.55578035351095</v>
      </c>
      <c r="G5" s="26">
        <v>946.989972166646</v>
      </c>
      <c r="H5" s="26">
        <v>26.310395013145001</v>
      </c>
      <c r="I5" s="26">
        <v>86.824245440566102</v>
      </c>
      <c r="J5" s="26">
        <v>647.41744451242005</v>
      </c>
      <c r="K5" s="26">
        <v>29.8692624988288</v>
      </c>
      <c r="L5" s="26">
        <v>253.36164321499899</v>
      </c>
      <c r="M5" s="26">
        <v>84335.380199187595</v>
      </c>
      <c r="N5" s="26">
        <v>15757.660849771501</v>
      </c>
      <c r="O5" s="26">
        <v>68577.719349416002</v>
      </c>
      <c r="P5" s="26">
        <v>99.904101699212404</v>
      </c>
      <c r="Q5" s="26">
        <v>16.2712020150245</v>
      </c>
      <c r="R5" s="26">
        <v>8593.8936710814196</v>
      </c>
      <c r="S5" s="26">
        <v>22.1853491845654</v>
      </c>
      <c r="T5" s="26">
        <v>472.53138213263998</v>
      </c>
      <c r="U5" s="26">
        <v>10.2530633773706</v>
      </c>
      <c r="V5" s="26">
        <v>14.078587057766599</v>
      </c>
      <c r="W5" s="26">
        <v>1181.2222075982299</v>
      </c>
      <c r="X5" s="26">
        <v>2424.7363564212301</v>
      </c>
      <c r="Y5" s="26">
        <v>114.20238584191701</v>
      </c>
      <c r="Z5" s="26">
        <v>56.0538001620396</v>
      </c>
      <c r="AA5" s="28"/>
      <c r="AB5" s="50">
        <f t="shared" si="0"/>
        <v>2.7540895773247426E-3</v>
      </c>
      <c r="AC5" s="50">
        <f t="shared" si="0"/>
        <v>2.6175439982159053E-3</v>
      </c>
      <c r="AD5" s="28"/>
      <c r="AE5" s="97">
        <v>112</v>
      </c>
      <c r="AF5" s="97" t="s">
        <v>71</v>
      </c>
      <c r="AG5" s="97">
        <v>164.27640280899999</v>
      </c>
      <c r="AH5" s="97">
        <v>198.43592397200001</v>
      </c>
      <c r="AI5" s="97">
        <v>5.7678216063100001</v>
      </c>
      <c r="AJ5" s="97">
        <v>20.2898406937</v>
      </c>
      <c r="AK5" s="97">
        <v>138.310976326</v>
      </c>
      <c r="AL5" s="97">
        <v>6.3594778632200004</v>
      </c>
      <c r="AM5" s="97">
        <v>54.214582946100002</v>
      </c>
      <c r="AN5" s="97">
        <v>14152.220466799999</v>
      </c>
      <c r="AO5" s="97">
        <v>21.238370222299999</v>
      </c>
      <c r="AP5" s="97">
        <v>3.43132122452</v>
      </c>
      <c r="AQ5" s="97">
        <v>1822.0494808200001</v>
      </c>
      <c r="AR5" s="97">
        <v>5.1366545693500001</v>
      </c>
      <c r="AS5" s="97">
        <v>104.112474328</v>
      </c>
      <c r="AT5" s="97">
        <v>2.22216015434</v>
      </c>
      <c r="AU5" s="97">
        <v>2.8172446190999998</v>
      </c>
      <c r="AV5" s="97">
        <v>260.217633181</v>
      </c>
      <c r="AW5" s="97">
        <v>522.28227752299995</v>
      </c>
      <c r="AX5" s="97">
        <v>24.275712435700001</v>
      </c>
      <c r="AY5" s="97">
        <v>12.0194600848</v>
      </c>
      <c r="AZ5" s="26">
        <f t="shared" si="1"/>
        <v>17519.67828217844</v>
      </c>
      <c r="BA5" s="26">
        <f t="shared" si="2"/>
        <v>3367.4578153784405</v>
      </c>
      <c r="BC5" s="23">
        <f t="shared" si="3"/>
        <v>0.20773817869557915</v>
      </c>
      <c r="BD5" s="23">
        <f t="shared" si="3"/>
        <v>0.21370289965513958</v>
      </c>
      <c r="BF5" s="83">
        <v>0.20640034263825133</v>
      </c>
      <c r="BG5" s="83">
        <v>0.21262226051317024</v>
      </c>
    </row>
    <row r="6" spans="1:59" x14ac:dyDescent="0.25">
      <c r="A6" s="6" t="s">
        <v>122</v>
      </c>
      <c r="B6" s="97">
        <v>85322.494652666894</v>
      </c>
      <c r="C6" s="97">
        <v>15763.3435570851</v>
      </c>
      <c r="E6" s="28" t="s">
        <v>122</v>
      </c>
      <c r="F6" s="26">
        <v>772.39555074213001</v>
      </c>
      <c r="G6" s="26">
        <v>927.62282279799501</v>
      </c>
      <c r="H6" s="26">
        <v>27.229925097967801</v>
      </c>
      <c r="I6" s="26">
        <v>91.384159460308396</v>
      </c>
      <c r="J6" s="26">
        <v>653.44334628548597</v>
      </c>
      <c r="K6" s="26">
        <v>29.4111574816603</v>
      </c>
      <c r="L6" s="26">
        <v>254.964203442517</v>
      </c>
      <c r="M6" s="26">
        <v>85562.584902417904</v>
      </c>
      <c r="N6" s="26">
        <v>15805.475276487099</v>
      </c>
      <c r="O6" s="26">
        <v>69757.109625930694</v>
      </c>
      <c r="P6" s="26">
        <v>104.321819364297</v>
      </c>
      <c r="Q6" s="26">
        <v>16.294243621752901</v>
      </c>
      <c r="R6" s="26">
        <v>8562.5068833810092</v>
      </c>
      <c r="S6" s="26">
        <v>23.344244448486201</v>
      </c>
      <c r="T6" s="26">
        <v>482.68232664781698</v>
      </c>
      <c r="U6" s="26">
        <v>10.261725337169301</v>
      </c>
      <c r="V6" s="26">
        <v>14.3317762088218</v>
      </c>
      <c r="W6" s="26">
        <v>1206.6131296262599</v>
      </c>
      <c r="X6" s="26">
        <v>2460.1231997883501</v>
      </c>
      <c r="Y6" s="26">
        <v>112.28458473189001</v>
      </c>
      <c r="Z6" s="26">
        <v>56.260178023225698</v>
      </c>
      <c r="AA6" s="28"/>
      <c r="AB6" s="50">
        <f t="shared" si="0"/>
        <v>2.813915025907018E-3</v>
      </c>
      <c r="AC6" s="50">
        <f t="shared" si="0"/>
        <v>2.6727654097891277E-3</v>
      </c>
      <c r="AD6" s="28"/>
      <c r="AE6" s="97">
        <v>113</v>
      </c>
      <c r="AF6" s="97" t="s">
        <v>122</v>
      </c>
      <c r="AG6" s="97">
        <v>86.907847352499999</v>
      </c>
      <c r="AH6" s="97">
        <v>100.453580422</v>
      </c>
      <c r="AI6" s="97">
        <v>3.1203308702300001</v>
      </c>
      <c r="AJ6" s="97">
        <v>11.5429043816</v>
      </c>
      <c r="AK6" s="97">
        <v>72.417244348200001</v>
      </c>
      <c r="AL6" s="97">
        <v>3.2712379511999998</v>
      </c>
      <c r="AM6" s="97">
        <v>28.369076445200001</v>
      </c>
      <c r="AN6" s="97">
        <v>7277.3941121300004</v>
      </c>
      <c r="AO6" s="97">
        <v>11.294869824899999</v>
      </c>
      <c r="AP6" s="97">
        <v>1.7704422119700001</v>
      </c>
      <c r="AQ6" s="97">
        <v>940.91247617500005</v>
      </c>
      <c r="AR6" s="97">
        <v>2.90657764463</v>
      </c>
      <c r="AS6" s="97">
        <v>56.092518989299997</v>
      </c>
      <c r="AT6" s="97">
        <v>1.1721161783</v>
      </c>
      <c r="AU6" s="97">
        <v>1.4134543744100001</v>
      </c>
      <c r="AV6" s="97">
        <v>140.182965282</v>
      </c>
      <c r="AW6" s="97">
        <v>276.01003594299999</v>
      </c>
      <c r="AX6" s="97">
        <v>12.458104800899999</v>
      </c>
      <c r="AY6" s="97">
        <v>6.2903266794699997</v>
      </c>
      <c r="AZ6" s="26">
        <f t="shared" si="1"/>
        <v>9033.9802220048095</v>
      </c>
      <c r="BA6" s="26">
        <f t="shared" si="2"/>
        <v>1756.5861098748092</v>
      </c>
      <c r="BC6" s="23">
        <f t="shared" si="3"/>
        <v>0.10558330177036901</v>
      </c>
      <c r="BD6" s="23">
        <f t="shared" si="3"/>
        <v>0.11113782275740748</v>
      </c>
      <c r="BF6" s="83">
        <v>0.10515562124436277</v>
      </c>
      <c r="BG6" s="83">
        <v>0.11090354806271731</v>
      </c>
    </row>
    <row r="7" spans="1:59" x14ac:dyDescent="0.25">
      <c r="A7" s="6" t="s">
        <v>123</v>
      </c>
      <c r="B7" s="97">
        <v>547642.05182657402</v>
      </c>
      <c r="C7" s="97">
        <v>96861.559009001896</v>
      </c>
      <c r="E7" s="28" t="s">
        <v>123</v>
      </c>
      <c r="F7" s="26">
        <v>4535.7488483605803</v>
      </c>
      <c r="G7" s="26">
        <v>6168.6486912812697</v>
      </c>
      <c r="H7" s="26">
        <v>149.00837579986401</v>
      </c>
      <c r="I7" s="26">
        <v>435.90101181126198</v>
      </c>
      <c r="J7" s="26">
        <v>3941.1286523696899</v>
      </c>
      <c r="K7" s="26">
        <v>195.211065438692</v>
      </c>
      <c r="L7" s="26">
        <v>1550.13313635035</v>
      </c>
      <c r="M7" s="26">
        <v>547867.185035025</v>
      </c>
      <c r="N7" s="26">
        <v>96906.174947777996</v>
      </c>
      <c r="O7" s="26">
        <v>450961.01008724701</v>
      </c>
      <c r="P7" s="26">
        <v>582.05265045167096</v>
      </c>
      <c r="Q7" s="26">
        <v>102.15788554704901</v>
      </c>
      <c r="R7" s="26">
        <v>53852.759496684797</v>
      </c>
      <c r="S7" s="26">
        <v>110.80854103628199</v>
      </c>
      <c r="T7" s="26">
        <v>2724.9522870197302</v>
      </c>
      <c r="U7" s="26">
        <v>73.610967994400198</v>
      </c>
      <c r="V7" s="26">
        <v>126.495800415571</v>
      </c>
      <c r="W7" s="26">
        <v>6813.3912112744301</v>
      </c>
      <c r="X7" s="26">
        <v>14462.7086140092</v>
      </c>
      <c r="Y7" s="26">
        <v>739.76331123199805</v>
      </c>
      <c r="Z7" s="26">
        <v>341.69440070106799</v>
      </c>
      <c r="AA7" s="28"/>
      <c r="AB7" s="50">
        <f t="shared" si="0"/>
        <v>4.1109554626070306E-4</v>
      </c>
      <c r="AC7" s="50">
        <f t="shared" si="0"/>
        <v>4.6061553450686796E-4</v>
      </c>
      <c r="AD7" s="28"/>
      <c r="AE7" s="97">
        <v>124</v>
      </c>
      <c r="AF7" s="97" t="s">
        <v>123</v>
      </c>
      <c r="AG7" s="97">
        <v>541.51459558500005</v>
      </c>
      <c r="AH7" s="97">
        <v>730.24142246099996</v>
      </c>
      <c r="AI7" s="97">
        <v>17.936169730900001</v>
      </c>
      <c r="AJ7" s="97">
        <v>63.139279216399999</v>
      </c>
      <c r="AK7" s="97">
        <v>462.71014559100001</v>
      </c>
      <c r="AL7" s="97">
        <v>24.499907240799999</v>
      </c>
      <c r="AM7" s="97">
        <v>184.50262916299999</v>
      </c>
      <c r="AN7" s="97">
        <v>48873.3105469</v>
      </c>
      <c r="AO7" s="97">
        <v>62.004762810099997</v>
      </c>
      <c r="AP7" s="97">
        <v>11.7825253648</v>
      </c>
      <c r="AQ7" s="97">
        <v>6359.75709964</v>
      </c>
      <c r="AR7" s="97">
        <v>15.3409115396</v>
      </c>
      <c r="AS7" s="97">
        <v>344.09770177399997</v>
      </c>
      <c r="AT7" s="97">
        <v>10.369524327400001</v>
      </c>
      <c r="AU7" s="97">
        <v>16.617070047999999</v>
      </c>
      <c r="AV7" s="97">
        <v>859.99121172100001</v>
      </c>
      <c r="AW7" s="97">
        <v>1717.78268142</v>
      </c>
      <c r="AX7" s="97">
        <v>91.712600778799995</v>
      </c>
      <c r="AY7" s="97">
        <v>40.9666123079</v>
      </c>
      <c r="AZ7" s="26">
        <f t="shared" si="1"/>
        <v>60428.277397619699</v>
      </c>
      <c r="BA7" s="26">
        <f t="shared" si="2"/>
        <v>11554.966850719698</v>
      </c>
      <c r="BC7" s="23">
        <f t="shared" si="3"/>
        <v>0.11029731118821533</v>
      </c>
      <c r="BD7" s="23">
        <f t="shared" si="3"/>
        <v>0.11923870544830174</v>
      </c>
      <c r="BF7" s="83">
        <v>0.12546699519378116</v>
      </c>
      <c r="BG7" s="83">
        <v>0.13491373688733765</v>
      </c>
    </row>
    <row r="8" spans="1:59" x14ac:dyDescent="0.25">
      <c r="A8" s="6" t="s">
        <v>72</v>
      </c>
      <c r="B8" s="97">
        <v>938213.86610511795</v>
      </c>
      <c r="C8" s="97">
        <v>164603.24540893899</v>
      </c>
      <c r="E8" s="28" t="s">
        <v>72</v>
      </c>
      <c r="F8" s="26">
        <v>7541.6646284936296</v>
      </c>
      <c r="G8" s="26">
        <v>11005.737409679299</v>
      </c>
      <c r="H8" s="26">
        <v>234.403775525388</v>
      </c>
      <c r="I8" s="26">
        <v>620.291952578581</v>
      </c>
      <c r="J8" s="26">
        <v>6638.16757111283</v>
      </c>
      <c r="K8" s="26">
        <v>339.684568307456</v>
      </c>
      <c r="L8" s="26">
        <v>2620.8519315244398</v>
      </c>
      <c r="M8" s="26">
        <v>940516.62937934301</v>
      </c>
      <c r="N8" s="26">
        <v>164980.542023402</v>
      </c>
      <c r="O8" s="26">
        <v>775536.08735594095</v>
      </c>
      <c r="P8" s="26">
        <v>912.54097069506304</v>
      </c>
      <c r="Q8" s="26">
        <v>175.30263000380299</v>
      </c>
      <c r="R8" s="26">
        <v>93111.381709353605</v>
      </c>
      <c r="S8" s="26">
        <v>160.28733080904101</v>
      </c>
      <c r="T8" s="26">
        <v>4396.6514922535098</v>
      </c>
      <c r="U8" s="26">
        <v>118.086658178872</v>
      </c>
      <c r="V8" s="26">
        <v>193.93849391248699</v>
      </c>
      <c r="W8" s="26">
        <v>10993.7405248102</v>
      </c>
      <c r="X8" s="26">
        <v>24039.372463168998</v>
      </c>
      <c r="Y8" s="26">
        <v>1297.2686916119601</v>
      </c>
      <c r="Z8" s="26">
        <v>581.16922138262896</v>
      </c>
      <c r="AA8" s="28"/>
      <c r="AB8" s="50">
        <f t="shared" si="0"/>
        <v>2.4544118962819233E-3</v>
      </c>
      <c r="AC8" s="50">
        <f t="shared" si="0"/>
        <v>2.2921578096814057E-3</v>
      </c>
      <c r="AD8" s="28"/>
      <c r="AE8" s="97">
        <v>135</v>
      </c>
      <c r="AF8" s="97" t="s">
        <v>72</v>
      </c>
      <c r="AG8" s="97">
        <v>1749.4222077899999</v>
      </c>
      <c r="AH8" s="97">
        <v>2610.28778397</v>
      </c>
      <c r="AI8" s="97">
        <v>53.630487494699999</v>
      </c>
      <c r="AJ8" s="97">
        <v>152.80682312799999</v>
      </c>
      <c r="AK8" s="97">
        <v>1536.8034566900001</v>
      </c>
      <c r="AL8" s="97">
        <v>82.7804294803</v>
      </c>
      <c r="AM8" s="97">
        <v>611.96697858100003</v>
      </c>
      <c r="AN8" s="97">
        <v>175670.95559500001</v>
      </c>
      <c r="AO8" s="97">
        <v>196.75540887599999</v>
      </c>
      <c r="AP8" s="97">
        <v>40.587294705399998</v>
      </c>
      <c r="AQ8" s="97">
        <v>21819.132587700002</v>
      </c>
      <c r="AR8" s="97">
        <v>38.2438321598</v>
      </c>
      <c r="AS8" s="97">
        <v>1040.77349944</v>
      </c>
      <c r="AT8" s="97">
        <v>31.058588582599999</v>
      </c>
      <c r="AU8" s="97">
        <v>50.920682794400001</v>
      </c>
      <c r="AV8" s="97">
        <v>2601.97741486</v>
      </c>
      <c r="AW8" s="97">
        <v>5564.0187506599996</v>
      </c>
      <c r="AX8" s="97">
        <v>313.85577710799998</v>
      </c>
      <c r="AY8" s="97">
        <v>136.15981207300001</v>
      </c>
      <c r="AZ8" s="26">
        <f t="shared" si="1"/>
        <v>214302.13741109316</v>
      </c>
      <c r="BA8" s="26">
        <f t="shared" si="2"/>
        <v>38631.181816093158</v>
      </c>
      <c r="BC8" s="23">
        <f t="shared" si="3"/>
        <v>0.22785576641267197</v>
      </c>
      <c r="BD8" s="23">
        <f t="shared" si="3"/>
        <v>0.23415598798683446</v>
      </c>
      <c r="BF8" s="83">
        <v>0.23917202848033525</v>
      </c>
      <c r="BG8" s="83">
        <v>0.24614194024918629</v>
      </c>
    </row>
    <row r="9" spans="1:59" x14ac:dyDescent="0.25">
      <c r="A9" s="6" t="s">
        <v>124</v>
      </c>
      <c r="B9" s="97">
        <v>186838.278663114</v>
      </c>
      <c r="C9" s="97">
        <v>32006.113621713601</v>
      </c>
      <c r="E9" s="28" t="s">
        <v>124</v>
      </c>
      <c r="F9" s="26">
        <v>1477.42738625528</v>
      </c>
      <c r="G9" s="26">
        <v>2090.2960601200398</v>
      </c>
      <c r="H9" s="26">
        <v>47.638536130998602</v>
      </c>
      <c r="I9" s="26">
        <v>129.042503017576</v>
      </c>
      <c r="J9" s="26">
        <v>1300.3181252996901</v>
      </c>
      <c r="K9" s="26">
        <v>67.396151060698799</v>
      </c>
      <c r="L9" s="26">
        <v>512.89755573559898</v>
      </c>
      <c r="M9" s="26">
        <v>187354.259926806</v>
      </c>
      <c r="N9" s="26">
        <v>32089.431906061</v>
      </c>
      <c r="O9" s="26">
        <v>155264.82802074499</v>
      </c>
      <c r="P9" s="26">
        <v>191.167727089843</v>
      </c>
      <c r="Q9" s="26">
        <v>34.278673148255301</v>
      </c>
      <c r="R9" s="26">
        <v>17972.284189002199</v>
      </c>
      <c r="S9" s="26">
        <v>32.247819904429598</v>
      </c>
      <c r="T9" s="26">
        <v>876.03088267552903</v>
      </c>
      <c r="U9" s="26">
        <v>28.493430887856402</v>
      </c>
      <c r="V9" s="26">
        <v>56.482150278058</v>
      </c>
      <c r="W9" s="26">
        <v>2190.88975479091</v>
      </c>
      <c r="X9" s="26">
        <v>4717.9163786879099</v>
      </c>
      <c r="Y9" s="26">
        <v>252.31931855134201</v>
      </c>
      <c r="Z9" s="26">
        <v>112.305263424769</v>
      </c>
      <c r="AA9" s="28"/>
      <c r="AB9" s="50">
        <f t="shared" si="0"/>
        <v>2.761646421621963E-3</v>
      </c>
      <c r="AC9" s="50">
        <f t="shared" si="0"/>
        <v>2.6031990429126609E-3</v>
      </c>
      <c r="AD9" s="28"/>
      <c r="AE9" s="97">
        <v>146</v>
      </c>
      <c r="AF9" s="97" t="s">
        <v>124</v>
      </c>
      <c r="AG9" s="97">
        <v>431.80399821499998</v>
      </c>
      <c r="AH9" s="97">
        <v>620.01492224000003</v>
      </c>
      <c r="AI9" s="97">
        <v>13.9149497092</v>
      </c>
      <c r="AJ9" s="97">
        <v>38.8107880325</v>
      </c>
      <c r="AK9" s="97">
        <v>380.89761256200001</v>
      </c>
      <c r="AL9" s="97">
        <v>20.5918619682</v>
      </c>
      <c r="AM9" s="97">
        <v>151.032123773</v>
      </c>
      <c r="AN9" s="97">
        <v>45639.4006496</v>
      </c>
      <c r="AO9" s="97">
        <v>54.993480566999999</v>
      </c>
      <c r="AP9" s="97">
        <v>10.074541164999999</v>
      </c>
      <c r="AQ9" s="97">
        <v>5296.1957243300003</v>
      </c>
      <c r="AR9" s="97">
        <v>9.4043605905500005</v>
      </c>
      <c r="AS9" s="97">
        <v>259.81799020699998</v>
      </c>
      <c r="AT9" s="97">
        <v>9.5366818474000006</v>
      </c>
      <c r="AU9" s="97">
        <v>19.719903525900001</v>
      </c>
      <c r="AV9" s="97">
        <v>649.78005922299997</v>
      </c>
      <c r="AW9" s="97">
        <v>1378.7588842499999</v>
      </c>
      <c r="AX9" s="97">
        <v>76.260399170400007</v>
      </c>
      <c r="AY9" s="97">
        <v>32.970993308799997</v>
      </c>
      <c r="AZ9" s="26">
        <f t="shared" si="1"/>
        <v>55093.97992428494</v>
      </c>
      <c r="BA9" s="26">
        <f t="shared" si="2"/>
        <v>9454.5792746849402</v>
      </c>
      <c r="BC9" s="23">
        <f t="shared" si="3"/>
        <v>0.29406312909996601</v>
      </c>
      <c r="BD9" s="23">
        <f t="shared" si="3"/>
        <v>0.29463217991401008</v>
      </c>
      <c r="BF9" s="83">
        <v>0.30664569800793945</v>
      </c>
      <c r="BG9" s="83">
        <v>0.30862119154867945</v>
      </c>
    </row>
    <row r="10" spans="1:59" x14ac:dyDescent="0.25">
      <c r="A10" s="6" t="s">
        <v>125</v>
      </c>
      <c r="B10" s="97">
        <v>356448.51259932498</v>
      </c>
      <c r="C10" s="97">
        <v>63691.867885681902</v>
      </c>
      <c r="E10" s="28" t="s">
        <v>125</v>
      </c>
      <c r="F10" s="26">
        <v>2592.7634275258001</v>
      </c>
      <c r="G10" s="26">
        <v>5099.1570627821202</v>
      </c>
      <c r="H10" s="26">
        <v>58.207491415752997</v>
      </c>
      <c r="I10" s="26">
        <v>87.941430138285099</v>
      </c>
      <c r="J10" s="26">
        <v>2402.3638820086298</v>
      </c>
      <c r="K10" s="26">
        <v>156.16401549849201</v>
      </c>
      <c r="L10" s="26">
        <v>982.83813257494296</v>
      </c>
      <c r="M10" s="26">
        <v>357020.26373540098</v>
      </c>
      <c r="N10" s="26">
        <v>63782.731139513897</v>
      </c>
      <c r="O10" s="26">
        <v>293237.53259588702</v>
      </c>
      <c r="P10" s="26">
        <v>181.78986645502201</v>
      </c>
      <c r="Q10" s="26">
        <v>68.428671329442196</v>
      </c>
      <c r="R10" s="26">
        <v>38112.978252506298</v>
      </c>
      <c r="S10" s="26">
        <v>21.880795648076099</v>
      </c>
      <c r="T10" s="26">
        <v>1386.4411160898801</v>
      </c>
      <c r="U10" s="26">
        <v>53.463652397250797</v>
      </c>
      <c r="V10" s="26">
        <v>83.467116078859405</v>
      </c>
      <c r="W10" s="26">
        <v>3466.1543334600901</v>
      </c>
      <c r="X10" s="26">
        <v>8207.8829125261109</v>
      </c>
      <c r="Y10" s="26">
        <v>597.21017532256406</v>
      </c>
      <c r="Z10" s="26">
        <v>223.59880575626701</v>
      </c>
      <c r="AA10" s="28"/>
      <c r="AB10" s="50">
        <f t="shared" si="0"/>
        <v>1.6040216633438102E-3</v>
      </c>
      <c r="AC10" s="50">
        <f t="shared" si="0"/>
        <v>1.4266068314259734E-3</v>
      </c>
      <c r="AD10" s="28"/>
      <c r="AE10" s="97">
        <v>147</v>
      </c>
      <c r="AF10" s="97" t="s">
        <v>125</v>
      </c>
      <c r="AG10" s="97">
        <v>1031.92900652</v>
      </c>
      <c r="AH10" s="97">
        <v>2084.87941378</v>
      </c>
      <c r="AI10" s="97">
        <v>22.287297175500001</v>
      </c>
      <c r="AJ10" s="97">
        <v>33.139624507599997</v>
      </c>
      <c r="AK10" s="97">
        <v>959.36319523600002</v>
      </c>
      <c r="AL10" s="97">
        <v>64.491739603799999</v>
      </c>
      <c r="AM10" s="97">
        <v>394.84591192099998</v>
      </c>
      <c r="AN10" s="97">
        <v>116660.665936</v>
      </c>
      <c r="AO10" s="97">
        <v>64.830950319099998</v>
      </c>
      <c r="AP10" s="97">
        <v>27.4877689761</v>
      </c>
      <c r="AQ10" s="97">
        <v>15415.5015291</v>
      </c>
      <c r="AR10" s="97">
        <v>7.8628330068099999</v>
      </c>
      <c r="AS10" s="97">
        <v>552.91856514300002</v>
      </c>
      <c r="AT10" s="97">
        <v>22.8564090106</v>
      </c>
      <c r="AU10" s="97">
        <v>36.081265563499997</v>
      </c>
      <c r="AV10" s="97">
        <v>1382.20337322</v>
      </c>
      <c r="AW10" s="97">
        <v>3261.8155855599998</v>
      </c>
      <c r="AX10" s="97">
        <v>245.85580543899999</v>
      </c>
      <c r="AY10" s="97">
        <v>90.051622085000005</v>
      </c>
      <c r="AZ10" s="26">
        <f t="shared" si="1"/>
        <v>142359.06783216697</v>
      </c>
      <c r="BA10" s="26">
        <f t="shared" si="2"/>
        <v>25698.401896166964</v>
      </c>
      <c r="BC10" s="23">
        <f t="shared" si="3"/>
        <v>0.3987422628136138</v>
      </c>
      <c r="BD10" s="23">
        <f t="shared" si="3"/>
        <v>0.40290532307178994</v>
      </c>
      <c r="BF10" s="83">
        <v>0.41964411819055958</v>
      </c>
      <c r="BG10" s="83">
        <v>0.42250491301929383</v>
      </c>
    </row>
    <row r="11" spans="1:59" x14ac:dyDescent="0.25">
      <c r="A11" s="6" t="s">
        <v>126</v>
      </c>
      <c r="B11" s="97">
        <v>1952556.2447327599</v>
      </c>
      <c r="C11" s="97">
        <v>332851.951678821</v>
      </c>
      <c r="E11" s="28" t="s">
        <v>126</v>
      </c>
      <c r="F11" s="26">
        <v>13827.508724240301</v>
      </c>
      <c r="G11" s="26">
        <v>26045.959386453698</v>
      </c>
      <c r="H11" s="26">
        <v>329.15112738856999</v>
      </c>
      <c r="I11" s="26">
        <v>333.69232008906698</v>
      </c>
      <c r="J11" s="26">
        <v>12870.5101495284</v>
      </c>
      <c r="K11" s="26">
        <v>758.50725970998201</v>
      </c>
      <c r="L11" s="26">
        <v>5167.4470234847304</v>
      </c>
      <c r="M11" s="26">
        <v>1956366.5583099299</v>
      </c>
      <c r="N11" s="26">
        <v>333434.04114530102</v>
      </c>
      <c r="O11" s="26">
        <v>1622932.5171646299</v>
      </c>
      <c r="P11" s="26">
        <v>1273.59060202714</v>
      </c>
      <c r="Q11" s="26">
        <v>365.92599315464901</v>
      </c>
      <c r="R11" s="26">
        <v>198866.95183011101</v>
      </c>
      <c r="S11" s="26">
        <v>102.825288116536</v>
      </c>
      <c r="T11" s="26">
        <v>7074.8140213958504</v>
      </c>
      <c r="U11" s="26">
        <v>219.12271785798899</v>
      </c>
      <c r="V11" s="26">
        <v>342.54662742439501</v>
      </c>
      <c r="W11" s="26">
        <v>17696.534803816201</v>
      </c>
      <c r="X11" s="26">
        <v>44051.897366027799</v>
      </c>
      <c r="Y11" s="26">
        <v>2941.30157476148</v>
      </c>
      <c r="Z11" s="26">
        <v>1165.75432971224</v>
      </c>
      <c r="AA11" s="28"/>
      <c r="AB11" s="50">
        <f t="shared" si="0"/>
        <v>1.9514488186697656E-3</v>
      </c>
      <c r="AC11" s="50">
        <f t="shared" si="0"/>
        <v>1.748793911359397E-3</v>
      </c>
      <c r="AD11" s="28"/>
      <c r="AE11" s="97">
        <v>148</v>
      </c>
      <c r="AF11" s="97" t="s">
        <v>126</v>
      </c>
      <c r="AG11" s="97">
        <v>4002.4636678000002</v>
      </c>
      <c r="AH11" s="97">
        <v>7561.4330754000002</v>
      </c>
      <c r="AI11" s="97">
        <v>95.150095218900006</v>
      </c>
      <c r="AJ11" s="97">
        <v>100.19958309099999</v>
      </c>
      <c r="AK11" s="97">
        <v>3725.9518975699998</v>
      </c>
      <c r="AL11" s="97">
        <v>221.71510339899999</v>
      </c>
      <c r="AM11" s="97">
        <v>1498.20089551</v>
      </c>
      <c r="AN11" s="97">
        <v>469367.701435</v>
      </c>
      <c r="AO11" s="97">
        <v>364.38538910099999</v>
      </c>
      <c r="AP11" s="97">
        <v>105.980601767</v>
      </c>
      <c r="AQ11" s="97">
        <v>57660.126097400003</v>
      </c>
      <c r="AR11" s="97">
        <v>29.959840279800002</v>
      </c>
      <c r="AS11" s="97">
        <v>2057.9547026700002</v>
      </c>
      <c r="AT11" s="97">
        <v>66.157111941699995</v>
      </c>
      <c r="AU11" s="97">
        <v>105.78462497</v>
      </c>
      <c r="AV11" s="97">
        <v>5147.50176809</v>
      </c>
      <c r="AW11" s="97">
        <v>12748.164715700001</v>
      </c>
      <c r="AX11" s="97">
        <v>857.64686311399998</v>
      </c>
      <c r="AY11" s="97">
        <v>337.86100789400001</v>
      </c>
      <c r="AZ11" s="26">
        <f t="shared" si="1"/>
        <v>566054.33847591642</v>
      </c>
      <c r="BA11" s="26">
        <f t="shared" si="2"/>
        <v>96686.637040916423</v>
      </c>
      <c r="BC11" s="23">
        <f t="shared" si="3"/>
        <v>0.28933961075521586</v>
      </c>
      <c r="BD11" s="23">
        <f t="shared" si="3"/>
        <v>0.28997230369404048</v>
      </c>
      <c r="BF11" s="83">
        <v>0.29086005081878319</v>
      </c>
      <c r="BG11" s="83">
        <v>0.29144850293064634</v>
      </c>
    </row>
    <row r="12" spans="1:59" x14ac:dyDescent="0.25">
      <c r="A12" s="6" t="s">
        <v>73</v>
      </c>
      <c r="B12" s="97">
        <v>217013.872099203</v>
      </c>
      <c r="C12" s="97">
        <v>41172.540263783601</v>
      </c>
      <c r="E12" s="28" t="s">
        <v>73</v>
      </c>
      <c r="F12" s="26">
        <v>2010.8211902754099</v>
      </c>
      <c r="G12" s="26">
        <v>2325.1510601475902</v>
      </c>
      <c r="H12" s="26">
        <v>71.942763383433302</v>
      </c>
      <c r="I12" s="26">
        <v>260.01097174225703</v>
      </c>
      <c r="J12" s="26">
        <v>1680.0561513913899</v>
      </c>
      <c r="K12" s="26">
        <v>76.337239262112902</v>
      </c>
      <c r="L12" s="26">
        <v>657.57189955742103</v>
      </c>
      <c r="M12" s="26">
        <v>214631.85284952901</v>
      </c>
      <c r="N12" s="26">
        <v>40636.891610090497</v>
      </c>
      <c r="O12" s="26">
        <v>173994.96123943801</v>
      </c>
      <c r="P12" s="26">
        <v>264.637856225576</v>
      </c>
      <c r="Q12" s="26">
        <v>41.289657015933898</v>
      </c>
      <c r="R12" s="26">
        <v>21794.681393541501</v>
      </c>
      <c r="S12" s="26">
        <v>65.437192634357899</v>
      </c>
      <c r="T12" s="26">
        <v>1285.4541117853501</v>
      </c>
      <c r="U12" s="26">
        <v>29.250637852257199</v>
      </c>
      <c r="V12" s="26">
        <v>41.1320757067191</v>
      </c>
      <c r="W12" s="26">
        <v>3212.9097901751002</v>
      </c>
      <c r="X12" s="26">
        <v>6386.0915899182601</v>
      </c>
      <c r="Y12" s="26">
        <v>288.825594228299</v>
      </c>
      <c r="Z12" s="26">
        <v>145.29043524749599</v>
      </c>
      <c r="AA12" s="28"/>
      <c r="AB12" s="50">
        <f t="shared" si="0"/>
        <v>-1.0976345551703279E-2</v>
      </c>
      <c r="AC12" s="50">
        <f t="shared" si="0"/>
        <v>-1.3009851961072081E-2</v>
      </c>
      <c r="AD12" s="28"/>
      <c r="AE12" s="97">
        <v>159</v>
      </c>
      <c r="AF12" s="97" t="s">
        <v>73</v>
      </c>
      <c r="AG12" s="97">
        <v>178.58646861400001</v>
      </c>
      <c r="AH12" s="97">
        <v>199.06871835199999</v>
      </c>
      <c r="AI12" s="97">
        <v>6.4888023064800002</v>
      </c>
      <c r="AJ12" s="97">
        <v>25.4865144981</v>
      </c>
      <c r="AK12" s="97">
        <v>147.06101159900001</v>
      </c>
      <c r="AL12" s="97">
        <v>6.7229488059499998</v>
      </c>
      <c r="AM12" s="97">
        <v>57.797296559499998</v>
      </c>
      <c r="AN12" s="97">
        <v>14256.269157500001</v>
      </c>
      <c r="AO12" s="97">
        <v>22.571963744400001</v>
      </c>
      <c r="AP12" s="97">
        <v>3.5465589695899999</v>
      </c>
      <c r="AQ12" s="97">
        <v>1892.58718202</v>
      </c>
      <c r="AR12" s="97">
        <v>6.3387472170799999</v>
      </c>
      <c r="AS12" s="97">
        <v>117.52581289</v>
      </c>
      <c r="AT12" s="97">
        <v>2.6597146682199999</v>
      </c>
      <c r="AU12" s="97">
        <v>3.3438731540900002</v>
      </c>
      <c r="AV12" s="97">
        <v>293.67324400199999</v>
      </c>
      <c r="AW12" s="97">
        <v>565.48865695400002</v>
      </c>
      <c r="AX12" s="97">
        <v>25.3529768631</v>
      </c>
      <c r="AY12" s="97">
        <v>12.8290310797</v>
      </c>
      <c r="AZ12" s="26">
        <f t="shared" si="1"/>
        <v>17823.398679797207</v>
      </c>
      <c r="BA12" s="26">
        <f t="shared" si="2"/>
        <v>3567.1295222972058</v>
      </c>
      <c r="BC12" s="23">
        <f t="shared" si="3"/>
        <v>8.3041722107727298E-2</v>
      </c>
      <c r="BD12" s="23">
        <f t="shared" si="3"/>
        <v>8.7780570337999381E-2</v>
      </c>
      <c r="BF12" s="83">
        <v>9.6671215127705726E-2</v>
      </c>
      <c r="BG12" s="83">
        <v>0.10109291726845158</v>
      </c>
    </row>
    <row r="13" spans="1:59" x14ac:dyDescent="0.25">
      <c r="A13" s="6" t="s">
        <v>86</v>
      </c>
      <c r="B13" s="97">
        <v>7229.109960965</v>
      </c>
      <c r="C13" s="97">
        <v>1336.6214068843899</v>
      </c>
      <c r="E13" s="28" t="s">
        <v>86</v>
      </c>
      <c r="F13" s="26">
        <v>4.2101795113455201E-2</v>
      </c>
      <c r="G13" s="26">
        <v>7.3214281541251106E-2</v>
      </c>
      <c r="H13" s="26">
        <v>1.0611554423849601E-3</v>
      </c>
      <c r="I13" s="26">
        <v>6.9098739507377101E-4</v>
      </c>
      <c r="J13" s="26">
        <v>3.8970525306304599E-2</v>
      </c>
      <c r="K13" s="26">
        <v>2.05427073860349E-3</v>
      </c>
      <c r="L13" s="26">
        <v>1.5336379018612499E-2</v>
      </c>
      <c r="M13" s="26">
        <v>6.13829942470388</v>
      </c>
      <c r="N13" s="26">
        <v>0.97670085329894196</v>
      </c>
      <c r="O13" s="26">
        <v>5.1615985714049302</v>
      </c>
      <c r="P13" s="26">
        <v>4.7456206837634997E-3</v>
      </c>
      <c r="Q13" s="26">
        <v>1.10098193863434E-3</v>
      </c>
      <c r="R13" s="26">
        <v>0.57862163726252203</v>
      </c>
      <c r="S13" s="26">
        <v>2.9105254165357597E-4</v>
      </c>
      <c r="T13" s="26">
        <v>2.03157228128771E-2</v>
      </c>
      <c r="U13" s="26">
        <v>5.5088697454212798E-4</v>
      </c>
      <c r="V13" s="26">
        <v>1.0019601294113101E-3</v>
      </c>
      <c r="W13" s="26">
        <v>5.0847799511676298E-2</v>
      </c>
      <c r="X13" s="26">
        <v>0.134365283817523</v>
      </c>
      <c r="Y13" s="26">
        <v>8.0086092693331407E-3</v>
      </c>
      <c r="Z13" s="26">
        <v>3.42190380131947E-3</v>
      </c>
      <c r="AA13" s="28"/>
      <c r="AB13" s="50">
        <f t="shared" si="0"/>
        <v>-0.99915089140186697</v>
      </c>
      <c r="AC13" s="50">
        <f t="shared" si="0"/>
        <v>-0.99926927636481921</v>
      </c>
      <c r="AD13" s="28"/>
      <c r="AE13" s="97">
        <v>160</v>
      </c>
      <c r="AF13" s="97" t="s">
        <v>86</v>
      </c>
      <c r="AG13" s="97">
        <v>1.2502400686400001E-3</v>
      </c>
      <c r="AH13" s="97">
        <v>2.2267317273399999E-3</v>
      </c>
      <c r="AI13" s="97">
        <v>2.9847824555E-5</v>
      </c>
      <c r="AJ13" s="97">
        <v>1.87924037779E-5</v>
      </c>
      <c r="AK13" s="97">
        <v>1.15501422465E-3</v>
      </c>
      <c r="AL13" s="97">
        <v>6.2844895829300006E-5</v>
      </c>
      <c r="AM13" s="97">
        <v>4.5746411779199999E-4</v>
      </c>
      <c r="AN13" s="97">
        <v>0.15003396688199999</v>
      </c>
      <c r="AO13" s="97">
        <v>1.13280907993E-4</v>
      </c>
      <c r="AP13" s="97">
        <v>3.2730310321500003E-5</v>
      </c>
      <c r="AQ13" s="97">
        <v>1.7383130445900001E-2</v>
      </c>
      <c r="AR13" s="97">
        <v>7.9098306260200001E-6</v>
      </c>
      <c r="AS13" s="97">
        <v>5.9958236006000002E-4</v>
      </c>
      <c r="AT13" s="97">
        <v>1.6891032586199999E-5</v>
      </c>
      <c r="AU13" s="97">
        <v>2.84563491535E-5</v>
      </c>
      <c r="AV13" s="97">
        <v>1.50036960156E-3</v>
      </c>
      <c r="AW13" s="97">
        <v>3.9736601741299999E-3</v>
      </c>
      <c r="AX13" s="97">
        <v>2.4495495128699999E-4</v>
      </c>
      <c r="AY13" s="97">
        <v>1.02847677159E-4</v>
      </c>
      <c r="AZ13" s="26">
        <f t="shared" si="1"/>
        <v>0.17923871578536044</v>
      </c>
      <c r="BA13" s="26">
        <f t="shared" si="2"/>
        <v>2.9204748903360445E-2</v>
      </c>
      <c r="BC13" s="23">
        <f t="shared" si="3"/>
        <v>2.9200060698245777E-2</v>
      </c>
      <c r="BD13" s="23">
        <f t="shared" si="3"/>
        <v>2.9901426628959494E-2</v>
      </c>
      <c r="BF13" s="83">
        <v>2.6587154792044369E-2</v>
      </c>
      <c r="BG13" s="83">
        <v>2.7196315562157215E-2</v>
      </c>
    </row>
    <row r="14" spans="1:59" x14ac:dyDescent="0.25">
      <c r="A14" s="6" t="s">
        <v>87</v>
      </c>
      <c r="B14" s="97">
        <v>64982.624668460499</v>
      </c>
      <c r="C14" s="97">
        <v>12579.6746807697</v>
      </c>
      <c r="E14" s="28" t="s">
        <v>180</v>
      </c>
      <c r="F14" s="26">
        <v>130.11708273395101</v>
      </c>
      <c r="G14" s="26">
        <v>314.824795824445</v>
      </c>
      <c r="H14" s="26">
        <v>1.82273923179946</v>
      </c>
      <c r="I14" s="26">
        <v>0.56417037318738705</v>
      </c>
      <c r="J14" s="26">
        <v>123.482877252159</v>
      </c>
      <c r="K14" s="26">
        <v>9.2852349300308106</v>
      </c>
      <c r="L14" s="26">
        <v>52.258701477647797</v>
      </c>
      <c r="M14" s="26">
        <v>17976.786719434302</v>
      </c>
      <c r="N14" s="26">
        <v>3497.9510332181399</v>
      </c>
      <c r="O14" s="26">
        <v>14478.8356862161</v>
      </c>
      <c r="P14" s="26">
        <v>0.66785848531446201</v>
      </c>
      <c r="Q14" s="26">
        <v>3.6617719098089099</v>
      </c>
      <c r="R14" s="26">
        <v>2171.56894282864</v>
      </c>
      <c r="S14" s="26">
        <v>0.150491211825592</v>
      </c>
      <c r="T14" s="26">
        <v>65.859696644014093</v>
      </c>
      <c r="U14" s="26">
        <v>2.34367803700458</v>
      </c>
      <c r="V14" s="26">
        <v>1.3227607158407599</v>
      </c>
      <c r="W14" s="26">
        <v>164.47776837139</v>
      </c>
      <c r="X14" s="26">
        <v>406.78731449483797</v>
      </c>
      <c r="Y14" s="26">
        <v>36.345010223934501</v>
      </c>
      <c r="Z14" s="26">
        <v>12.4101384723071</v>
      </c>
      <c r="AA14" s="28"/>
      <c r="AB14" s="50">
        <f t="shared" si="0"/>
        <v>-0.72336010108623106</v>
      </c>
      <c r="AC14" s="50">
        <f t="shared" si="0"/>
        <v>-0.72193628833936474</v>
      </c>
      <c r="AD14" s="28"/>
      <c r="AE14" s="97">
        <v>161</v>
      </c>
      <c r="AF14" s="97" t="s">
        <v>180</v>
      </c>
      <c r="AG14" s="97">
        <v>8.8503140244199994</v>
      </c>
      <c r="AH14" s="97">
        <v>21.552050152700001</v>
      </c>
      <c r="AI14" s="97">
        <v>0.12172321141</v>
      </c>
      <c r="AJ14" s="97">
        <v>2.6547374837599998E-2</v>
      </c>
      <c r="AK14" s="97">
        <v>8.4107630541099994</v>
      </c>
      <c r="AL14" s="97">
        <v>0.63538929656300003</v>
      </c>
      <c r="AM14" s="97">
        <v>3.5625650704199998</v>
      </c>
      <c r="AN14" s="97">
        <v>987.45476043199994</v>
      </c>
      <c r="AO14" s="97">
        <v>3.5301577023500001E-2</v>
      </c>
      <c r="AP14" s="97">
        <v>0.249872051929</v>
      </c>
      <c r="AQ14" s="97">
        <v>148.339241617</v>
      </c>
      <c r="AR14" s="97">
        <v>7.2971941606699998E-3</v>
      </c>
      <c r="AS14" s="97">
        <v>4.4655089182200003</v>
      </c>
      <c r="AT14" s="97">
        <v>0.160034972735</v>
      </c>
      <c r="AU14" s="97">
        <v>8.9534686567400004E-2</v>
      </c>
      <c r="AV14" s="97">
        <v>11.152111250000001</v>
      </c>
      <c r="AW14" s="97">
        <v>27.662093114499999</v>
      </c>
      <c r="AX14" s="97">
        <v>2.4874009468999998</v>
      </c>
      <c r="AY14" s="97">
        <v>0.84664104276100005</v>
      </c>
      <c r="AZ14" s="26">
        <f t="shared" si="1"/>
        <v>1226.1091499882571</v>
      </c>
      <c r="BA14" s="26">
        <f t="shared" ref="BA14:BA15" si="4">SUM(AG14:AY14)-AN14</f>
        <v>238.65438955625712</v>
      </c>
      <c r="BC14" s="23">
        <f t="shared" si="3"/>
        <v>6.8205134161309147E-2</v>
      </c>
      <c r="BD14" s="23">
        <f t="shared" si="3"/>
        <v>6.8226909779435477E-2</v>
      </c>
      <c r="BF14" s="83">
        <v>6.573911336112731E-2</v>
      </c>
      <c r="BG14" s="83">
        <v>6.5607694190953386E-2</v>
      </c>
    </row>
    <row r="15" spans="1:59" x14ac:dyDescent="0.25">
      <c r="A15" s="13" t="s">
        <v>88</v>
      </c>
      <c r="B15" s="97">
        <v>2939.3566835542902</v>
      </c>
      <c r="C15" s="97">
        <v>465.27431356429997</v>
      </c>
      <c r="E15" s="28" t="s">
        <v>88</v>
      </c>
      <c r="F15" s="26">
        <v>0.62484699372233798</v>
      </c>
      <c r="G15" s="26">
        <v>1.12080788372823</v>
      </c>
      <c r="H15" s="26">
        <v>1.5815247165682798E-2</v>
      </c>
      <c r="I15" s="26">
        <v>1.03528486471888E-2</v>
      </c>
      <c r="J15" s="26">
        <v>0.58382052172379295</v>
      </c>
      <c r="K15" s="26">
        <v>3.1542527709342599E-2</v>
      </c>
      <c r="L15" s="26">
        <v>0.23049595176286999</v>
      </c>
      <c r="M15" s="26">
        <v>102.439957509328</v>
      </c>
      <c r="N15" s="26">
        <v>14.7558556998847</v>
      </c>
      <c r="O15" s="26">
        <v>87.684101809443504</v>
      </c>
      <c r="P15" s="26">
        <v>7.1227015437865401E-2</v>
      </c>
      <c r="Q15" s="26">
        <v>1.6576256221167599E-2</v>
      </c>
      <c r="R15" s="26">
        <v>8.7674884395134196</v>
      </c>
      <c r="S15" s="26">
        <v>4.0901576855878301E-3</v>
      </c>
      <c r="T15" s="26">
        <v>0.30805460848669203</v>
      </c>
      <c r="U15" s="26">
        <v>8.3546943567188604E-3</v>
      </c>
      <c r="V15" s="26">
        <v>1.50537365586953E-2</v>
      </c>
      <c r="W15" s="26">
        <v>0.77098929104868197</v>
      </c>
      <c r="X15" s="26">
        <v>2.0019071082524502</v>
      </c>
      <c r="Y15" s="26">
        <v>0.12307235018215699</v>
      </c>
      <c r="Z15" s="26">
        <v>5.1360067681895001E-2</v>
      </c>
      <c r="AA15" s="28"/>
      <c r="AB15" s="50">
        <f t="shared" si="0"/>
        <v>-0.96514885107939441</v>
      </c>
      <c r="AC15" s="50">
        <f t="shared" si="0"/>
        <v>-0.96828568594976716</v>
      </c>
      <c r="AD15" s="28"/>
      <c r="AE15" s="97">
        <v>162</v>
      </c>
      <c r="AF15" s="97" t="s">
        <v>88</v>
      </c>
      <c r="AG15" s="97">
        <v>0.15912030204300001</v>
      </c>
      <c r="AH15" s="97">
        <v>0.293272816268</v>
      </c>
      <c r="AI15" s="97">
        <v>3.8871899473899999E-3</v>
      </c>
      <c r="AJ15" s="97">
        <v>2.4448417021899998E-3</v>
      </c>
      <c r="AK15" s="97">
        <v>0.14889884466200001</v>
      </c>
      <c r="AL15" s="97">
        <v>8.2912927516799999E-3</v>
      </c>
      <c r="AM15" s="97">
        <v>5.9113600785300001E-2</v>
      </c>
      <c r="AN15" s="97">
        <v>21.991277255499998</v>
      </c>
      <c r="AO15" s="97">
        <v>1.6820359934199999E-2</v>
      </c>
      <c r="AP15" s="97">
        <v>4.2434656994200003E-3</v>
      </c>
      <c r="AQ15" s="97">
        <v>2.2662962773899999</v>
      </c>
      <c r="AR15" s="97">
        <v>9.65894209969E-4</v>
      </c>
      <c r="AS15" s="97">
        <v>7.8560200657099996E-2</v>
      </c>
      <c r="AT15" s="97">
        <v>2.18411780814E-3</v>
      </c>
      <c r="AU15" s="97">
        <v>3.6696503411500002E-3</v>
      </c>
      <c r="AV15" s="97">
        <v>0.19658686532399999</v>
      </c>
      <c r="AW15" s="97">
        <v>0.50888561401099996</v>
      </c>
      <c r="AX15" s="97">
        <v>3.2362826643100001E-2</v>
      </c>
      <c r="AY15" s="97">
        <v>1.32428770004E-2</v>
      </c>
      <c r="AZ15" s="26">
        <f t="shared" si="1"/>
        <v>25.790124292678044</v>
      </c>
      <c r="BA15" s="26">
        <f t="shared" si="4"/>
        <v>3.7988470371780458</v>
      </c>
      <c r="BC15" s="23">
        <f t="shared" si="3"/>
        <v>0.25175844387020213</v>
      </c>
      <c r="BD15" s="23">
        <f t="shared" si="3"/>
        <v>0.25744674618956387</v>
      </c>
      <c r="BF15" s="83">
        <v>0.2522421586429609</v>
      </c>
      <c r="BG15" s="83">
        <v>0.25831696144675842</v>
      </c>
    </row>
    <row r="16" spans="1:59" x14ac:dyDescent="0.25">
      <c r="A16" s="26"/>
    </row>
    <row r="17" spans="1:78" x14ac:dyDescent="0.25">
      <c r="A17" s="2"/>
    </row>
    <row r="18" spans="1:78" x14ac:dyDescent="0.25">
      <c r="A18" s="2" t="s">
        <v>339</v>
      </c>
      <c r="B18" s="1">
        <f>SUM(B3:B15)</f>
        <v>4502508.697684871</v>
      </c>
      <c r="C18" s="1">
        <f>SUM(C3:C15)</f>
        <v>787914.07148445735</v>
      </c>
      <c r="F18" s="1">
        <f>SUM(F3:F15)</f>
        <v>34179.391258824726</v>
      </c>
      <c r="G18" s="1">
        <f t="shared" ref="G18:Z18" si="5">SUM(G3:G15)</f>
        <v>55575.531572609667</v>
      </c>
      <c r="H18" s="1">
        <f t="shared" si="5"/>
        <v>964.08118675826688</v>
      </c>
      <c r="I18" s="1">
        <f t="shared" si="5"/>
        <v>2106.0853453291215</v>
      </c>
      <c r="J18" s="1">
        <f t="shared" si="5"/>
        <v>30706.430354774278</v>
      </c>
      <c r="K18" s="1">
        <f t="shared" si="5"/>
        <v>1682.4155139928446</v>
      </c>
      <c r="L18" s="1">
        <f t="shared" si="5"/>
        <v>12228.004451906701</v>
      </c>
      <c r="M18" s="1">
        <f t="shared" si="5"/>
        <v>4451127.4041608693</v>
      </c>
      <c r="N18" s="1">
        <f t="shared" si="5"/>
        <v>777801.43224037683</v>
      </c>
      <c r="O18" s="1">
        <f t="shared" si="5"/>
        <v>3673325.9719204921</v>
      </c>
      <c r="P18" s="1">
        <f t="shared" si="5"/>
        <v>3680.8566463685884</v>
      </c>
      <c r="Q18" s="1">
        <f t="shared" si="5"/>
        <v>834.89348785010748</v>
      </c>
      <c r="R18" s="1">
        <f t="shared" si="5"/>
        <v>448980.03547134157</v>
      </c>
      <c r="S18" s="1">
        <f t="shared" si="5"/>
        <v>554.63850034799839</v>
      </c>
      <c r="T18" s="1">
        <f t="shared" si="5"/>
        <v>19093.302577576764</v>
      </c>
      <c r="U18" s="1">
        <f t="shared" si="5"/>
        <v>552.00580363409836</v>
      </c>
      <c r="V18" s="1">
        <f t="shared" si="5"/>
        <v>883.79159715735955</v>
      </c>
      <c r="W18" s="1">
        <f t="shared" si="5"/>
        <v>47745.595756081631</v>
      </c>
      <c r="X18" s="1">
        <f t="shared" si="5"/>
        <v>108842.98734367278</v>
      </c>
      <c r="Y18" s="1">
        <f t="shared" si="5"/>
        <v>6458.0247961332998</v>
      </c>
      <c r="Z18" s="1">
        <f t="shared" si="5"/>
        <v>2733.3605760156906</v>
      </c>
      <c r="AA18" s="1"/>
      <c r="AD18" s="1"/>
      <c r="AG18" s="1">
        <f t="shared" ref="AG18:BA18" si="6">SUM(AG3:AG15)</f>
        <v>8361.5484835765292</v>
      </c>
      <c r="AH18" s="1">
        <f t="shared" si="6"/>
        <v>14325.892295340696</v>
      </c>
      <c r="AI18" s="1">
        <f t="shared" si="6"/>
        <v>224.26005240048195</v>
      </c>
      <c r="AJ18" s="1">
        <f t="shared" si="6"/>
        <v>466.06927612736354</v>
      </c>
      <c r="AK18" s="1">
        <f t="shared" si="6"/>
        <v>7571.4931246140968</v>
      </c>
      <c r="AL18" s="1">
        <f t="shared" si="6"/>
        <v>437.51881134463048</v>
      </c>
      <c r="AM18" s="1">
        <f t="shared" si="6"/>
        <v>3039.216281928323</v>
      </c>
      <c r="AN18" s="1">
        <f t="shared" si="6"/>
        <v>907409.4764321344</v>
      </c>
      <c r="AO18" s="1">
        <f t="shared" si="6"/>
        <v>819.65476468256566</v>
      </c>
      <c r="AP18" s="1">
        <f t="shared" si="6"/>
        <v>208.37256808021874</v>
      </c>
      <c r="AQ18" s="1">
        <f t="shared" si="6"/>
        <v>113190.33264014583</v>
      </c>
      <c r="AR18" s="1">
        <f t="shared" si="6"/>
        <v>120.40149148500127</v>
      </c>
      <c r="AS18" s="1">
        <f t="shared" si="6"/>
        <v>4643.1345213973382</v>
      </c>
      <c r="AT18" s="1">
        <f t="shared" si="6"/>
        <v>148.53671822287569</v>
      </c>
      <c r="AU18" s="1">
        <f t="shared" si="6"/>
        <v>239.94834842675769</v>
      </c>
      <c r="AV18" s="1">
        <f t="shared" si="6"/>
        <v>11610.058724620923</v>
      </c>
      <c r="AW18" s="1">
        <f t="shared" si="6"/>
        <v>26589.136629422683</v>
      </c>
      <c r="AX18" s="1">
        <f t="shared" si="6"/>
        <v>1674.4392617498941</v>
      </c>
      <c r="AY18" s="1">
        <f t="shared" si="6"/>
        <v>682.10852438789857</v>
      </c>
      <c r="AZ18" s="1">
        <f t="shared" si="6"/>
        <v>1101761.5989500885</v>
      </c>
      <c r="BA18" s="1">
        <f t="shared" si="6"/>
        <v>194352.12251795403</v>
      </c>
      <c r="BC18" s="24"/>
      <c r="BD18" s="24"/>
    </row>
    <row r="19" spans="1:78" x14ac:dyDescent="0.25">
      <c r="B19" s="26"/>
      <c r="C19" s="26"/>
    </row>
    <row r="21" spans="1:78" s="26" customFormat="1" x14ac:dyDescent="0.25">
      <c r="A21" s="28"/>
      <c r="D21" s="28"/>
      <c r="E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</row>
    <row r="22" spans="1:78" s="26" customFormat="1" x14ac:dyDescent="0.25">
      <c r="A22" s="28"/>
      <c r="B22" s="28"/>
      <c r="C22" s="28"/>
      <c r="D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</row>
    <row r="23" spans="1:78" s="26" customFormat="1" x14ac:dyDescent="0.25">
      <c r="A23" s="28"/>
      <c r="B23" s="28"/>
      <c r="C23" s="28"/>
      <c r="D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</row>
    <row r="24" spans="1:78" s="26" customFormat="1" x14ac:dyDescent="0.25">
      <c r="A24" s="28"/>
      <c r="B24" s="28"/>
      <c r="C24" s="28"/>
      <c r="D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</row>
    <row r="25" spans="1:78" s="26" customFormat="1" x14ac:dyDescent="0.25">
      <c r="A25" s="28"/>
      <c r="B25" s="28"/>
      <c r="C25" s="28"/>
      <c r="D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</row>
    <row r="26" spans="1:78" s="26" customFormat="1" x14ac:dyDescent="0.25">
      <c r="A26" s="28"/>
      <c r="B26" s="28"/>
      <c r="C26" s="28"/>
      <c r="D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</row>
    <row r="27" spans="1:78" s="26" customFormat="1" x14ac:dyDescent="0.25">
      <c r="A27" s="28"/>
      <c r="B27" s="28"/>
      <c r="C27" s="28"/>
      <c r="D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</row>
    <row r="28" spans="1:78" s="26" customFormat="1" x14ac:dyDescent="0.25">
      <c r="A28" s="28"/>
      <c r="B28" s="28"/>
      <c r="C28" s="28"/>
      <c r="D28" s="28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</row>
    <row r="29" spans="1:78" s="26" customFormat="1" x14ac:dyDescent="0.25">
      <c r="A29" s="28"/>
      <c r="B29" s="28"/>
      <c r="C29" s="28"/>
      <c r="D29" s="28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</row>
    <row r="30" spans="1:78" s="26" customFormat="1" x14ac:dyDescent="0.25">
      <c r="A30" s="28"/>
      <c r="B30" s="28"/>
      <c r="C30" s="28"/>
      <c r="D30" s="28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</row>
    <row r="31" spans="1:78" s="26" customFormat="1" x14ac:dyDescent="0.25">
      <c r="A31" s="28"/>
      <c r="B31" s="28"/>
      <c r="C31" s="28"/>
      <c r="D31" s="28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</row>
    <row r="32" spans="1:78" s="26" customFormat="1" x14ac:dyDescent="0.25">
      <c r="A32" s="28"/>
      <c r="B32" s="28"/>
      <c r="C32" s="28"/>
      <c r="D32" s="28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</row>
    <row r="33" spans="1:78" s="26" customFormat="1" x14ac:dyDescent="0.25">
      <c r="A33" s="28"/>
      <c r="B33" s="28"/>
      <c r="C33" s="28"/>
      <c r="D33" s="28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</row>
    <row r="34" spans="1:78" s="26" customFormat="1" x14ac:dyDescent="0.25">
      <c r="A34" s="28"/>
      <c r="B34" s="28"/>
      <c r="C34" s="28"/>
      <c r="D34" s="28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</row>
    <row r="35" spans="1:78" s="26" customFormat="1" x14ac:dyDescent="0.25">
      <c r="A35" s="28"/>
      <c r="B35" s="28"/>
      <c r="C35" s="28"/>
      <c r="D35" s="28"/>
      <c r="AG35" s="35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</row>
    <row r="36" spans="1:78" s="26" customFormat="1" x14ac:dyDescent="0.25">
      <c r="A36" s="28"/>
      <c r="B36" s="28"/>
      <c r="C36" s="28"/>
      <c r="D36" s="28"/>
      <c r="E36" s="28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</row>
    <row r="37" spans="1:78" s="26" customFormat="1" x14ac:dyDescent="0.25">
      <c r="A37" s="28"/>
      <c r="B37" s="28"/>
      <c r="C37" s="28"/>
      <c r="D37" s="28"/>
      <c r="E37" s="28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</row>
    <row r="38" spans="1:78" s="26" customFormat="1" x14ac:dyDescent="0.25">
      <c r="A38" s="28"/>
      <c r="B38" s="28"/>
      <c r="C38" s="28"/>
      <c r="D38" s="28"/>
      <c r="E38" s="28"/>
      <c r="F38" s="1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</row>
    <row r="39" spans="1:78" s="26" customFormat="1" x14ac:dyDescent="0.25">
      <c r="A39" s="28"/>
      <c r="B39" s="28"/>
      <c r="C39" s="28"/>
      <c r="D39" s="28"/>
      <c r="E39" s="28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</row>
    <row r="40" spans="1:78" s="26" customFormat="1" x14ac:dyDescent="0.25">
      <c r="A40" s="28"/>
      <c r="B40" s="28"/>
      <c r="C40" s="28"/>
      <c r="D40" s="28"/>
      <c r="E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</row>
    <row r="41" spans="1:78" s="26" customFormat="1" x14ac:dyDescent="0.25">
      <c r="A41" s="28"/>
      <c r="B41" s="28"/>
      <c r="C41" s="28"/>
      <c r="D41" s="28"/>
      <c r="E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</row>
    <row r="42" spans="1:78" s="26" customFormat="1" x14ac:dyDescent="0.25">
      <c r="A42" s="28"/>
      <c r="B42" s="28"/>
      <c r="C42" s="28"/>
      <c r="D42" s="28"/>
      <c r="E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</row>
    <row r="43" spans="1:78" s="26" customFormat="1" x14ac:dyDescent="0.25">
      <c r="A43" s="28"/>
      <c r="B43" s="28"/>
      <c r="C43" s="28"/>
      <c r="D43" s="28"/>
      <c r="E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</row>
    <row r="44" spans="1:78" s="26" customFormat="1" x14ac:dyDescent="0.25">
      <c r="A44" s="28"/>
      <c r="B44" s="28"/>
      <c r="C44" s="28"/>
      <c r="D44" s="28"/>
      <c r="E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26" customFormat="1" x14ac:dyDescent="0.25">
      <c r="A45" s="28"/>
      <c r="B45" s="28"/>
      <c r="C45" s="28"/>
      <c r="D45" s="28"/>
      <c r="E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</row>
    <row r="46" spans="1:78" s="26" customFormat="1" x14ac:dyDescent="0.25">
      <c r="A46" s="28"/>
      <c r="B46" s="28"/>
      <c r="C46" s="28"/>
      <c r="D46" s="28"/>
      <c r="E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</row>
    <row r="47" spans="1:78" s="26" customFormat="1" x14ac:dyDescent="0.25">
      <c r="A47" s="28"/>
      <c r="B47" s="28"/>
      <c r="C47" s="28"/>
      <c r="D47" s="28"/>
      <c r="E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</row>
    <row r="48" spans="1:78" s="26" customFormat="1" x14ac:dyDescent="0.25">
      <c r="A48" s="28"/>
      <c r="B48" s="28"/>
      <c r="C48" s="28"/>
      <c r="D48" s="28"/>
      <c r="E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</row>
    <row r="49" spans="1:78" s="26" customFormat="1" x14ac:dyDescent="0.25">
      <c r="A49" s="28"/>
      <c r="B49" s="28"/>
      <c r="C49" s="28"/>
      <c r="D49" s="28"/>
      <c r="E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</row>
    <row r="50" spans="1:78" s="26" customFormat="1" x14ac:dyDescent="0.25">
      <c r="A50" s="28"/>
      <c r="B50" s="28"/>
      <c r="C50" s="28"/>
      <c r="D50" s="28"/>
      <c r="E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</row>
    <row r="51" spans="1:78" s="26" customFormat="1" x14ac:dyDescent="0.25">
      <c r="A51" s="28"/>
      <c r="B51" s="28"/>
      <c r="C51" s="28"/>
      <c r="D51" s="28"/>
      <c r="E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</row>
    <row r="52" spans="1:78" s="26" customFormat="1" x14ac:dyDescent="0.25">
      <c r="A52" s="28"/>
      <c r="B52" s="28"/>
      <c r="C52" s="28"/>
      <c r="D52" s="28"/>
      <c r="E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</row>
    <row r="53" spans="1:78" s="26" customFormat="1" x14ac:dyDescent="0.25">
      <c r="A53" s="28"/>
      <c r="B53" s="28"/>
      <c r="C53" s="28"/>
      <c r="D53" s="28"/>
      <c r="E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</row>
    <row r="54" spans="1:78" s="26" customFormat="1" x14ac:dyDescent="0.25">
      <c r="A54" s="28"/>
      <c r="B54" s="28"/>
      <c r="C54" s="28"/>
      <c r="D54" s="28"/>
      <c r="E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</row>
    <row r="55" spans="1:78" s="26" customFormat="1" x14ac:dyDescent="0.25">
      <c r="A55" s="28"/>
      <c r="B55" s="28"/>
      <c r="C55" s="28"/>
      <c r="D55" s="28"/>
      <c r="E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</row>
    <row r="56" spans="1:78" s="26" customFormat="1" x14ac:dyDescent="0.25">
      <c r="A56" s="28"/>
      <c r="B56" s="28"/>
      <c r="C56" s="28"/>
      <c r="D56" s="28"/>
      <c r="E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</row>
    <row r="57" spans="1:78" s="26" customFormat="1" x14ac:dyDescent="0.25">
      <c r="A57" s="28"/>
      <c r="B57" s="28"/>
      <c r="C57" s="28"/>
      <c r="D57" s="28"/>
      <c r="E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</row>
    <row r="58" spans="1:78" s="26" customFormat="1" x14ac:dyDescent="0.25">
      <c r="A58" s="28"/>
      <c r="B58" s="28"/>
      <c r="C58" s="28"/>
      <c r="D58" s="28"/>
      <c r="E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</row>
    <row r="59" spans="1:78" s="26" customFormat="1" x14ac:dyDescent="0.25">
      <c r="A59" s="28"/>
      <c r="B59" s="28"/>
      <c r="C59" s="28"/>
      <c r="D59" s="28"/>
      <c r="E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</row>
    <row r="60" spans="1:78" s="26" customFormat="1" x14ac:dyDescent="0.25">
      <c r="A60" s="28"/>
      <c r="B60" s="28"/>
      <c r="C60" s="28"/>
      <c r="D60" s="28"/>
      <c r="E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</row>
    <row r="61" spans="1:78" s="26" customFormat="1" x14ac:dyDescent="0.25">
      <c r="A61" s="28"/>
      <c r="B61" s="28"/>
      <c r="C61" s="28"/>
      <c r="D61" s="28"/>
      <c r="E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</row>
    <row r="62" spans="1:78" s="26" customFormat="1" x14ac:dyDescent="0.25">
      <c r="A62" s="28"/>
      <c r="B62" s="28"/>
      <c r="C62" s="28"/>
      <c r="D62" s="28"/>
      <c r="E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</row>
    <row r="63" spans="1:78" s="26" customFormat="1" x14ac:dyDescent="0.25">
      <c r="A63" s="28"/>
      <c r="B63" s="28"/>
      <c r="C63" s="28"/>
      <c r="D63" s="28"/>
      <c r="E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</row>
    <row r="64" spans="1:78" s="26" customFormat="1" x14ac:dyDescent="0.25">
      <c r="A64" s="28"/>
      <c r="B64" s="28"/>
      <c r="C64" s="28"/>
      <c r="D64" s="28"/>
      <c r="E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</row>
    <row r="65" spans="1:78" s="26" customFormat="1" x14ac:dyDescent="0.25">
      <c r="A65" s="28"/>
      <c r="B65" s="28"/>
      <c r="C65" s="28"/>
      <c r="D65" s="28"/>
      <c r="E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</row>
    <row r="66" spans="1:78" s="26" customFormat="1" x14ac:dyDescent="0.25">
      <c r="A66" s="28"/>
      <c r="B66" s="28"/>
      <c r="C66" s="28"/>
      <c r="D66" s="28"/>
      <c r="E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</row>
    <row r="67" spans="1:78" s="26" customFormat="1" x14ac:dyDescent="0.25">
      <c r="A67" s="28"/>
      <c r="B67" s="28"/>
      <c r="C67" s="28"/>
      <c r="D67" s="28"/>
      <c r="E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</row>
    <row r="68" spans="1:78" s="26" customFormat="1" x14ac:dyDescent="0.25">
      <c r="A68" s="28"/>
      <c r="B68" s="28"/>
      <c r="C68" s="28"/>
      <c r="D68" s="28"/>
      <c r="E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</row>
    <row r="69" spans="1:78" s="26" customFormat="1" x14ac:dyDescent="0.25">
      <c r="A69" s="28"/>
      <c r="B69" s="28"/>
      <c r="C69" s="28"/>
      <c r="D69" s="28"/>
      <c r="E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</row>
    <row r="70" spans="1:78" s="26" customFormat="1" x14ac:dyDescent="0.25">
      <c r="A70" s="28"/>
      <c r="B70" s="28"/>
      <c r="C70" s="28"/>
      <c r="D70" s="28"/>
      <c r="E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</row>
    <row r="71" spans="1:78" s="26" customFormat="1" x14ac:dyDescent="0.25">
      <c r="A71" s="28"/>
      <c r="B71" s="28"/>
      <c r="C71" s="28"/>
      <c r="D71" s="28"/>
      <c r="E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</row>
    <row r="72" spans="1:78" s="26" customFormat="1" x14ac:dyDescent="0.25">
      <c r="A72" s="28"/>
      <c r="B72" s="28"/>
      <c r="C72" s="28"/>
      <c r="D72" s="28"/>
      <c r="E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</row>
    <row r="73" spans="1:78" s="26" customFormat="1" x14ac:dyDescent="0.25">
      <c r="A73" s="28"/>
      <c r="B73" s="28"/>
      <c r="C73" s="28"/>
      <c r="D73" s="28"/>
      <c r="E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sheetPr codeName="Sheet36"/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B3" sqref="B3"/>
    </sheetView>
  </sheetViews>
  <sheetFormatPr defaultColWidth="9.140625" defaultRowHeight="15" x14ac:dyDescent="0.25"/>
  <cols>
    <col min="1" max="1" width="19.7109375" style="96" customWidth="1"/>
    <col min="2" max="2" width="12.140625" style="96" customWidth="1"/>
    <col min="3" max="3" width="12.5703125" style="96" customWidth="1"/>
    <col min="4" max="4" width="9.140625" style="96"/>
    <col min="5" max="5" width="15.42578125" style="96" bestFit="1" customWidth="1"/>
    <col min="6" max="7" width="6.7109375" style="97" bestFit="1" customWidth="1"/>
    <col min="8" max="8" width="4.140625" style="97" bestFit="1" customWidth="1"/>
    <col min="9" max="9" width="5.7109375" style="97" bestFit="1" customWidth="1"/>
    <col min="10" max="10" width="6.7109375" style="97" bestFit="1" customWidth="1"/>
    <col min="11" max="11" width="5.85546875" style="97" bestFit="1" customWidth="1"/>
    <col min="12" max="12" width="5.7109375" style="97" bestFit="1" customWidth="1"/>
    <col min="13" max="13" width="9.28515625" style="97" bestFit="1" customWidth="1"/>
    <col min="14" max="14" width="7.7109375" style="97" bestFit="1" customWidth="1"/>
    <col min="15" max="15" width="9.28515625" style="97" bestFit="1" customWidth="1"/>
    <col min="16" max="16" width="5.7109375" style="97" bestFit="1" customWidth="1"/>
    <col min="17" max="17" width="5.28515625" style="97" bestFit="1" customWidth="1"/>
    <col min="18" max="18" width="8.7109375" style="97" bestFit="1" customWidth="1"/>
    <col min="19" max="19" width="4.85546875" style="97" bestFit="1" customWidth="1"/>
    <col min="20" max="20" width="7.85546875" style="97" bestFit="1" customWidth="1"/>
    <col min="21" max="21" width="5.85546875" style="97" bestFit="1" customWidth="1"/>
    <col min="22" max="22" width="6" style="97" bestFit="1" customWidth="1"/>
    <col min="23" max="24" width="6.7109375" style="97" bestFit="1" customWidth="1"/>
    <col min="25" max="26" width="5.7109375" style="97" bestFit="1" customWidth="1"/>
    <col min="27" max="27" width="12" style="97" customWidth="1"/>
    <col min="28" max="29" width="9.140625" style="97"/>
    <col min="30" max="30" width="12" style="97" customWidth="1"/>
    <col min="31" max="31" width="5.85546875" style="97" bestFit="1" customWidth="1"/>
    <col min="32" max="32" width="18.7109375" style="97" bestFit="1" customWidth="1"/>
    <col min="33" max="33" width="6.85546875" style="97" customWidth="1"/>
    <col min="34" max="34" width="5.5703125" style="97" bestFit="1" customWidth="1"/>
    <col min="35" max="35" width="4" style="97" bestFit="1" customWidth="1"/>
    <col min="36" max="36" width="4.140625" style="97" bestFit="1" customWidth="1"/>
    <col min="37" max="37" width="5.5703125" style="97" bestFit="1" customWidth="1"/>
    <col min="38" max="38" width="5.7109375" style="97" bestFit="1" customWidth="1"/>
    <col min="39" max="39" width="5.5703125" style="97" bestFit="1" customWidth="1"/>
    <col min="40" max="40" width="6.7109375" style="97" bestFit="1" customWidth="1"/>
    <col min="41" max="42" width="5" style="97" bestFit="1" customWidth="1"/>
    <col min="43" max="43" width="8.5703125" style="97" bestFit="1" customWidth="1"/>
    <col min="44" max="44" width="4.42578125" style="97" bestFit="1" customWidth="1"/>
    <col min="45" max="45" width="7.5703125" style="97" bestFit="1" customWidth="1"/>
    <col min="46" max="46" width="5.5703125" style="97" bestFit="1" customWidth="1"/>
    <col min="47" max="47" width="5.7109375" style="97" bestFit="1" customWidth="1"/>
    <col min="48" max="48" width="5.5703125" style="97" bestFit="1" customWidth="1"/>
    <col min="49" max="49" width="6.7109375" style="97" bestFit="1" customWidth="1"/>
    <col min="50" max="50" width="5.28515625" style="97" bestFit="1" customWidth="1"/>
    <col min="51" max="51" width="4" style="97" bestFit="1" customWidth="1"/>
    <col min="52" max="54" width="9.140625" style="97"/>
    <col min="55" max="16384" width="9.140625" style="96"/>
  </cols>
  <sheetData>
    <row r="1" spans="1:59" x14ac:dyDescent="0.25">
      <c r="B1" s="96" t="s">
        <v>507</v>
      </c>
      <c r="E1" s="96" t="s">
        <v>512</v>
      </c>
      <c r="AG1" s="96" t="s">
        <v>513</v>
      </c>
      <c r="BC1" s="96" t="s">
        <v>341</v>
      </c>
      <c r="BF1" s="96" t="s">
        <v>485</v>
      </c>
    </row>
    <row r="2" spans="1:59" x14ac:dyDescent="0.25">
      <c r="A2" s="96" t="s">
        <v>52</v>
      </c>
      <c r="B2" s="96" t="s">
        <v>311</v>
      </c>
      <c r="C2" s="96" t="s">
        <v>312</v>
      </c>
      <c r="E2" s="96" t="s">
        <v>227</v>
      </c>
      <c r="F2" s="97" t="s">
        <v>149</v>
      </c>
      <c r="G2" s="97" t="s">
        <v>151</v>
      </c>
      <c r="H2" s="97" t="s">
        <v>152</v>
      </c>
      <c r="I2" s="97" t="s">
        <v>153</v>
      </c>
      <c r="J2" s="97" t="s">
        <v>154</v>
      </c>
      <c r="K2" s="97" t="s">
        <v>155</v>
      </c>
      <c r="L2" s="97" t="s">
        <v>156</v>
      </c>
      <c r="M2" s="97" t="s">
        <v>54</v>
      </c>
      <c r="N2" s="97" t="s">
        <v>53</v>
      </c>
      <c r="O2" s="97" t="s">
        <v>157</v>
      </c>
      <c r="P2" s="97" t="s">
        <v>158</v>
      </c>
      <c r="Q2" s="97" t="s">
        <v>159</v>
      </c>
      <c r="R2" s="97" t="s">
        <v>160</v>
      </c>
      <c r="S2" s="97" t="s">
        <v>161</v>
      </c>
      <c r="T2" s="97" t="s">
        <v>162</v>
      </c>
      <c r="U2" s="97" t="s">
        <v>163</v>
      </c>
      <c r="V2" s="97" t="s">
        <v>164</v>
      </c>
      <c r="W2" s="97" t="s">
        <v>165</v>
      </c>
      <c r="X2" s="97" t="s">
        <v>166</v>
      </c>
      <c r="Y2" s="97" t="s">
        <v>167</v>
      </c>
      <c r="Z2" s="97" t="s">
        <v>168</v>
      </c>
      <c r="AA2" s="96"/>
      <c r="AB2" s="97" t="s">
        <v>54</v>
      </c>
      <c r="AC2" s="97" t="s">
        <v>53</v>
      </c>
      <c r="AD2" s="96"/>
      <c r="AE2" s="97" t="s">
        <v>313</v>
      </c>
      <c r="AF2" s="97" t="s">
        <v>177</v>
      </c>
      <c r="AG2" s="97" t="s">
        <v>149</v>
      </c>
      <c r="AH2" s="97" t="s">
        <v>151</v>
      </c>
      <c r="AI2" s="97" t="s">
        <v>152</v>
      </c>
      <c r="AJ2" s="97" t="s">
        <v>153</v>
      </c>
      <c r="AK2" s="97" t="s">
        <v>154</v>
      </c>
      <c r="AL2" s="97" t="s">
        <v>155</v>
      </c>
      <c r="AM2" s="97" t="s">
        <v>156</v>
      </c>
      <c r="AN2" s="97" t="s">
        <v>157</v>
      </c>
      <c r="AO2" s="97" t="s">
        <v>158</v>
      </c>
      <c r="AP2" s="97" t="s">
        <v>159</v>
      </c>
      <c r="AQ2" s="97" t="s">
        <v>160</v>
      </c>
      <c r="AR2" s="97" t="s">
        <v>161</v>
      </c>
      <c r="AS2" s="97" t="s">
        <v>162</v>
      </c>
      <c r="AT2" s="97" t="s">
        <v>163</v>
      </c>
      <c r="AU2" s="97" t="s">
        <v>164</v>
      </c>
      <c r="AV2" s="97" t="s">
        <v>165</v>
      </c>
      <c r="AW2" s="97" t="s">
        <v>166</v>
      </c>
      <c r="AX2" s="97" t="s">
        <v>167</v>
      </c>
      <c r="AY2" s="97" t="s">
        <v>168</v>
      </c>
      <c r="AZ2" s="97" t="s">
        <v>54</v>
      </c>
      <c r="BA2" s="97" t="s">
        <v>53</v>
      </c>
      <c r="BC2" s="97" t="s">
        <v>54</v>
      </c>
      <c r="BD2" s="97" t="s">
        <v>53</v>
      </c>
      <c r="BF2" s="97" t="s">
        <v>54</v>
      </c>
      <c r="BG2" s="97" t="s">
        <v>53</v>
      </c>
    </row>
    <row r="3" spans="1:59" x14ac:dyDescent="0.25">
      <c r="A3" s="25" t="s">
        <v>121</v>
      </c>
      <c r="B3" s="97">
        <v>2.5166957499999998</v>
      </c>
      <c r="C3" s="97">
        <v>1.1197225</v>
      </c>
      <c r="E3" s="96" t="s">
        <v>121</v>
      </c>
      <c r="F3" s="97">
        <v>5.6244587170422702E-2</v>
      </c>
      <c r="G3" s="97">
        <v>1.54137156377144E-2</v>
      </c>
      <c r="H3" s="97">
        <v>8.49328443404597E-4</v>
      </c>
      <c r="I3" s="97">
        <v>1.2582641092500401E-4</v>
      </c>
      <c r="J3" s="97">
        <v>3.62376819812937E-2</v>
      </c>
      <c r="K3" s="97">
        <v>2.49212353536489E-4</v>
      </c>
      <c r="L3" s="97">
        <v>1.28971181141663E-2</v>
      </c>
      <c r="M3" s="97">
        <v>1.44324626099259</v>
      </c>
      <c r="N3" s="97">
        <v>0.62901997617747596</v>
      </c>
      <c r="O3" s="97">
        <v>0.81422628481511405</v>
      </c>
      <c r="P3" s="97">
        <v>4.8191388850454998E-4</v>
      </c>
      <c r="Q3" s="97">
        <v>8.1787038345210595E-4</v>
      </c>
      <c r="R3" s="97">
        <v>0.31928286351405599</v>
      </c>
      <c r="S3" s="97">
        <v>8.8078078829786596E-4</v>
      </c>
      <c r="T3" s="97">
        <v>7.7382903860844302E-3</v>
      </c>
      <c r="U3" s="97">
        <v>3.4601849103104701E-4</v>
      </c>
      <c r="V3" s="97">
        <v>3.56086713301036E-4</v>
      </c>
      <c r="W3" s="97">
        <v>1.9377219972001199E-2</v>
      </c>
      <c r="X3" s="97">
        <v>0.153757633654656</v>
      </c>
      <c r="Y3" s="97">
        <v>6.9235748781891298E-4</v>
      </c>
      <c r="Z3" s="97">
        <v>3.27147078680754E-3</v>
      </c>
      <c r="AA3" s="96"/>
      <c r="AB3" s="50">
        <f t="shared" ref="AB3:AC15" si="0">(M3-B3)/(B3+1E-50)</f>
        <v>-0.42653129167775239</v>
      </c>
      <c r="AC3" s="50">
        <f t="shared" si="0"/>
        <v>-0.43823583416652251</v>
      </c>
      <c r="AD3" s="96"/>
      <c r="AE3" s="97">
        <v>110</v>
      </c>
      <c r="AF3" s="97" t="s">
        <v>121</v>
      </c>
      <c r="AG3" s="97">
        <v>7.3734117423300003E-3</v>
      </c>
      <c r="AH3" s="97">
        <v>2.0206775798800002E-3</v>
      </c>
      <c r="AI3" s="97">
        <v>1.1134346339799999E-4</v>
      </c>
      <c r="AJ3" s="97">
        <v>1.6495327821199999E-5</v>
      </c>
      <c r="AK3" s="97">
        <v>4.7506544203499996E-3</v>
      </c>
      <c r="AL3" s="97">
        <v>3.2670645790900001E-5</v>
      </c>
      <c r="AM3" s="97">
        <v>1.69077101487E-3</v>
      </c>
      <c r="AN3" s="97">
        <v>0.113812891784</v>
      </c>
      <c r="AO3" s="97">
        <v>6.3177102366300002E-5</v>
      </c>
      <c r="AP3" s="97">
        <v>1.0721963133E-4</v>
      </c>
      <c r="AQ3" s="97">
        <v>4.1856893674200001E-2</v>
      </c>
      <c r="AR3" s="97">
        <v>1.1546729072699999E-4</v>
      </c>
      <c r="AS3" s="97">
        <v>1.01446262675E-3</v>
      </c>
      <c r="AT3" s="97">
        <v>4.5362150209200002E-5</v>
      </c>
      <c r="AU3" s="97">
        <v>4.6681774092199997E-5</v>
      </c>
      <c r="AV3" s="97">
        <v>2.5402805225200002E-3</v>
      </c>
      <c r="AW3" s="97">
        <v>2.0157289864400001E-2</v>
      </c>
      <c r="AX3" s="97">
        <v>9.0765540300700003E-5</v>
      </c>
      <c r="AY3" s="97">
        <v>4.2887852532100002E-4</v>
      </c>
      <c r="AZ3" s="97">
        <f t="shared" ref="AZ3:AZ14" si="1">BA3+AN3</f>
        <v>0.19627539468065655</v>
      </c>
      <c r="BA3" s="97">
        <f t="shared" ref="BA3:BA13" si="2">SUM(AG3:AY3)-AN3</f>
        <v>8.2462502896656548E-2</v>
      </c>
      <c r="BC3" s="83">
        <f t="shared" ref="BC3:BD15" si="3">AZ3/M3</f>
        <v>0.13599577562436815</v>
      </c>
      <c r="BD3" s="83">
        <f t="shared" si="3"/>
        <v>0.13109679504580632</v>
      </c>
      <c r="BF3" s="83">
        <v>0.11269700037115661</v>
      </c>
      <c r="BG3" s="83">
        <v>0.11121287854746995</v>
      </c>
    </row>
    <row r="4" spans="1:59" x14ac:dyDescent="0.25">
      <c r="A4" s="82" t="s">
        <v>77</v>
      </c>
      <c r="B4" s="97">
        <v>2202.8859428000001</v>
      </c>
      <c r="C4" s="97">
        <v>934.79962275000003</v>
      </c>
      <c r="E4" s="96" t="s">
        <v>77</v>
      </c>
      <c r="F4" s="97">
        <v>83.677238400094794</v>
      </c>
      <c r="G4" s="97">
        <v>22.931684660037298</v>
      </c>
      <c r="H4" s="97">
        <v>1.2635848473493201</v>
      </c>
      <c r="I4" s="97">
        <v>0.187197479871823</v>
      </c>
      <c r="J4" s="97">
        <v>53.912853177367303</v>
      </c>
      <c r="K4" s="97">
        <v>0.37075965880884199</v>
      </c>
      <c r="L4" s="97">
        <v>19.187728352810002</v>
      </c>
      <c r="M4" s="97">
        <v>2204.6518168275402</v>
      </c>
      <c r="N4" s="97">
        <v>935.82675081476305</v>
      </c>
      <c r="O4" s="97">
        <v>1268.8250660127701</v>
      </c>
      <c r="P4" s="97">
        <v>0.71696491417142005</v>
      </c>
      <c r="Q4" s="97">
        <v>1.21678621458765</v>
      </c>
      <c r="R4" s="97">
        <v>475.01348990734999</v>
      </c>
      <c r="S4" s="97">
        <v>1.3103800439748201</v>
      </c>
      <c r="T4" s="97">
        <v>11.5126416222479</v>
      </c>
      <c r="U4" s="97">
        <v>0.51479088697465103</v>
      </c>
      <c r="V4" s="97">
        <v>0.529766596787975</v>
      </c>
      <c r="W4" s="97">
        <v>28.828387737008399</v>
      </c>
      <c r="X4" s="97">
        <v>228.75531542105401</v>
      </c>
      <c r="Y4" s="97">
        <v>1.0300489747180499</v>
      </c>
      <c r="Z4" s="97">
        <v>4.8671319195478402</v>
      </c>
      <c r="AA4" s="96"/>
      <c r="AB4" s="50">
        <f t="shared" si="0"/>
        <v>8.0161845569525479E-4</v>
      </c>
      <c r="AC4" s="50">
        <f t="shared" si="0"/>
        <v>1.0987681635358461E-3</v>
      </c>
      <c r="AD4" s="96"/>
      <c r="AE4" s="97">
        <v>111</v>
      </c>
      <c r="AF4" s="97" t="s">
        <v>77</v>
      </c>
      <c r="AG4" s="97">
        <v>36.374302307199997</v>
      </c>
      <c r="AH4" s="97">
        <v>9.9683482403900001</v>
      </c>
      <c r="AI4" s="97">
        <v>0.54927638419000002</v>
      </c>
      <c r="AJ4" s="97">
        <v>8.1374273007799994E-2</v>
      </c>
      <c r="AK4" s="97">
        <v>23.4357907413</v>
      </c>
      <c r="AL4" s="97">
        <v>0.161169893264</v>
      </c>
      <c r="AM4" s="97">
        <v>8.3408629900100006</v>
      </c>
      <c r="AN4" s="97">
        <v>590.31739824500005</v>
      </c>
      <c r="AO4" s="97">
        <v>0.31166345654499999</v>
      </c>
      <c r="AP4" s="97">
        <v>0.52893280414199995</v>
      </c>
      <c r="AQ4" s="97">
        <v>206.487219856</v>
      </c>
      <c r="AR4" s="97">
        <v>0.56961988431699995</v>
      </c>
      <c r="AS4" s="97">
        <v>5.0045176147300001</v>
      </c>
      <c r="AT4" s="97">
        <v>0.223779245737</v>
      </c>
      <c r="AU4" s="97">
        <v>0.230289192872</v>
      </c>
      <c r="AV4" s="97">
        <v>12.5316385268</v>
      </c>
      <c r="AW4" s="97">
        <v>99.4393641952</v>
      </c>
      <c r="AX4" s="97">
        <v>0.447761941296</v>
      </c>
      <c r="AY4" s="97">
        <v>2.11573121658</v>
      </c>
      <c r="AZ4" s="97">
        <f t="shared" si="1"/>
        <v>997.11904100858089</v>
      </c>
      <c r="BA4" s="97">
        <f t="shared" si="2"/>
        <v>406.80164276358084</v>
      </c>
      <c r="BC4" s="83">
        <f t="shared" si="3"/>
        <v>0.45227959961651437</v>
      </c>
      <c r="BD4" s="83">
        <f t="shared" si="3"/>
        <v>0.43469760018016723</v>
      </c>
      <c r="BF4" s="83">
        <v>0.3766498290949552</v>
      </c>
      <c r="BG4" s="83">
        <v>0.3618036052402982</v>
      </c>
    </row>
    <row r="5" spans="1:59" x14ac:dyDescent="0.25">
      <c r="A5" s="82" t="s">
        <v>71</v>
      </c>
      <c r="B5" s="97">
        <v>360.14263849999998</v>
      </c>
      <c r="C5" s="97">
        <v>152.35889700000001</v>
      </c>
      <c r="E5" s="96" t="s">
        <v>71</v>
      </c>
      <c r="F5" s="97">
        <v>13.6723408883866</v>
      </c>
      <c r="G5" s="97">
        <v>3.7468909198675</v>
      </c>
      <c r="H5" s="97">
        <v>0.206460884634798</v>
      </c>
      <c r="I5" s="97">
        <v>3.0586711597546199E-2</v>
      </c>
      <c r="J5" s="97">
        <v>8.8090329465919197</v>
      </c>
      <c r="K5" s="97">
        <v>6.05804305616384E-2</v>
      </c>
      <c r="L5" s="97">
        <v>3.1351600155183301</v>
      </c>
      <c r="M5" s="97">
        <v>361.57813408213298</v>
      </c>
      <c r="N5" s="97">
        <v>152.908243271516</v>
      </c>
      <c r="O5" s="97">
        <v>208.66989081061701</v>
      </c>
      <c r="P5" s="97">
        <v>0.11714742330750599</v>
      </c>
      <c r="Q5" s="97">
        <v>0.198814865874436</v>
      </c>
      <c r="R5" s="97">
        <v>77.6142259778767</v>
      </c>
      <c r="S5" s="97">
        <v>0.214109531267833</v>
      </c>
      <c r="T5" s="97">
        <v>1.8810908291365001</v>
      </c>
      <c r="U5" s="97">
        <v>8.4114483742213503E-2</v>
      </c>
      <c r="V5" s="97">
        <v>8.6560725063873301E-2</v>
      </c>
      <c r="W5" s="97">
        <v>4.7103739791773398</v>
      </c>
      <c r="X5" s="97">
        <v>37.377184923846798</v>
      </c>
      <c r="Y5" s="97">
        <v>0.16830465915225601</v>
      </c>
      <c r="Z5" s="97">
        <v>0.79526307591263101</v>
      </c>
      <c r="AA5" s="96"/>
      <c r="AB5" s="50">
        <f t="shared" si="0"/>
        <v>3.9859084392558008E-3</v>
      </c>
      <c r="AC5" s="50">
        <f t="shared" si="0"/>
        <v>3.6056067767147619E-3</v>
      </c>
      <c r="AD5" s="96"/>
      <c r="AE5" s="97">
        <v>112</v>
      </c>
      <c r="AF5" s="97" t="s">
        <v>71</v>
      </c>
      <c r="AG5" s="97">
        <v>3.04914731115</v>
      </c>
      <c r="AH5" s="97">
        <v>0.83561633076999997</v>
      </c>
      <c r="AI5" s="97">
        <v>4.6044168949399999E-2</v>
      </c>
      <c r="AJ5" s="97">
        <v>6.8213580907400002E-3</v>
      </c>
      <c r="AK5" s="97">
        <v>1.9645511172900001</v>
      </c>
      <c r="AL5" s="97">
        <v>1.35103821475E-2</v>
      </c>
      <c r="AM5" s="97">
        <v>0.69918921795099997</v>
      </c>
      <c r="AN5" s="97">
        <v>49.825961886899997</v>
      </c>
      <c r="AO5" s="97">
        <v>2.6125800020399999E-2</v>
      </c>
      <c r="AP5" s="97">
        <v>4.4338828735800001E-2</v>
      </c>
      <c r="AQ5" s="97">
        <v>17.309195775300001</v>
      </c>
      <c r="AR5" s="97">
        <v>4.7749506721700002E-2</v>
      </c>
      <c r="AS5" s="97">
        <v>0.41951351579899998</v>
      </c>
      <c r="AT5" s="97">
        <v>1.8758734572199998E-2</v>
      </c>
      <c r="AU5" s="97">
        <v>1.93044431605E-2</v>
      </c>
      <c r="AV5" s="97">
        <v>1.0504891949499999</v>
      </c>
      <c r="AW5" s="97">
        <v>8.3356998067799992</v>
      </c>
      <c r="AX5" s="97">
        <v>3.7534523260900003E-2</v>
      </c>
      <c r="AY5" s="97">
        <v>0.177355314933</v>
      </c>
      <c r="AZ5" s="97">
        <f t="shared" si="1"/>
        <v>83.926907217482139</v>
      </c>
      <c r="BA5" s="97">
        <f t="shared" si="2"/>
        <v>34.100945330582142</v>
      </c>
      <c r="BC5" s="83">
        <f t="shared" si="3"/>
        <v>0.2321127836740759</v>
      </c>
      <c r="BD5" s="83">
        <f t="shared" si="3"/>
        <v>0.22301574199652402</v>
      </c>
      <c r="BF5" s="83">
        <v>0.14911450698275472</v>
      </c>
      <c r="BG5" s="83">
        <v>0.13707608954398376</v>
      </c>
    </row>
    <row r="6" spans="1:59" x14ac:dyDescent="0.25">
      <c r="A6" s="82" t="s">
        <v>122</v>
      </c>
      <c r="B6" s="97">
        <v>1330.20865</v>
      </c>
      <c r="C6" s="97">
        <v>576.96685500000001</v>
      </c>
      <c r="E6" s="96" t="s">
        <v>122</v>
      </c>
      <c r="F6" s="97">
        <v>51.727499054691101</v>
      </c>
      <c r="G6" s="97">
        <v>14.1758913515358</v>
      </c>
      <c r="H6" s="97">
        <v>0.78111580717372897</v>
      </c>
      <c r="I6" s="97">
        <v>0.115721048418833</v>
      </c>
      <c r="J6" s="97">
        <v>33.327782973527903</v>
      </c>
      <c r="K6" s="97">
        <v>0.22919724501375099</v>
      </c>
      <c r="L6" s="97">
        <v>11.8614429228227</v>
      </c>
      <c r="M6" s="97">
        <v>1333.6411694558899</v>
      </c>
      <c r="N6" s="97">
        <v>578.508271807244</v>
      </c>
      <c r="O6" s="97">
        <v>755.13289764864896</v>
      </c>
      <c r="P6" s="97">
        <v>0.44321607830696003</v>
      </c>
      <c r="Q6" s="97">
        <v>0.752187323240464</v>
      </c>
      <c r="R6" s="97">
        <v>293.64328539944898</v>
      </c>
      <c r="S6" s="97">
        <v>0.81005462502301195</v>
      </c>
      <c r="T6" s="97">
        <v>7.1168710347812203</v>
      </c>
      <c r="U6" s="97">
        <v>0.318234429638386</v>
      </c>
      <c r="V6" s="97">
        <v>0.32749234046616699</v>
      </c>
      <c r="W6" s="97">
        <v>17.8211077878161</v>
      </c>
      <c r="X6" s="97">
        <v>141.41164704501199</v>
      </c>
      <c r="Y6" s="97">
        <v>0.63675862520103299</v>
      </c>
      <c r="Z6" s="97">
        <v>3.0087667151242599</v>
      </c>
      <c r="AA6" s="96"/>
      <c r="AB6" s="50">
        <f t="shared" si="0"/>
        <v>2.5804368779964405E-3</v>
      </c>
      <c r="AC6" s="50">
        <f t="shared" si="0"/>
        <v>2.6715864072364964E-3</v>
      </c>
      <c r="AD6" s="96"/>
      <c r="AE6" s="97">
        <v>113</v>
      </c>
      <c r="AF6" s="97" t="s">
        <v>122</v>
      </c>
      <c r="AG6" s="97">
        <v>5.36781352716</v>
      </c>
      <c r="AH6" s="97">
        <v>1.4710449806599999</v>
      </c>
      <c r="AI6" s="97">
        <v>8.1057586538999998E-2</v>
      </c>
      <c r="AJ6" s="97">
        <v>1.2008530765000001E-2</v>
      </c>
      <c r="AK6" s="97">
        <v>3.4584568024100002</v>
      </c>
      <c r="AL6" s="97">
        <v>2.3784096805600001E-2</v>
      </c>
      <c r="AM6" s="97">
        <v>1.2308744284499999</v>
      </c>
      <c r="AN6" s="97">
        <v>84.012050304699997</v>
      </c>
      <c r="AO6" s="97">
        <v>4.5992671953199997E-2</v>
      </c>
      <c r="AP6" s="97">
        <v>7.8055453664199997E-2</v>
      </c>
      <c r="AQ6" s="97">
        <v>30.471646398000001</v>
      </c>
      <c r="AR6" s="97">
        <v>8.4059711720799998E-2</v>
      </c>
      <c r="AS6" s="97">
        <v>0.73852462566800003</v>
      </c>
      <c r="AT6" s="97">
        <v>3.3023459447799997E-2</v>
      </c>
      <c r="AU6" s="97">
        <v>3.3984141278799999E-2</v>
      </c>
      <c r="AV6" s="97">
        <v>1.8493138310299999</v>
      </c>
      <c r="AW6" s="97">
        <v>14.674425101300001</v>
      </c>
      <c r="AX6" s="97">
        <v>6.6076941569799999E-2</v>
      </c>
      <c r="AY6" s="97">
        <v>0.31222181466400001</v>
      </c>
      <c r="AZ6" s="97">
        <f t="shared" si="1"/>
        <v>144.04441440778621</v>
      </c>
      <c r="BA6" s="97">
        <f t="shared" si="2"/>
        <v>60.032364103086209</v>
      </c>
      <c r="BC6" s="83">
        <f t="shared" si="3"/>
        <v>0.10800837414651399</v>
      </c>
      <c r="BD6" s="83">
        <f t="shared" si="3"/>
        <v>0.10377096928198926</v>
      </c>
      <c r="BF6" s="83">
        <v>0.13562918852262074</v>
      </c>
      <c r="BG6" s="83">
        <v>0.13037499885301287</v>
      </c>
    </row>
    <row r="7" spans="1:59" x14ac:dyDescent="0.25">
      <c r="A7" s="82" t="s">
        <v>123</v>
      </c>
      <c r="B7" s="97">
        <v>20676.082339000001</v>
      </c>
      <c r="C7" s="97">
        <v>9013.6542752000005</v>
      </c>
      <c r="E7" s="96" t="s">
        <v>123</v>
      </c>
      <c r="F7" s="97">
        <v>805.318397230551</v>
      </c>
      <c r="G7" s="97">
        <v>220.69683633642501</v>
      </c>
      <c r="H7" s="97">
        <v>12.160842060291399</v>
      </c>
      <c r="I7" s="97">
        <v>1.80160947832125</v>
      </c>
      <c r="J7" s="97">
        <v>518.86281682642095</v>
      </c>
      <c r="K7" s="97">
        <v>3.5682666350155201</v>
      </c>
      <c r="L7" s="97">
        <v>184.66471636065799</v>
      </c>
      <c r="M7" s="97">
        <v>20655.718026315899</v>
      </c>
      <c r="N7" s="97">
        <v>9006.4910763257594</v>
      </c>
      <c r="O7" s="97">
        <v>11649.226949990099</v>
      </c>
      <c r="P7" s="97">
        <v>6.9001538595267897</v>
      </c>
      <c r="Q7" s="97">
        <v>11.7104510465338</v>
      </c>
      <c r="R7" s="97">
        <v>4571.57760531445</v>
      </c>
      <c r="S7" s="97">
        <v>12.611238819676</v>
      </c>
      <c r="T7" s="97">
        <v>110.798837371887</v>
      </c>
      <c r="U7" s="97">
        <v>4.9544157546510696</v>
      </c>
      <c r="V7" s="97">
        <v>5.0985482683812</v>
      </c>
      <c r="W7" s="97">
        <v>277.44746142677201</v>
      </c>
      <c r="X7" s="97">
        <v>2201.5637543918501</v>
      </c>
      <c r="Y7" s="97">
        <v>9.91335019541396</v>
      </c>
      <c r="Z7" s="97">
        <v>46.841774948925803</v>
      </c>
      <c r="AA7" s="96"/>
      <c r="AB7" s="50">
        <f t="shared" si="0"/>
        <v>-9.8492124137509736E-4</v>
      </c>
      <c r="AC7" s="50">
        <f t="shared" si="0"/>
        <v>-7.9470530547746346E-4</v>
      </c>
      <c r="AD7" s="96"/>
      <c r="AE7" s="97">
        <v>124</v>
      </c>
      <c r="AF7" s="97" t="s">
        <v>123</v>
      </c>
      <c r="AG7" s="97">
        <v>188.10132216100001</v>
      </c>
      <c r="AH7" s="97">
        <v>51.549015730900003</v>
      </c>
      <c r="AI7" s="97">
        <v>2.8404561581299999</v>
      </c>
      <c r="AJ7" s="97">
        <v>0.42080831173599997</v>
      </c>
      <c r="AK7" s="97">
        <v>121.19278919</v>
      </c>
      <c r="AL7" s="97">
        <v>0.83345294672600001</v>
      </c>
      <c r="AM7" s="97">
        <v>43.132850729899999</v>
      </c>
      <c r="AN7" s="97">
        <v>2894.2553181899998</v>
      </c>
      <c r="AO7" s="97">
        <v>1.6116957682599999</v>
      </c>
      <c r="AP7" s="97">
        <v>2.7352540576600002</v>
      </c>
      <c r="AQ7" s="97">
        <v>1067.8010579300001</v>
      </c>
      <c r="AR7" s="97">
        <v>2.94565803329</v>
      </c>
      <c r="AS7" s="97">
        <v>25.879710101200001</v>
      </c>
      <c r="AT7" s="97">
        <v>1.1572228042699999</v>
      </c>
      <c r="AU7" s="97">
        <v>1.1908874523299999</v>
      </c>
      <c r="AV7" s="97">
        <v>64.804480038299999</v>
      </c>
      <c r="AW7" s="97">
        <v>514.22775109300005</v>
      </c>
      <c r="AX7" s="97">
        <v>2.31549766954</v>
      </c>
      <c r="AY7" s="97">
        <v>10.941016231600001</v>
      </c>
      <c r="AZ7" s="97">
        <f t="shared" si="1"/>
        <v>4997.9362445978404</v>
      </c>
      <c r="BA7" s="97">
        <f t="shared" si="2"/>
        <v>2103.6809264078406</v>
      </c>
      <c r="BC7" s="83">
        <f t="shared" si="3"/>
        <v>0.24196381061313604</v>
      </c>
      <c r="BD7" s="83">
        <f t="shared" si="3"/>
        <v>0.23357386451395309</v>
      </c>
      <c r="BF7" s="83">
        <v>0.28820432628611231</v>
      </c>
      <c r="BG7" s="83">
        <v>0.29416820425134149</v>
      </c>
    </row>
    <row r="8" spans="1:59" x14ac:dyDescent="0.25">
      <c r="A8" s="82" t="s">
        <v>72</v>
      </c>
      <c r="B8" s="97">
        <v>48698.592277000003</v>
      </c>
      <c r="C8" s="97">
        <v>20871.845804</v>
      </c>
      <c r="E8" s="96" t="s">
        <v>72</v>
      </c>
      <c r="F8" s="97">
        <v>1866.0867130532599</v>
      </c>
      <c r="G8" s="97">
        <v>511.39957736002299</v>
      </c>
      <c r="H8" s="97">
        <v>28.179169535523499</v>
      </c>
      <c r="I8" s="97">
        <v>4.17469195732229</v>
      </c>
      <c r="J8" s="97">
        <v>1202.3108165188701</v>
      </c>
      <c r="K8" s="97">
        <v>8.2683947429345501</v>
      </c>
      <c r="L8" s="97">
        <v>427.90573701822399</v>
      </c>
      <c r="M8" s="97">
        <v>48691.226441216801</v>
      </c>
      <c r="N8" s="97">
        <v>20869.8750333239</v>
      </c>
      <c r="O8" s="97">
        <v>27821.351407892798</v>
      </c>
      <c r="P8" s="97">
        <v>15.9890740483277</v>
      </c>
      <c r="Q8" s="97">
        <v>27.135488862050401</v>
      </c>
      <c r="R8" s="97">
        <v>10593.277110115499</v>
      </c>
      <c r="S8" s="97">
        <v>29.222824275997201</v>
      </c>
      <c r="T8" s="97">
        <v>256.74344730764199</v>
      </c>
      <c r="U8" s="97">
        <v>11.480389828485301</v>
      </c>
      <c r="V8" s="97">
        <v>11.814377433775901</v>
      </c>
      <c r="W8" s="97">
        <v>642.902307741762</v>
      </c>
      <c r="X8" s="97">
        <v>5101.4717335144496</v>
      </c>
      <c r="Y8" s="97">
        <v>22.971235733384798</v>
      </c>
      <c r="Z8" s="97">
        <v>108.541944276322</v>
      </c>
      <c r="AA8" s="96"/>
      <c r="AB8" s="50">
        <f t="shared" si="0"/>
        <v>-1.5125356686504499E-4</v>
      </c>
      <c r="AC8" s="50">
        <f t="shared" si="0"/>
        <v>-9.4422443257145179E-5</v>
      </c>
      <c r="AD8" s="96"/>
      <c r="AE8" s="97">
        <v>135</v>
      </c>
      <c r="AF8" s="97" t="s">
        <v>72</v>
      </c>
      <c r="AG8" s="97">
        <v>634.41942343100004</v>
      </c>
      <c r="AH8" s="97">
        <v>173.862129818</v>
      </c>
      <c r="AI8" s="97">
        <v>9.5801589699599994</v>
      </c>
      <c r="AJ8" s="97">
        <v>1.41928277058</v>
      </c>
      <c r="AK8" s="97">
        <v>408.753421753</v>
      </c>
      <c r="AL8" s="97">
        <v>2.8110315272499999</v>
      </c>
      <c r="AM8" s="97">
        <v>145.47648124899999</v>
      </c>
      <c r="AN8" s="97">
        <v>9915.6084749199999</v>
      </c>
      <c r="AO8" s="97">
        <v>5.4358528535500001</v>
      </c>
      <c r="AP8" s="97">
        <v>9.2253382412999994</v>
      </c>
      <c r="AQ8" s="97">
        <v>3601.4299142700002</v>
      </c>
      <c r="AR8" s="97">
        <v>9.9349788201100004</v>
      </c>
      <c r="AS8" s="97">
        <v>87.285887124400006</v>
      </c>
      <c r="AT8" s="97">
        <v>3.9030274860900001</v>
      </c>
      <c r="AU8" s="97">
        <v>4.0165700863099998</v>
      </c>
      <c r="AV8" s="97">
        <v>218.56955098399999</v>
      </c>
      <c r="AW8" s="97">
        <v>1734.36353603</v>
      </c>
      <c r="AX8" s="97">
        <v>7.80960337468</v>
      </c>
      <c r="AY8" s="97">
        <v>36.901352964200001</v>
      </c>
      <c r="AZ8" s="97">
        <f t="shared" si="1"/>
        <v>17010.806016673436</v>
      </c>
      <c r="BA8" s="97">
        <f t="shared" si="2"/>
        <v>7095.1975417534359</v>
      </c>
      <c r="BC8" s="83">
        <f t="shared" si="3"/>
        <v>0.34936080398816782</v>
      </c>
      <c r="BD8" s="83">
        <f t="shared" si="3"/>
        <v>0.33997316852277282</v>
      </c>
      <c r="BF8" s="83">
        <v>0.44780644521012053</v>
      </c>
      <c r="BG8" s="83">
        <v>0.45418505659417013</v>
      </c>
    </row>
    <row r="9" spans="1:59" x14ac:dyDescent="0.25">
      <c r="A9" s="82" t="s">
        <v>124</v>
      </c>
      <c r="B9" s="97">
        <v>54246.338437999999</v>
      </c>
      <c r="C9" s="97">
        <v>21903.075135999999</v>
      </c>
      <c r="E9" s="96" t="s">
        <v>124</v>
      </c>
      <c r="F9" s="97">
        <v>1957.1642355127699</v>
      </c>
      <c r="G9" s="97">
        <v>536.359242044805</v>
      </c>
      <c r="H9" s="97">
        <v>29.554492668781101</v>
      </c>
      <c r="I9" s="97">
        <v>4.3784473935420696</v>
      </c>
      <c r="J9" s="97">
        <v>1260.9914407449301</v>
      </c>
      <c r="K9" s="97">
        <v>8.6719446288913407</v>
      </c>
      <c r="L9" s="97">
        <v>448.79049076934001</v>
      </c>
      <c r="M9" s="97">
        <v>54235.182410599497</v>
      </c>
      <c r="N9" s="97">
        <v>21888.4634923431</v>
      </c>
      <c r="O9" s="97">
        <v>32346.7189182564</v>
      </c>
      <c r="P9" s="97">
        <v>16.7694317511903</v>
      </c>
      <c r="Q9" s="97">
        <v>28.459886393977399</v>
      </c>
      <c r="R9" s="97">
        <v>11110.2991202961</v>
      </c>
      <c r="S9" s="97">
        <v>30.649103930261901</v>
      </c>
      <c r="T9" s="97">
        <v>269.27426545738899</v>
      </c>
      <c r="U9" s="97">
        <v>12.040709096675499</v>
      </c>
      <c r="V9" s="97">
        <v>12.390995277653399</v>
      </c>
      <c r="W9" s="97">
        <v>674.28019855108403</v>
      </c>
      <c r="X9" s="97">
        <v>5350.4575812594703</v>
      </c>
      <c r="Y9" s="97">
        <v>24.092382153829199</v>
      </c>
      <c r="Z9" s="97">
        <v>113.839524412324</v>
      </c>
      <c r="AA9" s="96"/>
      <c r="AB9" s="50">
        <f t="shared" si="0"/>
        <v>-2.0565493859558758E-4</v>
      </c>
      <c r="AC9" s="50">
        <f t="shared" si="0"/>
        <v>-6.6710466754886565E-4</v>
      </c>
      <c r="AD9" s="96"/>
      <c r="AE9" s="97">
        <v>146</v>
      </c>
      <c r="AF9" s="97" t="s">
        <v>124</v>
      </c>
      <c r="AG9" s="97">
        <v>1117.6490027</v>
      </c>
      <c r="AH9" s="97">
        <v>306.290808352</v>
      </c>
      <c r="AI9" s="97">
        <v>16.877249993900001</v>
      </c>
      <c r="AJ9" s="97">
        <v>2.5003332633599999</v>
      </c>
      <c r="AK9" s="97">
        <v>720.09594578199994</v>
      </c>
      <c r="AL9" s="97">
        <v>4.9521601739700003</v>
      </c>
      <c r="AM9" s="97">
        <v>256.28415397600003</v>
      </c>
      <c r="AN9" s="97">
        <v>18145.680739300002</v>
      </c>
      <c r="AO9" s="97">
        <v>9.5762760806300005</v>
      </c>
      <c r="AP9" s="97">
        <v>16.2521664876</v>
      </c>
      <c r="AQ9" s="97">
        <v>6344.5954389999997</v>
      </c>
      <c r="AR9" s="97">
        <v>17.502331947999998</v>
      </c>
      <c r="AS9" s="97">
        <v>153.77048881900001</v>
      </c>
      <c r="AT9" s="97">
        <v>6.8759162704800003</v>
      </c>
      <c r="AU9" s="97">
        <v>7.07594286524</v>
      </c>
      <c r="AV9" s="97">
        <v>385.05133521499999</v>
      </c>
      <c r="AW9" s="97">
        <v>3055.40723312</v>
      </c>
      <c r="AX9" s="97">
        <v>13.758083538499999</v>
      </c>
      <c r="AY9" s="97">
        <v>65.008665951799998</v>
      </c>
      <c r="AZ9" s="97">
        <f t="shared" si="1"/>
        <v>30645.204272837484</v>
      </c>
      <c r="BA9" s="97">
        <f t="shared" si="2"/>
        <v>12499.523533537482</v>
      </c>
      <c r="BC9" s="83">
        <f t="shared" si="3"/>
        <v>0.56504289117774431</v>
      </c>
      <c r="BD9" s="83">
        <f t="shared" si="3"/>
        <v>0.57105532043900642</v>
      </c>
      <c r="BF9" s="83">
        <v>0.47522712271559381</v>
      </c>
      <c r="BG9" s="83">
        <v>0.47617743622167136</v>
      </c>
    </row>
    <row r="10" spans="1:59" x14ac:dyDescent="0.25">
      <c r="A10" s="82" t="s">
        <v>125</v>
      </c>
      <c r="B10" s="97">
        <v>113927.74851999999</v>
      </c>
      <c r="C10" s="97">
        <v>40009.744537999999</v>
      </c>
      <c r="E10" s="96" t="s">
        <v>125</v>
      </c>
      <c r="F10" s="97">
        <v>3576.2838426537601</v>
      </c>
      <c r="G10" s="97">
        <v>980.07760238050298</v>
      </c>
      <c r="H10" s="97">
        <v>54.004289978669703</v>
      </c>
      <c r="I10" s="97">
        <v>8.0006192773326603</v>
      </c>
      <c r="J10" s="97">
        <v>2304.18225998049</v>
      </c>
      <c r="K10" s="97">
        <v>15.846058703665401</v>
      </c>
      <c r="L10" s="97">
        <v>820.06509203709595</v>
      </c>
      <c r="M10" s="97">
        <v>114008.08047499</v>
      </c>
      <c r="N10" s="97">
        <v>39996.317884092001</v>
      </c>
      <c r="O10" s="97">
        <v>74011.762590898405</v>
      </c>
      <c r="P10" s="97">
        <v>30.642425405076501</v>
      </c>
      <c r="Q10" s="97">
        <v>52.004129003777201</v>
      </c>
      <c r="R10" s="97">
        <v>20301.610140621</v>
      </c>
      <c r="S10" s="97">
        <v>56.0044315816397</v>
      </c>
      <c r="T10" s="97">
        <v>492.03903681240803</v>
      </c>
      <c r="U10" s="97">
        <v>22.001742829094599</v>
      </c>
      <c r="V10" s="97">
        <v>22.6417942961085</v>
      </c>
      <c r="W10" s="97">
        <v>1232.09780197495</v>
      </c>
      <c r="X10" s="97">
        <v>9776.7766032382806</v>
      </c>
      <c r="Y10" s="97">
        <v>44.023498998653302</v>
      </c>
      <c r="Z10" s="97">
        <v>208.016514319518</v>
      </c>
      <c r="AA10" s="96"/>
      <c r="AB10" s="50">
        <f t="shared" si="0"/>
        <v>7.0511316192562205E-4</v>
      </c>
      <c r="AC10" s="50">
        <f t="shared" si="0"/>
        <v>-3.355845947790519E-4</v>
      </c>
      <c r="AD10" s="96"/>
      <c r="AE10" s="97">
        <v>147</v>
      </c>
      <c r="AF10" s="97" t="s">
        <v>125</v>
      </c>
      <c r="AG10" s="97">
        <v>2078.8443090300002</v>
      </c>
      <c r="AH10" s="97">
        <v>569.70560539300004</v>
      </c>
      <c r="AI10" s="97">
        <v>31.391944230299998</v>
      </c>
      <c r="AJ10" s="97">
        <v>4.6506582139699999</v>
      </c>
      <c r="AK10" s="97">
        <v>1339.3895134899999</v>
      </c>
      <c r="AL10" s="97">
        <v>9.2110939107499998</v>
      </c>
      <c r="AM10" s="97">
        <v>476.69245812600002</v>
      </c>
      <c r="AN10" s="97">
        <v>44083.728454600001</v>
      </c>
      <c r="AO10" s="97">
        <v>17.812020459300001</v>
      </c>
      <c r="AP10" s="97">
        <v>30.229279162800001</v>
      </c>
      <c r="AQ10" s="97">
        <v>11801.0448593</v>
      </c>
      <c r="AR10" s="97">
        <v>32.554605764500003</v>
      </c>
      <c r="AS10" s="97">
        <v>286.01547047600002</v>
      </c>
      <c r="AT10" s="97">
        <v>12.789309687199999</v>
      </c>
      <c r="AU10" s="97">
        <v>13.1613623347</v>
      </c>
      <c r="AV10" s="97">
        <v>716.20137807799995</v>
      </c>
      <c r="AW10" s="97">
        <v>5683.1043288600004</v>
      </c>
      <c r="AX10" s="97">
        <v>25.590246573600002</v>
      </c>
      <c r="AY10" s="97">
        <v>120.91711665</v>
      </c>
      <c r="AZ10" s="97">
        <f t="shared" si="1"/>
        <v>67333.034014340112</v>
      </c>
      <c r="BA10" s="97">
        <f t="shared" si="2"/>
        <v>23249.305559740111</v>
      </c>
      <c r="BC10" s="83">
        <f t="shared" si="3"/>
        <v>0.59059878680363354</v>
      </c>
      <c r="BD10" s="83">
        <f t="shared" si="3"/>
        <v>0.5812861480678253</v>
      </c>
      <c r="BF10" s="83">
        <v>0.50158903316518466</v>
      </c>
      <c r="BG10" s="83">
        <v>0.50296926159934452</v>
      </c>
    </row>
    <row r="11" spans="1:59" x14ac:dyDescent="0.25">
      <c r="A11" s="82" t="s">
        <v>126</v>
      </c>
      <c r="B11" s="97">
        <v>73927.041372000007</v>
      </c>
      <c r="C11" s="97">
        <v>24719.423495999999</v>
      </c>
      <c r="E11" s="96" t="s">
        <v>126</v>
      </c>
      <c r="F11" s="97">
        <v>1875.8291581420301</v>
      </c>
      <c r="G11" s="97">
        <v>514.06928646266101</v>
      </c>
      <c r="H11" s="97">
        <v>28.326270796390201</v>
      </c>
      <c r="I11" s="97">
        <v>4.1964771884783802</v>
      </c>
      <c r="J11" s="97">
        <v>1208.58725056088</v>
      </c>
      <c r="K11" s="97">
        <v>8.3115612407794099</v>
      </c>
      <c r="L11" s="97">
        <v>430.13975258173201</v>
      </c>
      <c r="M11" s="97">
        <v>63193.084311002203</v>
      </c>
      <c r="N11" s="97">
        <v>20978.8285904609</v>
      </c>
      <c r="O11" s="97">
        <v>42214.255720541303</v>
      </c>
      <c r="P11" s="97">
        <v>16.072529730523598</v>
      </c>
      <c r="Q11" s="97">
        <v>27.277146078220898</v>
      </c>
      <c r="R11" s="97">
        <v>10648.5796032159</v>
      </c>
      <c r="S11" s="97">
        <v>29.375388317358802</v>
      </c>
      <c r="T11" s="97">
        <v>258.08383647802998</v>
      </c>
      <c r="U11" s="97">
        <v>11.540333387470801</v>
      </c>
      <c r="V11" s="97">
        <v>11.876046934407199</v>
      </c>
      <c r="W11" s="97">
        <v>646.25852552076105</v>
      </c>
      <c r="X11" s="97">
        <v>5128.1056570372402</v>
      </c>
      <c r="Y11" s="97">
        <v>23.091158380810398</v>
      </c>
      <c r="Z11" s="97">
        <v>109.108608407174</v>
      </c>
      <c r="AA11" s="96"/>
      <c r="AB11" s="50">
        <f t="shared" si="0"/>
        <v>-0.1451966271311286</v>
      </c>
      <c r="AC11" s="50">
        <f t="shared" si="0"/>
        <v>-0.1513220931768246</v>
      </c>
      <c r="AD11" s="96"/>
      <c r="AE11" s="97">
        <v>148</v>
      </c>
      <c r="AF11" s="97" t="s">
        <v>126</v>
      </c>
      <c r="AG11" s="97">
        <v>961.00993901899994</v>
      </c>
      <c r="AH11" s="97">
        <v>263.36399852099998</v>
      </c>
      <c r="AI11" s="97">
        <v>14.511895021600001</v>
      </c>
      <c r="AJ11" s="97">
        <v>2.14991028188</v>
      </c>
      <c r="AK11" s="97">
        <v>619.17414194499997</v>
      </c>
      <c r="AL11" s="97">
        <v>4.2581124361200002</v>
      </c>
      <c r="AM11" s="97">
        <v>220.365799724</v>
      </c>
      <c r="AN11" s="97">
        <v>23040.831874700001</v>
      </c>
      <c r="AO11" s="97">
        <v>8.2341561672800001</v>
      </c>
      <c r="AP11" s="97">
        <v>13.974417263099999</v>
      </c>
      <c r="AQ11" s="97">
        <v>5455.3972274899998</v>
      </c>
      <c r="AR11" s="97">
        <v>15.0493713122</v>
      </c>
      <c r="AS11" s="97">
        <v>132.21947864500001</v>
      </c>
      <c r="AT11" s="97">
        <v>5.9122531055099996</v>
      </c>
      <c r="AU11" s="97">
        <v>6.0842459226700001</v>
      </c>
      <c r="AV11" s="97">
        <v>331.08619181400002</v>
      </c>
      <c r="AW11" s="97">
        <v>2627.1903723</v>
      </c>
      <c r="AX11" s="97">
        <v>11.8298812495</v>
      </c>
      <c r="AY11" s="97">
        <v>55.897669051299999</v>
      </c>
      <c r="AZ11" s="97">
        <f t="shared" si="1"/>
        <v>33788.540935969169</v>
      </c>
      <c r="BA11" s="97">
        <f t="shared" si="2"/>
        <v>10747.709061269168</v>
      </c>
      <c r="BC11" s="83">
        <f t="shared" si="3"/>
        <v>0.53468732068338731</v>
      </c>
      <c r="BD11" s="83">
        <f t="shared" si="3"/>
        <v>0.51231216342346997</v>
      </c>
      <c r="BF11" s="83">
        <v>0.52683999353512012</v>
      </c>
      <c r="BG11" s="83">
        <v>0.52609861677730207</v>
      </c>
    </row>
    <row r="12" spans="1:59" x14ac:dyDescent="0.25">
      <c r="A12" s="82" t="s">
        <v>73</v>
      </c>
      <c r="B12" s="97">
        <v>3886.6254235000001</v>
      </c>
      <c r="C12" s="97">
        <v>1576.0396006999999</v>
      </c>
      <c r="E12" s="96" t="s">
        <v>73</v>
      </c>
      <c r="F12" s="97">
        <v>46.032738934383801</v>
      </c>
      <c r="G12" s="97">
        <v>12.6152361234184</v>
      </c>
      <c r="H12" s="97">
        <v>0.69512363420563605</v>
      </c>
      <c r="I12" s="97">
        <v>0.10298165566464999</v>
      </c>
      <c r="J12" s="97">
        <v>29.658671726247601</v>
      </c>
      <c r="K12" s="97">
        <v>0.20396526153921199</v>
      </c>
      <c r="L12" s="97">
        <v>10.5556021027892</v>
      </c>
      <c r="M12" s="97">
        <v>1193.96992724086</v>
      </c>
      <c r="N12" s="97">
        <v>514.81930842015902</v>
      </c>
      <c r="O12" s="97">
        <v>679.15061882070302</v>
      </c>
      <c r="P12" s="97">
        <v>0.39442121766305599</v>
      </c>
      <c r="Q12" s="97">
        <v>0.66937942919841997</v>
      </c>
      <c r="R12" s="97">
        <v>261.31558738509699</v>
      </c>
      <c r="S12" s="97">
        <v>0.72086891973348299</v>
      </c>
      <c r="T12" s="97">
        <v>6.3333645036102899</v>
      </c>
      <c r="U12" s="97">
        <v>0.28319946321483502</v>
      </c>
      <c r="V12" s="97">
        <v>0.29143855151211701</v>
      </c>
      <c r="W12" s="97">
        <v>15.859156808341099</v>
      </c>
      <c r="X12" s="97">
        <v>125.84339310769001</v>
      </c>
      <c r="Y12" s="97">
        <v>0.56665714028145198</v>
      </c>
      <c r="Z12" s="97">
        <v>2.6775224555678201</v>
      </c>
      <c r="AA12" s="96"/>
      <c r="AB12" s="50">
        <f t="shared" si="0"/>
        <v>-0.69280036094508402</v>
      </c>
      <c r="AC12" s="50">
        <f t="shared" si="0"/>
        <v>-0.67334621021483132</v>
      </c>
      <c r="AD12" s="96"/>
      <c r="AE12" s="97">
        <v>159</v>
      </c>
      <c r="AF12" s="97" t="s">
        <v>73</v>
      </c>
      <c r="AG12" s="97">
        <v>7.33095768982</v>
      </c>
      <c r="AH12" s="97">
        <v>2.0090430496899998</v>
      </c>
      <c r="AI12" s="97">
        <v>0.11070237782</v>
      </c>
      <c r="AJ12" s="97">
        <v>1.6400351901200001E-2</v>
      </c>
      <c r="AK12" s="97">
        <v>4.7233012778000001</v>
      </c>
      <c r="AL12" s="97">
        <v>3.2482538198400003E-2</v>
      </c>
      <c r="AM12" s="97">
        <v>1.68103605962</v>
      </c>
      <c r="AN12" s="97">
        <v>114.38621291299999</v>
      </c>
      <c r="AO12" s="97">
        <v>6.2813346222099997E-2</v>
      </c>
      <c r="AP12" s="97">
        <v>0.106602291769</v>
      </c>
      <c r="AQ12" s="97">
        <v>41.615891824499997</v>
      </c>
      <c r="AR12" s="97">
        <v>0.114802460408</v>
      </c>
      <c r="AS12" s="97">
        <v>1.00862162262</v>
      </c>
      <c r="AT12" s="97">
        <v>4.5100966228999999E-2</v>
      </c>
      <c r="AU12" s="97">
        <v>4.6412994244E-2</v>
      </c>
      <c r="AV12" s="97">
        <v>2.52565427566</v>
      </c>
      <c r="AW12" s="97">
        <v>20.041229786500001</v>
      </c>
      <c r="AX12" s="97">
        <v>9.0242934908599998E-2</v>
      </c>
      <c r="AY12" s="97">
        <v>0.42640916707799997</v>
      </c>
      <c r="AZ12" s="97">
        <f t="shared" si="1"/>
        <v>196.37391792798826</v>
      </c>
      <c r="BA12" s="97">
        <f t="shared" si="2"/>
        <v>81.987705014988265</v>
      </c>
      <c r="BC12" s="83">
        <f t="shared" si="3"/>
        <v>0.16447141041633093</v>
      </c>
      <c r="BD12" s="83">
        <f t="shared" si="3"/>
        <v>0.15925530312098496</v>
      </c>
      <c r="BF12" s="83">
        <v>0.17657247760131489</v>
      </c>
      <c r="BG12" s="83">
        <v>0.19561954893699787</v>
      </c>
    </row>
    <row r="13" spans="1:59" x14ac:dyDescent="0.25">
      <c r="A13" s="82" t="s">
        <v>86</v>
      </c>
      <c r="B13" s="97"/>
      <c r="C13" s="97"/>
      <c r="AA13" s="96"/>
      <c r="AB13" s="50">
        <f t="shared" si="0"/>
        <v>0</v>
      </c>
      <c r="AC13" s="50">
        <f t="shared" si="0"/>
        <v>0</v>
      </c>
      <c r="AD13" s="96"/>
      <c r="AZ13" s="97">
        <f t="shared" si="1"/>
        <v>0</v>
      </c>
      <c r="BA13" s="97">
        <f t="shared" si="2"/>
        <v>0</v>
      </c>
      <c r="BC13" s="83" t="e">
        <f t="shared" si="3"/>
        <v>#DIV/0!</v>
      </c>
      <c r="BD13" s="83" t="e">
        <f t="shared" si="3"/>
        <v>#DIV/0!</v>
      </c>
      <c r="BF13" s="83" t="e">
        <v>#DIV/0!</v>
      </c>
      <c r="BG13" s="83" t="e">
        <v>#DIV/0!</v>
      </c>
    </row>
    <row r="14" spans="1:59" x14ac:dyDescent="0.25">
      <c r="A14" s="82" t="s">
        <v>87</v>
      </c>
      <c r="B14" s="97"/>
      <c r="C14" s="97"/>
      <c r="AA14" s="96"/>
      <c r="AB14" s="50">
        <f t="shared" si="0"/>
        <v>0</v>
      </c>
      <c r="AC14" s="50">
        <f t="shared" si="0"/>
        <v>0</v>
      </c>
      <c r="AD14" s="96"/>
      <c r="AZ14" s="97">
        <f t="shared" si="1"/>
        <v>0</v>
      </c>
      <c r="BA14" s="97">
        <f t="shared" ref="BA14" si="4">SUM(AG14:AY14)-AN14</f>
        <v>0</v>
      </c>
      <c r="BC14" s="83" t="e">
        <f t="shared" si="3"/>
        <v>#DIV/0!</v>
      </c>
      <c r="BD14" s="83" t="e">
        <f t="shared" si="3"/>
        <v>#DIV/0!</v>
      </c>
      <c r="BF14" s="83" t="e">
        <v>#DIV/0!</v>
      </c>
      <c r="BG14" s="83" t="e">
        <v>#DIV/0!</v>
      </c>
    </row>
    <row r="15" spans="1:59" x14ac:dyDescent="0.25">
      <c r="A15" s="13" t="s">
        <v>88</v>
      </c>
      <c r="B15" s="97"/>
      <c r="C15" s="97"/>
      <c r="AA15" s="96"/>
      <c r="AB15" s="50">
        <f t="shared" si="0"/>
        <v>0</v>
      </c>
      <c r="AC15" s="50">
        <f t="shared" si="0"/>
        <v>0</v>
      </c>
      <c r="AD15" s="96"/>
      <c r="BC15" s="83" t="e">
        <f t="shared" si="3"/>
        <v>#DIV/0!</v>
      </c>
      <c r="BD15" s="83" t="e">
        <f t="shared" si="3"/>
        <v>#DIV/0!</v>
      </c>
      <c r="BF15" s="83" t="e">
        <v>#DIV/0!</v>
      </c>
      <c r="BG15" s="83" t="e">
        <v>#DIV/0!</v>
      </c>
    </row>
    <row r="16" spans="1:59" x14ac:dyDescent="0.25">
      <c r="A16" s="97"/>
    </row>
    <row r="17" spans="1:78" x14ac:dyDescent="0.25">
      <c r="A17" s="2"/>
    </row>
    <row r="18" spans="1:78" x14ac:dyDescent="0.25">
      <c r="A18" s="2" t="s">
        <v>339</v>
      </c>
      <c r="B18" s="1">
        <f>SUM(B3:B15)</f>
        <v>319258.18229655002</v>
      </c>
      <c r="C18" s="1">
        <f>SUM(C3:C15)</f>
        <v>119759.02794715</v>
      </c>
      <c r="F18" s="1">
        <f>SUM(F3:F15)</f>
        <v>10275.848408457099</v>
      </c>
      <c r="G18" s="1">
        <f t="shared" ref="G18:Z18" si="5">SUM(G3:G15)</f>
        <v>2816.087661354914</v>
      </c>
      <c r="H18" s="1">
        <f t="shared" si="5"/>
        <v>155.17219954146279</v>
      </c>
      <c r="I18" s="1">
        <f t="shared" si="5"/>
        <v>22.988458016960426</v>
      </c>
      <c r="J18" s="1">
        <f t="shared" si="5"/>
        <v>6620.679163137308</v>
      </c>
      <c r="K18" s="1">
        <f t="shared" si="5"/>
        <v>45.5309777595632</v>
      </c>
      <c r="L18" s="1">
        <f t="shared" si="5"/>
        <v>2356.3186192791045</v>
      </c>
      <c r="M18" s="1">
        <f t="shared" si="5"/>
        <v>305878.57595799182</v>
      </c>
      <c r="N18" s="1">
        <f t="shared" si="5"/>
        <v>114922.66767083552</v>
      </c>
      <c r="O18" s="1">
        <f t="shared" si="5"/>
        <v>190955.90828715658</v>
      </c>
      <c r="P18" s="1">
        <f t="shared" si="5"/>
        <v>88.045846341982326</v>
      </c>
      <c r="Q18" s="1">
        <f t="shared" si="5"/>
        <v>149.42508708784413</v>
      </c>
      <c r="R18" s="1">
        <f t="shared" si="5"/>
        <v>58333.249451096235</v>
      </c>
      <c r="S18" s="1">
        <f t="shared" si="5"/>
        <v>160.91928082572105</v>
      </c>
      <c r="T18" s="1">
        <f t="shared" si="5"/>
        <v>1413.7911297075179</v>
      </c>
      <c r="U18" s="1">
        <f t="shared" si="5"/>
        <v>63.218276178438387</v>
      </c>
      <c r="V18" s="1">
        <f t="shared" si="5"/>
        <v>65.057376510869631</v>
      </c>
      <c r="W18" s="1">
        <f t="shared" si="5"/>
        <v>3540.2246987476442</v>
      </c>
      <c r="X18" s="1">
        <f t="shared" si="5"/>
        <v>28091.916627572547</v>
      </c>
      <c r="Y18" s="1">
        <f t="shared" si="5"/>
        <v>126.49408721893226</v>
      </c>
      <c r="Z18" s="1">
        <f t="shared" si="5"/>
        <v>597.70032200120306</v>
      </c>
      <c r="AA18" s="1"/>
      <c r="AD18" s="1"/>
      <c r="AG18" s="1">
        <f t="shared" ref="AG18:BA18" si="6">SUM(AG3:AG15)</f>
        <v>5032.1535905880728</v>
      </c>
      <c r="AH18" s="1">
        <f t="shared" si="6"/>
        <v>1379.05763109399</v>
      </c>
      <c r="AI18" s="1">
        <f t="shared" si="6"/>
        <v>75.988896234851808</v>
      </c>
      <c r="AJ18" s="1">
        <f t="shared" si="6"/>
        <v>11.257613850618561</v>
      </c>
      <c r="AK18" s="1">
        <f t="shared" si="6"/>
        <v>3242.1926627532202</v>
      </c>
      <c r="AL18" s="1">
        <f t="shared" si="6"/>
        <v>22.296830575877294</v>
      </c>
      <c r="AM18" s="1">
        <f t="shared" si="6"/>
        <v>1153.905397271946</v>
      </c>
      <c r="AN18" s="1">
        <f t="shared" si="6"/>
        <v>98918.76029795139</v>
      </c>
      <c r="AO18" s="1">
        <f t="shared" si="6"/>
        <v>43.116659780863067</v>
      </c>
      <c r="AP18" s="1">
        <f t="shared" si="6"/>
        <v>73.174491810402316</v>
      </c>
      <c r="AQ18" s="1">
        <f t="shared" si="6"/>
        <v>28566.194308737475</v>
      </c>
      <c r="AR18" s="1">
        <f t="shared" si="6"/>
        <v>78.80329290855822</v>
      </c>
      <c r="AS18" s="1">
        <f t="shared" si="6"/>
        <v>692.34322700704377</v>
      </c>
      <c r="AT18" s="1">
        <f t="shared" si="6"/>
        <v>30.95843712168621</v>
      </c>
      <c r="AU18" s="1">
        <f t="shared" si="6"/>
        <v>31.859046114579392</v>
      </c>
      <c r="AV18" s="1">
        <f t="shared" si="6"/>
        <v>1733.6725722382623</v>
      </c>
      <c r="AW18" s="1">
        <f t="shared" si="6"/>
        <v>13756.804097582644</v>
      </c>
      <c r="AX18" s="1">
        <f t="shared" si="6"/>
        <v>61.945019512395596</v>
      </c>
      <c r="AY18" s="1">
        <f t="shared" si="6"/>
        <v>292.69796724068033</v>
      </c>
      <c r="AZ18" s="1">
        <f t="shared" si="6"/>
        <v>155197.18204037458</v>
      </c>
      <c r="BA18" s="1">
        <f t="shared" si="6"/>
        <v>56278.421742423168</v>
      </c>
      <c r="BC18" s="24"/>
      <c r="BD18" s="24"/>
    </row>
    <row r="19" spans="1:78" x14ac:dyDescent="0.25">
      <c r="B19" s="97"/>
      <c r="C19" s="97"/>
    </row>
    <row r="21" spans="1:78" s="97" customFormat="1" x14ac:dyDescent="0.25">
      <c r="A21" s="96"/>
      <c r="D21" s="96"/>
      <c r="E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</row>
    <row r="22" spans="1:78" s="97" customFormat="1" x14ac:dyDescent="0.25">
      <c r="A22" s="96"/>
      <c r="B22" s="96"/>
      <c r="C22" s="96"/>
      <c r="D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</row>
    <row r="23" spans="1:78" s="97" customFormat="1" x14ac:dyDescent="0.25">
      <c r="A23" s="96"/>
      <c r="B23" s="96"/>
      <c r="C23" s="96"/>
      <c r="D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</row>
    <row r="24" spans="1:78" s="97" customFormat="1" x14ac:dyDescent="0.25">
      <c r="A24" s="96"/>
      <c r="B24" s="96"/>
      <c r="C24" s="96"/>
      <c r="D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</row>
    <row r="25" spans="1:78" s="97" customFormat="1" x14ac:dyDescent="0.25">
      <c r="A25" s="96"/>
      <c r="B25" s="96"/>
      <c r="C25" s="96"/>
      <c r="D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</row>
    <row r="26" spans="1:78" s="97" customFormat="1" x14ac:dyDescent="0.25">
      <c r="A26" s="96"/>
      <c r="B26" s="96"/>
      <c r="C26" s="96"/>
      <c r="D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</row>
    <row r="27" spans="1:78" s="97" customFormat="1" x14ac:dyDescent="0.25">
      <c r="A27" s="96"/>
      <c r="B27" s="96"/>
      <c r="C27" s="96"/>
      <c r="D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</row>
    <row r="28" spans="1:78" s="97" customFormat="1" x14ac:dyDescent="0.25">
      <c r="A28" s="96"/>
      <c r="B28" s="96"/>
      <c r="C28" s="96"/>
      <c r="D28" s="96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</row>
    <row r="29" spans="1:78" s="97" customFormat="1" x14ac:dyDescent="0.25">
      <c r="A29" s="96"/>
      <c r="B29" s="96"/>
      <c r="C29" s="96"/>
      <c r="D29" s="96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</row>
    <row r="30" spans="1:78" s="97" customFormat="1" x14ac:dyDescent="0.25">
      <c r="A30" s="96"/>
      <c r="B30" s="96"/>
      <c r="C30" s="96"/>
      <c r="D30" s="96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</row>
    <row r="31" spans="1:78" s="97" customFormat="1" x14ac:dyDescent="0.25">
      <c r="A31" s="96"/>
      <c r="B31" s="96"/>
      <c r="C31" s="96"/>
      <c r="D31" s="96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</row>
    <row r="32" spans="1:78" s="97" customFormat="1" x14ac:dyDescent="0.25">
      <c r="A32" s="96"/>
      <c r="B32" s="96"/>
      <c r="C32" s="96"/>
      <c r="D32" s="96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</row>
    <row r="33" spans="1:78" s="97" customFormat="1" x14ac:dyDescent="0.25">
      <c r="A33" s="96"/>
      <c r="B33" s="96"/>
      <c r="C33" s="96"/>
      <c r="D33" s="96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</row>
    <row r="34" spans="1:78" s="97" customFormat="1" x14ac:dyDescent="0.25">
      <c r="A34" s="96"/>
      <c r="B34" s="96"/>
      <c r="C34" s="96"/>
      <c r="D34" s="96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</row>
    <row r="35" spans="1:78" s="97" customFormat="1" x14ac:dyDescent="0.25">
      <c r="A35" s="96"/>
      <c r="B35" s="96"/>
      <c r="C35" s="96"/>
      <c r="D35" s="96"/>
      <c r="AG35" s="35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</row>
    <row r="36" spans="1:78" s="97" customFormat="1" x14ac:dyDescent="0.25">
      <c r="A36" s="96"/>
      <c r="B36" s="96"/>
      <c r="C36" s="96"/>
      <c r="D36" s="96"/>
      <c r="E36" s="96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</row>
    <row r="37" spans="1:78" s="97" customFormat="1" x14ac:dyDescent="0.25">
      <c r="A37" s="96"/>
      <c r="B37" s="96"/>
      <c r="C37" s="96"/>
      <c r="D37" s="96"/>
      <c r="E37" s="96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</row>
    <row r="38" spans="1:78" s="97" customFormat="1" x14ac:dyDescent="0.25">
      <c r="A38" s="96"/>
      <c r="B38" s="96"/>
      <c r="C38" s="96"/>
      <c r="D38" s="96"/>
      <c r="E38" s="96"/>
      <c r="F38" s="1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</row>
    <row r="39" spans="1:78" s="97" customFormat="1" x14ac:dyDescent="0.25">
      <c r="A39" s="96"/>
      <c r="B39" s="96"/>
      <c r="C39" s="96"/>
      <c r="D39" s="96"/>
      <c r="E39" s="96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</row>
    <row r="40" spans="1:78" s="97" customFormat="1" x14ac:dyDescent="0.25">
      <c r="A40" s="96"/>
      <c r="B40" s="96"/>
      <c r="C40" s="96"/>
      <c r="D40" s="96"/>
      <c r="E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</row>
    <row r="41" spans="1:78" s="97" customFormat="1" x14ac:dyDescent="0.25">
      <c r="A41" s="96"/>
      <c r="B41" s="96"/>
      <c r="C41" s="96"/>
      <c r="D41" s="96"/>
      <c r="E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</row>
    <row r="42" spans="1:78" s="97" customFormat="1" x14ac:dyDescent="0.25">
      <c r="A42" s="96"/>
      <c r="B42" s="96"/>
      <c r="C42" s="96"/>
      <c r="D42" s="96"/>
      <c r="E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</row>
    <row r="43" spans="1:78" s="97" customFormat="1" x14ac:dyDescent="0.25">
      <c r="A43" s="96"/>
      <c r="B43" s="96"/>
      <c r="C43" s="96"/>
      <c r="D43" s="96"/>
      <c r="E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</row>
    <row r="44" spans="1:78" s="97" customFormat="1" x14ac:dyDescent="0.25">
      <c r="A44" s="96"/>
      <c r="B44" s="96"/>
      <c r="C44" s="96"/>
      <c r="D44" s="96"/>
      <c r="E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</row>
    <row r="45" spans="1:78" s="97" customFormat="1" x14ac:dyDescent="0.25">
      <c r="A45" s="96"/>
      <c r="B45" s="96"/>
      <c r="C45" s="96"/>
      <c r="D45" s="96"/>
      <c r="E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</row>
    <row r="46" spans="1:78" s="97" customFormat="1" x14ac:dyDescent="0.25">
      <c r="A46" s="96"/>
      <c r="B46" s="96"/>
      <c r="C46" s="96"/>
      <c r="D46" s="96"/>
      <c r="E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</row>
    <row r="47" spans="1:78" s="97" customFormat="1" x14ac:dyDescent="0.25">
      <c r="A47" s="96"/>
      <c r="B47" s="96"/>
      <c r="C47" s="96"/>
      <c r="D47" s="96"/>
      <c r="E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</row>
    <row r="48" spans="1:78" s="97" customFormat="1" x14ac:dyDescent="0.25">
      <c r="A48" s="96"/>
      <c r="B48" s="96"/>
      <c r="C48" s="96"/>
      <c r="D48" s="96"/>
      <c r="E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</row>
    <row r="49" spans="1:78" s="97" customFormat="1" x14ac:dyDescent="0.25">
      <c r="A49" s="96"/>
      <c r="B49" s="96"/>
      <c r="C49" s="96"/>
      <c r="D49" s="96"/>
      <c r="E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</row>
    <row r="50" spans="1:78" s="97" customFormat="1" x14ac:dyDescent="0.25">
      <c r="A50" s="96"/>
      <c r="B50" s="96"/>
      <c r="C50" s="96"/>
      <c r="D50" s="96"/>
      <c r="E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</row>
    <row r="51" spans="1:78" s="97" customFormat="1" x14ac:dyDescent="0.25">
      <c r="A51" s="96"/>
      <c r="B51" s="96"/>
      <c r="C51" s="96"/>
      <c r="D51" s="96"/>
      <c r="E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</row>
    <row r="52" spans="1:78" s="97" customFormat="1" x14ac:dyDescent="0.25">
      <c r="A52" s="96"/>
      <c r="B52" s="96"/>
      <c r="C52" s="96"/>
      <c r="D52" s="96"/>
      <c r="E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</row>
    <row r="53" spans="1:78" s="97" customFormat="1" x14ac:dyDescent="0.25">
      <c r="A53" s="96"/>
      <c r="B53" s="96"/>
      <c r="C53" s="96"/>
      <c r="D53" s="96"/>
      <c r="E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</row>
    <row r="54" spans="1:78" s="97" customFormat="1" x14ac:dyDescent="0.25">
      <c r="A54" s="96"/>
      <c r="B54" s="96"/>
      <c r="C54" s="96"/>
      <c r="D54" s="96"/>
      <c r="E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</row>
    <row r="55" spans="1:78" s="97" customFormat="1" x14ac:dyDescent="0.25">
      <c r="A55" s="96"/>
      <c r="B55" s="96"/>
      <c r="C55" s="96"/>
      <c r="D55" s="96"/>
      <c r="E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</row>
    <row r="56" spans="1:78" s="97" customFormat="1" x14ac:dyDescent="0.25">
      <c r="A56" s="96"/>
      <c r="B56" s="96"/>
      <c r="C56" s="96"/>
      <c r="D56" s="96"/>
      <c r="E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</row>
    <row r="57" spans="1:78" s="97" customFormat="1" x14ac:dyDescent="0.25">
      <c r="A57" s="96"/>
      <c r="B57" s="96"/>
      <c r="C57" s="96"/>
      <c r="D57" s="96"/>
      <c r="E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</row>
    <row r="58" spans="1:78" s="97" customFormat="1" x14ac:dyDescent="0.25">
      <c r="A58" s="96"/>
      <c r="B58" s="96"/>
      <c r="C58" s="96"/>
      <c r="D58" s="96"/>
      <c r="E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</row>
    <row r="59" spans="1:78" s="97" customFormat="1" x14ac:dyDescent="0.25">
      <c r="A59" s="96"/>
      <c r="B59" s="96"/>
      <c r="C59" s="96"/>
      <c r="D59" s="96"/>
      <c r="E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</row>
    <row r="60" spans="1:78" s="97" customFormat="1" x14ac:dyDescent="0.25">
      <c r="A60" s="96"/>
      <c r="B60" s="96"/>
      <c r="C60" s="96"/>
      <c r="D60" s="96"/>
      <c r="E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</row>
    <row r="61" spans="1:78" s="97" customFormat="1" x14ac:dyDescent="0.25">
      <c r="A61" s="96"/>
      <c r="B61" s="96"/>
      <c r="C61" s="96"/>
      <c r="D61" s="96"/>
      <c r="E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</row>
    <row r="62" spans="1:78" s="97" customFormat="1" x14ac:dyDescent="0.25">
      <c r="A62" s="96"/>
      <c r="B62" s="96"/>
      <c r="C62" s="96"/>
      <c r="D62" s="96"/>
      <c r="E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</row>
    <row r="63" spans="1:78" s="97" customFormat="1" x14ac:dyDescent="0.25">
      <c r="A63" s="96"/>
      <c r="B63" s="96"/>
      <c r="C63" s="96"/>
      <c r="D63" s="96"/>
      <c r="E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</row>
    <row r="64" spans="1:78" s="97" customFormat="1" x14ac:dyDescent="0.25">
      <c r="A64" s="96"/>
      <c r="B64" s="96"/>
      <c r="C64" s="96"/>
      <c r="D64" s="96"/>
      <c r="E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</row>
    <row r="65" spans="1:78" s="97" customFormat="1" x14ac:dyDescent="0.25">
      <c r="A65" s="96"/>
      <c r="B65" s="96"/>
      <c r="C65" s="96"/>
      <c r="D65" s="96"/>
      <c r="E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</row>
    <row r="66" spans="1:78" s="97" customFormat="1" x14ac:dyDescent="0.25">
      <c r="A66" s="96"/>
      <c r="B66" s="96"/>
      <c r="C66" s="96"/>
      <c r="D66" s="96"/>
      <c r="E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</row>
    <row r="67" spans="1:78" s="97" customFormat="1" x14ac:dyDescent="0.25">
      <c r="A67" s="96"/>
      <c r="B67" s="96"/>
      <c r="C67" s="96"/>
      <c r="D67" s="96"/>
      <c r="E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</row>
    <row r="68" spans="1:78" s="97" customFormat="1" x14ac:dyDescent="0.25">
      <c r="A68" s="96"/>
      <c r="B68" s="96"/>
      <c r="C68" s="96"/>
      <c r="D68" s="96"/>
      <c r="E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</row>
    <row r="69" spans="1:78" s="97" customFormat="1" x14ac:dyDescent="0.25">
      <c r="A69" s="96"/>
      <c r="B69" s="96"/>
      <c r="C69" s="96"/>
      <c r="D69" s="96"/>
      <c r="E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</row>
    <row r="70" spans="1:78" s="97" customFormat="1" x14ac:dyDescent="0.25">
      <c r="A70" s="96"/>
      <c r="B70" s="96"/>
      <c r="C70" s="96"/>
      <c r="D70" s="96"/>
      <c r="E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</row>
    <row r="71" spans="1:78" s="97" customFormat="1" x14ac:dyDescent="0.25">
      <c r="A71" s="96"/>
      <c r="B71" s="96"/>
      <c r="C71" s="96"/>
      <c r="D71" s="96"/>
      <c r="E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</row>
    <row r="72" spans="1:78" s="97" customFormat="1" x14ac:dyDescent="0.25">
      <c r="A72" s="96"/>
      <c r="B72" s="96"/>
      <c r="C72" s="96"/>
      <c r="D72" s="96"/>
      <c r="E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</row>
    <row r="73" spans="1:78" s="97" customFormat="1" x14ac:dyDescent="0.25">
      <c r="A73" s="96"/>
      <c r="B73" s="96"/>
      <c r="C73" s="96"/>
      <c r="D73" s="96"/>
      <c r="E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sheetPr codeName="Sheet37">
    <tabColor rgb="FFFF0000"/>
  </sheetPr>
  <dimension ref="A1:BZ73"/>
  <sheetViews>
    <sheetView zoomScale="85" zoomScaleNormal="85" workbookViewId="0">
      <pane xSplit="1" ySplit="2" topLeftCell="E3" activePane="bottomRight" state="frozen"/>
      <selection activeCell="BS20" sqref="BS20"/>
      <selection pane="topRight" activeCell="BS20" sqref="BS20"/>
      <selection pane="bottomLeft" activeCell="BS20" sqref="BS20"/>
      <selection pane="bottomRight" activeCell="O29" sqref="O29"/>
    </sheetView>
  </sheetViews>
  <sheetFormatPr defaultColWidth="9.140625" defaultRowHeight="15" x14ac:dyDescent="0.25"/>
  <cols>
    <col min="1" max="1" width="19.7109375" style="96" customWidth="1"/>
    <col min="2" max="2" width="12.140625" style="96" customWidth="1"/>
    <col min="3" max="3" width="12.5703125" style="96" customWidth="1"/>
    <col min="4" max="4" width="9.140625" style="96"/>
    <col min="5" max="5" width="15.42578125" style="96" bestFit="1" customWidth="1"/>
    <col min="6" max="7" width="6.7109375" style="97" bestFit="1" customWidth="1"/>
    <col min="8" max="8" width="4.140625" style="97" bestFit="1" customWidth="1"/>
    <col min="9" max="9" width="5.7109375" style="97" bestFit="1" customWidth="1"/>
    <col min="10" max="10" width="6.7109375" style="97" bestFit="1" customWidth="1"/>
    <col min="11" max="11" width="5.85546875" style="97" bestFit="1" customWidth="1"/>
    <col min="12" max="12" width="5.7109375" style="97" bestFit="1" customWidth="1"/>
    <col min="13" max="13" width="9.28515625" style="97" bestFit="1" customWidth="1"/>
    <col min="14" max="14" width="7.7109375" style="97" bestFit="1" customWidth="1"/>
    <col min="15" max="15" width="9.28515625" style="97" bestFit="1" customWidth="1"/>
    <col min="16" max="16" width="5.7109375" style="97" bestFit="1" customWidth="1"/>
    <col min="17" max="17" width="5.28515625" style="97" bestFit="1" customWidth="1"/>
    <col min="18" max="18" width="8.7109375" style="97" bestFit="1" customWidth="1"/>
    <col min="19" max="19" width="4.85546875" style="97" bestFit="1" customWidth="1"/>
    <col min="20" max="20" width="7.85546875" style="97" bestFit="1" customWidth="1"/>
    <col min="21" max="21" width="5.85546875" style="97" bestFit="1" customWidth="1"/>
    <col min="22" max="22" width="6" style="97" bestFit="1" customWidth="1"/>
    <col min="23" max="24" width="6.7109375" style="97" bestFit="1" customWidth="1"/>
    <col min="25" max="26" width="5.7109375" style="97" bestFit="1" customWidth="1"/>
    <col min="27" max="27" width="12" style="97" customWidth="1"/>
    <col min="28" max="29" width="9.140625" style="97"/>
    <col min="30" max="30" width="12" style="97" customWidth="1"/>
    <col min="31" max="31" width="5.85546875" style="97" bestFit="1" customWidth="1"/>
    <col min="32" max="32" width="18.7109375" style="97" bestFit="1" customWidth="1"/>
    <col min="33" max="33" width="6.140625" style="97" customWidth="1"/>
    <col min="34" max="34" width="5.5703125" style="97" bestFit="1" customWidth="1"/>
    <col min="35" max="35" width="4" style="97" bestFit="1" customWidth="1"/>
    <col min="36" max="36" width="4.140625" style="97" bestFit="1" customWidth="1"/>
    <col min="37" max="37" width="5.5703125" style="97" bestFit="1" customWidth="1"/>
    <col min="38" max="38" width="5.7109375" style="97" bestFit="1" customWidth="1"/>
    <col min="39" max="39" width="5.5703125" style="97" bestFit="1" customWidth="1"/>
    <col min="40" max="40" width="7.7109375" style="97" bestFit="1" customWidth="1"/>
    <col min="41" max="42" width="5" style="97" bestFit="1" customWidth="1"/>
    <col min="43" max="43" width="8.5703125" style="97" bestFit="1" customWidth="1"/>
    <col min="44" max="44" width="4.42578125" style="97" bestFit="1" customWidth="1"/>
    <col min="45" max="45" width="7.5703125" style="97" bestFit="1" customWidth="1"/>
    <col min="46" max="46" width="5.5703125" style="97" bestFit="1" customWidth="1"/>
    <col min="47" max="47" width="5.7109375" style="97" bestFit="1" customWidth="1"/>
    <col min="48" max="48" width="5.5703125" style="97" bestFit="1" customWidth="1"/>
    <col min="49" max="49" width="6.7109375" style="97" bestFit="1" customWidth="1"/>
    <col min="50" max="50" width="5.28515625" style="97" bestFit="1" customWidth="1"/>
    <col min="51" max="51" width="4" style="97" bestFit="1" customWidth="1"/>
    <col min="52" max="54" width="9.140625" style="97"/>
    <col min="55" max="16384" width="9.140625" style="96"/>
  </cols>
  <sheetData>
    <row r="1" spans="1:59" x14ac:dyDescent="0.25">
      <c r="B1" s="96" t="s">
        <v>484</v>
      </c>
      <c r="E1" s="96" t="s">
        <v>496</v>
      </c>
      <c r="AG1" s="96" t="s">
        <v>495</v>
      </c>
      <c r="BC1" s="96" t="s">
        <v>341</v>
      </c>
      <c r="BF1" s="96" t="s">
        <v>485</v>
      </c>
    </row>
    <row r="2" spans="1:59" x14ac:dyDescent="0.25">
      <c r="A2" s="96" t="s">
        <v>52</v>
      </c>
      <c r="B2" s="96" t="s">
        <v>311</v>
      </c>
      <c r="C2" s="96" t="s">
        <v>312</v>
      </c>
      <c r="E2" s="96" t="s">
        <v>227</v>
      </c>
      <c r="F2" s="97" t="s">
        <v>149</v>
      </c>
      <c r="G2" s="97" t="s">
        <v>151</v>
      </c>
      <c r="H2" s="97" t="s">
        <v>152</v>
      </c>
      <c r="I2" s="97" t="s">
        <v>153</v>
      </c>
      <c r="J2" s="97" t="s">
        <v>154</v>
      </c>
      <c r="K2" s="97" t="s">
        <v>155</v>
      </c>
      <c r="L2" s="97" t="s">
        <v>156</v>
      </c>
      <c r="M2" s="97" t="s">
        <v>54</v>
      </c>
      <c r="N2" s="97" t="s">
        <v>53</v>
      </c>
      <c r="O2" s="97" t="s">
        <v>157</v>
      </c>
      <c r="P2" s="97" t="s">
        <v>158</v>
      </c>
      <c r="Q2" s="97" t="s">
        <v>159</v>
      </c>
      <c r="R2" s="97" t="s">
        <v>160</v>
      </c>
      <c r="S2" s="97" t="s">
        <v>161</v>
      </c>
      <c r="T2" s="97" t="s">
        <v>162</v>
      </c>
      <c r="U2" s="97" t="s">
        <v>163</v>
      </c>
      <c r="V2" s="97" t="s">
        <v>164</v>
      </c>
      <c r="W2" s="97" t="s">
        <v>165</v>
      </c>
      <c r="X2" s="97" t="s">
        <v>166</v>
      </c>
      <c r="Y2" s="97" t="s">
        <v>167</v>
      </c>
      <c r="Z2" s="97" t="s">
        <v>168</v>
      </c>
      <c r="AA2" s="96"/>
      <c r="AB2" s="97" t="s">
        <v>54</v>
      </c>
      <c r="AC2" s="97" t="s">
        <v>53</v>
      </c>
      <c r="AD2" s="96"/>
      <c r="AE2" s="96" t="s">
        <v>313</v>
      </c>
      <c r="AF2" s="96" t="s">
        <v>177</v>
      </c>
      <c r="AG2" s="96" t="s">
        <v>149</v>
      </c>
      <c r="AH2" s="96" t="s">
        <v>151</v>
      </c>
      <c r="AI2" s="96" t="s">
        <v>152</v>
      </c>
      <c r="AJ2" s="96" t="s">
        <v>153</v>
      </c>
      <c r="AK2" s="96" t="s">
        <v>154</v>
      </c>
      <c r="AL2" s="96" t="s">
        <v>155</v>
      </c>
      <c r="AM2" s="96" t="s">
        <v>156</v>
      </c>
      <c r="AN2" s="96" t="s">
        <v>157</v>
      </c>
      <c r="AO2" s="96" t="s">
        <v>158</v>
      </c>
      <c r="AP2" s="96" t="s">
        <v>159</v>
      </c>
      <c r="AQ2" s="96" t="s">
        <v>160</v>
      </c>
      <c r="AR2" s="96" t="s">
        <v>161</v>
      </c>
      <c r="AS2" s="96" t="s">
        <v>162</v>
      </c>
      <c r="AT2" s="96" t="s">
        <v>163</v>
      </c>
      <c r="AU2" s="96" t="s">
        <v>164</v>
      </c>
      <c r="AV2" s="96" t="s">
        <v>165</v>
      </c>
      <c r="AW2" s="96" t="s">
        <v>166</v>
      </c>
      <c r="AX2" s="96" t="s">
        <v>167</v>
      </c>
      <c r="AY2" s="96" t="s">
        <v>168</v>
      </c>
      <c r="AZ2" s="97" t="s">
        <v>54</v>
      </c>
      <c r="BA2" s="97" t="s">
        <v>53</v>
      </c>
      <c r="BC2" s="97" t="s">
        <v>54</v>
      </c>
      <c r="BD2" s="97" t="s">
        <v>53</v>
      </c>
      <c r="BF2" s="97" t="s">
        <v>54</v>
      </c>
      <c r="BG2" s="97" t="s">
        <v>53</v>
      </c>
    </row>
    <row r="3" spans="1:59" x14ac:dyDescent="0.25">
      <c r="A3" s="25" t="s">
        <v>121</v>
      </c>
      <c r="B3" s="97">
        <v>2.52348758309929</v>
      </c>
      <c r="C3" s="97">
        <v>1.12746692325097</v>
      </c>
      <c r="E3" s="96" t="s">
        <v>121</v>
      </c>
      <c r="F3" s="97">
        <v>9.7157015262818502E-2</v>
      </c>
      <c r="G3" s="97">
        <v>2.6625841722691598E-2</v>
      </c>
      <c r="H3" s="97">
        <v>1.4671332687819999E-3</v>
      </c>
      <c r="I3" s="97">
        <v>2.1735429530801299E-4</v>
      </c>
      <c r="J3" s="97">
        <v>6.2597877073805194E-2</v>
      </c>
      <c r="K3" s="97">
        <v>4.3048992222424298E-4</v>
      </c>
      <c r="L3" s="97">
        <v>2.2278813771061001E-2</v>
      </c>
      <c r="M3" s="97">
        <v>2.4753063709837</v>
      </c>
      <c r="N3" s="97">
        <v>1.0865834101433001</v>
      </c>
      <c r="O3" s="97">
        <v>1.3887229608403999</v>
      </c>
      <c r="P3" s="97">
        <v>8.3245581025149205E-4</v>
      </c>
      <c r="Q3" s="97">
        <v>1.4127944475184201E-3</v>
      </c>
      <c r="R3" s="97">
        <v>0.55153541259941496</v>
      </c>
      <c r="S3" s="97">
        <v>1.52146923239691E-3</v>
      </c>
      <c r="T3" s="97">
        <v>1.3367263346065E-2</v>
      </c>
      <c r="U3" s="97">
        <v>5.9772188846155905E-4</v>
      </c>
      <c r="V3" s="97">
        <v>6.1511203006442904E-4</v>
      </c>
      <c r="W3" s="97">
        <v>3.3472504621218403E-2</v>
      </c>
      <c r="X3" s="97">
        <v>0.265607010822488</v>
      </c>
      <c r="Y3" s="97">
        <v>1.1959832810253699E-3</v>
      </c>
      <c r="Z3" s="97">
        <v>5.6511567477085696E-3</v>
      </c>
      <c r="AA3" s="96"/>
      <c r="AB3" s="50">
        <f t="shared" ref="AB3:AC15" si="0">(M3-B3)/(B3+1E-50)</f>
        <v>-1.9093104494857446E-2</v>
      </c>
      <c r="AC3" s="50">
        <f t="shared" si="0"/>
        <v>-3.6261385823883184E-2</v>
      </c>
      <c r="AD3" s="96"/>
      <c r="AE3" s="96">
        <v>110</v>
      </c>
      <c r="AF3" s="96" t="s">
        <v>121</v>
      </c>
      <c r="AG3" s="97">
        <v>2.01757881013E-2</v>
      </c>
      <c r="AH3" s="97">
        <v>5.5291583416800004E-3</v>
      </c>
      <c r="AI3" s="97">
        <v>3.0466792951199998E-4</v>
      </c>
      <c r="AJ3" s="97">
        <v>4.5135987583100002E-5</v>
      </c>
      <c r="AK3" s="97">
        <v>1.2999164382700001E-2</v>
      </c>
      <c r="AL3" s="97">
        <v>8.9396346615400006E-5</v>
      </c>
      <c r="AM3" s="97">
        <v>4.6264387291999999E-3</v>
      </c>
      <c r="AN3" s="97">
        <v>0.28595386502699999</v>
      </c>
      <c r="AO3" s="97">
        <v>1.72870828001E-4</v>
      </c>
      <c r="AP3" s="97">
        <v>2.9338393861099999E-4</v>
      </c>
      <c r="AQ3" s="97">
        <v>0.11453256608</v>
      </c>
      <c r="AR3" s="97">
        <v>3.1595190510999999E-4</v>
      </c>
      <c r="AS3" s="97">
        <v>2.7758631842199999E-3</v>
      </c>
      <c r="AT3" s="97">
        <v>1.2412395678300001E-4</v>
      </c>
      <c r="AU3" s="97">
        <v>1.2773483861699999E-4</v>
      </c>
      <c r="AV3" s="97">
        <v>6.95094177925E-3</v>
      </c>
      <c r="AW3" s="97">
        <v>5.5156179226200003E-2</v>
      </c>
      <c r="AX3" s="97">
        <v>2.4836077308099997E-4</v>
      </c>
      <c r="AY3" s="97">
        <v>1.1735357544399999E-3</v>
      </c>
      <c r="AZ3" s="97">
        <f t="shared" ref="AZ3:AZ15" si="1">BA3+AN3</f>
        <v>0.51159512710990351</v>
      </c>
      <c r="BA3" s="97">
        <f t="shared" ref="BA3:BA13" si="2">SUM(AG3:AY3)-AN3</f>
        <v>0.22564126208290353</v>
      </c>
      <c r="BC3" s="83">
        <f t="shared" ref="BC3:BD15" si="3">AZ3/M3</f>
        <v>0.20667951777888119</v>
      </c>
      <c r="BD3" s="83">
        <f t="shared" si="3"/>
        <v>0.20766124346877857</v>
      </c>
      <c r="BF3" s="83">
        <v>0.16249878508985158</v>
      </c>
      <c r="BG3" s="83">
        <v>0.16694519041572312</v>
      </c>
    </row>
    <row r="4" spans="1:59" x14ac:dyDescent="0.25">
      <c r="A4" s="82" t="s">
        <v>77</v>
      </c>
      <c r="B4" s="97">
        <v>2203.1475014839498</v>
      </c>
      <c r="C4" s="97">
        <v>934.91913674930504</v>
      </c>
      <c r="E4" s="96" t="s">
        <v>77</v>
      </c>
      <c r="F4" s="97">
        <v>83.021411917095193</v>
      </c>
      <c r="G4" s="97">
        <v>22.751951288068</v>
      </c>
      <c r="H4" s="97">
        <v>1.25368419540523</v>
      </c>
      <c r="I4" s="97">
        <v>0.18573059704254299</v>
      </c>
      <c r="J4" s="97">
        <v>53.490305310129699</v>
      </c>
      <c r="K4" s="97">
        <v>0.36785824773703302</v>
      </c>
      <c r="L4" s="97">
        <v>19.037350015616401</v>
      </c>
      <c r="M4" s="97">
        <v>2188.6208752100101</v>
      </c>
      <c r="N4" s="97">
        <v>928.49195703941098</v>
      </c>
      <c r="O4" s="97">
        <v>1260.1289181705999</v>
      </c>
      <c r="P4" s="97">
        <v>0.71134844131395503</v>
      </c>
      <c r="Q4" s="97">
        <v>1.20724400851479</v>
      </c>
      <c r="R4" s="97">
        <v>471.29044380021497</v>
      </c>
      <c r="S4" s="97">
        <v>1.3001114127114</v>
      </c>
      <c r="T4" s="97">
        <v>11.4224151607875</v>
      </c>
      <c r="U4" s="97">
        <v>0.510761114836776</v>
      </c>
      <c r="V4" s="97">
        <v>0.525616361359039</v>
      </c>
      <c r="W4" s="97">
        <v>28.602457024715999</v>
      </c>
      <c r="X4" s="97">
        <v>226.962306814155</v>
      </c>
      <c r="Y4" s="97">
        <v>1.0219778252748799</v>
      </c>
      <c r="Z4" s="97">
        <v>4.8289835044307301</v>
      </c>
      <c r="AA4" s="96"/>
      <c r="AB4" s="50">
        <f t="shared" si="0"/>
        <v>-6.5935786251965041E-3</v>
      </c>
      <c r="AC4" s="50">
        <f t="shared" si="0"/>
        <v>-6.8745835412474671E-3</v>
      </c>
      <c r="AD4" s="96"/>
      <c r="AE4" s="96">
        <v>111</v>
      </c>
      <c r="AF4" s="96" t="s">
        <v>77</v>
      </c>
      <c r="AG4" s="97">
        <v>53.2653838632</v>
      </c>
      <c r="AH4" s="97">
        <v>14.597336541800001</v>
      </c>
      <c r="AI4" s="97">
        <v>0.80434304308100002</v>
      </c>
      <c r="AJ4" s="97">
        <v>0.119161933314</v>
      </c>
      <c r="AK4" s="97">
        <v>34.318637105299999</v>
      </c>
      <c r="AL4" s="97">
        <v>0.23601212364999999</v>
      </c>
      <c r="AM4" s="97">
        <v>12.2140972117</v>
      </c>
      <c r="AN4" s="97">
        <v>826.70693543100003</v>
      </c>
      <c r="AO4" s="97">
        <v>0.45639016911500002</v>
      </c>
      <c r="AP4" s="97">
        <v>0.77455257290199997</v>
      </c>
      <c r="AQ4" s="97">
        <v>302.37338968300003</v>
      </c>
      <c r="AR4" s="97">
        <v>0.83413348044799995</v>
      </c>
      <c r="AS4" s="97">
        <v>7.3284586944000001</v>
      </c>
      <c r="AT4" s="97">
        <v>0.32769531659899997</v>
      </c>
      <c r="AU4" s="97">
        <v>0.33722826293399999</v>
      </c>
      <c r="AV4" s="97">
        <v>18.350937051799999</v>
      </c>
      <c r="AW4" s="97">
        <v>145.61588513300001</v>
      </c>
      <c r="AX4" s="97">
        <v>0.65568850786999999</v>
      </c>
      <c r="AY4" s="97">
        <v>3.0982102916000001</v>
      </c>
      <c r="AZ4" s="97">
        <f t="shared" si="1"/>
        <v>1422.4144764167133</v>
      </c>
      <c r="BA4" s="97">
        <f t="shared" si="2"/>
        <v>595.70754098571331</v>
      </c>
      <c r="BC4" s="83">
        <f t="shared" si="3"/>
        <v>0.64991360199843884</v>
      </c>
      <c r="BD4" s="83">
        <f t="shared" si="3"/>
        <v>0.64158610795637483</v>
      </c>
      <c r="BF4" s="83">
        <v>0.63717068994564152</v>
      </c>
      <c r="BG4" s="83">
        <v>0.63068551338021051</v>
      </c>
    </row>
    <row r="5" spans="1:59" x14ac:dyDescent="0.25">
      <c r="A5" s="82" t="s">
        <v>71</v>
      </c>
      <c r="B5" s="97">
        <v>360.215229469664</v>
      </c>
      <c r="C5" s="97">
        <v>152.41416810321701</v>
      </c>
      <c r="E5" s="96" t="s">
        <v>71</v>
      </c>
      <c r="F5" s="97">
        <v>13.575288469739901</v>
      </c>
      <c r="G5" s="97">
        <v>3.7202922685218498</v>
      </c>
      <c r="H5" s="97">
        <v>0.20499553206878399</v>
      </c>
      <c r="I5" s="97">
        <v>3.0369733278691701E-2</v>
      </c>
      <c r="J5" s="97">
        <v>8.7465011764314795</v>
      </c>
      <c r="K5" s="97">
        <v>6.0150179572920598E-2</v>
      </c>
      <c r="L5" s="97">
        <v>3.1129034218466902</v>
      </c>
      <c r="M5" s="97">
        <v>359.20065911850901</v>
      </c>
      <c r="N5" s="97">
        <v>151.82280936171301</v>
      </c>
      <c r="O5" s="97">
        <v>207.377849756795</v>
      </c>
      <c r="P5" s="97">
        <v>0.116316518152769</v>
      </c>
      <c r="Q5" s="97">
        <v>0.19740405629976199</v>
      </c>
      <c r="R5" s="97">
        <v>77.063269996097802</v>
      </c>
      <c r="S5" s="97">
        <v>0.21258843044473799</v>
      </c>
      <c r="T5" s="97">
        <v>1.8677402760861299</v>
      </c>
      <c r="U5" s="97">
        <v>8.3516792245231203E-2</v>
      </c>
      <c r="V5" s="97">
        <v>8.5946509119782605E-2</v>
      </c>
      <c r="W5" s="97">
        <v>4.6769460391342399</v>
      </c>
      <c r="X5" s="97">
        <v>37.111855277600498</v>
      </c>
      <c r="Y5" s="97">
        <v>0.16710971831538199</v>
      </c>
      <c r="Z5" s="97">
        <v>0.78961496675716702</v>
      </c>
      <c r="AA5" s="96"/>
      <c r="AB5" s="50">
        <f t="shared" si="0"/>
        <v>-2.8165670636655584E-3</v>
      </c>
      <c r="AC5" s="50">
        <f t="shared" si="0"/>
        <v>-3.8799459975631606E-3</v>
      </c>
      <c r="AD5" s="96"/>
      <c r="AE5" s="96">
        <v>112</v>
      </c>
      <c r="AF5" s="96" t="s">
        <v>71</v>
      </c>
      <c r="AG5" s="97">
        <v>2.0018767639499999</v>
      </c>
      <c r="AH5" s="97">
        <v>0.548612734396</v>
      </c>
      <c r="AI5" s="97">
        <v>3.0229684078600001E-2</v>
      </c>
      <c r="AJ5" s="97">
        <v>4.4784714315000002E-3</v>
      </c>
      <c r="AK5" s="97">
        <v>1.2897997590500001</v>
      </c>
      <c r="AL5" s="97">
        <v>8.87006062535E-3</v>
      </c>
      <c r="AM5" s="97">
        <v>0.45904334105200001</v>
      </c>
      <c r="AN5" s="97">
        <v>33.186046973800003</v>
      </c>
      <c r="AO5" s="97">
        <v>1.71525460091E-2</v>
      </c>
      <c r="AP5" s="97">
        <v>2.9110066011E-2</v>
      </c>
      <c r="AQ5" s="97">
        <v>11.3641210972</v>
      </c>
      <c r="AR5" s="97">
        <v>3.1349299491299998E-2</v>
      </c>
      <c r="AS5" s="97">
        <v>0.27542599417800001</v>
      </c>
      <c r="AT5" s="97">
        <v>1.23157959633E-2</v>
      </c>
      <c r="AU5" s="97">
        <v>1.2674073768199999E-2</v>
      </c>
      <c r="AV5" s="97">
        <v>0.68968462943200004</v>
      </c>
      <c r="AW5" s="97">
        <v>5.4726922886000002</v>
      </c>
      <c r="AX5" s="97">
        <v>2.4642790100800002E-2</v>
      </c>
      <c r="AY5" s="97">
        <v>0.116440264029</v>
      </c>
      <c r="AZ5" s="97">
        <f t="shared" si="1"/>
        <v>55.574566633166164</v>
      </c>
      <c r="BA5" s="97">
        <f t="shared" si="2"/>
        <v>22.38851965936616</v>
      </c>
      <c r="BC5" s="83">
        <f t="shared" si="3"/>
        <v>0.15471732922079848</v>
      </c>
      <c r="BD5" s="83">
        <f t="shared" si="3"/>
        <v>0.14746479632073087</v>
      </c>
      <c r="BF5" s="83">
        <v>0.1661218293836311</v>
      </c>
      <c r="BG5" s="83">
        <v>0.15176862324456905</v>
      </c>
    </row>
    <row r="6" spans="1:59" x14ac:dyDescent="0.25">
      <c r="A6" s="82" t="s">
        <v>122</v>
      </c>
      <c r="B6" s="97">
        <v>1330.3997612846099</v>
      </c>
      <c r="C6" s="97">
        <v>577.06985782317395</v>
      </c>
      <c r="E6" s="96" t="s">
        <v>122</v>
      </c>
      <c r="F6" s="97">
        <v>51.317569242513798</v>
      </c>
      <c r="G6" s="97">
        <v>14.0635332326769</v>
      </c>
      <c r="H6" s="97">
        <v>0.77493037109211305</v>
      </c>
      <c r="I6" s="97">
        <v>0.114804410267938</v>
      </c>
      <c r="J6" s="97">
        <v>33.063664541841</v>
      </c>
      <c r="K6" s="97">
        <v>0.22738074425591201</v>
      </c>
      <c r="L6" s="97">
        <v>11.767444060968799</v>
      </c>
      <c r="M6" s="97">
        <v>1323.70567285881</v>
      </c>
      <c r="N6" s="97">
        <v>573.92363588780404</v>
      </c>
      <c r="O6" s="97">
        <v>749.78203697101401</v>
      </c>
      <c r="P6" s="97">
        <v>0.43970213679734499</v>
      </c>
      <c r="Q6" s="97">
        <v>0.74622665282252199</v>
      </c>
      <c r="R6" s="97">
        <v>291.31619807966399</v>
      </c>
      <c r="S6" s="97">
        <v>0.80363012251370902</v>
      </c>
      <c r="T6" s="97">
        <v>7.0604713652529503</v>
      </c>
      <c r="U6" s="97">
        <v>0.31571179820301198</v>
      </c>
      <c r="V6" s="97">
        <v>0.32489473225846999</v>
      </c>
      <c r="W6" s="97">
        <v>17.6798740826843</v>
      </c>
      <c r="X6" s="97">
        <v>140.290974393932</v>
      </c>
      <c r="Y6" s="97">
        <v>0.63171259942878299</v>
      </c>
      <c r="Z6" s="97">
        <v>2.9849133206291998</v>
      </c>
      <c r="AA6" s="96"/>
      <c r="AB6" s="50">
        <f t="shared" si="0"/>
        <v>-5.0316368212034463E-3</v>
      </c>
      <c r="AC6" s="50">
        <f t="shared" si="0"/>
        <v>-5.4520642392207139E-3</v>
      </c>
      <c r="AD6" s="96"/>
      <c r="AE6" s="96">
        <v>113</v>
      </c>
      <c r="AF6" s="96" t="s">
        <v>122</v>
      </c>
      <c r="AG6" s="97">
        <v>6.6395659183899998</v>
      </c>
      <c r="AH6" s="97">
        <v>1.8195677187999999</v>
      </c>
      <c r="AI6" s="97">
        <v>0.100261896975</v>
      </c>
      <c r="AJ6" s="97">
        <v>1.4853613602699999E-2</v>
      </c>
      <c r="AK6" s="97">
        <v>4.2778408326299999</v>
      </c>
      <c r="AL6" s="97">
        <v>2.9419070123100001E-2</v>
      </c>
      <c r="AM6" s="97">
        <v>1.52249547834</v>
      </c>
      <c r="AN6" s="97">
        <v>100.51635136500001</v>
      </c>
      <c r="AO6" s="97">
        <v>5.6889344481199998E-2</v>
      </c>
      <c r="AP6" s="97">
        <v>9.6548492365599994E-2</v>
      </c>
      <c r="AQ6" s="97">
        <v>37.691046595400003</v>
      </c>
      <c r="AR6" s="97">
        <v>0.103975299967</v>
      </c>
      <c r="AS6" s="97">
        <v>0.913497270789</v>
      </c>
      <c r="AT6" s="97">
        <v>4.08474397174E-2</v>
      </c>
      <c r="AU6" s="97">
        <v>4.2035729175099998E-2</v>
      </c>
      <c r="AV6" s="97">
        <v>2.2874566350299999</v>
      </c>
      <c r="AW6" s="97">
        <v>18.1511163811</v>
      </c>
      <c r="AX6" s="97">
        <v>8.1732015202999997E-2</v>
      </c>
      <c r="AY6" s="97">
        <v>0.38619396961199998</v>
      </c>
      <c r="AZ6" s="97">
        <f t="shared" si="1"/>
        <v>174.77169506670111</v>
      </c>
      <c r="BA6" s="97">
        <f t="shared" si="2"/>
        <v>74.255343701701108</v>
      </c>
      <c r="BC6" s="83">
        <f t="shared" si="3"/>
        <v>0.13203214177457312</v>
      </c>
      <c r="BD6" s="83">
        <f t="shared" si="3"/>
        <v>0.12938192306165491</v>
      </c>
      <c r="BF6" s="83">
        <v>0.12656915113059547</v>
      </c>
      <c r="BG6" s="83">
        <v>0.12043522887183609</v>
      </c>
    </row>
    <row r="7" spans="1:59" x14ac:dyDescent="0.25">
      <c r="A7" s="82" t="s">
        <v>123</v>
      </c>
      <c r="B7" s="97">
        <v>20678.138409302701</v>
      </c>
      <c r="C7" s="97">
        <v>9014.6082303365692</v>
      </c>
      <c r="E7" s="96" t="s">
        <v>123</v>
      </c>
      <c r="F7" s="97">
        <v>799.29725449915998</v>
      </c>
      <c r="G7" s="97">
        <v>219.046757420913</v>
      </c>
      <c r="H7" s="97">
        <v>12.069925521833399</v>
      </c>
      <c r="I7" s="97">
        <v>1.7881412894583799</v>
      </c>
      <c r="J7" s="97">
        <v>514.98347988927299</v>
      </c>
      <c r="K7" s="97">
        <v>3.5415835119650598</v>
      </c>
      <c r="L7" s="97">
        <v>183.28405827476999</v>
      </c>
      <c r="M7" s="97">
        <v>20509.960499009099</v>
      </c>
      <c r="N7" s="97">
        <v>8939.1530862997406</v>
      </c>
      <c r="O7" s="97">
        <v>11570.807412709401</v>
      </c>
      <c r="P7" s="97">
        <v>6.8485695630354497</v>
      </c>
      <c r="Q7" s="97">
        <v>11.622897645068999</v>
      </c>
      <c r="R7" s="97">
        <v>4537.3977524417496</v>
      </c>
      <c r="S7" s="97">
        <v>12.5169714425372</v>
      </c>
      <c r="T7" s="97">
        <v>109.970426635384</v>
      </c>
      <c r="U7" s="97">
        <v>4.9173766510740498</v>
      </c>
      <c r="V7" s="97">
        <v>5.0604384783743903</v>
      </c>
      <c r="W7" s="97">
        <v>275.373123780909</v>
      </c>
      <c r="X7" s="97">
        <v>2185.10354996864</v>
      </c>
      <c r="Y7" s="97">
        <v>9.8392256219609298</v>
      </c>
      <c r="Z7" s="97">
        <v>46.491553663627101</v>
      </c>
      <c r="AA7" s="96"/>
      <c r="AB7" s="50">
        <f t="shared" si="0"/>
        <v>-8.1331262497953659E-3</v>
      </c>
      <c r="AC7" s="50">
        <f t="shared" si="0"/>
        <v>-8.3703187214394844E-3</v>
      </c>
      <c r="AD7" s="96"/>
      <c r="AE7" s="96">
        <v>124</v>
      </c>
      <c r="AF7" s="96" t="s">
        <v>123</v>
      </c>
      <c r="AG7" s="97">
        <v>217.35638123000001</v>
      </c>
      <c r="AH7" s="97">
        <v>59.566339184900002</v>
      </c>
      <c r="AI7" s="97">
        <v>3.2822270925599999</v>
      </c>
      <c r="AJ7" s="97">
        <v>0.48625586512199998</v>
      </c>
      <c r="AK7" s="97">
        <v>140.04167647099999</v>
      </c>
      <c r="AL7" s="97">
        <v>0.96307838552699998</v>
      </c>
      <c r="AM7" s="97">
        <v>49.841224254899998</v>
      </c>
      <c r="AN7" s="97">
        <v>3157.9066835499998</v>
      </c>
      <c r="AO7" s="97">
        <v>1.86235991117</v>
      </c>
      <c r="AP7" s="97">
        <v>3.1606631373799998</v>
      </c>
      <c r="AQ7" s="97">
        <v>1233.8742213800001</v>
      </c>
      <c r="AR7" s="97">
        <v>3.4037908994300001</v>
      </c>
      <c r="AS7" s="97">
        <v>29.9047333022</v>
      </c>
      <c r="AT7" s="97">
        <v>1.33720355439</v>
      </c>
      <c r="AU7" s="97">
        <v>1.3761040125099999</v>
      </c>
      <c r="AV7" s="97">
        <v>74.883403215300007</v>
      </c>
      <c r="AW7" s="97">
        <v>594.204636714</v>
      </c>
      <c r="AX7" s="97">
        <v>2.6756227984500001</v>
      </c>
      <c r="AY7" s="97">
        <v>12.6426525425</v>
      </c>
      <c r="AZ7" s="97">
        <f t="shared" si="1"/>
        <v>5588.7692575013389</v>
      </c>
      <c r="BA7" s="97">
        <f t="shared" si="2"/>
        <v>2430.8625739513391</v>
      </c>
      <c r="BC7" s="83">
        <f t="shared" si="3"/>
        <v>0.27249049347371246</v>
      </c>
      <c r="BD7" s="83">
        <f t="shared" si="3"/>
        <v>0.27193432649418542</v>
      </c>
      <c r="BF7" s="83">
        <v>0.25873229612025161</v>
      </c>
      <c r="BG7" s="83">
        <v>0.26340036806270595</v>
      </c>
    </row>
    <row r="8" spans="1:59" x14ac:dyDescent="0.25">
      <c r="A8" s="82" t="s">
        <v>72</v>
      </c>
      <c r="B8" s="97">
        <v>48701.1632641088</v>
      </c>
      <c r="C8" s="97">
        <v>20873.025579252098</v>
      </c>
      <c r="E8" s="96" t="s">
        <v>72</v>
      </c>
      <c r="F8" s="97">
        <v>1854.75892108535</v>
      </c>
      <c r="G8" s="97">
        <v>508.29513722361799</v>
      </c>
      <c r="H8" s="97">
        <v>28.008108469531798</v>
      </c>
      <c r="I8" s="97">
        <v>4.1493507555155196</v>
      </c>
      <c r="J8" s="97">
        <v>1195.01224589033</v>
      </c>
      <c r="K8" s="97">
        <v>8.2182016695128901</v>
      </c>
      <c r="L8" s="97">
        <v>425.30821628879198</v>
      </c>
      <c r="M8" s="97">
        <v>48411.970781900702</v>
      </c>
      <c r="N8" s="97">
        <v>20743.186135349901</v>
      </c>
      <c r="O8" s="97">
        <v>27668.784646550801</v>
      </c>
      <c r="P8" s="97">
        <v>15.8920125757144</v>
      </c>
      <c r="Q8" s="97">
        <v>26.970767737867899</v>
      </c>
      <c r="R8" s="97">
        <v>10528.9712581779</v>
      </c>
      <c r="S8" s="97">
        <v>29.045432986378199</v>
      </c>
      <c r="T8" s="97">
        <v>255.184938029622</v>
      </c>
      <c r="U8" s="97">
        <v>11.4107035755571</v>
      </c>
      <c r="V8" s="97">
        <v>11.742651321313801</v>
      </c>
      <c r="W8" s="97">
        <v>638.99963823105702</v>
      </c>
      <c r="X8" s="97">
        <v>5070.5037074704796</v>
      </c>
      <c r="Y8" s="97">
        <v>22.831786861804002</v>
      </c>
      <c r="Z8" s="97">
        <v>107.883056999526</v>
      </c>
      <c r="AA8" s="96"/>
      <c r="AB8" s="50">
        <f t="shared" si="0"/>
        <v>-5.9381021483982466E-3</v>
      </c>
      <c r="AC8" s="50">
        <f t="shared" si="0"/>
        <v>-6.2204419483516942E-3</v>
      </c>
      <c r="AD8" s="96"/>
      <c r="AE8" s="96">
        <v>135</v>
      </c>
      <c r="AF8" s="96" t="s">
        <v>72</v>
      </c>
      <c r="AG8" s="97">
        <v>792.59030888699999</v>
      </c>
      <c r="AH8" s="97">
        <v>217.208731957</v>
      </c>
      <c r="AI8" s="97">
        <v>11.968645435799999</v>
      </c>
      <c r="AJ8" s="97">
        <v>1.7731325948800001</v>
      </c>
      <c r="AK8" s="97">
        <v>510.66217164900002</v>
      </c>
      <c r="AL8" s="97">
        <v>3.51186647907</v>
      </c>
      <c r="AM8" s="97">
        <v>181.74608626700001</v>
      </c>
      <c r="AN8" s="97">
        <v>11934.2137523</v>
      </c>
      <c r="AO8" s="97">
        <v>6.7910977101199999</v>
      </c>
      <c r="AP8" s="97">
        <v>11.525362255899999</v>
      </c>
      <c r="AQ8" s="97">
        <v>4499.3239788399997</v>
      </c>
      <c r="AR8" s="97">
        <v>12.4119275376</v>
      </c>
      <c r="AS8" s="97">
        <v>109.047651655</v>
      </c>
      <c r="AT8" s="97">
        <v>4.87611463017</v>
      </c>
      <c r="AU8" s="97">
        <v>5.0179650349099996</v>
      </c>
      <c r="AV8" s="97">
        <v>273.06242749400002</v>
      </c>
      <c r="AW8" s="97">
        <v>2166.7680222399999</v>
      </c>
      <c r="AX8" s="97">
        <v>9.7566620715599992</v>
      </c>
      <c r="AY8" s="97">
        <v>46.101449030600001</v>
      </c>
      <c r="AZ8" s="97">
        <f t="shared" si="1"/>
        <v>20798.357354069609</v>
      </c>
      <c r="BA8" s="97">
        <f t="shared" si="2"/>
        <v>8864.1436017696087</v>
      </c>
      <c r="BC8" s="83">
        <f t="shared" si="3"/>
        <v>0.42961187115822358</v>
      </c>
      <c r="BD8" s="83">
        <f t="shared" si="3"/>
        <v>0.42732796899814768</v>
      </c>
      <c r="BF8" s="83">
        <v>0.41046481983205357</v>
      </c>
      <c r="BG8" s="83">
        <v>0.41441705145739305</v>
      </c>
    </row>
    <row r="9" spans="1:59" x14ac:dyDescent="0.25">
      <c r="A9" s="82" t="s">
        <v>124</v>
      </c>
      <c r="B9" s="97">
        <v>54250.810751245299</v>
      </c>
      <c r="C9" s="97">
        <v>21904.913103077401</v>
      </c>
      <c r="E9" s="96" t="s">
        <v>124</v>
      </c>
      <c r="F9" s="97">
        <v>1944.9328627574</v>
      </c>
      <c r="G9" s="97">
        <v>533.00727865270198</v>
      </c>
      <c r="H9" s="97">
        <v>29.369797716257999</v>
      </c>
      <c r="I9" s="97">
        <v>4.3510788115799199</v>
      </c>
      <c r="J9" s="97">
        <v>1253.1107751787099</v>
      </c>
      <c r="K9" s="97">
        <v>8.6177439850084401</v>
      </c>
      <c r="L9" s="97">
        <v>445.98565089619098</v>
      </c>
      <c r="M9" s="97">
        <v>53925.857399907203</v>
      </c>
      <c r="N9" s="97">
        <v>21751.669405280802</v>
      </c>
      <c r="O9" s="97">
        <v>32174.1879946263</v>
      </c>
      <c r="P9" s="97">
        <v>16.664645159934398</v>
      </c>
      <c r="Q9" s="97">
        <v>28.282022925986801</v>
      </c>
      <c r="R9" s="97">
        <v>11040.864051250899</v>
      </c>
      <c r="S9" s="97">
        <v>30.457552603153001</v>
      </c>
      <c r="T9" s="97">
        <v>267.59139941829301</v>
      </c>
      <c r="U9" s="97">
        <v>11.965463552245501</v>
      </c>
      <c r="V9" s="97">
        <v>12.3135555772567</v>
      </c>
      <c r="W9" s="97">
        <v>670.06626600447601</v>
      </c>
      <c r="X9" s="97">
        <v>5317.0193444308998</v>
      </c>
      <c r="Y9" s="97">
        <v>23.941812747562199</v>
      </c>
      <c r="Z9" s="97">
        <v>113.128103612223</v>
      </c>
      <c r="AA9" s="96"/>
      <c r="AB9" s="50">
        <f t="shared" si="0"/>
        <v>-5.9898340105569124E-3</v>
      </c>
      <c r="AC9" s="50">
        <f t="shared" si="0"/>
        <v>-6.9958596537445265E-3</v>
      </c>
      <c r="AD9" s="96"/>
      <c r="AE9" s="96">
        <v>146</v>
      </c>
      <c r="AF9" s="96" t="s">
        <v>124</v>
      </c>
      <c r="AG9" s="97">
        <v>925.03686937800001</v>
      </c>
      <c r="AH9" s="97">
        <v>253.505603304</v>
      </c>
      <c r="AI9" s="97">
        <v>13.9686772032</v>
      </c>
      <c r="AJ9" s="97">
        <v>2.06943360547</v>
      </c>
      <c r="AK9" s="97">
        <v>595.99686983799995</v>
      </c>
      <c r="AL9" s="97">
        <v>4.0987203612699998</v>
      </c>
      <c r="AM9" s="97">
        <v>212.116940449</v>
      </c>
      <c r="AN9" s="97">
        <v>15691.482855800001</v>
      </c>
      <c r="AO9" s="97">
        <v>7.9259305717600004</v>
      </c>
      <c r="AP9" s="97">
        <v>13.451319013899999</v>
      </c>
      <c r="AQ9" s="97">
        <v>5251.1875619000002</v>
      </c>
      <c r="AR9" s="97">
        <v>14.4860347296</v>
      </c>
      <c r="AS9" s="97">
        <v>127.270162144</v>
      </c>
      <c r="AT9" s="97">
        <v>5.6909423065600002</v>
      </c>
      <c r="AU9" s="97">
        <v>5.8564968298400002</v>
      </c>
      <c r="AV9" s="97">
        <v>318.69278116800001</v>
      </c>
      <c r="AW9" s="97">
        <v>2528.84784141</v>
      </c>
      <c r="AX9" s="97">
        <v>11.387058421800001</v>
      </c>
      <c r="AY9" s="97">
        <v>53.805276055699998</v>
      </c>
      <c r="AZ9" s="97">
        <f t="shared" si="1"/>
        <v>26036.877374490101</v>
      </c>
      <c r="BA9" s="97">
        <f t="shared" si="2"/>
        <v>10345.3945186901</v>
      </c>
      <c r="BC9" s="83">
        <f t="shared" si="3"/>
        <v>0.48282732310409043</v>
      </c>
      <c r="BD9" s="83">
        <f t="shared" si="3"/>
        <v>0.47561381730905111</v>
      </c>
      <c r="BF9" s="83">
        <v>0.46815518601004502</v>
      </c>
      <c r="BG9" s="83">
        <v>0.46717985304323439</v>
      </c>
    </row>
    <row r="10" spans="1:59" x14ac:dyDescent="0.25">
      <c r="A10" s="82" t="s">
        <v>125</v>
      </c>
      <c r="B10" s="97">
        <v>113936.736054521</v>
      </c>
      <c r="C10" s="97">
        <v>40012.994103893201</v>
      </c>
      <c r="E10" s="96" t="s">
        <v>125</v>
      </c>
      <c r="F10" s="97">
        <v>3565.47179698334</v>
      </c>
      <c r="G10" s="97">
        <v>977.11451663239097</v>
      </c>
      <c r="H10" s="97">
        <v>53.841022663408403</v>
      </c>
      <c r="I10" s="97">
        <v>7.9764579118314796</v>
      </c>
      <c r="J10" s="97">
        <v>2297.2168043051702</v>
      </c>
      <c r="K10" s="97">
        <v>15.798156650342101</v>
      </c>
      <c r="L10" s="97">
        <v>817.58562811053696</v>
      </c>
      <c r="M10" s="97">
        <v>113664.364508372</v>
      </c>
      <c r="N10" s="97">
        <v>39875.397248927002</v>
      </c>
      <c r="O10" s="97">
        <v>73788.967259445897</v>
      </c>
      <c r="P10" s="97">
        <v>30.5497877924129</v>
      </c>
      <c r="Q10" s="97">
        <v>51.846904775130199</v>
      </c>
      <c r="R10" s="97">
        <v>20240.2337932478</v>
      </c>
      <c r="S10" s="97">
        <v>55.835127979880703</v>
      </c>
      <c r="T10" s="97">
        <v>490.55147287228999</v>
      </c>
      <c r="U10" s="97">
        <v>21.935223108777201</v>
      </c>
      <c r="V10" s="97">
        <v>22.573343210534201</v>
      </c>
      <c r="W10" s="97">
        <v>1228.3727714562799</v>
      </c>
      <c r="X10" s="97">
        <v>9747.2164497607791</v>
      </c>
      <c r="Y10" s="97">
        <v>43.890394745639597</v>
      </c>
      <c r="Z10" s="97">
        <v>207.38759672044301</v>
      </c>
      <c r="AA10" s="96"/>
      <c r="AB10" s="50">
        <f t="shared" si="0"/>
        <v>-2.3905507177128253E-3</v>
      </c>
      <c r="AC10" s="50">
        <f t="shared" si="0"/>
        <v>-3.4388042696562753E-3</v>
      </c>
      <c r="AD10" s="96"/>
      <c r="AE10" s="96">
        <v>147</v>
      </c>
      <c r="AF10" s="96" t="s">
        <v>125</v>
      </c>
      <c r="AG10" s="97">
        <v>1819.5914205700001</v>
      </c>
      <c r="AH10" s="97">
        <v>498.65755588100001</v>
      </c>
      <c r="AI10" s="97">
        <v>27.477051270400001</v>
      </c>
      <c r="AJ10" s="97">
        <v>4.0706740794299998</v>
      </c>
      <c r="AK10" s="97">
        <v>1172.3540946200001</v>
      </c>
      <c r="AL10" s="97">
        <v>8.0623773593300001</v>
      </c>
      <c r="AM10" s="97">
        <v>417.244086622</v>
      </c>
      <c r="AN10" s="97">
        <v>39262.498691399996</v>
      </c>
      <c r="AO10" s="97">
        <v>15.5906814332</v>
      </c>
      <c r="AP10" s="97">
        <v>26.4593827084</v>
      </c>
      <c r="AQ10" s="97">
        <v>10329.3352017</v>
      </c>
      <c r="AR10" s="97">
        <v>28.494717415099998</v>
      </c>
      <c r="AS10" s="97">
        <v>250.34645170100001</v>
      </c>
      <c r="AT10" s="97">
        <v>11.1943534981</v>
      </c>
      <c r="AU10" s="97">
        <v>11.5200073421</v>
      </c>
      <c r="AV10" s="97">
        <v>626.88382534599998</v>
      </c>
      <c r="AW10" s="97">
        <v>4974.3637294500004</v>
      </c>
      <c r="AX10" s="97">
        <v>22.398884041700001</v>
      </c>
      <c r="AY10" s="97">
        <v>105.837530836</v>
      </c>
      <c r="AZ10" s="97">
        <f t="shared" si="1"/>
        <v>59612.380717273751</v>
      </c>
      <c r="BA10" s="97">
        <f t="shared" si="2"/>
        <v>20349.882025873754</v>
      </c>
      <c r="BC10" s="83">
        <f t="shared" si="3"/>
        <v>0.52445971941261305</v>
      </c>
      <c r="BD10" s="83">
        <f t="shared" si="3"/>
        <v>0.51033678483093592</v>
      </c>
      <c r="BF10" s="83">
        <v>0.50448038036433296</v>
      </c>
      <c r="BG10" s="83">
        <v>0.50337934647393989</v>
      </c>
    </row>
    <row r="11" spans="1:59" x14ac:dyDescent="0.25">
      <c r="A11" s="82" t="s">
        <v>126</v>
      </c>
      <c r="B11" s="97">
        <v>73933.469943205302</v>
      </c>
      <c r="C11" s="97">
        <v>24721.709421355601</v>
      </c>
      <c r="E11" s="96" t="s">
        <v>126</v>
      </c>
      <c r="F11" s="97">
        <v>2203.3370521029801</v>
      </c>
      <c r="G11" s="97">
        <v>603.82276447958805</v>
      </c>
      <c r="H11" s="97">
        <v>33.271872376924698</v>
      </c>
      <c r="I11" s="97">
        <v>4.9291643350027599</v>
      </c>
      <c r="J11" s="97">
        <v>1419.5994321353101</v>
      </c>
      <c r="K11" s="97">
        <v>9.7627035602264201</v>
      </c>
      <c r="L11" s="97">
        <v>505.23938710391201</v>
      </c>
      <c r="M11" s="97">
        <v>73768.416852596507</v>
      </c>
      <c r="N11" s="97">
        <v>24641.606034094199</v>
      </c>
      <c r="O11" s="97">
        <v>49126.810818502301</v>
      </c>
      <c r="P11" s="97">
        <v>18.878702727459899</v>
      </c>
      <c r="Q11" s="97">
        <v>32.0395801126854</v>
      </c>
      <c r="R11" s="97">
        <v>12507.760522316399</v>
      </c>
      <c r="S11" s="97">
        <v>34.504143078197799</v>
      </c>
      <c r="T11" s="97">
        <v>303.14366843228498</v>
      </c>
      <c r="U11" s="97">
        <v>13.555208728577201</v>
      </c>
      <c r="V11" s="97">
        <v>13.9495384562538</v>
      </c>
      <c r="W11" s="97">
        <v>759.09127583822101</v>
      </c>
      <c r="X11" s="97">
        <v>6023.4400115971903</v>
      </c>
      <c r="Y11" s="97">
        <v>27.122720999995501</v>
      </c>
      <c r="Z11" s="97">
        <v>128.158285712977</v>
      </c>
      <c r="AA11" s="96"/>
      <c r="AB11" s="50">
        <f t="shared" si="0"/>
        <v>-2.2324542691637052E-3</v>
      </c>
      <c r="AC11" s="50">
        <f t="shared" si="0"/>
        <v>-3.2402042227794338E-3</v>
      </c>
      <c r="AD11" s="96"/>
      <c r="AE11" s="96">
        <v>148</v>
      </c>
      <c r="AF11" s="96" t="s">
        <v>126</v>
      </c>
      <c r="AG11" s="97">
        <v>1061.26985102</v>
      </c>
      <c r="AH11" s="97">
        <v>290.840143936</v>
      </c>
      <c r="AI11" s="97">
        <v>16.025886823</v>
      </c>
      <c r="AJ11" s="97">
        <v>2.3742054114800002</v>
      </c>
      <c r="AK11" s="97">
        <v>683.77112449399999</v>
      </c>
      <c r="AL11" s="97">
        <v>4.7023513027900004</v>
      </c>
      <c r="AM11" s="97">
        <v>243.35604885800001</v>
      </c>
      <c r="AN11" s="97">
        <v>24257.354416800001</v>
      </c>
      <c r="AO11" s="97">
        <v>9.0932064192999995</v>
      </c>
      <c r="AP11" s="97">
        <v>15.4323354715</v>
      </c>
      <c r="AQ11" s="97">
        <v>6024.5460224300004</v>
      </c>
      <c r="AR11" s="97">
        <v>16.619436978300001</v>
      </c>
      <c r="AS11" s="97">
        <v>146.01362683900001</v>
      </c>
      <c r="AT11" s="97">
        <v>6.5290645834300003</v>
      </c>
      <c r="AU11" s="97">
        <v>6.7190009693599997</v>
      </c>
      <c r="AV11" s="97">
        <v>365.62763692800002</v>
      </c>
      <c r="AW11" s="97">
        <v>2901.2789751599998</v>
      </c>
      <c r="AX11" s="97">
        <v>13.064064953800001</v>
      </c>
      <c r="AY11" s="97">
        <v>61.729341883399997</v>
      </c>
      <c r="AZ11" s="97">
        <f t="shared" si="1"/>
        <v>36126.346741261368</v>
      </c>
      <c r="BA11" s="97">
        <f t="shared" si="2"/>
        <v>11868.992324461367</v>
      </c>
      <c r="BC11" s="83">
        <f t="shared" si="3"/>
        <v>0.48972647486049159</v>
      </c>
      <c r="BD11" s="83">
        <f t="shared" si="3"/>
        <v>0.48166472217920353</v>
      </c>
      <c r="BF11" s="83">
        <v>0.50898383381291501</v>
      </c>
      <c r="BG11" s="83">
        <v>0.5046966549220292</v>
      </c>
    </row>
    <row r="12" spans="1:59" x14ac:dyDescent="0.25">
      <c r="A12" s="82" t="s">
        <v>73</v>
      </c>
      <c r="B12" s="97">
        <v>3887.4856808327199</v>
      </c>
      <c r="C12" s="97">
        <v>1576.45359093722</v>
      </c>
      <c r="E12" s="96" t="s">
        <v>73</v>
      </c>
      <c r="F12" s="97">
        <v>140.575568954906</v>
      </c>
      <c r="G12" s="97">
        <v>38.524704243618899</v>
      </c>
      <c r="H12" s="97">
        <v>2.12278772808923</v>
      </c>
      <c r="I12" s="97">
        <v>0.31448755865775302</v>
      </c>
      <c r="J12" s="97">
        <v>90.572320692534305</v>
      </c>
      <c r="K12" s="97">
        <v>0.62287306751256799</v>
      </c>
      <c r="L12" s="97">
        <v>32.234943639909602</v>
      </c>
      <c r="M12" s="97">
        <v>3878.2535620382901</v>
      </c>
      <c r="N12" s="97">
        <v>1572.1666182031099</v>
      </c>
      <c r="O12" s="97">
        <v>2306.0869438351701</v>
      </c>
      <c r="P12" s="97">
        <v>1.2044876266253099</v>
      </c>
      <c r="Q12" s="97">
        <v>2.0441668589110198</v>
      </c>
      <c r="R12" s="97">
        <v>798.01168689538395</v>
      </c>
      <c r="S12" s="97">
        <v>2.2014132033181601</v>
      </c>
      <c r="T12" s="97">
        <v>19.340969119291799</v>
      </c>
      <c r="U12" s="97">
        <v>0.86483992529686005</v>
      </c>
      <c r="V12" s="97">
        <v>0.88999853491577896</v>
      </c>
      <c r="W12" s="97">
        <v>48.431018555423599</v>
      </c>
      <c r="X12" s="97">
        <v>384.30322875087802</v>
      </c>
      <c r="Y12" s="97">
        <v>1.73046158618013</v>
      </c>
      <c r="Z12" s="97">
        <v>8.1766612616589605</v>
      </c>
      <c r="AA12" s="96"/>
      <c r="AB12" s="50">
        <f t="shared" si="0"/>
        <v>-2.3748303022565246E-3</v>
      </c>
      <c r="AC12" s="50">
        <f t="shared" si="0"/>
        <v>-2.7193776960864843E-3</v>
      </c>
      <c r="AD12" s="96"/>
      <c r="AE12" s="96">
        <v>159</v>
      </c>
      <c r="AF12" s="96" t="s">
        <v>73</v>
      </c>
      <c r="AG12" s="97">
        <v>17.4150847664</v>
      </c>
      <c r="AH12" s="97">
        <v>4.7725901217300004</v>
      </c>
      <c r="AI12" s="97">
        <v>0.26297947639899999</v>
      </c>
      <c r="AJ12" s="97">
        <v>3.89599214582E-2</v>
      </c>
      <c r="AK12" s="97">
        <v>11.220457059599999</v>
      </c>
      <c r="AL12" s="97">
        <v>7.7164020144499995E-2</v>
      </c>
      <c r="AM12" s="97">
        <v>3.9933918561600001</v>
      </c>
      <c r="AN12" s="97">
        <v>309.20736320499998</v>
      </c>
      <c r="AO12" s="97">
        <v>0.14921649041400001</v>
      </c>
      <c r="AP12" s="97">
        <v>0.25323949255400002</v>
      </c>
      <c r="AQ12" s="97">
        <v>98.860794697399996</v>
      </c>
      <c r="AR12" s="97">
        <v>0.272719428737</v>
      </c>
      <c r="AS12" s="97">
        <v>2.3960350776900001</v>
      </c>
      <c r="AT12" s="97">
        <v>0.10713977394099999</v>
      </c>
      <c r="AU12" s="97">
        <v>0.11025656713</v>
      </c>
      <c r="AV12" s="97">
        <v>5.9998279643399997</v>
      </c>
      <c r="AW12" s="97">
        <v>47.609023242600003</v>
      </c>
      <c r="AX12" s="97">
        <v>0.21437695739400001</v>
      </c>
      <c r="AY12" s="97">
        <v>1.01295797044</v>
      </c>
      <c r="AZ12" s="97">
        <f t="shared" si="1"/>
        <v>503.97357808953166</v>
      </c>
      <c r="BA12" s="97">
        <f t="shared" si="2"/>
        <v>194.76621488453168</v>
      </c>
      <c r="BC12" s="83">
        <f t="shared" si="3"/>
        <v>0.12994858897896783</v>
      </c>
      <c r="BD12" s="83">
        <f t="shared" si="3"/>
        <v>0.12388395264818529</v>
      </c>
      <c r="BF12" s="83">
        <v>0.10796209209559759</v>
      </c>
      <c r="BG12" s="83">
        <v>0.10797335085702689</v>
      </c>
    </row>
    <row r="13" spans="1:59" x14ac:dyDescent="0.25">
      <c r="A13" s="82" t="s">
        <v>86</v>
      </c>
      <c r="B13" s="97"/>
      <c r="C13" s="97"/>
      <c r="AA13" s="96"/>
      <c r="AB13" s="50">
        <f t="shared" si="0"/>
        <v>0</v>
      </c>
      <c r="AC13" s="50">
        <f t="shared" si="0"/>
        <v>0</v>
      </c>
      <c r="AD13" s="96"/>
      <c r="AE13" s="96"/>
      <c r="AF13" s="96"/>
      <c r="AG13" s="96"/>
      <c r="AH13" s="96"/>
      <c r="AI13" s="60"/>
      <c r="AJ13" s="60"/>
      <c r="AK13" s="96"/>
      <c r="AL13" s="60"/>
      <c r="AM13" s="96"/>
      <c r="AN13" s="96"/>
      <c r="AO13" s="96"/>
      <c r="AP13" s="60"/>
      <c r="AQ13" s="96"/>
      <c r="AR13" s="60"/>
      <c r="AS13" s="96"/>
      <c r="AT13" s="60"/>
      <c r="AU13" s="60"/>
      <c r="AV13" s="96"/>
      <c r="AW13" s="96"/>
      <c r="AX13" s="96"/>
      <c r="AY13" s="60"/>
      <c r="AZ13" s="97">
        <f t="shared" si="1"/>
        <v>0</v>
      </c>
      <c r="BA13" s="97">
        <f t="shared" si="2"/>
        <v>0</v>
      </c>
      <c r="BC13" s="83" t="e">
        <f t="shared" si="3"/>
        <v>#DIV/0!</v>
      </c>
      <c r="BD13" s="83" t="e">
        <f t="shared" si="3"/>
        <v>#DIV/0!</v>
      </c>
      <c r="BF13" s="83" t="e">
        <v>#DIV/0!</v>
      </c>
      <c r="BG13" s="83" t="e">
        <v>#DIV/0!</v>
      </c>
    </row>
    <row r="14" spans="1:59" x14ac:dyDescent="0.25">
      <c r="A14" s="82" t="s">
        <v>87</v>
      </c>
      <c r="B14" s="97"/>
      <c r="C14" s="97"/>
      <c r="AA14" s="96"/>
      <c r="AB14" s="50">
        <f t="shared" si="0"/>
        <v>0</v>
      </c>
      <c r="AC14" s="50">
        <f t="shared" si="0"/>
        <v>0</v>
      </c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7">
        <f t="shared" si="1"/>
        <v>0</v>
      </c>
      <c r="BA14" s="97">
        <f t="shared" ref="BA14:BA15" si="4">SUM(AG14:AY14)-AN14</f>
        <v>0</v>
      </c>
      <c r="BC14" s="83" t="e">
        <f t="shared" si="3"/>
        <v>#DIV/0!</v>
      </c>
      <c r="BD14" s="83" t="e">
        <f t="shared" si="3"/>
        <v>#DIV/0!</v>
      </c>
      <c r="BF14" s="83" t="e">
        <v>#DIV/0!</v>
      </c>
      <c r="BG14" s="83" t="e">
        <v>#DIV/0!</v>
      </c>
    </row>
    <row r="15" spans="1:59" x14ac:dyDescent="0.25">
      <c r="A15" s="13" t="s">
        <v>88</v>
      </c>
      <c r="B15" s="97"/>
      <c r="C15" s="97"/>
      <c r="AA15" s="96"/>
      <c r="AB15" s="50">
        <f t="shared" si="0"/>
        <v>0</v>
      </c>
      <c r="AC15" s="50">
        <f t="shared" si="0"/>
        <v>0</v>
      </c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7">
        <f t="shared" si="1"/>
        <v>0</v>
      </c>
      <c r="BA15" s="97">
        <f t="shared" si="4"/>
        <v>0</v>
      </c>
      <c r="BC15" s="83" t="e">
        <f t="shared" si="3"/>
        <v>#DIV/0!</v>
      </c>
      <c r="BD15" s="83" t="e">
        <f t="shared" si="3"/>
        <v>#DIV/0!</v>
      </c>
      <c r="BF15" s="83" t="e">
        <v>#DIV/0!</v>
      </c>
      <c r="BG15" s="83" t="e">
        <v>#DIV/0!</v>
      </c>
    </row>
    <row r="16" spans="1:59" x14ac:dyDescent="0.25">
      <c r="A16" s="97"/>
    </row>
    <row r="17" spans="1:78" x14ac:dyDescent="0.25">
      <c r="A17" s="2"/>
    </row>
    <row r="18" spans="1:78" x14ac:dyDescent="0.25">
      <c r="A18" s="2" t="s">
        <v>339</v>
      </c>
      <c r="B18" s="1">
        <f>SUM(B3:B15)</f>
        <v>319284.0900830371</v>
      </c>
      <c r="C18" s="1">
        <f>SUM(C3:C15)</f>
        <v>119769.23465845104</v>
      </c>
      <c r="F18" s="1">
        <f>SUM(F3:F15)</f>
        <v>10656.384883027747</v>
      </c>
      <c r="G18" s="1">
        <f t="shared" ref="G18:Z18" si="5">SUM(G3:G15)</f>
        <v>2920.3735612838204</v>
      </c>
      <c r="H18" s="1">
        <f t="shared" si="5"/>
        <v>160.91859170788047</v>
      </c>
      <c r="I18" s="1">
        <f t="shared" si="5"/>
        <v>23.83980275693029</v>
      </c>
      <c r="J18" s="1">
        <f t="shared" si="5"/>
        <v>6865.8581269968035</v>
      </c>
      <c r="K18" s="1">
        <f t="shared" si="5"/>
        <v>47.217082106055564</v>
      </c>
      <c r="L18" s="1">
        <f t="shared" si="5"/>
        <v>2443.5778606263143</v>
      </c>
      <c r="M18" s="1">
        <f t="shared" si="5"/>
        <v>318032.82611738215</v>
      </c>
      <c r="N18" s="1">
        <f t="shared" si="5"/>
        <v>119178.50351385382</v>
      </c>
      <c r="O18" s="1">
        <f t="shared" si="5"/>
        <v>198854.32260352912</v>
      </c>
      <c r="P18" s="1">
        <f t="shared" si="5"/>
        <v>91.306404997256678</v>
      </c>
      <c r="Q18" s="1">
        <f t="shared" si="5"/>
        <v>154.95862756773488</v>
      </c>
      <c r="R18" s="1">
        <f t="shared" si="5"/>
        <v>60493.460511618709</v>
      </c>
      <c r="S18" s="1">
        <f t="shared" si="5"/>
        <v>166.87849272836729</v>
      </c>
      <c r="T18" s="1">
        <f t="shared" si="5"/>
        <v>1466.1468685726386</v>
      </c>
      <c r="U18" s="1">
        <f t="shared" si="5"/>
        <v>65.559402968701406</v>
      </c>
      <c r="V18" s="1">
        <f t="shared" si="5"/>
        <v>67.466598293416027</v>
      </c>
      <c r="W18" s="1">
        <f t="shared" si="5"/>
        <v>3671.3268435175223</v>
      </c>
      <c r="X18" s="1">
        <f t="shared" si="5"/>
        <v>29132.217035475376</v>
      </c>
      <c r="Y18" s="1">
        <f t="shared" si="5"/>
        <v>131.17839868944242</v>
      </c>
      <c r="Z18" s="1">
        <f t="shared" si="5"/>
        <v>619.83442091901986</v>
      </c>
      <c r="AA18" s="1"/>
      <c r="AD18" s="1"/>
      <c r="AG18" s="1">
        <f t="shared" ref="AG18:BA18" si="6">SUM(AG3:AG15)</f>
        <v>4895.1869181850407</v>
      </c>
      <c r="AH18" s="1">
        <f t="shared" si="6"/>
        <v>1341.5220105379676</v>
      </c>
      <c r="AI18" s="1">
        <f t="shared" si="6"/>
        <v>73.920606593423102</v>
      </c>
      <c r="AJ18" s="1">
        <f t="shared" si="6"/>
        <v>10.951200632175984</v>
      </c>
      <c r="AK18" s="1">
        <f t="shared" si="6"/>
        <v>3153.9456709929627</v>
      </c>
      <c r="AL18" s="1">
        <f t="shared" si="6"/>
        <v>21.689948558876566</v>
      </c>
      <c r="AM18" s="1">
        <f t="shared" si="6"/>
        <v>1122.4980407768812</v>
      </c>
      <c r="AN18" s="1">
        <f t="shared" si="6"/>
        <v>95573.359050689818</v>
      </c>
      <c r="AO18" s="1">
        <f t="shared" si="6"/>
        <v>41.943097466397298</v>
      </c>
      <c r="AP18" s="1">
        <f t="shared" si="6"/>
        <v>71.182806594851215</v>
      </c>
      <c r="AQ18" s="1">
        <f t="shared" si="6"/>
        <v>27788.67087088908</v>
      </c>
      <c r="AR18" s="1">
        <f t="shared" si="6"/>
        <v>76.65840102057841</v>
      </c>
      <c r="AS18" s="1">
        <f t="shared" si="6"/>
        <v>673.49881854144132</v>
      </c>
      <c r="AT18" s="1">
        <f t="shared" si="6"/>
        <v>30.115801022827483</v>
      </c>
      <c r="AU18" s="1">
        <f t="shared" si="6"/>
        <v>30.991896556565916</v>
      </c>
      <c r="AV18" s="1">
        <f t="shared" si="6"/>
        <v>1686.4849313736813</v>
      </c>
      <c r="AW18" s="1">
        <f t="shared" si="6"/>
        <v>13382.367078198526</v>
      </c>
      <c r="AX18" s="1">
        <f t="shared" si="6"/>
        <v>60.258980918650884</v>
      </c>
      <c r="AY18" s="1">
        <f t="shared" si="6"/>
        <v>284.73122637963542</v>
      </c>
      <c r="AZ18" s="1">
        <f t="shared" si="6"/>
        <v>150319.97735592938</v>
      </c>
      <c r="BA18" s="1">
        <f t="shared" si="6"/>
        <v>54746.618305239565</v>
      </c>
      <c r="BC18" s="24"/>
      <c r="BD18" s="24"/>
    </row>
    <row r="19" spans="1:78" x14ac:dyDescent="0.25">
      <c r="B19" s="97"/>
      <c r="C19" s="97"/>
    </row>
    <row r="21" spans="1:78" s="97" customFormat="1" x14ac:dyDescent="0.25">
      <c r="A21" s="96"/>
      <c r="D21" s="96"/>
      <c r="E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</row>
    <row r="22" spans="1:78" s="97" customFormat="1" x14ac:dyDescent="0.25">
      <c r="A22" s="96"/>
      <c r="B22" s="96"/>
      <c r="C22" s="96"/>
      <c r="D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</row>
    <row r="23" spans="1:78" s="97" customFormat="1" x14ac:dyDescent="0.25">
      <c r="A23" s="96"/>
      <c r="B23" s="96"/>
      <c r="C23" s="96"/>
      <c r="D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</row>
    <row r="24" spans="1:78" s="97" customFormat="1" x14ac:dyDescent="0.25">
      <c r="A24" s="96"/>
      <c r="B24" s="96"/>
      <c r="C24" s="96"/>
      <c r="D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</row>
    <row r="25" spans="1:78" s="97" customFormat="1" x14ac:dyDescent="0.25">
      <c r="A25" s="96"/>
      <c r="B25" s="96"/>
      <c r="C25" s="96"/>
      <c r="D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</row>
    <row r="26" spans="1:78" s="97" customFormat="1" x14ac:dyDescent="0.25">
      <c r="A26" s="96"/>
      <c r="B26" s="96"/>
      <c r="C26" s="96"/>
      <c r="D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</row>
    <row r="27" spans="1:78" s="97" customFormat="1" x14ac:dyDescent="0.25">
      <c r="A27" s="96"/>
      <c r="B27" s="96"/>
      <c r="C27" s="96"/>
      <c r="D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</row>
    <row r="28" spans="1:78" s="97" customFormat="1" x14ac:dyDescent="0.25">
      <c r="A28" s="96"/>
      <c r="B28" s="96"/>
      <c r="C28" s="96"/>
      <c r="D28" s="96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</row>
    <row r="29" spans="1:78" s="97" customFormat="1" x14ac:dyDescent="0.25">
      <c r="A29" s="96"/>
      <c r="B29" s="96"/>
      <c r="C29" s="96"/>
      <c r="D29" s="96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</row>
    <row r="30" spans="1:78" s="97" customFormat="1" x14ac:dyDescent="0.25">
      <c r="A30" s="96"/>
      <c r="B30" s="96"/>
      <c r="C30" s="96"/>
      <c r="D30" s="96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</row>
    <row r="31" spans="1:78" s="97" customFormat="1" x14ac:dyDescent="0.25">
      <c r="A31" s="96"/>
      <c r="B31" s="96"/>
      <c r="C31" s="96"/>
      <c r="D31" s="96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</row>
    <row r="32" spans="1:78" s="97" customFormat="1" x14ac:dyDescent="0.25">
      <c r="A32" s="96"/>
      <c r="B32" s="96"/>
      <c r="C32" s="96"/>
      <c r="D32" s="96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</row>
    <row r="33" spans="1:78" s="97" customFormat="1" x14ac:dyDescent="0.25">
      <c r="A33" s="96"/>
      <c r="B33" s="96"/>
      <c r="C33" s="96"/>
      <c r="D33" s="96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</row>
    <row r="34" spans="1:78" s="97" customFormat="1" x14ac:dyDescent="0.25">
      <c r="A34" s="96"/>
      <c r="B34" s="96"/>
      <c r="C34" s="96"/>
      <c r="D34" s="96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</row>
    <row r="35" spans="1:78" s="97" customFormat="1" x14ac:dyDescent="0.25">
      <c r="A35" s="96"/>
      <c r="B35" s="96"/>
      <c r="C35" s="96"/>
      <c r="D35" s="96"/>
      <c r="AG35" s="35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</row>
    <row r="36" spans="1:78" s="97" customFormat="1" x14ac:dyDescent="0.25">
      <c r="A36" s="96"/>
      <c r="B36" s="96"/>
      <c r="C36" s="96"/>
      <c r="D36" s="96"/>
      <c r="E36" s="96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</row>
    <row r="37" spans="1:78" s="97" customFormat="1" x14ac:dyDescent="0.25">
      <c r="A37" s="96"/>
      <c r="B37" s="96"/>
      <c r="C37" s="96"/>
      <c r="D37" s="96"/>
      <c r="E37" s="96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</row>
    <row r="38" spans="1:78" s="97" customFormat="1" x14ac:dyDescent="0.25">
      <c r="A38" s="96"/>
      <c r="B38" s="96"/>
      <c r="C38" s="96"/>
      <c r="D38" s="96"/>
      <c r="E38" s="96"/>
      <c r="F38" s="1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</row>
    <row r="39" spans="1:78" s="97" customFormat="1" x14ac:dyDescent="0.25">
      <c r="A39" s="96"/>
      <c r="B39" s="96"/>
      <c r="C39" s="96"/>
      <c r="D39" s="96"/>
      <c r="E39" s="96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</row>
    <row r="40" spans="1:78" s="97" customFormat="1" x14ac:dyDescent="0.25">
      <c r="A40" s="96"/>
      <c r="B40" s="96"/>
      <c r="C40" s="96"/>
      <c r="D40" s="96"/>
      <c r="E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</row>
    <row r="41" spans="1:78" s="97" customFormat="1" x14ac:dyDescent="0.25">
      <c r="A41" s="96"/>
      <c r="B41" s="96"/>
      <c r="C41" s="96"/>
      <c r="D41" s="96"/>
      <c r="E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</row>
    <row r="42" spans="1:78" s="97" customFormat="1" x14ac:dyDescent="0.25">
      <c r="A42" s="96"/>
      <c r="B42" s="96"/>
      <c r="C42" s="96"/>
      <c r="D42" s="96"/>
      <c r="E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</row>
    <row r="43" spans="1:78" s="97" customFormat="1" x14ac:dyDescent="0.25">
      <c r="A43" s="96"/>
      <c r="B43" s="96"/>
      <c r="C43" s="96"/>
      <c r="D43" s="96"/>
      <c r="E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</row>
    <row r="44" spans="1:78" s="97" customFormat="1" x14ac:dyDescent="0.25">
      <c r="A44" s="96"/>
      <c r="B44" s="96"/>
      <c r="C44" s="96"/>
      <c r="D44" s="96"/>
      <c r="E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</row>
    <row r="45" spans="1:78" s="97" customFormat="1" x14ac:dyDescent="0.25">
      <c r="A45" s="96"/>
      <c r="B45" s="96"/>
      <c r="C45" s="96"/>
      <c r="D45" s="96"/>
      <c r="E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</row>
    <row r="46" spans="1:78" s="97" customFormat="1" x14ac:dyDescent="0.25">
      <c r="A46" s="96"/>
      <c r="B46" s="96"/>
      <c r="C46" s="96"/>
      <c r="D46" s="96"/>
      <c r="E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</row>
    <row r="47" spans="1:78" s="97" customFormat="1" x14ac:dyDescent="0.25">
      <c r="A47" s="96"/>
      <c r="B47" s="96"/>
      <c r="C47" s="96"/>
      <c r="D47" s="96"/>
      <c r="E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</row>
    <row r="48" spans="1:78" s="97" customFormat="1" x14ac:dyDescent="0.25">
      <c r="A48" s="96"/>
      <c r="B48" s="96"/>
      <c r="C48" s="96"/>
      <c r="D48" s="96"/>
      <c r="E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</row>
    <row r="49" spans="1:78" s="97" customFormat="1" x14ac:dyDescent="0.25">
      <c r="A49" s="96"/>
      <c r="B49" s="96"/>
      <c r="C49" s="96"/>
      <c r="D49" s="96"/>
      <c r="E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</row>
    <row r="50" spans="1:78" s="97" customFormat="1" x14ac:dyDescent="0.25">
      <c r="A50" s="96"/>
      <c r="B50" s="96"/>
      <c r="C50" s="96"/>
      <c r="D50" s="96"/>
      <c r="E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</row>
    <row r="51" spans="1:78" s="97" customFormat="1" x14ac:dyDescent="0.25">
      <c r="A51" s="96"/>
      <c r="B51" s="96"/>
      <c r="C51" s="96"/>
      <c r="D51" s="96"/>
      <c r="E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</row>
    <row r="52" spans="1:78" s="97" customFormat="1" x14ac:dyDescent="0.25">
      <c r="A52" s="96"/>
      <c r="B52" s="96"/>
      <c r="C52" s="96"/>
      <c r="D52" s="96"/>
      <c r="E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</row>
    <row r="53" spans="1:78" s="97" customFormat="1" x14ac:dyDescent="0.25">
      <c r="A53" s="96"/>
      <c r="B53" s="96"/>
      <c r="C53" s="96"/>
      <c r="D53" s="96"/>
      <c r="E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</row>
    <row r="54" spans="1:78" s="97" customFormat="1" x14ac:dyDescent="0.25">
      <c r="A54" s="96"/>
      <c r="B54" s="96"/>
      <c r="C54" s="96"/>
      <c r="D54" s="96"/>
      <c r="E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</row>
    <row r="55" spans="1:78" s="97" customFormat="1" x14ac:dyDescent="0.25">
      <c r="A55" s="96"/>
      <c r="B55" s="96"/>
      <c r="C55" s="96"/>
      <c r="D55" s="96"/>
      <c r="E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</row>
    <row r="56" spans="1:78" s="97" customFormat="1" x14ac:dyDescent="0.25">
      <c r="A56" s="96"/>
      <c r="B56" s="96"/>
      <c r="C56" s="96"/>
      <c r="D56" s="96"/>
      <c r="E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</row>
    <row r="57" spans="1:78" s="97" customFormat="1" x14ac:dyDescent="0.25">
      <c r="A57" s="96"/>
      <c r="B57" s="96"/>
      <c r="C57" s="96"/>
      <c r="D57" s="96"/>
      <c r="E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</row>
    <row r="58" spans="1:78" s="97" customFormat="1" x14ac:dyDescent="0.25">
      <c r="A58" s="96"/>
      <c r="B58" s="96"/>
      <c r="C58" s="96"/>
      <c r="D58" s="96"/>
      <c r="E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</row>
    <row r="59" spans="1:78" s="97" customFormat="1" x14ac:dyDescent="0.25">
      <c r="A59" s="96"/>
      <c r="B59" s="96"/>
      <c r="C59" s="96"/>
      <c r="D59" s="96"/>
      <c r="E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</row>
    <row r="60" spans="1:78" s="97" customFormat="1" x14ac:dyDescent="0.25">
      <c r="A60" s="96"/>
      <c r="B60" s="96"/>
      <c r="C60" s="96"/>
      <c r="D60" s="96"/>
      <c r="E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</row>
    <row r="61" spans="1:78" s="97" customFormat="1" x14ac:dyDescent="0.25">
      <c r="A61" s="96"/>
      <c r="B61" s="96"/>
      <c r="C61" s="96"/>
      <c r="D61" s="96"/>
      <c r="E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</row>
    <row r="62" spans="1:78" s="97" customFormat="1" x14ac:dyDescent="0.25">
      <c r="A62" s="96"/>
      <c r="B62" s="96"/>
      <c r="C62" s="96"/>
      <c r="D62" s="96"/>
      <c r="E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</row>
    <row r="63" spans="1:78" s="97" customFormat="1" x14ac:dyDescent="0.25">
      <c r="A63" s="96"/>
      <c r="B63" s="96"/>
      <c r="C63" s="96"/>
      <c r="D63" s="96"/>
      <c r="E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</row>
    <row r="64" spans="1:78" s="97" customFormat="1" x14ac:dyDescent="0.25">
      <c r="A64" s="96"/>
      <c r="B64" s="96"/>
      <c r="C64" s="96"/>
      <c r="D64" s="96"/>
      <c r="E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</row>
    <row r="65" spans="1:78" s="97" customFormat="1" x14ac:dyDescent="0.25">
      <c r="A65" s="96"/>
      <c r="B65" s="96"/>
      <c r="C65" s="96"/>
      <c r="D65" s="96"/>
      <c r="E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</row>
    <row r="66" spans="1:78" s="97" customFormat="1" x14ac:dyDescent="0.25">
      <c r="A66" s="96"/>
      <c r="B66" s="96"/>
      <c r="C66" s="96"/>
      <c r="D66" s="96"/>
      <c r="E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</row>
    <row r="67" spans="1:78" s="97" customFormat="1" x14ac:dyDescent="0.25">
      <c r="A67" s="96"/>
      <c r="B67" s="96"/>
      <c r="C67" s="96"/>
      <c r="D67" s="96"/>
      <c r="E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</row>
    <row r="68" spans="1:78" s="97" customFormat="1" x14ac:dyDescent="0.25">
      <c r="A68" s="96"/>
      <c r="B68" s="96"/>
      <c r="C68" s="96"/>
      <c r="D68" s="96"/>
      <c r="E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</row>
    <row r="69" spans="1:78" s="97" customFormat="1" x14ac:dyDescent="0.25">
      <c r="A69" s="96"/>
      <c r="B69" s="96"/>
      <c r="C69" s="96"/>
      <c r="D69" s="96"/>
      <c r="E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</row>
    <row r="70" spans="1:78" s="97" customFormat="1" x14ac:dyDescent="0.25">
      <c r="A70" s="96"/>
      <c r="B70" s="96"/>
      <c r="C70" s="96"/>
      <c r="D70" s="96"/>
      <c r="E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</row>
    <row r="71" spans="1:78" s="97" customFormat="1" x14ac:dyDescent="0.25">
      <c r="A71" s="96"/>
      <c r="B71" s="96"/>
      <c r="C71" s="96"/>
      <c r="D71" s="96"/>
      <c r="E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</row>
    <row r="72" spans="1:78" s="97" customFormat="1" x14ac:dyDescent="0.25">
      <c r="A72" s="96"/>
      <c r="B72" s="96"/>
      <c r="C72" s="96"/>
      <c r="D72" s="96"/>
      <c r="E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</row>
    <row r="73" spans="1:78" s="97" customFormat="1" x14ac:dyDescent="0.25">
      <c r="A73" s="96"/>
      <c r="B73" s="96"/>
      <c r="C73" s="96"/>
      <c r="D73" s="96"/>
      <c r="E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8"/>
  <dimension ref="A1:CC64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J2" sqref="J2"/>
    </sheetView>
  </sheetViews>
  <sheetFormatPr defaultColWidth="9.140625" defaultRowHeight="15" x14ac:dyDescent="0.25"/>
  <cols>
    <col min="1" max="1" width="20.7109375" style="96" bestFit="1" customWidth="1"/>
    <col min="2" max="2" width="10.140625" style="97" customWidth="1"/>
    <col min="3" max="7" width="9.140625" style="97"/>
    <col min="8" max="8" width="10.28515625" style="97" bestFit="1" customWidth="1"/>
    <col min="9" max="9" width="9.140625" style="28"/>
    <col min="10" max="10" width="20.7109375" style="28" customWidth="1"/>
    <col min="11" max="11" width="6" style="96" bestFit="1" customWidth="1"/>
    <col min="12" max="12" width="7.7109375" style="26" bestFit="1" customWidth="1"/>
    <col min="13" max="13" width="6.7109375" style="26" bestFit="1" customWidth="1"/>
    <col min="14" max="14" width="14.5703125" style="26" bestFit="1" customWidth="1"/>
    <col min="15" max="15" width="7.7109375" style="26" bestFit="1" customWidth="1"/>
    <col min="16" max="16" width="7.7109375" style="97" customWidth="1"/>
    <col min="17" max="17" width="6.7109375" style="26" bestFit="1" customWidth="1"/>
    <col min="18" max="19" width="9.28515625" style="26" bestFit="1" customWidth="1"/>
    <col min="20" max="20" width="6.7109375" style="26" bestFit="1" customWidth="1"/>
    <col min="21" max="21" width="7.7109375" style="26" bestFit="1" customWidth="1"/>
    <col min="22" max="23" width="6.7109375" style="26" bestFit="1" customWidth="1"/>
    <col min="24" max="24" width="6.7109375" style="97" customWidth="1"/>
    <col min="25" max="25" width="7.7109375" style="26" bestFit="1" customWidth="1"/>
    <col min="26" max="26" width="15.42578125" style="26" bestFit="1" customWidth="1"/>
    <col min="27" max="27" width="15.42578125" style="26" customWidth="1"/>
    <col min="28" max="28" width="6.5703125" style="26" bestFit="1" customWidth="1"/>
    <col min="29" max="29" width="6.7109375" style="26" bestFit="1" customWidth="1"/>
    <col min="30" max="30" width="5.7109375" style="26" bestFit="1" customWidth="1"/>
    <col min="31" max="31" width="5.7109375" style="97" customWidth="1"/>
    <col min="32" max="32" width="6.7109375" style="26" bestFit="1" customWidth="1"/>
    <col min="33" max="33" width="7.7109375" style="26" bestFit="1" customWidth="1"/>
    <col min="34" max="34" width="6.7109375" style="26" customWidth="1"/>
    <col min="35" max="35" width="7.7109375" style="26" bestFit="1" customWidth="1"/>
    <col min="36" max="36" width="10" style="26" bestFit="1" customWidth="1"/>
    <col min="37" max="37" width="7.7109375" style="26" bestFit="1" customWidth="1"/>
    <col min="38" max="38" width="6.7109375" style="26" bestFit="1" customWidth="1"/>
    <col min="39" max="39" width="7.7109375" style="26" bestFit="1" customWidth="1"/>
    <col min="40" max="40" width="6" style="26" bestFit="1" customWidth="1"/>
    <col min="41" max="41" width="7.7109375" style="26" bestFit="1" customWidth="1"/>
    <col min="42" max="42" width="4.28515625" style="26" bestFit="1" customWidth="1"/>
    <col min="43" max="43" width="7.7109375" style="26" bestFit="1" customWidth="1"/>
    <col min="44" max="44" width="5.7109375" style="26" bestFit="1" customWidth="1"/>
    <col min="45" max="46" width="6.7109375" style="26" bestFit="1" customWidth="1"/>
    <col min="47" max="47" width="4.140625" style="26" bestFit="1" customWidth="1"/>
    <col min="48" max="48" width="5.85546875" style="26" bestFit="1" customWidth="1"/>
    <col min="49" max="49" width="6.7109375" style="26" bestFit="1" customWidth="1"/>
    <col min="50" max="52" width="7.7109375" style="26" bestFit="1" customWidth="1"/>
    <col min="53" max="53" width="5.140625" style="26" bestFit="1" customWidth="1"/>
    <col min="54" max="54" width="5.28515625" style="26" bestFit="1" customWidth="1"/>
    <col min="55" max="55" width="8.7109375" style="26" bestFit="1" customWidth="1"/>
    <col min="56" max="56" width="5.7109375" style="26" bestFit="1" customWidth="1"/>
    <col min="57" max="57" width="7.85546875" style="26" bestFit="1" customWidth="1"/>
    <col min="58" max="58" width="5.85546875" style="26" bestFit="1" customWidth="1"/>
    <col min="59" max="59" width="6" style="26" bestFit="1" customWidth="1"/>
    <col min="60" max="60" width="7.7109375" style="26" bestFit="1" customWidth="1"/>
    <col min="61" max="61" width="6.7109375" style="26" bestFit="1" customWidth="1"/>
    <col min="62" max="63" width="5.7109375" style="26" bestFit="1" customWidth="1"/>
    <col min="64" max="64" width="3.85546875" style="26" bestFit="1" customWidth="1"/>
    <col min="65" max="65" width="6.7109375" style="26" bestFit="1" customWidth="1"/>
    <col min="66" max="66" width="8" style="26" bestFit="1" customWidth="1"/>
    <col min="67" max="67" width="5.28515625" style="26" bestFit="1" customWidth="1"/>
    <col min="68" max="69" width="6.7109375" style="26" bestFit="1" customWidth="1"/>
    <col min="70" max="70" width="6.7109375" style="97" customWidth="1"/>
    <col min="71" max="71" width="7.7109375" style="26" bestFit="1" customWidth="1"/>
    <col min="72" max="72" width="9.28515625" style="26" bestFit="1" customWidth="1"/>
    <col min="73" max="73" width="7.140625" style="26" bestFit="1" customWidth="1"/>
    <col min="74" max="74" width="7.7109375" style="26" customWidth="1"/>
    <col min="75" max="75" width="10.28515625" style="28" bestFit="1" customWidth="1"/>
    <col min="76" max="79" width="9.140625" style="28"/>
    <col min="80" max="80" width="8.5703125" style="28" customWidth="1"/>
    <col min="81" max="16384" width="9.140625" style="28"/>
  </cols>
  <sheetData>
    <row r="1" spans="1:81" x14ac:dyDescent="0.25">
      <c r="B1" s="97" t="s">
        <v>507</v>
      </c>
      <c r="J1" s="28" t="s">
        <v>510</v>
      </c>
      <c r="BW1" s="28" t="s">
        <v>316</v>
      </c>
    </row>
    <row r="2" spans="1:81" x14ac:dyDescent="0.25">
      <c r="A2" s="82" t="s">
        <v>52</v>
      </c>
      <c r="B2" s="97" t="s">
        <v>59</v>
      </c>
      <c r="C2" s="97" t="s">
        <v>57</v>
      </c>
      <c r="D2" s="97" t="s">
        <v>60</v>
      </c>
      <c r="E2" s="97" t="s">
        <v>54</v>
      </c>
      <c r="F2" s="97" t="s">
        <v>53</v>
      </c>
      <c r="G2" s="97" t="s">
        <v>61</v>
      </c>
      <c r="H2" s="97" t="s">
        <v>62</v>
      </c>
      <c r="J2" s="28" t="s">
        <v>227</v>
      </c>
      <c r="K2" s="97" t="s">
        <v>506</v>
      </c>
      <c r="L2" s="26" t="s">
        <v>391</v>
      </c>
      <c r="M2" s="26" t="s">
        <v>131</v>
      </c>
      <c r="N2" s="26" t="s">
        <v>132</v>
      </c>
      <c r="O2" s="26" t="s">
        <v>133</v>
      </c>
      <c r="P2" s="97" t="s">
        <v>342</v>
      </c>
      <c r="Q2" s="26" t="s">
        <v>392</v>
      </c>
      <c r="R2" s="26" t="s">
        <v>134</v>
      </c>
      <c r="S2" s="26" t="s">
        <v>59</v>
      </c>
      <c r="T2" s="26" t="s">
        <v>136</v>
      </c>
      <c r="U2" s="26" t="s">
        <v>137</v>
      </c>
      <c r="V2" s="26" t="s">
        <v>393</v>
      </c>
      <c r="W2" s="26" t="s">
        <v>138</v>
      </c>
      <c r="X2" s="97" t="s">
        <v>508</v>
      </c>
      <c r="Y2" s="26" t="s">
        <v>139</v>
      </c>
      <c r="Z2" s="26" t="s">
        <v>140</v>
      </c>
      <c r="AA2" s="26" t="s">
        <v>212</v>
      </c>
      <c r="AB2" s="26" t="s">
        <v>141</v>
      </c>
      <c r="AC2" s="26" t="s">
        <v>142</v>
      </c>
      <c r="AD2" s="26" t="s">
        <v>143</v>
      </c>
      <c r="AE2" s="97" t="s">
        <v>509</v>
      </c>
      <c r="AF2" s="26" t="s">
        <v>394</v>
      </c>
      <c r="AG2" s="26" t="s">
        <v>144</v>
      </c>
      <c r="AH2" s="26" t="s">
        <v>400</v>
      </c>
      <c r="AI2" s="26" t="s">
        <v>57</v>
      </c>
      <c r="AJ2" s="26" t="s">
        <v>128</v>
      </c>
      <c r="AK2" s="26" t="s">
        <v>145</v>
      </c>
      <c r="AL2" s="26" t="s">
        <v>146</v>
      </c>
      <c r="AM2" s="26" t="s">
        <v>60</v>
      </c>
      <c r="AN2" s="26" t="s">
        <v>147</v>
      </c>
      <c r="AO2" s="26" t="s">
        <v>148</v>
      </c>
      <c r="AP2" s="26" t="s">
        <v>149</v>
      </c>
      <c r="AQ2" s="26" t="s">
        <v>150</v>
      </c>
      <c r="AR2" s="26" t="s">
        <v>151</v>
      </c>
      <c r="AS2" s="26" t="s">
        <v>152</v>
      </c>
      <c r="AT2" s="26" t="s">
        <v>153</v>
      </c>
      <c r="AU2" s="26" t="s">
        <v>154</v>
      </c>
      <c r="AV2" s="26" t="s">
        <v>155</v>
      </c>
      <c r="AW2" s="26" t="s">
        <v>156</v>
      </c>
      <c r="AX2" s="26" t="s">
        <v>54</v>
      </c>
      <c r="AY2" s="26" t="s">
        <v>53</v>
      </c>
      <c r="AZ2" s="26" t="s">
        <v>157</v>
      </c>
      <c r="BA2" s="26" t="s">
        <v>158</v>
      </c>
      <c r="BB2" s="26" t="s">
        <v>159</v>
      </c>
      <c r="BC2" s="26" t="s">
        <v>160</v>
      </c>
      <c r="BD2" s="26" t="s">
        <v>161</v>
      </c>
      <c r="BE2" s="26" t="s">
        <v>162</v>
      </c>
      <c r="BF2" s="26" t="s">
        <v>163</v>
      </c>
      <c r="BG2" s="26" t="s">
        <v>164</v>
      </c>
      <c r="BH2" s="26" t="s">
        <v>165</v>
      </c>
      <c r="BI2" s="26" t="s">
        <v>395</v>
      </c>
      <c r="BJ2" s="26" t="s">
        <v>166</v>
      </c>
      <c r="BK2" s="26" t="s">
        <v>167</v>
      </c>
      <c r="BL2" s="26" t="s">
        <v>168</v>
      </c>
      <c r="BM2" s="26" t="s">
        <v>61</v>
      </c>
      <c r="BN2" s="26" t="s">
        <v>401</v>
      </c>
      <c r="BO2" s="26" t="s">
        <v>169</v>
      </c>
      <c r="BP2" s="26" t="s">
        <v>170</v>
      </c>
      <c r="BQ2" s="26" t="s">
        <v>171</v>
      </c>
      <c r="BR2" s="97" t="s">
        <v>172</v>
      </c>
      <c r="BS2" s="26" t="s">
        <v>173</v>
      </c>
      <c r="BT2" s="26" t="s">
        <v>174</v>
      </c>
      <c r="BU2" s="26" t="s">
        <v>402</v>
      </c>
      <c r="BW2" s="26" t="s">
        <v>59</v>
      </c>
      <c r="BX2" s="26" t="s">
        <v>57</v>
      </c>
      <c r="BY2" s="26" t="s">
        <v>60</v>
      </c>
      <c r="BZ2" s="26" t="s">
        <v>54</v>
      </c>
      <c r="CA2" s="26" t="s">
        <v>53</v>
      </c>
      <c r="CB2" s="26" t="s">
        <v>61</v>
      </c>
      <c r="CC2" s="26" t="s">
        <v>62</v>
      </c>
    </row>
    <row r="3" spans="1:81" x14ac:dyDescent="0.25">
      <c r="A3" s="25" t="s">
        <v>121</v>
      </c>
      <c r="B3" s="97">
        <v>580.13673377999999</v>
      </c>
      <c r="C3" s="97">
        <v>10.005317231999999</v>
      </c>
      <c r="D3" s="97">
        <v>26.924586730000001</v>
      </c>
      <c r="E3" s="97">
        <v>91.318550677999994</v>
      </c>
      <c r="F3" s="97">
        <v>74.566528152999993</v>
      </c>
      <c r="G3" s="97">
        <v>5.4390706295999998</v>
      </c>
      <c r="H3" s="97">
        <v>86.771198556000002</v>
      </c>
      <c r="I3" s="96"/>
      <c r="J3" s="28" t="s">
        <v>121</v>
      </c>
      <c r="K3" s="96">
        <v>0</v>
      </c>
      <c r="L3" s="26">
        <v>0</v>
      </c>
      <c r="M3" s="26">
        <v>1.50706378167628</v>
      </c>
      <c r="N3" s="26">
        <v>1.50706378167628</v>
      </c>
      <c r="O3" s="26">
        <v>2.9545649233618199</v>
      </c>
      <c r="P3" s="97">
        <v>1.4369981271736101E-3</v>
      </c>
      <c r="Q3" s="26">
        <v>0.22552227666903599</v>
      </c>
      <c r="R3" s="26">
        <v>0</v>
      </c>
      <c r="S3" s="26">
        <v>66.235030341110104</v>
      </c>
      <c r="T3" s="26">
        <v>1.1506156646108501</v>
      </c>
      <c r="U3" s="26">
        <v>0</v>
      </c>
      <c r="V3" s="26">
        <v>0.17216791712825899</v>
      </c>
      <c r="W3" s="26">
        <v>0</v>
      </c>
      <c r="X3" s="97">
        <v>0</v>
      </c>
      <c r="Y3" s="26">
        <v>1.0220957174115499</v>
      </c>
      <c r="Z3" s="26">
        <v>1.0220957174115499</v>
      </c>
      <c r="AA3" s="26">
        <v>14948.297108087099</v>
      </c>
      <c r="AB3" s="26">
        <v>0</v>
      </c>
      <c r="AC3" s="26">
        <v>0.37979403870213901</v>
      </c>
      <c r="AD3" s="26">
        <v>7.9574015322122799E-2</v>
      </c>
      <c r="AE3" s="97">
        <v>0.16312596257433701</v>
      </c>
      <c r="AF3" s="26">
        <v>0.252033034055898</v>
      </c>
      <c r="AG3" s="26">
        <v>0</v>
      </c>
      <c r="AH3" s="26">
        <v>0</v>
      </c>
      <c r="AI3" s="26">
        <v>0.54931596091205204</v>
      </c>
      <c r="AJ3" s="26">
        <v>0</v>
      </c>
      <c r="AK3" s="26">
        <v>4.14561065273345</v>
      </c>
      <c r="AL3" s="26">
        <v>0.46062622287625998</v>
      </c>
      <c r="AM3" s="26">
        <v>4.6062368756097101</v>
      </c>
      <c r="AN3" s="26">
        <v>0</v>
      </c>
      <c r="AO3" s="26">
        <v>0.60318960300269497</v>
      </c>
      <c r="AP3" s="26">
        <v>1.8193091816994301E-3</v>
      </c>
      <c r="AQ3" s="26">
        <v>2.1300715058119302</v>
      </c>
      <c r="AR3" s="26">
        <v>2.00124561142435E-3</v>
      </c>
      <c r="AS3" s="26">
        <v>0.54882410974608198</v>
      </c>
      <c r="AT3" s="26">
        <v>0.661014567039798</v>
      </c>
      <c r="AU3" s="26">
        <v>6.0643639389981003E-4</v>
      </c>
      <c r="AV3" s="26">
        <v>0</v>
      </c>
      <c r="AW3" s="26">
        <v>0.42693055991886902</v>
      </c>
      <c r="AX3" s="26">
        <v>8.0068665542309407</v>
      </c>
      <c r="AY3" s="26">
        <v>6.0640272215700204</v>
      </c>
      <c r="AZ3" s="26">
        <v>1.9428393326609199</v>
      </c>
      <c r="BA3" s="26">
        <v>4.8878674140335199E-3</v>
      </c>
      <c r="BB3" s="26">
        <v>0</v>
      </c>
      <c r="BC3" s="26">
        <v>0.14493802256430599</v>
      </c>
      <c r="BD3" s="26">
        <v>3.9721556242662701E-2</v>
      </c>
      <c r="BE3" s="26">
        <v>1.64768520202604</v>
      </c>
      <c r="BF3" s="26">
        <v>0.109158440670866</v>
      </c>
      <c r="BG3" s="26">
        <v>2.12252186709436E-2</v>
      </c>
      <c r="BH3" s="26">
        <v>2.3541825537238799</v>
      </c>
      <c r="BI3" s="26">
        <v>0.28734813031520501</v>
      </c>
      <c r="BJ3" s="26">
        <v>9.0964907929474103E-4</v>
      </c>
      <c r="BK3" s="26">
        <v>0.100061839646819</v>
      </c>
      <c r="BL3" s="26">
        <v>6.0643639389980999E-5</v>
      </c>
      <c r="BM3" s="26">
        <v>0.538548587112882</v>
      </c>
      <c r="BN3" s="26">
        <v>0.655669246052348</v>
      </c>
      <c r="BO3" s="26">
        <v>0</v>
      </c>
      <c r="BP3" s="26">
        <v>2.3125022635956199E-4</v>
      </c>
      <c r="BQ3" s="26">
        <v>0.27710921057998</v>
      </c>
      <c r="BR3" s="97">
        <v>0</v>
      </c>
      <c r="BS3" s="26">
        <v>2.9019540667008299E-2</v>
      </c>
      <c r="BT3" s="26">
        <v>12.124508231507299</v>
      </c>
      <c r="BU3" s="26">
        <v>0.130858249805717</v>
      </c>
      <c r="BW3" s="23">
        <f t="shared" ref="BW3:BW47" si="0">IF(B3&lt;&gt;0,(S3-B3)/B3,"")</f>
        <v>-0.88582858749601634</v>
      </c>
      <c r="BX3" s="23">
        <f t="shared" ref="BX3:BX47" si="1">IF(C3&lt;&gt;0,(AI3-C3)/C3,"")</f>
        <v>-0.94509759679031713</v>
      </c>
      <c r="BY3" s="23">
        <f t="shared" ref="BY3:BY47" si="2">IF(D3&lt;&gt;0,(AM3-D3)/D3,"")</f>
        <v>-0.82892079563556187</v>
      </c>
      <c r="BZ3" s="23">
        <f>IF(E3&lt;&gt;0,(AX3-E3)/E3,"")</f>
        <v>-0.91231938642495436</v>
      </c>
      <c r="CA3" s="23">
        <f>IF(F3&lt;&gt;0,(AY3-F3)/F3,"")</f>
        <v>-0.91867628315579497</v>
      </c>
      <c r="CB3" s="23">
        <f t="shared" ref="CB3:CB47" si="3">IF(G3&lt;&gt;0,(BM3-G3)/G3,"")</f>
        <v>-0.90098518225116553</v>
      </c>
      <c r="CC3" s="23">
        <f t="shared" ref="CC3:CC47" si="4">IF(H3&lt;&gt;0,(BT3-H3)/H3,"")</f>
        <v>-0.86027036121112888</v>
      </c>
    </row>
    <row r="4" spans="1:81" x14ac:dyDescent="0.25">
      <c r="A4" s="25" t="s">
        <v>77</v>
      </c>
      <c r="B4" s="97">
        <v>472.4919582</v>
      </c>
      <c r="C4" s="97">
        <v>8.5780261330999998</v>
      </c>
      <c r="D4" s="97">
        <v>20.019348236999999</v>
      </c>
      <c r="E4" s="97">
        <v>54.13261765</v>
      </c>
      <c r="F4" s="97">
        <v>46.035458853999998</v>
      </c>
      <c r="G4" s="97">
        <v>3.4664057579000001</v>
      </c>
      <c r="H4" s="97">
        <v>161.75981902000001</v>
      </c>
      <c r="I4" s="96"/>
      <c r="J4" s="28" t="s">
        <v>77</v>
      </c>
      <c r="K4" s="96">
        <v>13.1699615990123</v>
      </c>
      <c r="L4" s="26">
        <v>1.9232936859075001</v>
      </c>
      <c r="M4" s="26">
        <v>13.0320773292349</v>
      </c>
      <c r="N4" s="26">
        <v>13.0320773292349</v>
      </c>
      <c r="O4" s="26">
        <v>24.624379678896801</v>
      </c>
      <c r="P4" s="97">
        <v>1.07757139214162E-2</v>
      </c>
      <c r="Q4" s="26">
        <v>3.38540864456533</v>
      </c>
      <c r="R4" s="26">
        <v>16.293019364958599</v>
      </c>
      <c r="S4" s="26">
        <v>472.49181545109298</v>
      </c>
      <c r="T4" s="26">
        <v>12.5114274134823</v>
      </c>
      <c r="U4" s="26">
        <v>2.0789848826865498</v>
      </c>
      <c r="V4" s="26">
        <v>2.2252170170141699</v>
      </c>
      <c r="W4" s="26">
        <v>6.2403198329778302E-2</v>
      </c>
      <c r="X4" s="97">
        <v>10.0560656343524</v>
      </c>
      <c r="Y4" s="26">
        <v>15.293525323500701</v>
      </c>
      <c r="Z4" s="26">
        <v>15.293525323500701</v>
      </c>
      <c r="AA4" s="26">
        <v>113474.829182581</v>
      </c>
      <c r="AB4" s="26">
        <v>0</v>
      </c>
      <c r="AC4" s="26">
        <v>3.7089886090488702</v>
      </c>
      <c r="AD4" s="26">
        <v>0.94332161789712099</v>
      </c>
      <c r="AE4" s="97">
        <v>1.3031819287171</v>
      </c>
      <c r="AF4" s="26">
        <v>4.7897649630450196</v>
      </c>
      <c r="AG4" s="26">
        <v>6.9330045928889898</v>
      </c>
      <c r="AH4" s="26">
        <v>0</v>
      </c>
      <c r="AI4" s="26">
        <v>8.5780228949993607</v>
      </c>
      <c r="AJ4" s="26">
        <v>0</v>
      </c>
      <c r="AK4" s="26">
        <v>18.017410781703799</v>
      </c>
      <c r="AL4" s="26">
        <v>2.0019407287377899</v>
      </c>
      <c r="AM4" s="26">
        <v>20.019351510441599</v>
      </c>
      <c r="AN4" s="26">
        <v>0</v>
      </c>
      <c r="AO4" s="26">
        <v>9.7820532912250506</v>
      </c>
      <c r="AP4" s="26">
        <v>9.2605499429553994E-3</v>
      </c>
      <c r="AQ4" s="26">
        <v>22.891895411630401</v>
      </c>
      <c r="AR4" s="26">
        <v>0.120000584224827</v>
      </c>
      <c r="AS4" s="26">
        <v>1.4102625925252199</v>
      </c>
      <c r="AT4" s="26">
        <v>2.62748689627804</v>
      </c>
      <c r="AU4" s="26">
        <v>7.0967751891841202E-3</v>
      </c>
      <c r="AV4" s="26">
        <v>0</v>
      </c>
      <c r="AW4" s="26">
        <v>1.08435175846161</v>
      </c>
      <c r="AX4" s="26">
        <v>54.133636713790402</v>
      </c>
      <c r="AY4" s="26">
        <v>46.036478581766602</v>
      </c>
      <c r="AZ4" s="26">
        <v>8.0971581320237895</v>
      </c>
      <c r="BA4" s="26">
        <v>1.7564042615343001E-2</v>
      </c>
      <c r="BB4" s="26">
        <v>1.5582356410214E-4</v>
      </c>
      <c r="BC4" s="26">
        <v>5.3387247364098798</v>
      </c>
      <c r="BD4" s="26">
        <v>0.101201588430143</v>
      </c>
      <c r="BE4" s="26">
        <v>14.265551017708599</v>
      </c>
      <c r="BF4" s="26">
        <v>0.30210059690140301</v>
      </c>
      <c r="BG4" s="26">
        <v>6.0803209929617401E-2</v>
      </c>
      <c r="BH4" s="26">
        <v>20.3828792363189</v>
      </c>
      <c r="BI4" s="26">
        <v>3.0212870062886799</v>
      </c>
      <c r="BJ4" s="26">
        <v>2.1552979822197199E-2</v>
      </c>
      <c r="BK4" s="26">
        <v>0.286870009975914</v>
      </c>
      <c r="BL4" s="26">
        <v>6.1618346864200798E-4</v>
      </c>
      <c r="BM4" s="26">
        <v>3.4663931171701399</v>
      </c>
      <c r="BN4" s="26">
        <v>6.4982392878453599</v>
      </c>
      <c r="BO4" s="26">
        <v>0</v>
      </c>
      <c r="BP4" s="26">
        <v>0.76432568322183403</v>
      </c>
      <c r="BQ4" s="26">
        <v>4.33542864760771</v>
      </c>
      <c r="BR4" s="97">
        <v>0</v>
      </c>
      <c r="BS4" s="26">
        <v>1.44657670133434</v>
      </c>
      <c r="BT4" s="26">
        <v>161.759781191267</v>
      </c>
      <c r="BU4" s="26">
        <v>1.50117685656178</v>
      </c>
      <c r="BW4" s="23">
        <f t="shared" si="0"/>
        <v>-3.0211923091269083E-7</v>
      </c>
      <c r="BX4" s="23">
        <f t="shared" si="1"/>
        <v>-3.7748784964472501E-7</v>
      </c>
      <c r="BY4" s="23">
        <f t="shared" si="2"/>
        <v>1.6351389469865668E-7</v>
      </c>
      <c r="BZ4" s="23">
        <f t="shared" ref="BZ4:BZ47" si="5">IF(E4&lt;&gt;0,(AX4-E4)/E4,"")</f>
        <v>1.8825318904594498E-5</v>
      </c>
      <c r="CA4" s="23">
        <f t="shared" ref="CA4:CA47" si="6">IF(F4&lt;&gt;0,(AY4-F4)/F4,"")</f>
        <v>2.2150920007939643E-5</v>
      </c>
      <c r="CB4" s="23">
        <f t="shared" si="3"/>
        <v>-3.6466388366024528E-6</v>
      </c>
      <c r="CC4" s="23">
        <f t="shared" si="4"/>
        <v>-2.3385741429974418E-7</v>
      </c>
    </row>
    <row r="5" spans="1:81" x14ac:dyDescent="0.25">
      <c r="A5" s="82" t="s">
        <v>71</v>
      </c>
      <c r="B5" s="97">
        <v>1776.4413726</v>
      </c>
      <c r="C5" s="97">
        <v>34.800704365999998</v>
      </c>
      <c r="D5" s="97">
        <v>53.145270764999999</v>
      </c>
      <c r="E5" s="97">
        <v>245.48198257999999</v>
      </c>
      <c r="F5" s="97">
        <v>215.55487583999999</v>
      </c>
      <c r="G5" s="97">
        <v>15.925536256999999</v>
      </c>
      <c r="H5" s="97">
        <v>487.62817968000002</v>
      </c>
      <c r="I5" s="96"/>
      <c r="J5" s="28" t="s">
        <v>71</v>
      </c>
      <c r="K5" s="96">
        <v>87.474055359380898</v>
      </c>
      <c r="L5" s="26">
        <v>12.7743722877693</v>
      </c>
      <c r="M5" s="26">
        <v>13.623337872008401</v>
      </c>
      <c r="N5" s="26">
        <v>13.623337872008401</v>
      </c>
      <c r="O5" s="26">
        <v>20.566161204715598</v>
      </c>
      <c r="P5" s="97">
        <v>2.0276405489508698E-3</v>
      </c>
      <c r="Q5" s="26">
        <v>11.5717906555399</v>
      </c>
      <c r="R5" s="26">
        <v>108.217211598736</v>
      </c>
      <c r="S5" s="26">
        <v>1776.4408600230299</v>
      </c>
      <c r="T5" s="26">
        <v>27.415618622000999</v>
      </c>
      <c r="U5" s="26">
        <v>13.8084918239388</v>
      </c>
      <c r="V5" s="26">
        <v>6.4476300901800601</v>
      </c>
      <c r="W5" s="26">
        <v>0.41447396982798401</v>
      </c>
      <c r="X5" s="97">
        <v>66.791735089865895</v>
      </c>
      <c r="Y5" s="26">
        <v>52.113900556336297</v>
      </c>
      <c r="Z5" s="26">
        <v>52.113900556336297</v>
      </c>
      <c r="AA5" s="26">
        <v>531330.69619978196</v>
      </c>
      <c r="AB5" s="26">
        <v>0</v>
      </c>
      <c r="AC5" s="26">
        <v>6.2547232174253304</v>
      </c>
      <c r="AD5" s="26">
        <v>2.4144761198256099</v>
      </c>
      <c r="AE5" s="97">
        <v>0.76111314172373801</v>
      </c>
      <c r="AF5" s="26">
        <v>19.616213224425</v>
      </c>
      <c r="AG5" s="26">
        <v>46.048576712357402</v>
      </c>
      <c r="AH5" s="26">
        <v>0</v>
      </c>
      <c r="AI5" s="26">
        <v>34.800692251304802</v>
      </c>
      <c r="AJ5" s="26">
        <v>0</v>
      </c>
      <c r="AK5" s="26">
        <v>47.830725816674601</v>
      </c>
      <c r="AL5" s="26">
        <v>5.3145258795063803</v>
      </c>
      <c r="AM5" s="26">
        <v>53.145251696180999</v>
      </c>
      <c r="AN5" s="26">
        <v>0</v>
      </c>
      <c r="AO5" s="26">
        <v>35.780261550841303</v>
      </c>
      <c r="AP5" s="26">
        <v>3.4444840908965602E-2</v>
      </c>
      <c r="AQ5" s="26">
        <v>48.960881757304101</v>
      </c>
      <c r="AR5" s="26">
        <v>0.76726685295722497</v>
      </c>
      <c r="AS5" s="26">
        <v>1.20289212233447</v>
      </c>
      <c r="AT5" s="26">
        <v>7.6187408301504096</v>
      </c>
      <c r="AU5" s="26">
        <v>3.8115314957809003E-2</v>
      </c>
      <c r="AV5" s="26">
        <v>0</v>
      </c>
      <c r="AW5" s="26">
        <v>0.85142980759161502</v>
      </c>
      <c r="AX5" s="26">
        <v>245.493676038073</v>
      </c>
      <c r="AY5" s="26">
        <v>215.56657197440401</v>
      </c>
      <c r="AZ5" s="26">
        <v>29.9271040636694</v>
      </c>
      <c r="BA5" s="26">
        <v>4.3949615569040403E-2</v>
      </c>
      <c r="BB5" s="26">
        <v>1.0349850361282399E-3</v>
      </c>
      <c r="BC5" s="26">
        <v>33.303466547616999</v>
      </c>
      <c r="BD5" s="26">
        <v>8.1301917469975796E-2</v>
      </c>
      <c r="BE5" s="26">
        <v>70.240925390080207</v>
      </c>
      <c r="BF5" s="26">
        <v>0.38275819154858098</v>
      </c>
      <c r="BG5" s="26">
        <v>8.8115830839354703E-2</v>
      </c>
      <c r="BH5" s="26">
        <v>100.36240579374601</v>
      </c>
      <c r="BI5" s="26">
        <v>6.1607369144771997</v>
      </c>
      <c r="BJ5" s="26">
        <v>0.12962209472158301</v>
      </c>
      <c r="BK5" s="26">
        <v>0.41691129152267697</v>
      </c>
      <c r="BL5" s="26">
        <v>3.1905473525245601E-3</v>
      </c>
      <c r="BM5" s="26">
        <v>15.925526105480101</v>
      </c>
      <c r="BN5" s="26">
        <v>11.429692734165499</v>
      </c>
      <c r="BO5" s="26">
        <v>0</v>
      </c>
      <c r="BP5" s="26">
        <v>5.06543349059673</v>
      </c>
      <c r="BQ5" s="26">
        <v>15.3846170794711</v>
      </c>
      <c r="BR5" s="97">
        <v>0</v>
      </c>
      <c r="BS5" s="26">
        <v>8.2036644468327804</v>
      </c>
      <c r="BT5" s="26">
        <v>487.62807795543301</v>
      </c>
      <c r="BU5" s="26">
        <v>3.6377484031481999</v>
      </c>
      <c r="BW5" s="23">
        <f t="shared" si="0"/>
        <v>-2.8854145034075424E-7</v>
      </c>
      <c r="BX5" s="23">
        <f t="shared" si="1"/>
        <v>-3.4811637914145849E-7</v>
      </c>
      <c r="BY5" s="23">
        <f t="shared" si="2"/>
        <v>-3.5880556681302418E-7</v>
      </c>
      <c r="BZ5" s="23">
        <f t="shared" si="5"/>
        <v>4.7634689723922702E-5</v>
      </c>
      <c r="CA5" s="23">
        <f t="shared" si="6"/>
        <v>5.4260588439209657E-5</v>
      </c>
      <c r="CB5" s="23">
        <f t="shared" si="3"/>
        <v>-6.3743661341446822E-7</v>
      </c>
      <c r="CC5" s="23">
        <f t="shared" si="4"/>
        <v>-2.0861092783748322E-7</v>
      </c>
    </row>
    <row r="6" spans="1:81" x14ac:dyDescent="0.25">
      <c r="A6" s="82" t="s">
        <v>122</v>
      </c>
      <c r="B6" s="97">
        <v>6308.8224824999998</v>
      </c>
      <c r="C6" s="97">
        <v>123.24106027000001</v>
      </c>
      <c r="D6" s="97">
        <v>192.20689039000001</v>
      </c>
      <c r="E6" s="97">
        <v>864.79243560999998</v>
      </c>
      <c r="F6" s="97">
        <v>758.51503213000001</v>
      </c>
      <c r="G6" s="97">
        <v>56.071837340999998</v>
      </c>
      <c r="H6" s="97">
        <v>1752.9389289999999</v>
      </c>
      <c r="I6" s="96"/>
      <c r="J6" s="28" t="s">
        <v>122</v>
      </c>
      <c r="K6" s="96">
        <v>304.564082470058</v>
      </c>
      <c r="L6" s="26">
        <v>44.477365362114597</v>
      </c>
      <c r="M6" s="26">
        <v>54.2861838157839</v>
      </c>
      <c r="N6" s="26">
        <v>54.2861838157839</v>
      </c>
      <c r="O6" s="26">
        <v>85.041558714595098</v>
      </c>
      <c r="P6" s="97">
        <v>1.3594146448409001E-2</v>
      </c>
      <c r="Q6" s="26">
        <v>41.315714666130901</v>
      </c>
      <c r="R6" s="26">
        <v>376.786860716391</v>
      </c>
      <c r="S6" s="26">
        <v>6308.8205162122304</v>
      </c>
      <c r="T6" s="26">
        <v>100.686818825641</v>
      </c>
      <c r="U6" s="26">
        <v>48.077917187023502</v>
      </c>
      <c r="V6" s="26">
        <v>23.232017344929599</v>
      </c>
      <c r="W6" s="26">
        <v>1.4430991592575699</v>
      </c>
      <c r="X6" s="97">
        <v>232.5531074891</v>
      </c>
      <c r="Y6" s="26">
        <v>186.09600026962499</v>
      </c>
      <c r="Z6" s="26">
        <v>186.09600026962499</v>
      </c>
      <c r="AA6" s="26">
        <v>1869696.90361282</v>
      </c>
      <c r="AB6" s="26">
        <v>0</v>
      </c>
      <c r="AC6" s="26">
        <v>23.5044368487684</v>
      </c>
      <c r="AD6" s="26">
        <v>8.7684467892194</v>
      </c>
      <c r="AE6" s="97">
        <v>3.391804274853</v>
      </c>
      <c r="AF6" s="26">
        <v>69.445048267332396</v>
      </c>
      <c r="AG6" s="26">
        <v>160.33030076775901</v>
      </c>
      <c r="AH6" s="26">
        <v>0</v>
      </c>
      <c r="AI6" s="26">
        <v>123.241024818532</v>
      </c>
      <c r="AJ6" s="26">
        <v>0</v>
      </c>
      <c r="AK6" s="26">
        <v>172.986124395795</v>
      </c>
      <c r="AL6" s="26">
        <v>19.220680341936799</v>
      </c>
      <c r="AM6" s="26">
        <v>192.206804737732</v>
      </c>
      <c r="AN6" s="26">
        <v>0</v>
      </c>
      <c r="AO6" s="26">
        <v>127.321272618043</v>
      </c>
      <c r="AP6" s="26">
        <v>0.122329687990872</v>
      </c>
      <c r="AQ6" s="26">
        <v>180.15615569701799</v>
      </c>
      <c r="AR6" s="26">
        <v>2.6740837205200698</v>
      </c>
      <c r="AS6" s="26">
        <v>4.9125329453198603</v>
      </c>
      <c r="AT6" s="26">
        <v>27.399071964373299</v>
      </c>
      <c r="AU6" s="26">
        <v>0.13350888848470799</v>
      </c>
      <c r="AV6" s="26">
        <v>0</v>
      </c>
      <c r="AW6" s="26">
        <v>3.52794681349449</v>
      </c>
      <c r="AX6" s="26">
        <v>864.83267900593603</v>
      </c>
      <c r="AY6" s="26">
        <v>758.55528707375004</v>
      </c>
      <c r="AZ6" s="26">
        <v>106.277391932185</v>
      </c>
      <c r="BA6" s="26">
        <v>0.15947306447968099</v>
      </c>
      <c r="BB6" s="26">
        <v>3.6035880222887199E-3</v>
      </c>
      <c r="BC6" s="26">
        <v>116.146095890033</v>
      </c>
      <c r="BD6" s="26">
        <v>0.335499028312857</v>
      </c>
      <c r="BE6" s="26">
        <v>246.73694130745099</v>
      </c>
      <c r="BF6" s="26">
        <v>1.47674275919465</v>
      </c>
      <c r="BG6" s="26">
        <v>0.334811659143394</v>
      </c>
      <c r="BH6" s="26">
        <v>352.54529263601103</v>
      </c>
      <c r="BI6" s="26">
        <v>22.756900611540001</v>
      </c>
      <c r="BJ6" s="26">
        <v>0.45251443751825698</v>
      </c>
      <c r="BK6" s="26">
        <v>1.58364991705109</v>
      </c>
      <c r="BL6" s="26">
        <v>1.11887663486499E-2</v>
      </c>
      <c r="BM6" s="26">
        <v>56.071813885811601</v>
      </c>
      <c r="BN6" s="26">
        <v>42.776942939296603</v>
      </c>
      <c r="BO6" s="26">
        <v>0</v>
      </c>
      <c r="BP6" s="26">
        <v>17.637657647134802</v>
      </c>
      <c r="BQ6" s="26">
        <v>54.825699805398003</v>
      </c>
      <c r="BR6" s="97">
        <v>0</v>
      </c>
      <c r="BS6" s="26">
        <v>28.6951679273797</v>
      </c>
      <c r="BT6" s="26">
        <v>1752.93875527042</v>
      </c>
      <c r="BU6" s="26">
        <v>13.2607880743398</v>
      </c>
      <c r="BW6" s="23">
        <f t="shared" si="0"/>
        <v>-3.1167270514363906E-7</v>
      </c>
      <c r="BX6" s="23">
        <f t="shared" si="1"/>
        <v>-2.8765955056415743E-7</v>
      </c>
      <c r="BY6" s="23">
        <f t="shared" si="2"/>
        <v>-4.4562537710582476E-7</v>
      </c>
      <c r="BZ6" s="23">
        <f t="shared" si="5"/>
        <v>4.6535323713439451E-5</v>
      </c>
      <c r="CA6" s="23">
        <f t="shared" si="6"/>
        <v>5.3070726412616655E-5</v>
      </c>
      <c r="CB6" s="23">
        <f t="shared" si="3"/>
        <v>-4.1830604292677351E-7</v>
      </c>
      <c r="CC6" s="23">
        <f t="shared" si="4"/>
        <v>-9.9107605565511091E-8</v>
      </c>
    </row>
    <row r="7" spans="1:81" x14ac:dyDescent="0.25">
      <c r="A7" s="82" t="s">
        <v>123</v>
      </c>
      <c r="B7" s="97">
        <v>17022.439410999999</v>
      </c>
      <c r="C7" s="97">
        <v>326.32910053000001</v>
      </c>
      <c r="D7" s="97">
        <v>610.95287707</v>
      </c>
      <c r="E7" s="97">
        <v>2423.5093351999999</v>
      </c>
      <c r="F7" s="97">
        <v>2075.5533604000002</v>
      </c>
      <c r="G7" s="97">
        <v>150.90923126000001</v>
      </c>
      <c r="H7" s="97">
        <v>4538.1430774999999</v>
      </c>
      <c r="I7" s="96"/>
      <c r="J7" s="28" t="s">
        <v>123</v>
      </c>
      <c r="K7" s="96">
        <v>779.60930738898901</v>
      </c>
      <c r="L7" s="26">
        <v>113.85115514229101</v>
      </c>
      <c r="M7" s="26">
        <v>142.98634509065201</v>
      </c>
      <c r="N7" s="26">
        <v>142.98634509065201</v>
      </c>
      <c r="O7" s="26">
        <v>225.58042178938101</v>
      </c>
      <c r="P7" s="97">
        <v>3.8637168883744702E-2</v>
      </c>
      <c r="Q7" s="26">
        <v>106.360713745594</v>
      </c>
      <c r="R7" s="26">
        <v>964.48171864481901</v>
      </c>
      <c r="S7" s="26">
        <v>16856.571781058901</v>
      </c>
      <c r="T7" s="26">
        <v>260.80812331047099</v>
      </c>
      <c r="U7" s="26">
        <v>123.067647544205</v>
      </c>
      <c r="V7" s="26">
        <v>59.928312605962397</v>
      </c>
      <c r="W7" s="26">
        <v>3.6939540984617598</v>
      </c>
      <c r="X7" s="97">
        <v>595.27880793939403</v>
      </c>
      <c r="Y7" s="26">
        <v>479.09123110814198</v>
      </c>
      <c r="Z7" s="26">
        <v>479.09123110814198</v>
      </c>
      <c r="AA7" s="26">
        <v>5061105.2596151801</v>
      </c>
      <c r="AB7" s="26">
        <v>0</v>
      </c>
      <c r="AC7" s="26">
        <v>61.180440236379503</v>
      </c>
      <c r="AD7" s="26">
        <v>22.6576939205884</v>
      </c>
      <c r="AE7" s="97">
        <v>9.1180393784239193</v>
      </c>
      <c r="AF7" s="26">
        <v>178.435763949359</v>
      </c>
      <c r="AG7" s="26">
        <v>410.40626100085399</v>
      </c>
      <c r="AH7" s="26">
        <v>0</v>
      </c>
      <c r="AI7" s="26">
        <v>323.48289081058402</v>
      </c>
      <c r="AJ7" s="26">
        <v>0</v>
      </c>
      <c r="AK7" s="26">
        <v>543.159183187552</v>
      </c>
      <c r="AL7" s="26">
        <v>60.351025424803098</v>
      </c>
      <c r="AM7" s="26">
        <v>603.51020861235497</v>
      </c>
      <c r="AN7" s="26">
        <v>0</v>
      </c>
      <c r="AO7" s="26">
        <v>327.52293450509001</v>
      </c>
      <c r="AP7" s="26">
        <v>0.329214222016457</v>
      </c>
      <c r="AQ7" s="26">
        <v>466.84720469253699</v>
      </c>
      <c r="AR7" s="26">
        <v>7.2827575081157603</v>
      </c>
      <c r="AS7" s="26">
        <v>12.134236214223099</v>
      </c>
      <c r="AT7" s="26">
        <v>73.157661777917397</v>
      </c>
      <c r="AU7" s="26">
        <v>0.36244966903112302</v>
      </c>
      <c r="AV7" s="26">
        <v>0</v>
      </c>
      <c r="AW7" s="26">
        <v>8.6393515876034108</v>
      </c>
      <c r="AX7" s="26">
        <v>2396.1885786451398</v>
      </c>
      <c r="AY7" s="26">
        <v>2053.3439394590901</v>
      </c>
      <c r="AZ7" s="26">
        <v>342.84463918605297</v>
      </c>
      <c r="BA7" s="26">
        <v>0.42342907235018201</v>
      </c>
      <c r="BB7" s="26">
        <v>9.8203596840776598E-3</v>
      </c>
      <c r="BC7" s="26">
        <v>316.18675981194502</v>
      </c>
      <c r="BD7" s="26">
        <v>0.82358802780028295</v>
      </c>
      <c r="BE7" s="26">
        <v>668.63730507007904</v>
      </c>
      <c r="BF7" s="26">
        <v>3.77510889179164</v>
      </c>
      <c r="BG7" s="26">
        <v>0.86395108825653</v>
      </c>
      <c r="BH7" s="26">
        <v>955.36963210370504</v>
      </c>
      <c r="BI7" s="26">
        <v>59.019886481756203</v>
      </c>
      <c r="BJ7" s="26">
        <v>1.23110052525118</v>
      </c>
      <c r="BK7" s="26">
        <v>4.0872206661265302</v>
      </c>
      <c r="BL7" s="26">
        <v>3.03528631976939E-2</v>
      </c>
      <c r="BM7" s="26">
        <v>149.26686239300599</v>
      </c>
      <c r="BN7" s="26">
        <v>111.250469627134</v>
      </c>
      <c r="BO7" s="26">
        <v>0</v>
      </c>
      <c r="BP7" s="26">
        <v>45.148751712255297</v>
      </c>
      <c r="BQ7" s="26">
        <v>141.08080715839401</v>
      </c>
      <c r="BR7" s="97">
        <v>0</v>
      </c>
      <c r="BS7" s="26">
        <v>73.530135569040496</v>
      </c>
      <c r="BT7" s="26">
        <v>4519.4902952539996</v>
      </c>
      <c r="BU7" s="26">
        <v>34.294089367047498</v>
      </c>
      <c r="BW7" s="23">
        <f t="shared" si="0"/>
        <v>-9.7440575898841801E-3</v>
      </c>
      <c r="BX7" s="23">
        <f t="shared" si="1"/>
        <v>-8.7218998084858945E-3</v>
      </c>
      <c r="BY7" s="23">
        <f t="shared" si="2"/>
        <v>-1.2182066304914516E-2</v>
      </c>
      <c r="BZ7" s="23">
        <f t="shared" si="5"/>
        <v>-1.1273221092257691E-2</v>
      </c>
      <c r="CA7" s="23">
        <f t="shared" si="6"/>
        <v>-1.0700481791819582E-2</v>
      </c>
      <c r="CB7" s="23">
        <f t="shared" si="3"/>
        <v>-1.0883157069194781E-2</v>
      </c>
      <c r="CC7" s="23">
        <f t="shared" si="4"/>
        <v>-4.1102234829219625E-3</v>
      </c>
    </row>
    <row r="8" spans="1:81" x14ac:dyDescent="0.25">
      <c r="A8" s="82" t="s">
        <v>72</v>
      </c>
      <c r="B8" s="97">
        <v>200590.18596999999</v>
      </c>
      <c r="C8" s="97">
        <v>4081.5484078999998</v>
      </c>
      <c r="D8" s="97">
        <v>8663.5673989999996</v>
      </c>
      <c r="E8" s="97">
        <v>28385.565981</v>
      </c>
      <c r="F8" s="97">
        <v>24007.086327000001</v>
      </c>
      <c r="G8" s="97">
        <v>1615.3438312999999</v>
      </c>
      <c r="H8" s="97">
        <v>53738.224288999998</v>
      </c>
      <c r="I8" s="96"/>
      <c r="J8" s="28" t="s">
        <v>72</v>
      </c>
      <c r="K8" s="96">
        <v>9401.0605856093207</v>
      </c>
      <c r="L8" s="26">
        <v>1372.8948695818401</v>
      </c>
      <c r="M8" s="26">
        <v>1629.83389659612</v>
      </c>
      <c r="N8" s="26">
        <v>1629.83389659612</v>
      </c>
      <c r="O8" s="26">
        <v>2535.14664741976</v>
      </c>
      <c r="P8" s="97">
        <v>0.375911284051544</v>
      </c>
      <c r="Q8" s="26">
        <v>1268.4452670870101</v>
      </c>
      <c r="R8" s="26">
        <v>11630.382759354399</v>
      </c>
      <c r="S8" s="26">
        <v>200593.109407232</v>
      </c>
      <c r="T8" s="26">
        <v>3072.9355289151199</v>
      </c>
      <c r="U8" s="26">
        <v>1484.0341740626</v>
      </c>
      <c r="V8" s="26">
        <v>711.87303791947602</v>
      </c>
      <c r="W8" s="26">
        <v>44.544267638023399</v>
      </c>
      <c r="X8" s="97">
        <v>7178.2776730986398</v>
      </c>
      <c r="Y8" s="26">
        <v>5713.1924890086602</v>
      </c>
      <c r="Z8" s="26">
        <v>5713.1924890086602</v>
      </c>
      <c r="AA8" s="26">
        <v>59176542.588041</v>
      </c>
      <c r="AB8" s="26">
        <v>0</v>
      </c>
      <c r="AC8" s="26">
        <v>713.96748627838804</v>
      </c>
      <c r="AD8" s="26">
        <v>268.23810663014899</v>
      </c>
      <c r="AE8" s="97">
        <v>99.734353935114996</v>
      </c>
      <c r="AF8" s="26">
        <v>2135.91436971863</v>
      </c>
      <c r="AG8" s="26">
        <v>4948.9582522008104</v>
      </c>
      <c r="AH8" s="26">
        <v>0</v>
      </c>
      <c r="AI8" s="26">
        <v>4081.6020172908502</v>
      </c>
      <c r="AJ8" s="26">
        <v>0</v>
      </c>
      <c r="AK8" s="26">
        <v>7797.3569561666</v>
      </c>
      <c r="AL8" s="26">
        <v>866.37298064452</v>
      </c>
      <c r="AM8" s="26">
        <v>8663.7299368111198</v>
      </c>
      <c r="AN8" s="26">
        <v>0</v>
      </c>
      <c r="AO8" s="26">
        <v>3911.71601954678</v>
      </c>
      <c r="AP8" s="26">
        <v>3.8269613703930299</v>
      </c>
      <c r="AQ8" s="26">
        <v>5496.14893526182</v>
      </c>
      <c r="AR8" s="26">
        <v>85.6679138330108</v>
      </c>
      <c r="AS8" s="26">
        <v>128.33977768591799</v>
      </c>
      <c r="AT8" s="26">
        <v>843.64712004717796</v>
      </c>
      <c r="AU8" s="26">
        <v>4.2501587087528998</v>
      </c>
      <c r="AV8" s="26">
        <v>0</v>
      </c>
      <c r="AW8" s="26">
        <v>90.420687290905306</v>
      </c>
      <c r="AX8" s="26">
        <v>28387.091445051101</v>
      </c>
      <c r="AY8" s="26">
        <v>24008.570515802901</v>
      </c>
      <c r="AZ8" s="26">
        <v>4378.5209292481604</v>
      </c>
      <c r="BA8" s="26">
        <v>4.8549174821012198</v>
      </c>
      <c r="BB8" s="26">
        <v>0.11558985212498001</v>
      </c>
      <c r="BC8" s="26">
        <v>3717.8086557537799</v>
      </c>
      <c r="BD8" s="26">
        <v>8.6455916687334895</v>
      </c>
      <c r="BE8" s="26">
        <v>7826.6200607373303</v>
      </c>
      <c r="BF8" s="26">
        <v>41.553502229423998</v>
      </c>
      <c r="BG8" s="26">
        <v>9.6088388707926207</v>
      </c>
      <c r="BH8" s="26">
        <v>11182.921325639199</v>
      </c>
      <c r="BI8" s="26">
        <v>693.704486814186</v>
      </c>
      <c r="BJ8" s="26">
        <v>14.4665073076605</v>
      </c>
      <c r="BK8" s="26">
        <v>45.467245214592403</v>
      </c>
      <c r="BL8" s="26">
        <v>0.35566211103578599</v>
      </c>
      <c r="BM8" s="26">
        <v>1615.35675952314</v>
      </c>
      <c r="BN8" s="26">
        <v>1300.4675271728599</v>
      </c>
      <c r="BO8" s="26">
        <v>0</v>
      </c>
      <c r="BP8" s="26">
        <v>544.41983760638004</v>
      </c>
      <c r="BQ8" s="26">
        <v>1683.8918011129001</v>
      </c>
      <c r="BR8" s="97">
        <v>0</v>
      </c>
      <c r="BS8" s="26">
        <v>884.85903793011096</v>
      </c>
      <c r="BT8" s="26">
        <v>53739.703720630299</v>
      </c>
      <c r="BU8" s="26">
        <v>405.34511830407098</v>
      </c>
      <c r="BW8" s="23">
        <f t="shared" si="0"/>
        <v>1.4574178780826963E-5</v>
      </c>
      <c r="BX8" s="23">
        <f t="shared" si="1"/>
        <v>1.3134571856757612E-5</v>
      </c>
      <c r="BY8" s="23">
        <f t="shared" si="2"/>
        <v>1.8761071927371931E-5</v>
      </c>
      <c r="BZ8" s="23">
        <f t="shared" si="5"/>
        <v>5.3740836174351037E-5</v>
      </c>
      <c r="CA8" s="23">
        <f t="shared" si="6"/>
        <v>6.1822946053692598E-5</v>
      </c>
      <c r="CB8" s="23">
        <f t="shared" si="3"/>
        <v>8.0033878172394728E-6</v>
      </c>
      <c r="CC8" s="23">
        <f t="shared" si="4"/>
        <v>2.7530340830488502E-5</v>
      </c>
    </row>
    <row r="9" spans="1:81" x14ac:dyDescent="0.25">
      <c r="A9" s="82" t="s">
        <v>124</v>
      </c>
      <c r="B9" s="97">
        <v>458696.06725999998</v>
      </c>
      <c r="C9" s="97">
        <v>9432.3065819000003</v>
      </c>
      <c r="D9" s="97">
        <v>20517.621888000001</v>
      </c>
      <c r="E9" s="97">
        <v>59619.045531999996</v>
      </c>
      <c r="F9" s="97">
        <v>50384.952078000002</v>
      </c>
      <c r="G9" s="97">
        <v>3374.1541726999999</v>
      </c>
      <c r="H9" s="97">
        <v>143537.81993</v>
      </c>
      <c r="I9" s="96"/>
      <c r="J9" s="28" t="s">
        <v>124</v>
      </c>
      <c r="K9" s="96">
        <v>16215.693621914301</v>
      </c>
      <c r="L9" s="26">
        <v>2368.0773505112202</v>
      </c>
      <c r="M9" s="26">
        <v>7406.3822016088097</v>
      </c>
      <c r="N9" s="26">
        <v>7406.3822016088097</v>
      </c>
      <c r="O9" s="26">
        <v>13381.4602768233</v>
      </c>
      <c r="P9" s="97">
        <v>5.0298740266055999</v>
      </c>
      <c r="Q9" s="26">
        <v>2875.5234116333399</v>
      </c>
      <c r="R9" s="26">
        <v>20060.997224687999</v>
      </c>
      <c r="S9" s="26">
        <v>395708.52520709601</v>
      </c>
      <c r="T9" s="26">
        <v>8808.7299750688999</v>
      </c>
      <c r="U9" s="26">
        <v>2559.7791923875402</v>
      </c>
      <c r="V9" s="26">
        <v>1752.8447707441501</v>
      </c>
      <c r="W9" s="26">
        <v>76.8335081271983</v>
      </c>
      <c r="X9" s="97">
        <v>12381.6615978549</v>
      </c>
      <c r="Y9" s="26">
        <v>12970.9901920431</v>
      </c>
      <c r="Z9" s="26">
        <v>12970.9901920431</v>
      </c>
      <c r="AA9" s="26">
        <v>105119296.62665901</v>
      </c>
      <c r="AB9" s="26">
        <v>0</v>
      </c>
      <c r="AC9" s="26">
        <v>2389.51191412556</v>
      </c>
      <c r="AD9" s="26">
        <v>705.30469492801296</v>
      </c>
      <c r="AE9" s="97">
        <v>669.40910071637495</v>
      </c>
      <c r="AF9" s="26">
        <v>4452.64893240937</v>
      </c>
      <c r="AG9" s="26">
        <v>8536.3562436133707</v>
      </c>
      <c r="AH9" s="26">
        <v>0</v>
      </c>
      <c r="AI9" s="26">
        <v>8233.0115520648997</v>
      </c>
      <c r="AJ9" s="26">
        <v>0</v>
      </c>
      <c r="AK9" s="26">
        <v>15908.490527951801</v>
      </c>
      <c r="AL9" s="26">
        <v>1767.6098575262999</v>
      </c>
      <c r="AM9" s="26">
        <v>17676.100385478101</v>
      </c>
      <c r="AN9" s="26">
        <v>0</v>
      </c>
      <c r="AO9" s="26">
        <v>8586.3905100018092</v>
      </c>
      <c r="AP9" s="26">
        <v>7.2181559604711198</v>
      </c>
      <c r="AQ9" s="26">
        <v>15974.895485695801</v>
      </c>
      <c r="AR9" s="26">
        <v>142.501769275285</v>
      </c>
      <c r="AS9" s="26">
        <v>482.40667868185602</v>
      </c>
      <c r="AT9" s="26">
        <v>1719.3061011811201</v>
      </c>
      <c r="AU9" s="26">
        <v>7.3196690873416097</v>
      </c>
      <c r="AV9" s="26">
        <v>0</v>
      </c>
      <c r="AW9" s="26">
        <v>359.71191741486001</v>
      </c>
      <c r="AX9" s="26">
        <v>50328.8342453273</v>
      </c>
      <c r="AY9" s="26">
        <v>42647.718258510999</v>
      </c>
      <c r="AZ9" s="26">
        <v>7681.1159868163604</v>
      </c>
      <c r="BA9" s="26">
        <v>10.428102234935499</v>
      </c>
      <c r="BB9" s="26">
        <v>0.190944044709733</v>
      </c>
      <c r="BC9" s="26">
        <v>6212.8999414672799</v>
      </c>
      <c r="BD9" s="26">
        <v>33.852198250632398</v>
      </c>
      <c r="BE9" s="26">
        <v>13740.683193835799</v>
      </c>
      <c r="BF9" s="26">
        <v>122.424051654293</v>
      </c>
      <c r="BG9" s="26">
        <v>26.330438389082701</v>
      </c>
      <c r="BH9" s="26">
        <v>19633.074691490699</v>
      </c>
      <c r="BI9" s="26">
        <v>2072.7047501471402</v>
      </c>
      <c r="BJ9" s="26">
        <v>24.345566379514601</v>
      </c>
      <c r="BK9" s="26">
        <v>124.407438174132</v>
      </c>
      <c r="BL9" s="26">
        <v>0.61740098888319295</v>
      </c>
      <c r="BM9" s="26">
        <v>2836.1245084078701</v>
      </c>
      <c r="BN9" s="26">
        <v>4242.3037212417003</v>
      </c>
      <c r="BO9" s="26">
        <v>0</v>
      </c>
      <c r="BP9" s="26">
        <v>939.76323486937997</v>
      </c>
      <c r="BQ9" s="26">
        <v>3749.4461453394601</v>
      </c>
      <c r="BR9" s="97">
        <v>0</v>
      </c>
      <c r="BS9" s="26">
        <v>1614.7562269620801</v>
      </c>
      <c r="BT9" s="26">
        <v>129662.75877698501</v>
      </c>
      <c r="BU9" s="26">
        <v>1098.16683878144</v>
      </c>
      <c r="BW9" s="23">
        <f t="shared" si="0"/>
        <v>-0.1373186877950735</v>
      </c>
      <c r="BX9" s="23">
        <f t="shared" si="1"/>
        <v>-0.12714758785899433</v>
      </c>
      <c r="BY9" s="23">
        <f t="shared" si="2"/>
        <v>-0.13849175689234244</v>
      </c>
      <c r="BZ9" s="23">
        <f t="shared" si="5"/>
        <v>-0.15582623310677218</v>
      </c>
      <c r="CA9" s="23">
        <f t="shared" si="6"/>
        <v>-0.15356239314291967</v>
      </c>
      <c r="CB9" s="23">
        <f t="shared" si="3"/>
        <v>-0.15945615901172597</v>
      </c>
      <c r="CC9" s="23">
        <f t="shared" si="4"/>
        <v>-9.6664845263649185E-2</v>
      </c>
    </row>
    <row r="10" spans="1:81" x14ac:dyDescent="0.25">
      <c r="A10" s="82" t="s">
        <v>125</v>
      </c>
      <c r="B10" s="97">
        <v>852806.70700000005</v>
      </c>
      <c r="C10" s="97">
        <v>17657.628680000002</v>
      </c>
      <c r="D10" s="97">
        <v>38447.569574000001</v>
      </c>
      <c r="E10" s="97">
        <v>104272.76991</v>
      </c>
      <c r="F10" s="97">
        <v>88272.777115000004</v>
      </c>
      <c r="G10" s="97">
        <v>5917.3779849000002</v>
      </c>
      <c r="H10" s="97">
        <v>293668.66398000001</v>
      </c>
      <c r="I10" s="96"/>
      <c r="J10" s="28" t="s">
        <v>125</v>
      </c>
      <c r="K10" s="96">
        <v>26444.008691019801</v>
      </c>
      <c r="L10" s="26">
        <v>3861.7803346248702</v>
      </c>
      <c r="M10" s="26">
        <v>18837.409097193002</v>
      </c>
      <c r="N10" s="26">
        <v>18837.409097193002</v>
      </c>
      <c r="O10" s="26">
        <v>35073.559625572503</v>
      </c>
      <c r="P10" s="97">
        <v>14.647646867982299</v>
      </c>
      <c r="Q10" s="26">
        <v>5700.7625626904201</v>
      </c>
      <c r="R10" s="26">
        <v>32714.800115195401</v>
      </c>
      <c r="S10" s="26">
        <v>742407.10198735597</v>
      </c>
      <c r="T10" s="26">
        <v>19525.6032649925</v>
      </c>
      <c r="U10" s="26">
        <v>4174.40143368792</v>
      </c>
      <c r="V10" s="26">
        <v>3630.6701756583302</v>
      </c>
      <c r="W10" s="26">
        <v>125.297472950707</v>
      </c>
      <c r="X10" s="97">
        <v>20191.5934919586</v>
      </c>
      <c r="Y10" s="26">
        <v>25736.849310122001</v>
      </c>
      <c r="Z10" s="26">
        <v>25736.849310122001</v>
      </c>
      <c r="AA10" s="26">
        <v>184527871.80765101</v>
      </c>
      <c r="AB10" s="26">
        <v>0</v>
      </c>
      <c r="AC10" s="26">
        <v>5600.1389614374702</v>
      </c>
      <c r="AD10" s="26">
        <v>1507.0857282526499</v>
      </c>
      <c r="AE10" s="97">
        <v>1823.28526425266</v>
      </c>
      <c r="AF10" s="26">
        <v>8391.6142353156192</v>
      </c>
      <c r="AG10" s="26">
        <v>13920.7984009096</v>
      </c>
      <c r="AH10" s="26">
        <v>0</v>
      </c>
      <c r="AI10" s="26">
        <v>15426.6521404013</v>
      </c>
      <c r="AJ10" s="26">
        <v>0</v>
      </c>
      <c r="AK10" s="26">
        <v>30247.520361998901</v>
      </c>
      <c r="AL10" s="26">
        <v>3360.8360695999099</v>
      </c>
      <c r="AM10" s="26">
        <v>33608.356431598797</v>
      </c>
      <c r="AN10" s="26">
        <v>0</v>
      </c>
      <c r="AO10" s="26">
        <v>16707.755323254802</v>
      </c>
      <c r="AP10" s="26">
        <v>13.294904431841299</v>
      </c>
      <c r="AQ10" s="26">
        <v>35604.908181927502</v>
      </c>
      <c r="AR10" s="26">
        <v>235.77499624442601</v>
      </c>
      <c r="AS10" s="26">
        <v>1224.8036507437801</v>
      </c>
      <c r="AT10" s="26">
        <v>3345.93580978521</v>
      </c>
      <c r="AU10" s="26">
        <v>12.5071028341517</v>
      </c>
      <c r="AV10" s="26">
        <v>0</v>
      </c>
      <c r="AW10" s="26">
        <v>927.21523559141701</v>
      </c>
      <c r="AX10" s="26">
        <v>88354.023870215402</v>
      </c>
      <c r="AY10" s="26">
        <v>74863.903318398501</v>
      </c>
      <c r="AZ10" s="26">
        <v>13490.120551816801</v>
      </c>
      <c r="BA10" s="26">
        <v>20.985655067048</v>
      </c>
      <c r="BB10" s="26">
        <v>0.31381352579683303</v>
      </c>
      <c r="BC10" s="26">
        <v>10324.8984726378</v>
      </c>
      <c r="BD10" s="26">
        <v>86.900179665669</v>
      </c>
      <c r="BE10" s="26">
        <v>23879.509516250801</v>
      </c>
      <c r="BF10" s="26">
        <v>287.11999052012499</v>
      </c>
      <c r="BG10" s="26">
        <v>59.979970854897203</v>
      </c>
      <c r="BH10" s="26">
        <v>34119.654122036802</v>
      </c>
      <c r="BI10" s="26">
        <v>4668.8933173305904</v>
      </c>
      <c r="BJ10" s="26">
        <v>40.7275959776671</v>
      </c>
      <c r="BK10" s="26">
        <v>283.21988039925702</v>
      </c>
      <c r="BL10" s="26">
        <v>1.0624218317101799</v>
      </c>
      <c r="BM10" s="26">
        <v>5014.31904416409</v>
      </c>
      <c r="BN10" s="26">
        <v>9858.9216822112994</v>
      </c>
      <c r="BO10" s="26">
        <v>0</v>
      </c>
      <c r="BP10" s="26">
        <v>1533.5714733793</v>
      </c>
      <c r="BQ10" s="26">
        <v>7357.3530482575397</v>
      </c>
      <c r="BR10" s="97">
        <v>0</v>
      </c>
      <c r="BS10" s="26">
        <v>2763.44584245843</v>
      </c>
      <c r="BT10" s="26">
        <v>265829.25336331601</v>
      </c>
      <c r="BU10" s="26">
        <v>2377.7679467152602</v>
      </c>
      <c r="BW10" s="23">
        <f t="shared" si="0"/>
        <v>-0.12945442866063678</v>
      </c>
      <c r="BX10" s="23">
        <f t="shared" si="1"/>
        <v>-0.12634632769946216</v>
      </c>
      <c r="BY10" s="23">
        <f t="shared" si="2"/>
        <v>-0.12586525483976757</v>
      </c>
      <c r="BZ10" s="23">
        <f t="shared" si="5"/>
        <v>-0.15266445931688974</v>
      </c>
      <c r="CA10" s="23">
        <f t="shared" si="6"/>
        <v>-0.15190270698216157</v>
      </c>
      <c r="CB10" s="23">
        <f t="shared" si="3"/>
        <v>-0.15261133276264274</v>
      </c>
      <c r="CC10" s="23">
        <f t="shared" si="4"/>
        <v>-9.4798710353992621E-2</v>
      </c>
    </row>
    <row r="11" spans="1:81" x14ac:dyDescent="0.25">
      <c r="A11" s="82" t="s">
        <v>126</v>
      </c>
      <c r="B11" s="97">
        <v>471674.82221999997</v>
      </c>
      <c r="C11" s="97">
        <v>9601.4295063999998</v>
      </c>
      <c r="D11" s="97">
        <v>18623.276234000001</v>
      </c>
      <c r="E11" s="97">
        <v>65108.305058999998</v>
      </c>
      <c r="F11" s="97">
        <v>55984.243730000002</v>
      </c>
      <c r="G11" s="97">
        <v>3888.7081426999998</v>
      </c>
      <c r="H11" s="97">
        <v>135788.70018000001</v>
      </c>
      <c r="I11" s="96"/>
      <c r="J11" s="28" t="s">
        <v>126</v>
      </c>
      <c r="K11" s="96">
        <v>10766.0245899497</v>
      </c>
      <c r="L11" s="26">
        <v>1572.2289976511399</v>
      </c>
      <c r="M11" s="26">
        <v>2422.77733330514</v>
      </c>
      <c r="N11" s="26">
        <v>2422.77733330514</v>
      </c>
      <c r="O11" s="26">
        <v>3993.8537749400498</v>
      </c>
      <c r="P11" s="97">
        <v>0.96092977811295399</v>
      </c>
      <c r="Q11" s="26">
        <v>1535.85883056988</v>
      </c>
      <c r="R11" s="26">
        <v>13319.0251039715</v>
      </c>
      <c r="S11" s="26">
        <v>225740.17223565199</v>
      </c>
      <c r="T11" s="26">
        <v>3943.8296522676601</v>
      </c>
      <c r="U11" s="26">
        <v>1699.5045312924799</v>
      </c>
      <c r="V11" s="26">
        <v>878.78426675431103</v>
      </c>
      <c r="W11" s="26">
        <v>51.011781523336403</v>
      </c>
      <c r="X11" s="97">
        <v>8220.5109557339401</v>
      </c>
      <c r="Y11" s="26">
        <v>6919.9923074287599</v>
      </c>
      <c r="Z11" s="26">
        <v>6919.9923074287599</v>
      </c>
      <c r="AA11" s="26">
        <v>65476306.904510103</v>
      </c>
      <c r="AB11" s="26">
        <v>0</v>
      </c>
      <c r="AC11" s="26">
        <v>957.82296414314601</v>
      </c>
      <c r="AD11" s="26">
        <v>336.55755054787102</v>
      </c>
      <c r="AE11" s="97">
        <v>174.429952809865</v>
      </c>
      <c r="AF11" s="26">
        <v>2539.0654706437999</v>
      </c>
      <c r="AG11" s="26">
        <v>5667.51078216108</v>
      </c>
      <c r="AH11" s="26">
        <v>0</v>
      </c>
      <c r="AI11" s="26">
        <v>4548.9275067819599</v>
      </c>
      <c r="AJ11" s="26">
        <v>0</v>
      </c>
      <c r="AK11" s="26">
        <v>8202.0146448629494</v>
      </c>
      <c r="AL11" s="26">
        <v>911.33507322100797</v>
      </c>
      <c r="AM11" s="26">
        <v>9113.3497180839604</v>
      </c>
      <c r="AN11" s="26">
        <v>0</v>
      </c>
      <c r="AO11" s="26">
        <v>4702.3225644019603</v>
      </c>
      <c r="AP11" s="26">
        <v>4.2652674603305796</v>
      </c>
      <c r="AQ11" s="26">
        <v>7080.4248148778897</v>
      </c>
      <c r="AR11" s="26">
        <v>94.076134545875405</v>
      </c>
      <c r="AS11" s="26">
        <v>160.71756696814799</v>
      </c>
      <c r="AT11" s="26">
        <v>949.69171447940596</v>
      </c>
      <c r="AU11" s="26">
        <v>4.6856851347850803</v>
      </c>
      <c r="AV11" s="26">
        <v>0</v>
      </c>
      <c r="AW11" s="26">
        <v>114.69132210078401</v>
      </c>
      <c r="AX11" s="26">
        <v>31062.974499408301</v>
      </c>
      <c r="AY11" s="26">
        <v>26564.423387562401</v>
      </c>
      <c r="AZ11" s="26">
        <v>4498.5511118459799</v>
      </c>
      <c r="BA11" s="26">
        <v>5.5044534852317799</v>
      </c>
      <c r="BB11" s="26">
        <v>0.126836506776456</v>
      </c>
      <c r="BC11" s="26">
        <v>4084.8124227142098</v>
      </c>
      <c r="BD11" s="26">
        <v>10.926383001262099</v>
      </c>
      <c r="BE11" s="26">
        <v>8647.8827655880505</v>
      </c>
      <c r="BF11" s="26">
        <v>49.552773910503298</v>
      </c>
      <c r="BG11" s="26">
        <v>11.313028996290701</v>
      </c>
      <c r="BH11" s="26">
        <v>12356.359801143</v>
      </c>
      <c r="BI11" s="26">
        <v>900.49525085604296</v>
      </c>
      <c r="BJ11" s="26">
        <v>15.907095783109201</v>
      </c>
      <c r="BK11" s="26">
        <v>53.517669075216098</v>
      </c>
      <c r="BL11" s="26">
        <v>0.39246666931221202</v>
      </c>
      <c r="BM11" s="26">
        <v>1845.9199222209299</v>
      </c>
      <c r="BN11" s="26">
        <v>1731.3115417732299</v>
      </c>
      <c r="BO11" s="26">
        <v>0</v>
      </c>
      <c r="BP11" s="26">
        <v>623.55082566930002</v>
      </c>
      <c r="BQ11" s="26">
        <v>2030.6721717287601</v>
      </c>
      <c r="BR11" s="97">
        <v>0</v>
      </c>
      <c r="BS11" s="26">
        <v>1024.04592997946</v>
      </c>
      <c r="BT11" s="26">
        <v>66017.837873531797</v>
      </c>
      <c r="BU11" s="26">
        <v>512.50226645765702</v>
      </c>
      <c r="BW11" s="23">
        <f t="shared" si="0"/>
        <v>-0.52140720343482405</v>
      </c>
      <c r="BX11" s="23">
        <f t="shared" si="1"/>
        <v>-0.52622393324350369</v>
      </c>
      <c r="BY11" s="23">
        <f t="shared" si="2"/>
        <v>-0.51064734241304066</v>
      </c>
      <c r="BZ11" s="23">
        <f t="shared" si="5"/>
        <v>-0.52290303869437882</v>
      </c>
      <c r="CA11" s="23">
        <f t="shared" si="6"/>
        <v>-0.5255017909025097</v>
      </c>
      <c r="CB11" s="23">
        <f t="shared" si="3"/>
        <v>-0.52531281482614056</v>
      </c>
      <c r="CC11" s="23">
        <f t="shared" si="4"/>
        <v>-0.51381935473261564</v>
      </c>
    </row>
    <row r="12" spans="1:81" x14ac:dyDescent="0.25">
      <c r="A12" s="82" t="s">
        <v>73</v>
      </c>
      <c r="B12" s="97">
        <v>4283845.7515000002</v>
      </c>
      <c r="C12" s="97">
        <v>87912.889599999995</v>
      </c>
      <c r="D12" s="97">
        <v>181155.89788999999</v>
      </c>
      <c r="E12" s="97">
        <v>618512.71761000005</v>
      </c>
      <c r="F12" s="97">
        <v>522258.07793999999</v>
      </c>
      <c r="G12" s="97">
        <v>34956.372774000003</v>
      </c>
      <c r="H12" s="97">
        <v>1195712.3685000001</v>
      </c>
      <c r="I12" s="96"/>
      <c r="J12" s="28" t="s">
        <v>73</v>
      </c>
      <c r="K12" s="96">
        <v>194052.65398969399</v>
      </c>
      <c r="L12" s="26">
        <v>28338.722217531998</v>
      </c>
      <c r="M12" s="26">
        <v>25804.9530700941</v>
      </c>
      <c r="N12" s="26">
        <v>25804.9530700941</v>
      </c>
      <c r="O12" s="26">
        <v>36964.395932515399</v>
      </c>
      <c r="P12" s="97">
        <v>0.28639186460997401</v>
      </c>
      <c r="Q12" s="26">
        <v>25009.956611205002</v>
      </c>
      <c r="R12" s="26">
        <v>240069.215430185</v>
      </c>
      <c r="S12" s="26">
        <v>3747664.1588311102</v>
      </c>
      <c r="T12" s="26">
        <v>57446.525203856399</v>
      </c>
      <c r="U12" s="26">
        <v>30632.800216333901</v>
      </c>
      <c r="V12" s="26">
        <v>13798.8304656778</v>
      </c>
      <c r="W12" s="26">
        <v>919.46371591478101</v>
      </c>
      <c r="X12" s="97">
        <v>148170.84861374399</v>
      </c>
      <c r="Y12" s="26">
        <v>112613.846160556</v>
      </c>
      <c r="Z12" s="26">
        <v>112613.846160556</v>
      </c>
      <c r="AA12" s="26">
        <v>1128107131.71594</v>
      </c>
      <c r="AB12" s="26">
        <v>0</v>
      </c>
      <c r="AC12" s="26">
        <v>12762.314494897601</v>
      </c>
      <c r="AD12" s="26">
        <v>5123.03223661222</v>
      </c>
      <c r="AE12" s="97">
        <v>1210.3495413089699</v>
      </c>
      <c r="AF12" s="26">
        <v>42777.983314756697</v>
      </c>
      <c r="AG12" s="26">
        <v>102154.194898134</v>
      </c>
      <c r="AH12" s="26">
        <v>0</v>
      </c>
      <c r="AI12" s="26">
        <v>76605.236872633395</v>
      </c>
      <c r="AJ12" s="26">
        <v>0</v>
      </c>
      <c r="AK12" s="26">
        <v>142844.64323065299</v>
      </c>
      <c r="AL12" s="26">
        <v>15871.637965288201</v>
      </c>
      <c r="AM12" s="26">
        <v>158716.281195941</v>
      </c>
      <c r="AN12" s="26">
        <v>0</v>
      </c>
      <c r="AO12" s="26">
        <v>77607.120086123599</v>
      </c>
      <c r="AP12" s="26">
        <v>70.627339608789796</v>
      </c>
      <c r="AQ12" s="26">
        <v>102371.798010902</v>
      </c>
      <c r="AR12" s="26">
        <v>1686.7387475873099</v>
      </c>
      <c r="AS12" s="26">
        <v>1036.78816886302</v>
      </c>
      <c r="AT12" s="26">
        <v>14859.9893677695</v>
      </c>
      <c r="AU12" s="26">
        <v>82.297987387357594</v>
      </c>
      <c r="AV12" s="26">
        <v>0</v>
      </c>
      <c r="AW12" s="26">
        <v>620.54549585806603</v>
      </c>
      <c r="AX12" s="26">
        <v>542836.01213708601</v>
      </c>
      <c r="AY12" s="26">
        <v>457687.44408183801</v>
      </c>
      <c r="AZ12" s="26">
        <v>85148.568055247801</v>
      </c>
      <c r="BA12" s="26">
        <v>82.555258373981005</v>
      </c>
      <c r="BB12" s="26">
        <v>2.2832434640122998</v>
      </c>
      <c r="BC12" s="26">
        <v>73042.401428154102</v>
      </c>
      <c r="BD12" s="26">
        <v>62.335382717968201</v>
      </c>
      <c r="BE12" s="26">
        <v>150101.57030870201</v>
      </c>
      <c r="BF12" s="26">
        <v>522.80112715708401</v>
      </c>
      <c r="BG12" s="26">
        <v>131.857905111967</v>
      </c>
      <c r="BH12" s="26">
        <v>214469.57471011899</v>
      </c>
      <c r="BI12" s="26">
        <v>12824.797095849601</v>
      </c>
      <c r="BJ12" s="26">
        <v>283.27432038669002</v>
      </c>
      <c r="BK12" s="26">
        <v>624.94344066535405</v>
      </c>
      <c r="BL12" s="26">
        <v>6.8598499113190696</v>
      </c>
      <c r="BM12" s="26">
        <v>30678.8237798464</v>
      </c>
      <c r="BN12" s="26">
        <v>23433.9422049514</v>
      </c>
      <c r="BO12" s="26">
        <v>0</v>
      </c>
      <c r="BP12" s="26">
        <v>11236.4758815771</v>
      </c>
      <c r="BQ12" s="26">
        <v>33317.074145352097</v>
      </c>
      <c r="BR12" s="97">
        <v>0</v>
      </c>
      <c r="BS12" s="26">
        <v>18113.980266781498</v>
      </c>
      <c r="BT12" s="26">
        <v>1046219.42177714</v>
      </c>
      <c r="BU12" s="26">
        <v>7686.4404296648199</v>
      </c>
      <c r="BW12" s="23">
        <f t="shared" si="0"/>
        <v>-0.12516360853589198</v>
      </c>
      <c r="BX12" s="23">
        <f t="shared" si="1"/>
        <v>-0.12862337683149708</v>
      </c>
      <c r="BY12" s="23">
        <f t="shared" si="2"/>
        <v>-0.12386909261814148</v>
      </c>
      <c r="BZ12" s="23">
        <f t="shared" si="5"/>
        <v>-0.12235270725772139</v>
      </c>
      <c r="CA12" s="23">
        <f t="shared" si="6"/>
        <v>-0.12363740569194265</v>
      </c>
      <c r="CB12" s="23">
        <f t="shared" si="3"/>
        <v>-0.12236821657123352</v>
      </c>
      <c r="CC12" s="23">
        <f t="shared" si="4"/>
        <v>-0.12502417024455165</v>
      </c>
    </row>
    <row r="13" spans="1:81" x14ac:dyDescent="0.25">
      <c r="A13" s="82" t="s">
        <v>86</v>
      </c>
      <c r="B13" s="97">
        <v>125664.8866</v>
      </c>
      <c r="C13" s="97">
        <v>2263.4323605999998</v>
      </c>
      <c r="D13" s="97">
        <v>5517.6027548000002</v>
      </c>
      <c r="E13" s="97">
        <v>20479.407685999999</v>
      </c>
      <c r="F13" s="97">
        <v>16784.952223</v>
      </c>
      <c r="G13" s="97">
        <v>1211.4597664</v>
      </c>
      <c r="H13" s="97">
        <v>17059.131293999999</v>
      </c>
      <c r="I13" s="96"/>
      <c r="J13" s="28" t="s">
        <v>86</v>
      </c>
      <c r="K13" s="96">
        <v>0</v>
      </c>
      <c r="L13" s="26">
        <v>0</v>
      </c>
      <c r="M13" s="26">
        <v>0</v>
      </c>
      <c r="N13" s="26">
        <v>0</v>
      </c>
      <c r="O13" s="26">
        <v>0</v>
      </c>
      <c r="P13" s="97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97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97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Q13" s="26">
        <v>0</v>
      </c>
      <c r="BR13" s="97">
        <v>0</v>
      </c>
      <c r="BS13" s="26">
        <v>0</v>
      </c>
      <c r="BT13" s="26">
        <v>0</v>
      </c>
      <c r="BU13" s="26">
        <v>0</v>
      </c>
      <c r="BW13" s="23">
        <f t="shared" si="0"/>
        <v>-1</v>
      </c>
      <c r="BX13" s="23">
        <f t="shared" si="1"/>
        <v>-1</v>
      </c>
      <c r="BY13" s="23">
        <f t="shared" si="2"/>
        <v>-1</v>
      </c>
      <c r="BZ13" s="23">
        <f t="shared" si="5"/>
        <v>-1</v>
      </c>
      <c r="CA13" s="23">
        <f t="shared" si="6"/>
        <v>-1</v>
      </c>
      <c r="CB13" s="23">
        <f t="shared" si="3"/>
        <v>-1</v>
      </c>
      <c r="CC13" s="23">
        <f t="shared" si="4"/>
        <v>-1</v>
      </c>
    </row>
    <row r="14" spans="1:81" x14ac:dyDescent="0.25">
      <c r="A14" s="82" t="s">
        <v>180</v>
      </c>
      <c r="B14" s="97">
        <v>356666.17544000002</v>
      </c>
      <c r="C14" s="97">
        <v>6755.3716053999997</v>
      </c>
      <c r="D14" s="97">
        <v>15982.469981</v>
      </c>
      <c r="E14" s="97">
        <v>53023.517492999999</v>
      </c>
      <c r="F14" s="97">
        <v>44135.584411000003</v>
      </c>
      <c r="G14" s="97">
        <v>3085.0105721999998</v>
      </c>
      <c r="H14" s="97">
        <v>76249.965828</v>
      </c>
      <c r="I14" s="96"/>
      <c r="J14" s="28" t="s">
        <v>180</v>
      </c>
      <c r="K14" s="96">
        <v>0</v>
      </c>
      <c r="L14" s="26">
        <v>0</v>
      </c>
      <c r="M14" s="26">
        <v>0</v>
      </c>
      <c r="N14" s="26">
        <v>0</v>
      </c>
      <c r="O14" s="26">
        <v>0</v>
      </c>
      <c r="P14" s="97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97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97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v>0</v>
      </c>
      <c r="BN14" s="26">
        <v>0</v>
      </c>
      <c r="BO14" s="26">
        <v>0</v>
      </c>
      <c r="BP14" s="26">
        <v>0</v>
      </c>
      <c r="BQ14" s="26">
        <v>0</v>
      </c>
      <c r="BR14" s="97">
        <v>0</v>
      </c>
      <c r="BS14" s="26">
        <v>0</v>
      </c>
      <c r="BT14" s="26">
        <v>0</v>
      </c>
      <c r="BU14" s="26">
        <v>0</v>
      </c>
      <c r="BW14" s="23">
        <f t="shared" si="0"/>
        <v>-1</v>
      </c>
      <c r="BX14" s="23">
        <f t="shared" si="1"/>
        <v>-1</v>
      </c>
      <c r="BY14" s="23">
        <f t="shared" si="2"/>
        <v>-1</v>
      </c>
      <c r="BZ14" s="23">
        <f t="shared" si="5"/>
        <v>-1</v>
      </c>
      <c r="CA14" s="23">
        <f t="shared" si="6"/>
        <v>-1</v>
      </c>
      <c r="CB14" s="23">
        <f t="shared" si="3"/>
        <v>-1</v>
      </c>
      <c r="CC14" s="23">
        <f t="shared" si="4"/>
        <v>-1</v>
      </c>
    </row>
    <row r="15" spans="1:81" s="54" customFormat="1" x14ac:dyDescent="0.25">
      <c r="A15" s="82" t="s">
        <v>88</v>
      </c>
      <c r="B15" s="97"/>
      <c r="C15" s="97"/>
      <c r="D15" s="97"/>
      <c r="E15" s="97"/>
      <c r="F15" s="97"/>
      <c r="G15" s="97"/>
      <c r="H15" s="97"/>
      <c r="I15" s="96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76" t="str">
        <f t="shared" si="0"/>
        <v/>
      </c>
      <c r="BX15" s="76" t="str">
        <f t="shared" si="1"/>
        <v/>
      </c>
      <c r="BY15" s="76" t="str">
        <f t="shared" si="2"/>
        <v/>
      </c>
      <c r="BZ15" s="76" t="str">
        <f t="shared" si="5"/>
        <v/>
      </c>
      <c r="CA15" s="76" t="str">
        <f>IF(F15&lt;&gt;0,(AY15-F15)/F15,"")</f>
        <v/>
      </c>
      <c r="CB15" s="76" t="str">
        <f t="shared" si="3"/>
        <v/>
      </c>
      <c r="CC15" s="76" t="str">
        <f t="shared" si="4"/>
        <v/>
      </c>
    </row>
    <row r="16" spans="1:81" s="105" customFormat="1" x14ac:dyDescent="0.25">
      <c r="A16" s="105" t="s">
        <v>181</v>
      </c>
      <c r="B16" s="106">
        <v>4693.4253166999997</v>
      </c>
      <c r="C16" s="106">
        <v>91.351284473999996</v>
      </c>
      <c r="D16" s="106">
        <v>245.10997455</v>
      </c>
      <c r="E16" s="106">
        <v>389.08094992999997</v>
      </c>
      <c r="F16" s="106">
        <v>317.82067261999998</v>
      </c>
      <c r="G16" s="106">
        <v>22.829694656000001</v>
      </c>
      <c r="H16" s="106">
        <v>2221.7953195</v>
      </c>
      <c r="J16" s="105" t="s">
        <v>181</v>
      </c>
      <c r="K16" s="105">
        <v>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v>0</v>
      </c>
      <c r="AE16" s="106">
        <v>0</v>
      </c>
      <c r="AF16" s="106">
        <v>0</v>
      </c>
      <c r="AG16" s="106">
        <v>0</v>
      </c>
      <c r="AH16" s="106">
        <v>0</v>
      </c>
      <c r="AI16" s="106">
        <v>0</v>
      </c>
      <c r="AJ16" s="106">
        <v>0</v>
      </c>
      <c r="AK16" s="106">
        <v>0</v>
      </c>
      <c r="AL16" s="106">
        <v>0</v>
      </c>
      <c r="AM16" s="106">
        <v>0</v>
      </c>
      <c r="AN16" s="106">
        <v>0</v>
      </c>
      <c r="AO16" s="106">
        <v>0</v>
      </c>
      <c r="AP16" s="106">
        <v>0</v>
      </c>
      <c r="AQ16" s="106">
        <v>0</v>
      </c>
      <c r="AR16" s="106">
        <v>0</v>
      </c>
      <c r="AS16" s="106">
        <v>0</v>
      </c>
      <c r="AT16" s="106">
        <v>0</v>
      </c>
      <c r="AU16" s="106">
        <v>0</v>
      </c>
      <c r="AV16" s="106">
        <v>0</v>
      </c>
      <c r="AW16" s="106">
        <v>0</v>
      </c>
      <c r="AX16" s="106">
        <v>0</v>
      </c>
      <c r="AY16" s="106">
        <v>0</v>
      </c>
      <c r="AZ16" s="106">
        <v>0</v>
      </c>
      <c r="BA16" s="106">
        <v>0</v>
      </c>
      <c r="BB16" s="106">
        <v>0</v>
      </c>
      <c r="BC16" s="106">
        <v>0</v>
      </c>
      <c r="BD16" s="106">
        <v>0</v>
      </c>
      <c r="BE16" s="106">
        <v>0</v>
      </c>
      <c r="BF16" s="106">
        <v>0</v>
      </c>
      <c r="BG16" s="106">
        <v>0</v>
      </c>
      <c r="BH16" s="106">
        <v>0</v>
      </c>
      <c r="BI16" s="106">
        <v>0</v>
      </c>
      <c r="BJ16" s="106">
        <v>0</v>
      </c>
      <c r="BK16" s="106">
        <v>0</v>
      </c>
      <c r="BL16" s="106">
        <v>0</v>
      </c>
      <c r="BM16" s="106">
        <v>0</v>
      </c>
      <c r="BN16" s="106">
        <v>0</v>
      </c>
      <c r="BO16" s="106">
        <v>0</v>
      </c>
      <c r="BP16" s="106">
        <v>0</v>
      </c>
      <c r="BQ16" s="106">
        <v>0</v>
      </c>
      <c r="BR16" s="106">
        <v>0</v>
      </c>
      <c r="BS16" s="106">
        <v>0</v>
      </c>
      <c r="BT16" s="106">
        <v>0</v>
      </c>
      <c r="BU16" s="106">
        <v>0</v>
      </c>
      <c r="BV16" s="106"/>
      <c r="BW16" s="107">
        <f t="shared" si="0"/>
        <v>-1</v>
      </c>
      <c r="BX16" s="107">
        <f t="shared" si="1"/>
        <v>-1</v>
      </c>
      <c r="BY16" s="107">
        <f t="shared" si="2"/>
        <v>-1</v>
      </c>
      <c r="BZ16" s="107">
        <f t="shared" si="5"/>
        <v>-1</v>
      </c>
      <c r="CA16" s="107">
        <f t="shared" si="6"/>
        <v>-1</v>
      </c>
      <c r="CB16" s="107">
        <f t="shared" si="3"/>
        <v>-1</v>
      </c>
      <c r="CC16" s="107">
        <f t="shared" si="4"/>
        <v>-1</v>
      </c>
    </row>
    <row r="17" spans="1:81" x14ac:dyDescent="0.25">
      <c r="A17" s="96" t="s">
        <v>90</v>
      </c>
      <c r="B17" s="97">
        <v>14347.321937999999</v>
      </c>
      <c r="C17" s="97">
        <v>275.28541165000001</v>
      </c>
      <c r="D17" s="97">
        <v>696.30952568999999</v>
      </c>
      <c r="E17" s="97">
        <v>1602.9646740000001</v>
      </c>
      <c r="F17" s="97">
        <v>1312.2678373000001</v>
      </c>
      <c r="G17" s="97">
        <v>94.371536578999994</v>
      </c>
      <c r="H17" s="97">
        <v>5076.1126498000003</v>
      </c>
      <c r="I17" s="96"/>
      <c r="J17" s="28" t="s">
        <v>336</v>
      </c>
      <c r="K17" s="96">
        <v>134.76089448973599</v>
      </c>
      <c r="L17" s="26">
        <v>19.679953927988699</v>
      </c>
      <c r="M17" s="26">
        <v>558.56868582501204</v>
      </c>
      <c r="N17" s="26">
        <v>558.56868582501204</v>
      </c>
      <c r="O17" s="26">
        <v>1085.60099477372</v>
      </c>
      <c r="P17" s="97">
        <v>0.51571214016326505</v>
      </c>
      <c r="Q17" s="26">
        <v>98.270411009436202</v>
      </c>
      <c r="R17" s="26">
        <v>166.71740498111799</v>
      </c>
      <c r="S17" s="26">
        <v>14347.544551684599</v>
      </c>
      <c r="T17" s="26">
        <v>452.66950026948501</v>
      </c>
      <c r="U17" s="26">
        <v>21.273119971854602</v>
      </c>
      <c r="V17" s="26">
        <v>71.346746190440896</v>
      </c>
      <c r="W17" s="26">
        <v>0.63852576204915201</v>
      </c>
      <c r="X17" s="97">
        <v>102.898098410495</v>
      </c>
      <c r="Y17" s="26">
        <v>444.87519567944599</v>
      </c>
      <c r="Z17" s="26">
        <v>444.87519567944599</v>
      </c>
      <c r="AA17" s="26">
        <v>3234742.8621743</v>
      </c>
      <c r="AB17" s="26">
        <v>0</v>
      </c>
      <c r="AC17" s="26">
        <v>145.110357913228</v>
      </c>
      <c r="AD17" s="26">
        <v>32.104502181139701</v>
      </c>
      <c r="AE17" s="97">
        <v>59.360753187430497</v>
      </c>
      <c r="AF17" s="26">
        <v>120.121618782206</v>
      </c>
      <c r="AG17" s="26">
        <v>70.941578978404607</v>
      </c>
      <c r="AH17" s="26">
        <v>0</v>
      </c>
      <c r="AI17" s="26">
        <v>275.28934301724502</v>
      </c>
      <c r="AJ17" s="26">
        <v>0</v>
      </c>
      <c r="AK17" s="26">
        <v>626.68722224683995</v>
      </c>
      <c r="AL17" s="26">
        <v>69.631907458787296</v>
      </c>
      <c r="AM17" s="26">
        <v>696.31912970562701</v>
      </c>
      <c r="AN17" s="26">
        <v>0</v>
      </c>
      <c r="AO17" s="26">
        <v>270.28442501555298</v>
      </c>
      <c r="AP17" s="26">
        <v>0.26183442825884401</v>
      </c>
      <c r="AQ17" s="26">
        <v>835.241248214454</v>
      </c>
      <c r="AR17" s="26">
        <v>3.4702314297524701</v>
      </c>
      <c r="AS17" s="26">
        <v>38.900617063774199</v>
      </c>
      <c r="AT17" s="26">
        <v>73.771668406113406</v>
      </c>
      <c r="AU17" s="26">
        <v>0.203478925059387</v>
      </c>
      <c r="AV17" s="26">
        <v>0</v>
      </c>
      <c r="AW17" s="26">
        <v>29.893013739865602</v>
      </c>
      <c r="AX17" s="26">
        <v>1603.03349037821</v>
      </c>
      <c r="AY17" s="26">
        <v>1312.3297125489901</v>
      </c>
      <c r="AZ17" s="26">
        <v>290.70377782921901</v>
      </c>
      <c r="BA17" s="26">
        <v>0.49145972012323802</v>
      </c>
      <c r="BB17" s="26">
        <v>4.5155765472312702E-3</v>
      </c>
      <c r="BC17" s="26">
        <v>154.187488642338</v>
      </c>
      <c r="BD17" s="26">
        <v>2.7903374208127301</v>
      </c>
      <c r="BE17" s="26">
        <v>407.48713597557202</v>
      </c>
      <c r="BF17" s="26">
        <v>8.3632566854610602</v>
      </c>
      <c r="BG17" s="26">
        <v>1.68592045260889</v>
      </c>
      <c r="BH17" s="26">
        <v>582.22531849622703</v>
      </c>
      <c r="BI17" s="26">
        <v>111.991410394886</v>
      </c>
      <c r="BJ17" s="26">
        <v>0.62130932313695597</v>
      </c>
      <c r="BK17" s="26">
        <v>7.9544877174997399</v>
      </c>
      <c r="BL17" s="26">
        <v>1.7638545845665401E-2</v>
      </c>
      <c r="BM17" s="26">
        <v>94.373797429190205</v>
      </c>
      <c r="BN17" s="26">
        <v>251.488762037876</v>
      </c>
      <c r="BO17" s="26">
        <v>0</v>
      </c>
      <c r="BP17" s="26">
        <v>7.8862054587400099</v>
      </c>
      <c r="BQ17" s="26">
        <v>122.549943859384</v>
      </c>
      <c r="BR17" s="97">
        <v>0</v>
      </c>
      <c r="BS17" s="26">
        <v>22.989873419990399</v>
      </c>
      <c r="BT17" s="26">
        <v>5076.1357906049998</v>
      </c>
      <c r="BU17" s="26">
        <v>52.282595288215703</v>
      </c>
      <c r="BW17" s="23">
        <f t="shared" si="0"/>
        <v>1.5516044427121235E-5</v>
      </c>
      <c r="BX17" s="23">
        <f t="shared" si="1"/>
        <v>1.4281059143084791E-5</v>
      </c>
      <c r="BY17" s="23">
        <f t="shared" si="2"/>
        <v>1.3792739109094035E-5</v>
      </c>
      <c r="BZ17" s="23">
        <f t="shared" si="5"/>
        <v>4.293068919492041E-5</v>
      </c>
      <c r="CA17" s="23">
        <f t="shared" si="6"/>
        <v>4.715138726349659E-5</v>
      </c>
      <c r="CB17" s="23">
        <f t="shared" si="3"/>
        <v>2.3956907688142563E-5</v>
      </c>
      <c r="CC17" s="23">
        <f t="shared" si="4"/>
        <v>4.5587650621521932E-6</v>
      </c>
    </row>
    <row r="18" spans="1:81" x14ac:dyDescent="0.25">
      <c r="A18" s="96" t="s">
        <v>91</v>
      </c>
      <c r="B18" s="96"/>
      <c r="C18" s="96"/>
      <c r="D18" s="96"/>
      <c r="E18" s="96"/>
      <c r="F18" s="96"/>
      <c r="G18" s="96"/>
      <c r="H18" s="96"/>
      <c r="I18" s="96"/>
      <c r="BW18" s="23" t="str">
        <f t="shared" si="0"/>
        <v/>
      </c>
      <c r="BX18" s="23" t="str">
        <f t="shared" si="1"/>
        <v/>
      </c>
      <c r="BY18" s="23" t="str">
        <f t="shared" si="2"/>
        <v/>
      </c>
      <c r="BZ18" s="23" t="str">
        <f t="shared" si="5"/>
        <v/>
      </c>
      <c r="CA18" s="23" t="str">
        <f t="shared" si="6"/>
        <v/>
      </c>
      <c r="CB18" s="23" t="str">
        <f t="shared" si="3"/>
        <v/>
      </c>
      <c r="CC18" s="23" t="str">
        <f t="shared" si="4"/>
        <v/>
      </c>
    </row>
    <row r="19" spans="1:81" x14ac:dyDescent="0.25">
      <c r="A19" s="96" t="s">
        <v>183</v>
      </c>
      <c r="B19" s="97">
        <v>1736986.2534</v>
      </c>
      <c r="C19" s="97">
        <v>28449.284774</v>
      </c>
      <c r="D19" s="97">
        <v>87735.870314</v>
      </c>
      <c r="E19" s="97">
        <v>301835.18800000002</v>
      </c>
      <c r="F19" s="97">
        <v>179018.80574000001</v>
      </c>
      <c r="G19" s="97">
        <v>9931.3875819000004</v>
      </c>
      <c r="H19" s="97">
        <v>575717.15593999997</v>
      </c>
      <c r="I19" s="96"/>
      <c r="J19" s="28" t="s">
        <v>183</v>
      </c>
      <c r="K19" s="96">
        <v>0</v>
      </c>
      <c r="L19" s="26">
        <v>0</v>
      </c>
      <c r="M19" s="26">
        <v>0</v>
      </c>
      <c r="N19" s="26">
        <v>0</v>
      </c>
      <c r="O19" s="26">
        <v>0</v>
      </c>
      <c r="P19" s="97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97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97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97">
        <v>0</v>
      </c>
      <c r="BS19" s="26">
        <v>0</v>
      </c>
      <c r="BT19" s="26">
        <v>0</v>
      </c>
      <c r="BU19" s="26">
        <v>0</v>
      </c>
      <c r="BW19" s="23">
        <f t="shared" si="0"/>
        <v>-1</v>
      </c>
      <c r="BX19" s="23">
        <f t="shared" si="1"/>
        <v>-1</v>
      </c>
      <c r="BY19" s="23">
        <f t="shared" si="2"/>
        <v>-1</v>
      </c>
      <c r="BZ19" s="23">
        <f t="shared" si="5"/>
        <v>-1</v>
      </c>
      <c r="CA19" s="23">
        <f t="shared" si="6"/>
        <v>-1</v>
      </c>
      <c r="CB19" s="23">
        <f t="shared" si="3"/>
        <v>-1</v>
      </c>
      <c r="CC19" s="23">
        <f t="shared" si="4"/>
        <v>-1</v>
      </c>
    </row>
    <row r="20" spans="1:81" x14ac:dyDescent="0.25">
      <c r="A20" s="96" t="s">
        <v>184</v>
      </c>
      <c r="B20" s="97">
        <v>5104.0783133000004</v>
      </c>
      <c r="C20" s="97">
        <v>76.745083073000004</v>
      </c>
      <c r="D20" s="97">
        <v>274.59934723999999</v>
      </c>
      <c r="E20" s="97">
        <v>684.44289627000001</v>
      </c>
      <c r="F20" s="97">
        <v>546.90431981999996</v>
      </c>
      <c r="G20" s="97">
        <v>42.21897998</v>
      </c>
      <c r="H20" s="97">
        <v>1084.9297610000001</v>
      </c>
      <c r="I20" s="96"/>
      <c r="J20" s="28" t="s">
        <v>184</v>
      </c>
      <c r="K20" s="96">
        <v>50.983451360127397</v>
      </c>
      <c r="L20" s="26">
        <v>7.4454247880377196</v>
      </c>
      <c r="M20" s="26">
        <v>107.473812874633</v>
      </c>
      <c r="N20" s="26">
        <v>107.473812874633</v>
      </c>
      <c r="O20" s="26">
        <v>207.12046233720699</v>
      </c>
      <c r="P20" s="97">
        <v>9.6088018523370705E-2</v>
      </c>
      <c r="Q20" s="26">
        <v>21.6386195914836</v>
      </c>
      <c r="R20" s="26">
        <v>63.073414921332002</v>
      </c>
      <c r="S20" s="26">
        <v>5104.2948686320797</v>
      </c>
      <c r="T20" s="26">
        <v>91.971046395243306</v>
      </c>
      <c r="U20" s="26">
        <v>8.0481596971705809</v>
      </c>
      <c r="V20" s="26">
        <v>15.128725437476101</v>
      </c>
      <c r="W20" s="26">
        <v>0.24157087929913701</v>
      </c>
      <c r="X20" s="97">
        <v>38.928935675079998</v>
      </c>
      <c r="Y20" s="26">
        <v>97.878154534854403</v>
      </c>
      <c r="Z20" s="26">
        <v>97.878154534854403</v>
      </c>
      <c r="AA20" s="26">
        <v>1348137.6120702999</v>
      </c>
      <c r="AB20" s="26">
        <v>0</v>
      </c>
      <c r="AC20" s="26">
        <v>28.728725758949899</v>
      </c>
      <c r="AD20" s="26">
        <v>6.6627281056073402</v>
      </c>
      <c r="AE20" s="97">
        <v>11.2172034486989</v>
      </c>
      <c r="AF20" s="26">
        <v>28.0784207218924</v>
      </c>
      <c r="AG20" s="26">
        <v>26.839003778557402</v>
      </c>
      <c r="AH20" s="26">
        <v>0</v>
      </c>
      <c r="AI20" s="26">
        <v>76.746879779758203</v>
      </c>
      <c r="AJ20" s="26">
        <v>0</v>
      </c>
      <c r="AK20" s="26">
        <v>247.152942096705</v>
      </c>
      <c r="AL20" s="26">
        <v>27.4614677612614</v>
      </c>
      <c r="AM20" s="26">
        <v>274.61440985796702</v>
      </c>
      <c r="AN20" s="26">
        <v>0</v>
      </c>
      <c r="AO20" s="26">
        <v>60.6916231285349</v>
      </c>
      <c r="AP20" s="26">
        <v>0.113714156649415</v>
      </c>
      <c r="AQ20" s="26">
        <v>169.21641398501899</v>
      </c>
      <c r="AR20" s="26">
        <v>1.3405613117500801</v>
      </c>
      <c r="AS20" s="26">
        <v>18.992435264030998</v>
      </c>
      <c r="AT20" s="26">
        <v>33.156829830740101</v>
      </c>
      <c r="AU20" s="26">
        <v>8.2288618969669894E-2</v>
      </c>
      <c r="AV20" s="26">
        <v>0</v>
      </c>
      <c r="AW20" s="26">
        <v>14.6337417050546</v>
      </c>
      <c r="AX20" s="26">
        <v>684.47849227637096</v>
      </c>
      <c r="AY20" s="26">
        <v>546.93356365651903</v>
      </c>
      <c r="AZ20" s="26">
        <v>137.54492861985099</v>
      </c>
      <c r="BA20" s="26">
        <v>0.224535408764474</v>
      </c>
      <c r="BB20" s="26">
        <v>1.7247624023765801E-3</v>
      </c>
      <c r="BC20" s="26">
        <v>59.985101014677198</v>
      </c>
      <c r="BD20" s="26">
        <v>1.3649950305615699</v>
      </c>
      <c r="BE20" s="26">
        <v>168.05463417053801</v>
      </c>
      <c r="BF20" s="26">
        <v>4.0166529896327603</v>
      </c>
      <c r="BG20" s="26">
        <v>0.80383036877814396</v>
      </c>
      <c r="BH20" s="26">
        <v>240.119158054862</v>
      </c>
      <c r="BI20" s="26">
        <v>22.568739324012601</v>
      </c>
      <c r="BJ20" s="26">
        <v>0.24416669830299201</v>
      </c>
      <c r="BK20" s="26">
        <v>3.7920002537519899</v>
      </c>
      <c r="BL20" s="26">
        <v>7.1940170527510904E-3</v>
      </c>
      <c r="BM20" s="26">
        <v>42.220743046677299</v>
      </c>
      <c r="BN20" s="26">
        <v>49.964837623534997</v>
      </c>
      <c r="BO20" s="26">
        <v>0</v>
      </c>
      <c r="BP20" s="26">
        <v>2.9676048567495501</v>
      </c>
      <c r="BQ20" s="26">
        <v>27.268666783176499</v>
      </c>
      <c r="BR20" s="97">
        <v>0</v>
      </c>
      <c r="BS20" s="26">
        <v>6.6980124037897397</v>
      </c>
      <c r="BT20" s="26">
        <v>1084.9693762573199</v>
      </c>
      <c r="BU20" s="26">
        <v>10.762794137707299</v>
      </c>
      <c r="BW20" s="23">
        <f t="shared" si="0"/>
        <v>4.242790153022007E-5</v>
      </c>
      <c r="BX20" s="23">
        <f t="shared" si="1"/>
        <v>2.3411359871617803E-5</v>
      </c>
      <c r="BY20" s="23">
        <f t="shared" si="2"/>
        <v>5.4853072734611524E-5</v>
      </c>
      <c r="BZ20" s="23">
        <f t="shared" si="5"/>
        <v>5.2007269802840881E-5</v>
      </c>
      <c r="CA20" s="23">
        <f t="shared" si="6"/>
        <v>5.3471577128329878E-5</v>
      </c>
      <c r="CB20" s="23">
        <f t="shared" si="3"/>
        <v>4.1760049109048899E-5</v>
      </c>
      <c r="CC20" s="23">
        <f t="shared" si="4"/>
        <v>3.6514121691457438E-5</v>
      </c>
    </row>
    <row r="21" spans="1:81" x14ac:dyDescent="0.25">
      <c r="A21" s="96" t="s">
        <v>185</v>
      </c>
      <c r="B21" s="97">
        <v>39538.671425</v>
      </c>
      <c r="C21" s="97">
        <v>731.99433274</v>
      </c>
      <c r="D21" s="97">
        <v>1542.4047238000001</v>
      </c>
      <c r="E21" s="97">
        <v>5336.8312827999998</v>
      </c>
      <c r="F21" s="97">
        <v>4496.5447310999998</v>
      </c>
      <c r="G21" s="97">
        <v>331.47204484000002</v>
      </c>
      <c r="H21" s="97">
        <v>10758.442403999999</v>
      </c>
      <c r="I21" s="96"/>
      <c r="J21" s="28" t="s">
        <v>185</v>
      </c>
      <c r="K21" s="96">
        <v>0</v>
      </c>
      <c r="L21" s="26">
        <v>0</v>
      </c>
      <c r="M21" s="26">
        <v>0</v>
      </c>
      <c r="N21" s="26">
        <v>0</v>
      </c>
      <c r="O21" s="26">
        <v>0</v>
      </c>
      <c r="P21" s="97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97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97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97">
        <v>0</v>
      </c>
      <c r="BS21" s="26">
        <v>0</v>
      </c>
      <c r="BT21" s="26">
        <v>0</v>
      </c>
      <c r="BU21" s="26">
        <v>0</v>
      </c>
      <c r="BW21" s="23">
        <f t="shared" si="0"/>
        <v>-1</v>
      </c>
      <c r="BX21" s="23">
        <f t="shared" si="1"/>
        <v>-1</v>
      </c>
      <c r="BY21" s="23">
        <f t="shared" si="2"/>
        <v>-1</v>
      </c>
      <c r="BZ21" s="23">
        <f t="shared" si="5"/>
        <v>-1</v>
      </c>
      <c r="CA21" s="23">
        <f t="shared" si="6"/>
        <v>-1</v>
      </c>
      <c r="CB21" s="23">
        <f t="shared" si="3"/>
        <v>-1</v>
      </c>
      <c r="CC21" s="23">
        <f t="shared" si="4"/>
        <v>-1</v>
      </c>
    </row>
    <row r="22" spans="1:81" x14ac:dyDescent="0.25">
      <c r="A22" s="96" t="s">
        <v>186</v>
      </c>
      <c r="B22" s="97">
        <v>1124898.1370999999</v>
      </c>
      <c r="C22" s="97">
        <v>16608.305910999999</v>
      </c>
      <c r="D22" s="97">
        <v>64781.326584000002</v>
      </c>
      <c r="E22" s="97">
        <v>213728.91370999999</v>
      </c>
      <c r="F22" s="97">
        <v>112082.95594</v>
      </c>
      <c r="G22" s="97">
        <v>5481.0007069000003</v>
      </c>
      <c r="H22" s="97">
        <v>367207.41261</v>
      </c>
      <c r="I22" s="96"/>
      <c r="J22" s="28" t="s">
        <v>186</v>
      </c>
      <c r="K22" s="96">
        <v>0</v>
      </c>
      <c r="L22" s="26">
        <v>0</v>
      </c>
      <c r="M22" s="26">
        <v>0</v>
      </c>
      <c r="N22" s="26">
        <v>0</v>
      </c>
      <c r="O22" s="26">
        <v>0</v>
      </c>
      <c r="P22" s="97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97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  <c r="AD22" s="26">
        <v>0</v>
      </c>
      <c r="AE22" s="97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v>0</v>
      </c>
      <c r="BN22" s="26">
        <v>0</v>
      </c>
      <c r="BO22" s="26">
        <v>0</v>
      </c>
      <c r="BP22" s="26">
        <v>0</v>
      </c>
      <c r="BQ22" s="26">
        <v>0</v>
      </c>
      <c r="BR22" s="97">
        <v>0</v>
      </c>
      <c r="BS22" s="26">
        <v>0</v>
      </c>
      <c r="BT22" s="26">
        <v>0</v>
      </c>
      <c r="BU22" s="26">
        <v>0</v>
      </c>
      <c r="BW22" s="23">
        <f t="shared" si="0"/>
        <v>-1</v>
      </c>
      <c r="BX22" s="23">
        <f t="shared" si="1"/>
        <v>-1</v>
      </c>
      <c r="BY22" s="23">
        <f t="shared" si="2"/>
        <v>-1</v>
      </c>
      <c r="BZ22" s="23">
        <f t="shared" si="5"/>
        <v>-1</v>
      </c>
      <c r="CA22" s="23">
        <f t="shared" si="6"/>
        <v>-1</v>
      </c>
      <c r="CB22" s="23">
        <f t="shared" si="3"/>
        <v>-1</v>
      </c>
      <c r="CC22" s="23">
        <f t="shared" si="4"/>
        <v>-1</v>
      </c>
    </row>
    <row r="23" spans="1:81" x14ac:dyDescent="0.25">
      <c r="A23" s="96" t="s">
        <v>187</v>
      </c>
      <c r="B23" s="97">
        <v>129661.27817999999</v>
      </c>
      <c r="C23" s="97">
        <v>2485.3912409999998</v>
      </c>
      <c r="D23" s="97">
        <v>5252.9686246000001</v>
      </c>
      <c r="E23" s="97">
        <v>17876.275825000001</v>
      </c>
      <c r="F23" s="97">
        <v>15143.578254</v>
      </c>
      <c r="G23" s="97">
        <v>1105.7110802</v>
      </c>
      <c r="H23" s="97">
        <v>33602.131534</v>
      </c>
      <c r="I23" s="96"/>
      <c r="J23" s="28" t="s">
        <v>187</v>
      </c>
      <c r="K23" s="96">
        <v>4055.4658273612699</v>
      </c>
      <c r="L23" s="26">
        <v>592.24487659529495</v>
      </c>
      <c r="M23" s="26">
        <v>1998.2381362322899</v>
      </c>
      <c r="N23" s="26">
        <v>1998.2381362322899</v>
      </c>
      <c r="O23" s="26">
        <v>3632.7467378871602</v>
      </c>
      <c r="P23" s="97">
        <v>1.3971059463870099</v>
      </c>
      <c r="Q23" s="26">
        <v>740.992620479268</v>
      </c>
      <c r="R23" s="26">
        <v>5017.1590767542002</v>
      </c>
      <c r="S23" s="26">
        <v>129661.26594112501</v>
      </c>
      <c r="T23" s="26">
        <v>2314.44146863067</v>
      </c>
      <c r="U23" s="26">
        <v>640.18848989000901</v>
      </c>
      <c r="V23" s="26">
        <v>455.05008395172598</v>
      </c>
      <c r="W23" s="26">
        <v>19.215684816563201</v>
      </c>
      <c r="X23" s="97">
        <v>3096.5950608743801</v>
      </c>
      <c r="Y23" s="26">
        <v>3342.9577428631001</v>
      </c>
      <c r="Z23" s="26">
        <v>3342.9577428631001</v>
      </c>
      <c r="AA23" s="26">
        <v>37328074.637400299</v>
      </c>
      <c r="AB23" s="26">
        <v>0</v>
      </c>
      <c r="AC23" s="26">
        <v>634.38290263270198</v>
      </c>
      <c r="AD23" s="26">
        <v>184.09898158810799</v>
      </c>
      <c r="AE23" s="97">
        <v>183.21235494494999</v>
      </c>
      <c r="AF23" s="26">
        <v>1137.9917088929799</v>
      </c>
      <c r="AG23" s="26">
        <v>2134.9021847171798</v>
      </c>
      <c r="AH23" s="26">
        <v>0</v>
      </c>
      <c r="AI23" s="26">
        <v>2485.39059793757</v>
      </c>
      <c r="AJ23" s="26">
        <v>0</v>
      </c>
      <c r="AK23" s="26">
        <v>4727.6705333663904</v>
      </c>
      <c r="AL23" s="26">
        <v>525.29668013448202</v>
      </c>
      <c r="AM23" s="26">
        <v>5252.9672135008695</v>
      </c>
      <c r="AN23" s="26">
        <v>0</v>
      </c>
      <c r="AO23" s="26">
        <v>2205.82536586065</v>
      </c>
      <c r="AP23" s="26">
        <v>2.5069173976641999</v>
      </c>
      <c r="AQ23" s="26">
        <v>4201.5122465263903</v>
      </c>
      <c r="AR23" s="26">
        <v>51.898672063801698</v>
      </c>
      <c r="AS23" s="26">
        <v>137.22554480067399</v>
      </c>
      <c r="AT23" s="26">
        <v>580.97151187464397</v>
      </c>
      <c r="AU23" s="26">
        <v>2.6300576403930802</v>
      </c>
      <c r="AV23" s="26">
        <v>0</v>
      </c>
      <c r="AW23" s="26">
        <v>101.06813898377899</v>
      </c>
      <c r="AX23" s="26">
        <v>17877.0294877294</v>
      </c>
      <c r="AY23" s="26">
        <v>15144.3326508108</v>
      </c>
      <c r="AZ23" s="26">
        <v>2732.6968369186002</v>
      </c>
      <c r="BA23" s="26">
        <v>3.4614143894574898</v>
      </c>
      <c r="BB23" s="26">
        <v>6.9731723661656697E-2</v>
      </c>
      <c r="BC23" s="26">
        <v>2258.6237043822298</v>
      </c>
      <c r="BD23" s="26">
        <v>9.5438399775128495</v>
      </c>
      <c r="BE23" s="26">
        <v>4901.0784210497304</v>
      </c>
      <c r="BF23" s="26">
        <v>36.962234622486001</v>
      </c>
      <c r="BG23" s="26">
        <v>8.1094924412330496</v>
      </c>
      <c r="BH23" s="26">
        <v>7002.80345111525</v>
      </c>
      <c r="BI23" s="26">
        <v>546.19932434181499</v>
      </c>
      <c r="BJ23" s="26">
        <v>8.8262783834609202</v>
      </c>
      <c r="BK23" s="26">
        <v>38.332073083219001</v>
      </c>
      <c r="BL23" s="26">
        <v>0.22116688162833301</v>
      </c>
      <c r="BM23" s="26">
        <v>1105.71055801848</v>
      </c>
      <c r="BN23" s="26">
        <v>1124.47158034266</v>
      </c>
      <c r="BO23" s="26">
        <v>0</v>
      </c>
      <c r="BP23" s="26">
        <v>235.052771653186</v>
      </c>
      <c r="BQ23" s="26">
        <v>964.55275596371405</v>
      </c>
      <c r="BR23" s="97">
        <v>0</v>
      </c>
      <c r="BS23" s="26">
        <v>406.65318887609902</v>
      </c>
      <c r="BT23" s="26">
        <v>33602.122385401002</v>
      </c>
      <c r="BU23" s="26">
        <v>287.31812561106</v>
      </c>
      <c r="BW23" s="23">
        <f t="shared" si="0"/>
        <v>-9.4391133263587793E-8</v>
      </c>
      <c r="BX23" s="23">
        <f t="shared" si="1"/>
        <v>-2.5873690195586253E-7</v>
      </c>
      <c r="BY23" s="23">
        <f t="shared" si="2"/>
        <v>-2.6862888994919601E-7</v>
      </c>
      <c r="BZ23" s="23">
        <f t="shared" si="5"/>
        <v>4.2159940738068473E-5</v>
      </c>
      <c r="CA23" s="23">
        <f t="shared" si="6"/>
        <v>4.9816285038245792E-5</v>
      </c>
      <c r="CB23" s="23">
        <f t="shared" si="3"/>
        <v>-4.7225855768787691E-7</v>
      </c>
      <c r="CC23" s="23">
        <f t="shared" si="4"/>
        <v>-2.7226246015365935E-7</v>
      </c>
    </row>
    <row r="24" spans="1:81" x14ac:dyDescent="0.25">
      <c r="A24" s="96" t="s">
        <v>188</v>
      </c>
      <c r="B24" s="97">
        <v>5399.2026333000003</v>
      </c>
      <c r="C24" s="97">
        <v>102.84675304</v>
      </c>
      <c r="D24" s="97">
        <v>205.05000623999999</v>
      </c>
      <c r="E24" s="97">
        <v>755.71093827000004</v>
      </c>
      <c r="F24" s="97">
        <v>651.20600160000004</v>
      </c>
      <c r="G24" s="97">
        <v>48.101506055999998</v>
      </c>
      <c r="H24" s="97">
        <v>1378.3286208</v>
      </c>
      <c r="I24" s="96"/>
      <c r="J24" s="28" t="s">
        <v>188</v>
      </c>
      <c r="K24" s="96">
        <v>0</v>
      </c>
      <c r="L24" s="26">
        <v>0</v>
      </c>
      <c r="M24" s="26">
        <v>0</v>
      </c>
      <c r="N24" s="26">
        <v>0</v>
      </c>
      <c r="O24" s="26">
        <v>0</v>
      </c>
      <c r="P24" s="97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97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97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97">
        <v>0</v>
      </c>
      <c r="BS24" s="26">
        <v>0</v>
      </c>
      <c r="BT24" s="26">
        <v>0</v>
      </c>
      <c r="BU24" s="26">
        <v>0</v>
      </c>
      <c r="BW24" s="23">
        <f t="shared" si="0"/>
        <v>-1</v>
      </c>
      <c r="BX24" s="23">
        <f t="shared" si="1"/>
        <v>-1</v>
      </c>
      <c r="BY24" s="23">
        <f t="shared" si="2"/>
        <v>-1</v>
      </c>
      <c r="BZ24" s="23">
        <f t="shared" si="5"/>
        <v>-1</v>
      </c>
      <c r="CA24" s="23">
        <f t="shared" si="6"/>
        <v>-1</v>
      </c>
      <c r="CB24" s="23">
        <f t="shared" si="3"/>
        <v>-1</v>
      </c>
      <c r="CC24" s="23">
        <f t="shared" si="4"/>
        <v>-1</v>
      </c>
    </row>
    <row r="25" spans="1:81" x14ac:dyDescent="0.25">
      <c r="A25" s="96" t="s">
        <v>189</v>
      </c>
      <c r="B25" s="97">
        <v>344578.54534000001</v>
      </c>
      <c r="C25" s="97">
        <v>6812.1334423999997</v>
      </c>
      <c r="D25" s="97">
        <v>12090.634145</v>
      </c>
      <c r="E25" s="97">
        <v>49138.779293</v>
      </c>
      <c r="F25" s="97">
        <v>42787.938246999998</v>
      </c>
      <c r="G25" s="97">
        <v>3134.5091796000002</v>
      </c>
      <c r="H25" s="97">
        <v>88238.254205999998</v>
      </c>
      <c r="I25" s="96"/>
      <c r="J25" s="28" t="s">
        <v>189</v>
      </c>
      <c r="K25" s="96">
        <v>9446.1620250335309</v>
      </c>
      <c r="L25" s="26">
        <v>1379.48129351738</v>
      </c>
      <c r="M25" s="26">
        <v>1380.8326068378301</v>
      </c>
      <c r="N25" s="26">
        <v>1380.8326068378301</v>
      </c>
      <c r="O25" s="26">
        <v>2043.8176478115699</v>
      </c>
      <c r="P25" s="97">
        <v>0.13283379872866</v>
      </c>
      <c r="Q25" s="26">
        <v>1236.1005762518701</v>
      </c>
      <c r="R25" s="26">
        <v>11686.174878735699</v>
      </c>
      <c r="S25" s="26">
        <v>198742.34121022699</v>
      </c>
      <c r="T25" s="26">
        <v>2891.5992046941201</v>
      </c>
      <c r="U25" s="26">
        <v>1491.1532161244099</v>
      </c>
      <c r="V25" s="26">
        <v>685.94872165333595</v>
      </c>
      <c r="W25" s="26">
        <v>44.757960109927701</v>
      </c>
      <c r="X25" s="97">
        <v>7212.7138287746602</v>
      </c>
      <c r="Y25" s="26">
        <v>5566.4233895114203</v>
      </c>
      <c r="Z25" s="26">
        <v>5566.4233895114203</v>
      </c>
      <c r="AA25" s="26">
        <v>60725831.221737497</v>
      </c>
      <c r="AB25" s="26">
        <v>0</v>
      </c>
      <c r="AC25" s="26">
        <v>652.67183082435599</v>
      </c>
      <c r="AD25" s="26">
        <v>255.964509380881</v>
      </c>
      <c r="AE25" s="97">
        <v>72.414348861844303</v>
      </c>
      <c r="AF25" s="26">
        <v>2103.2116989597998</v>
      </c>
      <c r="AG25" s="26">
        <v>4972.6998207456299</v>
      </c>
      <c r="AH25" s="26">
        <v>0</v>
      </c>
      <c r="AI25" s="26">
        <v>3951.8326514922501</v>
      </c>
      <c r="AJ25" s="26">
        <v>0</v>
      </c>
      <c r="AK25" s="26">
        <v>6189.1145369202504</v>
      </c>
      <c r="AL25" s="26">
        <v>687.67928007495595</v>
      </c>
      <c r="AM25" s="26">
        <v>6876.7938169952104</v>
      </c>
      <c r="AN25" s="26">
        <v>0</v>
      </c>
      <c r="AO25" s="26">
        <v>3827.6913857170198</v>
      </c>
      <c r="AP25" s="26">
        <v>3.81293971637538</v>
      </c>
      <c r="AQ25" s="26">
        <v>5159.5273792604303</v>
      </c>
      <c r="AR25" s="26">
        <v>90.541601575973999</v>
      </c>
      <c r="AS25" s="26">
        <v>62.521896292376901</v>
      </c>
      <c r="AT25" s="26">
        <v>805.73275514916998</v>
      </c>
      <c r="AU25" s="26">
        <v>4.4240130629364396</v>
      </c>
      <c r="AV25" s="26">
        <v>0</v>
      </c>
      <c r="AW25" s="26">
        <v>38.655872663238398</v>
      </c>
      <c r="AX25" s="26">
        <v>28199.347951634201</v>
      </c>
      <c r="AY25" s="26">
        <v>24637.217091004899</v>
      </c>
      <c r="AZ25" s="26">
        <v>3562.1308606293001</v>
      </c>
      <c r="BA25" s="26">
        <v>4.4915245911252901</v>
      </c>
      <c r="BB25" s="26">
        <v>0.122527635520869</v>
      </c>
      <c r="BC25" s="26">
        <v>3921.5352916659699</v>
      </c>
      <c r="BD25" s="26">
        <v>3.84338045382143</v>
      </c>
      <c r="BE25" s="26">
        <v>8075.6470350589998</v>
      </c>
      <c r="BF25" s="26">
        <v>29.4246043133429</v>
      </c>
      <c r="BG25" s="26">
        <v>7.3422144020238402</v>
      </c>
      <c r="BH25" s="26">
        <v>11538.747794000101</v>
      </c>
      <c r="BI25" s="26">
        <v>648.06450616925099</v>
      </c>
      <c r="BJ25" s="26">
        <v>15.212924844767</v>
      </c>
      <c r="BK25" s="26">
        <v>34.791830029156102</v>
      </c>
      <c r="BL25" s="26">
        <v>0.36888555002562801</v>
      </c>
      <c r="BM25" s="26">
        <v>1804.3136847068599</v>
      </c>
      <c r="BN25" s="26">
        <v>1194.97357779851</v>
      </c>
      <c r="BO25" s="26">
        <v>0</v>
      </c>
      <c r="BP25" s="26">
        <v>546.99213240999097</v>
      </c>
      <c r="BQ25" s="26">
        <v>1644.7469123416699</v>
      </c>
      <c r="BR25" s="97">
        <v>0</v>
      </c>
      <c r="BS25" s="26">
        <v>884.15876503377399</v>
      </c>
      <c r="BT25" s="26">
        <v>51931.364628493597</v>
      </c>
      <c r="BU25" s="26">
        <v>384.98988647728203</v>
      </c>
      <c r="BW25" s="23">
        <f t="shared" si="0"/>
        <v>-0.42323065699251411</v>
      </c>
      <c r="BX25" s="23">
        <f t="shared" si="1"/>
        <v>-0.41988325905430735</v>
      </c>
      <c r="BY25" s="23">
        <f t="shared" si="2"/>
        <v>-0.43122968286662927</v>
      </c>
      <c r="BZ25" s="23">
        <f t="shared" si="5"/>
        <v>-0.42612843954690377</v>
      </c>
      <c r="CA25" s="23">
        <f t="shared" si="6"/>
        <v>-0.42420181713868171</v>
      </c>
      <c r="CB25" s="23">
        <f t="shared" si="3"/>
        <v>-0.4243712232684827</v>
      </c>
      <c r="CC25" s="23">
        <f t="shared" si="4"/>
        <v>-0.41146427821140658</v>
      </c>
    </row>
    <row r="26" spans="1:81" x14ac:dyDescent="0.25">
      <c r="A26" s="96" t="s">
        <v>190</v>
      </c>
      <c r="B26" s="97">
        <v>76524.619233000005</v>
      </c>
      <c r="C26" s="97">
        <v>1530.4558735000001</v>
      </c>
      <c r="D26" s="97">
        <v>3997.9889717000001</v>
      </c>
      <c r="E26" s="97">
        <v>5672.5159368000004</v>
      </c>
      <c r="F26" s="97">
        <v>4664.1534099</v>
      </c>
      <c r="G26" s="97">
        <v>330.40960297999999</v>
      </c>
      <c r="H26" s="97">
        <v>39468.482133999998</v>
      </c>
      <c r="I26" s="96"/>
      <c r="J26" s="28" t="s">
        <v>190</v>
      </c>
      <c r="K26" s="96">
        <v>0</v>
      </c>
      <c r="L26" s="26">
        <v>0</v>
      </c>
      <c r="M26" s="26">
        <v>0</v>
      </c>
      <c r="N26" s="26">
        <v>0</v>
      </c>
      <c r="O26" s="26">
        <v>0</v>
      </c>
      <c r="P26" s="97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97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97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v>0</v>
      </c>
      <c r="BN26" s="26">
        <v>0</v>
      </c>
      <c r="BO26" s="26">
        <v>0</v>
      </c>
      <c r="BP26" s="26">
        <v>0</v>
      </c>
      <c r="BQ26" s="26">
        <v>0</v>
      </c>
      <c r="BR26" s="97">
        <v>0</v>
      </c>
      <c r="BS26" s="26">
        <v>0</v>
      </c>
      <c r="BT26" s="26">
        <v>0</v>
      </c>
      <c r="BU26" s="26">
        <v>0</v>
      </c>
      <c r="BW26" s="23">
        <f t="shared" si="0"/>
        <v>-1</v>
      </c>
      <c r="BX26" s="23">
        <f t="shared" si="1"/>
        <v>-1</v>
      </c>
      <c r="BY26" s="23">
        <f t="shared" si="2"/>
        <v>-1</v>
      </c>
      <c r="BZ26" s="23">
        <f t="shared" si="5"/>
        <v>-1</v>
      </c>
      <c r="CA26" s="23">
        <f t="shared" si="6"/>
        <v>-1</v>
      </c>
      <c r="CB26" s="23">
        <f t="shared" si="3"/>
        <v>-1</v>
      </c>
      <c r="CC26" s="23">
        <f t="shared" si="4"/>
        <v>-1</v>
      </c>
    </row>
    <row r="27" spans="1:81" x14ac:dyDescent="0.25">
      <c r="A27" s="96" t="s">
        <v>191</v>
      </c>
      <c r="B27" s="97">
        <v>678175.22465999995</v>
      </c>
      <c r="C27" s="97">
        <v>12215.624234000001</v>
      </c>
      <c r="D27" s="97">
        <v>27679.304157999999</v>
      </c>
      <c r="E27" s="97">
        <v>105064.48553999999</v>
      </c>
      <c r="F27" s="97">
        <v>81369.241754000002</v>
      </c>
      <c r="G27" s="97">
        <v>5670.8929963</v>
      </c>
      <c r="H27" s="97">
        <v>165540.00687000001</v>
      </c>
      <c r="I27" s="96"/>
      <c r="J27" s="28" t="s">
        <v>191</v>
      </c>
      <c r="K27" s="96">
        <v>0</v>
      </c>
      <c r="L27" s="26">
        <v>0</v>
      </c>
      <c r="M27" s="26">
        <v>0</v>
      </c>
      <c r="N27" s="26">
        <v>0</v>
      </c>
      <c r="O27" s="26">
        <v>0</v>
      </c>
      <c r="P27" s="97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97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97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v>0</v>
      </c>
      <c r="BN27" s="26">
        <v>0</v>
      </c>
      <c r="BO27" s="26">
        <v>0</v>
      </c>
      <c r="BP27" s="26">
        <v>0</v>
      </c>
      <c r="BQ27" s="26">
        <v>0</v>
      </c>
      <c r="BR27" s="97">
        <v>0</v>
      </c>
      <c r="BS27" s="26">
        <v>0</v>
      </c>
      <c r="BT27" s="26">
        <v>0</v>
      </c>
      <c r="BU27" s="26">
        <v>0</v>
      </c>
      <c r="BW27" s="23">
        <f t="shared" si="0"/>
        <v>-1</v>
      </c>
      <c r="BX27" s="23">
        <f t="shared" si="1"/>
        <v>-1</v>
      </c>
      <c r="BY27" s="23">
        <f t="shared" si="2"/>
        <v>-1</v>
      </c>
      <c r="BZ27" s="23">
        <f t="shared" si="5"/>
        <v>-1</v>
      </c>
      <c r="CA27" s="23">
        <f t="shared" si="6"/>
        <v>-1</v>
      </c>
      <c r="CB27" s="23">
        <f t="shared" si="3"/>
        <v>-1</v>
      </c>
      <c r="CC27" s="23">
        <f t="shared" si="4"/>
        <v>-1</v>
      </c>
    </row>
    <row r="28" spans="1:81" x14ac:dyDescent="0.25">
      <c r="A28" s="96" t="s">
        <v>192</v>
      </c>
      <c r="B28" s="97">
        <v>48212.279978999999</v>
      </c>
      <c r="C28" s="97">
        <v>821.30245586000001</v>
      </c>
      <c r="D28" s="97">
        <v>2285.1472094000001</v>
      </c>
      <c r="E28" s="97">
        <v>7825.9259561999997</v>
      </c>
      <c r="F28" s="97">
        <v>5244.1964175000003</v>
      </c>
      <c r="G28" s="97">
        <v>328.60788222000002</v>
      </c>
      <c r="H28" s="97">
        <v>14512.677426</v>
      </c>
      <c r="I28" s="96"/>
      <c r="J28" s="28" t="s">
        <v>192</v>
      </c>
      <c r="K28" s="96">
        <v>0</v>
      </c>
      <c r="L28" s="26">
        <v>0</v>
      </c>
      <c r="M28" s="26">
        <v>0</v>
      </c>
      <c r="N28" s="26">
        <v>0</v>
      </c>
      <c r="O28" s="26">
        <v>0</v>
      </c>
      <c r="P28" s="97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97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97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v>0</v>
      </c>
      <c r="BN28" s="26">
        <v>0</v>
      </c>
      <c r="BO28" s="26">
        <v>0</v>
      </c>
      <c r="BP28" s="26">
        <v>0</v>
      </c>
      <c r="BQ28" s="26">
        <v>0</v>
      </c>
      <c r="BR28" s="97">
        <v>0</v>
      </c>
      <c r="BS28" s="26">
        <v>0</v>
      </c>
      <c r="BT28" s="26">
        <v>0</v>
      </c>
      <c r="BU28" s="26">
        <v>0</v>
      </c>
      <c r="BW28" s="23">
        <f t="shared" si="0"/>
        <v>-1</v>
      </c>
      <c r="BX28" s="23">
        <f t="shared" si="1"/>
        <v>-1</v>
      </c>
      <c r="BY28" s="23">
        <f t="shared" si="2"/>
        <v>-1</v>
      </c>
      <c r="BZ28" s="23">
        <f t="shared" si="5"/>
        <v>-1</v>
      </c>
      <c r="CA28" s="23">
        <f t="shared" si="6"/>
        <v>-1</v>
      </c>
      <c r="CB28" s="23">
        <f t="shared" si="3"/>
        <v>-1</v>
      </c>
      <c r="CC28" s="23">
        <f t="shared" si="4"/>
        <v>-1</v>
      </c>
    </row>
    <row r="29" spans="1:81" x14ac:dyDescent="0.25">
      <c r="A29" s="96" t="s">
        <v>193</v>
      </c>
      <c r="B29" s="97">
        <v>674914.44674000004</v>
      </c>
      <c r="C29" s="97">
        <v>12744.080819999999</v>
      </c>
      <c r="D29" s="97">
        <v>25809.555661999999</v>
      </c>
      <c r="E29" s="97">
        <v>96781.151442000002</v>
      </c>
      <c r="F29" s="97">
        <v>78875.916039999996</v>
      </c>
      <c r="G29" s="97">
        <v>5620.5745083000002</v>
      </c>
      <c r="H29" s="97">
        <v>183212.38996999999</v>
      </c>
      <c r="I29" s="96"/>
      <c r="J29" s="28" t="s">
        <v>193</v>
      </c>
      <c r="K29" s="96">
        <v>0</v>
      </c>
      <c r="L29" s="26">
        <v>0</v>
      </c>
      <c r="M29" s="26">
        <v>0</v>
      </c>
      <c r="N29" s="26">
        <v>0</v>
      </c>
      <c r="O29" s="26">
        <v>0</v>
      </c>
      <c r="P29" s="97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97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0</v>
      </c>
      <c r="AE29" s="97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v>0</v>
      </c>
      <c r="BN29" s="26">
        <v>0</v>
      </c>
      <c r="BO29" s="26">
        <v>0</v>
      </c>
      <c r="BP29" s="26">
        <v>0</v>
      </c>
      <c r="BQ29" s="26">
        <v>0</v>
      </c>
      <c r="BR29" s="97">
        <v>0</v>
      </c>
      <c r="BS29" s="26">
        <v>0</v>
      </c>
      <c r="BT29" s="26">
        <v>0</v>
      </c>
      <c r="BU29" s="26">
        <v>0</v>
      </c>
      <c r="BW29" s="23">
        <f t="shared" si="0"/>
        <v>-1</v>
      </c>
      <c r="BX29" s="23">
        <f t="shared" si="1"/>
        <v>-1</v>
      </c>
      <c r="BY29" s="23">
        <f t="shared" si="2"/>
        <v>-1</v>
      </c>
      <c r="BZ29" s="23">
        <f t="shared" si="5"/>
        <v>-1</v>
      </c>
      <c r="CA29" s="23">
        <f t="shared" si="6"/>
        <v>-1</v>
      </c>
      <c r="CB29" s="23">
        <f t="shared" si="3"/>
        <v>-1</v>
      </c>
      <c r="CC29" s="23">
        <f t="shared" si="4"/>
        <v>-1</v>
      </c>
    </row>
    <row r="30" spans="1:81" x14ac:dyDescent="0.25">
      <c r="A30" s="96" t="s">
        <v>194</v>
      </c>
      <c r="B30" s="97">
        <v>58986.010350999997</v>
      </c>
      <c r="C30" s="97">
        <v>1127.2618239999999</v>
      </c>
      <c r="D30" s="97">
        <v>2611.0020033999999</v>
      </c>
      <c r="E30" s="97">
        <v>7029.9102412000002</v>
      </c>
      <c r="F30" s="97">
        <v>5851.8326323000001</v>
      </c>
      <c r="G30" s="97">
        <v>424.14212837000002</v>
      </c>
      <c r="H30" s="97">
        <v>20167.92986</v>
      </c>
      <c r="I30" s="96"/>
      <c r="J30" s="28" t="s">
        <v>194</v>
      </c>
      <c r="K30" s="96">
        <v>0</v>
      </c>
      <c r="L30" s="26">
        <v>0</v>
      </c>
      <c r="M30" s="26">
        <v>0</v>
      </c>
      <c r="N30" s="26">
        <v>0</v>
      </c>
      <c r="O30" s="26">
        <v>0</v>
      </c>
      <c r="P30" s="97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97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97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v>0</v>
      </c>
      <c r="BN30" s="26">
        <v>0</v>
      </c>
      <c r="BO30" s="26">
        <v>0</v>
      </c>
      <c r="BP30" s="26">
        <v>0</v>
      </c>
      <c r="BQ30" s="26">
        <v>0</v>
      </c>
      <c r="BR30" s="97">
        <v>0</v>
      </c>
      <c r="BS30" s="26">
        <v>0</v>
      </c>
      <c r="BT30" s="26">
        <v>0</v>
      </c>
      <c r="BU30" s="26">
        <v>0</v>
      </c>
      <c r="BW30" s="23">
        <f t="shared" si="0"/>
        <v>-1</v>
      </c>
      <c r="BX30" s="23">
        <f t="shared" si="1"/>
        <v>-1</v>
      </c>
      <c r="BY30" s="23">
        <f t="shared" si="2"/>
        <v>-1</v>
      </c>
      <c r="BZ30" s="23">
        <f t="shared" si="5"/>
        <v>-1</v>
      </c>
      <c r="CA30" s="23">
        <f t="shared" si="6"/>
        <v>-1</v>
      </c>
      <c r="CB30" s="23">
        <f t="shared" si="3"/>
        <v>-1</v>
      </c>
      <c r="CC30" s="23">
        <f t="shared" si="4"/>
        <v>-1</v>
      </c>
    </row>
    <row r="31" spans="1:81" x14ac:dyDescent="0.25">
      <c r="A31" s="96" t="s">
        <v>195</v>
      </c>
      <c r="B31" s="97">
        <v>332979.38295</v>
      </c>
      <c r="C31" s="97">
        <v>6153.2426738000004</v>
      </c>
      <c r="D31" s="97">
        <v>13798.396817999999</v>
      </c>
      <c r="E31" s="97">
        <v>48231.892082999999</v>
      </c>
      <c r="F31" s="97">
        <v>39400.912921000003</v>
      </c>
      <c r="G31" s="97">
        <v>2841.8212180999999</v>
      </c>
      <c r="H31" s="97">
        <v>80043.577523</v>
      </c>
      <c r="I31" s="96"/>
      <c r="J31" s="28" t="s">
        <v>195</v>
      </c>
      <c r="K31" s="96">
        <v>0</v>
      </c>
      <c r="L31" s="26">
        <v>0</v>
      </c>
      <c r="M31" s="26">
        <v>0</v>
      </c>
      <c r="N31" s="26">
        <v>0</v>
      </c>
      <c r="O31" s="26">
        <v>0</v>
      </c>
      <c r="P31" s="97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97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97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97">
        <v>0</v>
      </c>
      <c r="BS31" s="26">
        <v>0</v>
      </c>
      <c r="BT31" s="26">
        <v>0</v>
      </c>
      <c r="BU31" s="26">
        <v>0</v>
      </c>
      <c r="BW31" s="23">
        <f t="shared" si="0"/>
        <v>-1</v>
      </c>
      <c r="BX31" s="23">
        <f t="shared" si="1"/>
        <v>-1</v>
      </c>
      <c r="BY31" s="23">
        <f t="shared" si="2"/>
        <v>-1</v>
      </c>
      <c r="BZ31" s="23">
        <f t="shared" si="5"/>
        <v>-1</v>
      </c>
      <c r="CA31" s="23">
        <f t="shared" si="6"/>
        <v>-1</v>
      </c>
      <c r="CB31" s="23">
        <f t="shared" si="3"/>
        <v>-1</v>
      </c>
      <c r="CC31" s="23">
        <f t="shared" si="4"/>
        <v>-1</v>
      </c>
    </row>
    <row r="32" spans="1:81" x14ac:dyDescent="0.25">
      <c r="A32" s="96" t="s">
        <v>196</v>
      </c>
      <c r="B32" s="97">
        <v>20542.993127000002</v>
      </c>
      <c r="C32" s="97">
        <v>372.89584180999998</v>
      </c>
      <c r="D32" s="97">
        <v>977.10714399000005</v>
      </c>
      <c r="E32" s="97">
        <v>2412.6331034999998</v>
      </c>
      <c r="F32" s="97">
        <v>1993.3132796</v>
      </c>
      <c r="G32" s="97">
        <v>147.49900941000001</v>
      </c>
      <c r="H32" s="97">
        <v>6725.8782137999997</v>
      </c>
      <c r="I32" s="96"/>
      <c r="J32" s="28" t="s">
        <v>196</v>
      </c>
      <c r="K32" s="96">
        <v>0</v>
      </c>
      <c r="L32" s="26">
        <v>0</v>
      </c>
      <c r="M32" s="26">
        <v>0</v>
      </c>
      <c r="N32" s="26">
        <v>0</v>
      </c>
      <c r="O32" s="26">
        <v>0</v>
      </c>
      <c r="P32" s="97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97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97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97">
        <v>0</v>
      </c>
      <c r="BS32" s="26">
        <v>0</v>
      </c>
      <c r="BT32" s="26">
        <v>0</v>
      </c>
      <c r="BU32" s="26">
        <v>0</v>
      </c>
      <c r="BW32" s="23">
        <f t="shared" si="0"/>
        <v>-1</v>
      </c>
      <c r="BX32" s="23">
        <f t="shared" si="1"/>
        <v>-1</v>
      </c>
      <c r="BY32" s="23">
        <f t="shared" si="2"/>
        <v>-1</v>
      </c>
      <c r="BZ32" s="23">
        <f t="shared" si="5"/>
        <v>-1</v>
      </c>
      <c r="CA32" s="23">
        <f t="shared" si="6"/>
        <v>-1</v>
      </c>
      <c r="CB32" s="23">
        <f t="shared" si="3"/>
        <v>-1</v>
      </c>
      <c r="CC32" s="23">
        <f t="shared" si="4"/>
        <v>-1</v>
      </c>
    </row>
    <row r="33" spans="1:81" x14ac:dyDescent="0.25">
      <c r="A33" s="96" t="s">
        <v>197</v>
      </c>
      <c r="B33" s="97">
        <v>174144.19553999999</v>
      </c>
      <c r="C33" s="97">
        <v>3242.9172423</v>
      </c>
      <c r="D33" s="97">
        <v>6864.2973727999997</v>
      </c>
      <c r="E33" s="97">
        <v>25474.333471999998</v>
      </c>
      <c r="F33" s="97">
        <v>20789.954215999998</v>
      </c>
      <c r="G33" s="97">
        <v>1491.5068475999999</v>
      </c>
      <c r="H33" s="97">
        <v>43288.280456</v>
      </c>
      <c r="I33" s="96"/>
      <c r="J33" s="28" t="s">
        <v>197</v>
      </c>
      <c r="K33" s="96">
        <v>0</v>
      </c>
      <c r="L33" s="26">
        <v>0</v>
      </c>
      <c r="M33" s="26">
        <v>0</v>
      </c>
      <c r="N33" s="26">
        <v>0</v>
      </c>
      <c r="O33" s="26">
        <v>0</v>
      </c>
      <c r="P33" s="97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97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97">
        <v>0</v>
      </c>
      <c r="AF33" s="26">
        <v>0</v>
      </c>
      <c r="AG33" s="26">
        <v>0</v>
      </c>
      <c r="AH33" s="26">
        <v>0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v>0</v>
      </c>
      <c r="BN33" s="26">
        <v>0</v>
      </c>
      <c r="BO33" s="26">
        <v>0</v>
      </c>
      <c r="BP33" s="26">
        <v>0</v>
      </c>
      <c r="BQ33" s="26">
        <v>0</v>
      </c>
      <c r="BR33" s="97">
        <v>0</v>
      </c>
      <c r="BS33" s="26">
        <v>0</v>
      </c>
      <c r="BT33" s="26">
        <v>0</v>
      </c>
      <c r="BU33" s="26">
        <v>0</v>
      </c>
      <c r="BW33" s="23">
        <f t="shared" si="0"/>
        <v>-1</v>
      </c>
      <c r="BX33" s="23">
        <f t="shared" si="1"/>
        <v>-1</v>
      </c>
      <c r="BY33" s="23">
        <f t="shared" si="2"/>
        <v>-1</v>
      </c>
      <c r="BZ33" s="23">
        <f t="shared" si="5"/>
        <v>-1</v>
      </c>
      <c r="CA33" s="23">
        <f t="shared" si="6"/>
        <v>-1</v>
      </c>
      <c r="CB33" s="23">
        <f t="shared" si="3"/>
        <v>-1</v>
      </c>
      <c r="CC33" s="23">
        <f t="shared" si="4"/>
        <v>-1</v>
      </c>
    </row>
    <row r="34" spans="1:81" x14ac:dyDescent="0.25">
      <c r="A34" s="96" t="s">
        <v>198</v>
      </c>
      <c r="B34" s="97">
        <v>13033.527372</v>
      </c>
      <c r="C34" s="97">
        <v>196.02697455000001</v>
      </c>
      <c r="D34" s="97">
        <v>737.42905669000004</v>
      </c>
      <c r="E34" s="97">
        <v>1499.4869461999999</v>
      </c>
      <c r="F34" s="97">
        <v>1190.5986708999999</v>
      </c>
      <c r="G34" s="97">
        <v>93.289919912000002</v>
      </c>
      <c r="H34" s="97">
        <v>3772.3312347000001</v>
      </c>
      <c r="I34" s="96"/>
      <c r="J34" s="28" t="s">
        <v>198</v>
      </c>
      <c r="K34" s="96">
        <v>72.386938699537495</v>
      </c>
      <c r="L34" s="26">
        <v>10.571135773185899</v>
      </c>
      <c r="M34" s="26">
        <v>424.302972224352</v>
      </c>
      <c r="N34" s="26">
        <v>424.302972224352</v>
      </c>
      <c r="O34" s="26">
        <v>826.75521931810897</v>
      </c>
      <c r="P34" s="97">
        <v>0.39550419772811002</v>
      </c>
      <c r="Q34" s="26">
        <v>71.381225935027103</v>
      </c>
      <c r="R34" s="26">
        <v>89.552415464453105</v>
      </c>
      <c r="S34" s="26">
        <v>12865.223425431401</v>
      </c>
      <c r="T34" s="26">
        <v>338.02768543105901</v>
      </c>
      <c r="U34" s="26">
        <v>11.426859838595201</v>
      </c>
      <c r="V34" s="26">
        <v>52.520358267812902</v>
      </c>
      <c r="W34" s="26">
        <v>0.342985427020155</v>
      </c>
      <c r="X34" s="97">
        <v>55.271798311094201</v>
      </c>
      <c r="Y34" s="26">
        <v>323.24367696770702</v>
      </c>
      <c r="Z34" s="26">
        <v>323.24367696770702</v>
      </c>
      <c r="AA34" s="26">
        <v>2890546.5272199102</v>
      </c>
      <c r="AB34" s="26">
        <v>0</v>
      </c>
      <c r="AC34" s="26">
        <v>109.26247530245401</v>
      </c>
      <c r="AD34" s="26">
        <v>23.806376138920101</v>
      </c>
      <c r="AE34" s="97">
        <v>45.336519194333398</v>
      </c>
      <c r="AF34" s="26">
        <v>85.304996628187197</v>
      </c>
      <c r="AG34" s="26">
        <v>38.106352837379298</v>
      </c>
      <c r="AH34" s="26">
        <v>0</v>
      </c>
      <c r="AI34" s="26">
        <v>192.876007906876</v>
      </c>
      <c r="AJ34" s="26">
        <v>0</v>
      </c>
      <c r="AK34" s="26">
        <v>656.59730904942205</v>
      </c>
      <c r="AL34" s="26">
        <v>72.955241869739794</v>
      </c>
      <c r="AM34" s="26">
        <v>729.55255091916194</v>
      </c>
      <c r="AN34" s="26">
        <v>0</v>
      </c>
      <c r="AO34" s="26">
        <v>194.920403930785</v>
      </c>
      <c r="AP34" s="26">
        <v>0.28029225395040702</v>
      </c>
      <c r="AQ34" s="26">
        <v>624.28907619434801</v>
      </c>
      <c r="AR34" s="26">
        <v>2.0340700474544899</v>
      </c>
      <c r="AS34" s="26">
        <v>62.815658679321103</v>
      </c>
      <c r="AT34" s="26">
        <v>90.254887856390894</v>
      </c>
      <c r="AU34" s="26">
        <v>0.156447913159939</v>
      </c>
      <c r="AV34" s="26">
        <v>0</v>
      </c>
      <c r="AW34" s="26">
        <v>48.6648759856038</v>
      </c>
      <c r="AX34" s="26">
        <v>1477.54084754154</v>
      </c>
      <c r="AY34" s="26">
        <v>1172.65390860406</v>
      </c>
      <c r="AZ34" s="26">
        <v>304.886938937482</v>
      </c>
      <c r="BA34" s="26">
        <v>0.63808017681068296</v>
      </c>
      <c r="BB34" s="26">
        <v>2.44884200025353E-3</v>
      </c>
      <c r="BC34" s="26">
        <v>94.635156301085104</v>
      </c>
      <c r="BD34" s="26">
        <v>4.5327029651063402</v>
      </c>
      <c r="BE34" s="26">
        <v>346.235193372906</v>
      </c>
      <c r="BF34" s="26">
        <v>12.833272744809401</v>
      </c>
      <c r="BG34" s="26">
        <v>2.52775125911473</v>
      </c>
      <c r="BH34" s="26">
        <v>494.702693717378</v>
      </c>
      <c r="BI34" s="26">
        <v>83.850224881570099</v>
      </c>
      <c r="BJ34" s="26">
        <v>0.40609067709452801</v>
      </c>
      <c r="BK34" s="26">
        <v>11.9201103380236</v>
      </c>
      <c r="BL34" s="26">
        <v>1.4175473855938901E-2</v>
      </c>
      <c r="BM34" s="26">
        <v>91.992749961253693</v>
      </c>
      <c r="BN34" s="26">
        <v>189.151173759866</v>
      </c>
      <c r="BO34" s="26">
        <v>0</v>
      </c>
      <c r="BP34" s="26">
        <v>4.2551406717287401</v>
      </c>
      <c r="BQ34" s="26">
        <v>88.677699342904504</v>
      </c>
      <c r="BR34" s="97">
        <v>0</v>
      </c>
      <c r="BS34" s="26">
        <v>14.7418605043403</v>
      </c>
      <c r="BT34" s="26">
        <v>3726.39694373253</v>
      </c>
      <c r="BU34" s="26">
        <v>38.873850826836801</v>
      </c>
      <c r="BW34" s="23">
        <f t="shared" si="0"/>
        <v>-1.2913154034583763E-2</v>
      </c>
      <c r="BX34" s="23">
        <f t="shared" si="1"/>
        <v>-1.6074148215353395E-2</v>
      </c>
      <c r="BY34" s="23">
        <f t="shared" si="2"/>
        <v>-1.0681035279776362E-2</v>
      </c>
      <c r="BZ34" s="23">
        <f t="shared" si="5"/>
        <v>-1.4635738386436619E-2</v>
      </c>
      <c r="CA34" s="23">
        <f t="shared" si="6"/>
        <v>-1.5072049662524012E-2</v>
      </c>
      <c r="CB34" s="23">
        <f t="shared" si="3"/>
        <v>-1.3904717165262053E-2</v>
      </c>
      <c r="CC34" s="23">
        <f t="shared" si="4"/>
        <v>-1.2176632461365265E-2</v>
      </c>
    </row>
    <row r="35" spans="1:81" x14ac:dyDescent="0.25">
      <c r="A35" s="96" t="s">
        <v>199</v>
      </c>
      <c r="B35" s="97">
        <v>736381.28356999997</v>
      </c>
      <c r="C35" s="97">
        <v>11820.691279999999</v>
      </c>
      <c r="D35" s="97">
        <v>37305.26412</v>
      </c>
      <c r="E35" s="97">
        <v>130110.26553</v>
      </c>
      <c r="F35" s="97">
        <v>78133.679298999996</v>
      </c>
      <c r="G35" s="97">
        <v>4437.6440380000004</v>
      </c>
      <c r="H35" s="97">
        <v>226865.42215</v>
      </c>
      <c r="I35" s="96"/>
      <c r="J35" s="28" t="s">
        <v>199</v>
      </c>
      <c r="K35" s="96">
        <v>0</v>
      </c>
      <c r="L35" s="26">
        <v>0</v>
      </c>
      <c r="M35" s="26">
        <v>0</v>
      </c>
      <c r="N35" s="26">
        <v>0</v>
      </c>
      <c r="O35" s="26">
        <v>0</v>
      </c>
      <c r="P35" s="97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97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97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v>0</v>
      </c>
      <c r="BN35" s="26">
        <v>0</v>
      </c>
      <c r="BO35" s="26">
        <v>0</v>
      </c>
      <c r="BP35" s="26">
        <v>0</v>
      </c>
      <c r="BQ35" s="26">
        <v>0</v>
      </c>
      <c r="BR35" s="97">
        <v>0</v>
      </c>
      <c r="BS35" s="26">
        <v>0</v>
      </c>
      <c r="BT35" s="26">
        <v>0</v>
      </c>
      <c r="BU35" s="26">
        <v>0</v>
      </c>
      <c r="BW35" s="23">
        <f t="shared" si="0"/>
        <v>-1</v>
      </c>
      <c r="BX35" s="23">
        <f t="shared" si="1"/>
        <v>-1</v>
      </c>
      <c r="BY35" s="23">
        <f t="shared" si="2"/>
        <v>-1</v>
      </c>
      <c r="BZ35" s="23">
        <f t="shared" si="5"/>
        <v>-1</v>
      </c>
      <c r="CA35" s="23">
        <f t="shared" si="6"/>
        <v>-1</v>
      </c>
      <c r="CB35" s="23">
        <f t="shared" si="3"/>
        <v>-1</v>
      </c>
      <c r="CC35" s="23">
        <f t="shared" si="4"/>
        <v>-1</v>
      </c>
    </row>
    <row r="36" spans="1:81" x14ac:dyDescent="0.25">
      <c r="A36" s="96" t="s">
        <v>200</v>
      </c>
      <c r="B36" s="97">
        <v>46273.542140999998</v>
      </c>
      <c r="C36" s="97">
        <v>831.13502660999995</v>
      </c>
      <c r="D36" s="97">
        <v>2181.7581997000002</v>
      </c>
      <c r="E36" s="97">
        <v>6226.5613215000003</v>
      </c>
      <c r="F36" s="97">
        <v>4616.0070427999999</v>
      </c>
      <c r="G36" s="97">
        <v>313.59123443999999</v>
      </c>
      <c r="H36" s="97">
        <v>15525.958116</v>
      </c>
      <c r="I36" s="96"/>
      <c r="J36" s="28" t="s">
        <v>200</v>
      </c>
      <c r="K36" s="96">
        <v>0</v>
      </c>
      <c r="L36" s="26">
        <v>0</v>
      </c>
      <c r="M36" s="26">
        <v>0</v>
      </c>
      <c r="N36" s="26">
        <v>0</v>
      </c>
      <c r="O36" s="26">
        <v>0</v>
      </c>
      <c r="P36" s="97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97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97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v>0</v>
      </c>
      <c r="BN36" s="26">
        <v>0</v>
      </c>
      <c r="BO36" s="26">
        <v>0</v>
      </c>
      <c r="BP36" s="26">
        <v>0</v>
      </c>
      <c r="BQ36" s="26">
        <v>0</v>
      </c>
      <c r="BR36" s="97">
        <v>0</v>
      </c>
      <c r="BS36" s="26">
        <v>0</v>
      </c>
      <c r="BT36" s="26">
        <v>0</v>
      </c>
      <c r="BU36" s="26">
        <v>0</v>
      </c>
      <c r="BW36" s="23">
        <f t="shared" si="0"/>
        <v>-1</v>
      </c>
      <c r="BX36" s="23">
        <f t="shared" si="1"/>
        <v>-1</v>
      </c>
      <c r="BY36" s="23">
        <f t="shared" si="2"/>
        <v>-1</v>
      </c>
      <c r="BZ36" s="23">
        <f t="shared" si="5"/>
        <v>-1</v>
      </c>
      <c r="CA36" s="23">
        <f t="shared" si="6"/>
        <v>-1</v>
      </c>
      <c r="CB36" s="23">
        <f t="shared" si="3"/>
        <v>-1</v>
      </c>
      <c r="CC36" s="23">
        <f t="shared" si="4"/>
        <v>-1</v>
      </c>
    </row>
    <row r="37" spans="1:81" x14ac:dyDescent="0.25">
      <c r="A37" s="96" t="s">
        <v>201</v>
      </c>
      <c r="B37" s="97">
        <v>13139.735408</v>
      </c>
      <c r="C37" s="97">
        <v>239.53706145999999</v>
      </c>
      <c r="D37" s="97">
        <v>647.63373313</v>
      </c>
      <c r="E37" s="97">
        <v>1575.8713796</v>
      </c>
      <c r="F37" s="97">
        <v>1171.3373108000001</v>
      </c>
      <c r="G37" s="97">
        <v>79.791918903999999</v>
      </c>
      <c r="H37" s="97">
        <v>5007.1653601999997</v>
      </c>
      <c r="I37" s="96"/>
      <c r="J37" s="28" t="s">
        <v>201</v>
      </c>
      <c r="K37" s="96">
        <v>0</v>
      </c>
      <c r="L37" s="26">
        <v>0</v>
      </c>
      <c r="M37" s="26">
        <v>0</v>
      </c>
      <c r="N37" s="26">
        <v>0</v>
      </c>
      <c r="O37" s="26">
        <v>0</v>
      </c>
      <c r="P37" s="97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97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97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v>0</v>
      </c>
      <c r="BN37" s="26">
        <v>0</v>
      </c>
      <c r="BO37" s="26">
        <v>0</v>
      </c>
      <c r="BP37" s="26">
        <v>0</v>
      </c>
      <c r="BQ37" s="26">
        <v>0</v>
      </c>
      <c r="BR37" s="97">
        <v>0</v>
      </c>
      <c r="BS37" s="26">
        <v>0</v>
      </c>
      <c r="BT37" s="26">
        <v>0</v>
      </c>
      <c r="BU37" s="26">
        <v>0</v>
      </c>
      <c r="BW37" s="23">
        <f t="shared" si="0"/>
        <v>-1</v>
      </c>
      <c r="BX37" s="23">
        <f t="shared" si="1"/>
        <v>-1</v>
      </c>
      <c r="BY37" s="23">
        <f t="shared" si="2"/>
        <v>-1</v>
      </c>
      <c r="BZ37" s="23">
        <f t="shared" si="5"/>
        <v>-1</v>
      </c>
      <c r="CA37" s="23">
        <f t="shared" si="6"/>
        <v>-1</v>
      </c>
      <c r="CB37" s="23">
        <f t="shared" si="3"/>
        <v>-1</v>
      </c>
      <c r="CC37" s="23">
        <f t="shared" si="4"/>
        <v>-1</v>
      </c>
    </row>
    <row r="38" spans="1:81" x14ac:dyDescent="0.25">
      <c r="A38" s="96" t="s">
        <v>202</v>
      </c>
      <c r="B38" s="97">
        <v>730719.14806000004</v>
      </c>
      <c r="C38" s="97">
        <v>10622.286848</v>
      </c>
      <c r="D38" s="97">
        <v>42647.718633999997</v>
      </c>
      <c r="E38" s="97">
        <v>145126.43724</v>
      </c>
      <c r="F38" s="97">
        <v>72555.926925000007</v>
      </c>
      <c r="G38" s="97">
        <v>3275.9811915</v>
      </c>
      <c r="H38" s="97">
        <v>245472.15053000001</v>
      </c>
      <c r="I38" s="96"/>
      <c r="J38" s="28" t="s">
        <v>202</v>
      </c>
      <c r="K38" s="96">
        <v>0</v>
      </c>
      <c r="L38" s="26">
        <v>0</v>
      </c>
      <c r="M38" s="26">
        <v>0</v>
      </c>
      <c r="N38" s="26">
        <v>0</v>
      </c>
      <c r="O38" s="26">
        <v>0</v>
      </c>
      <c r="P38" s="97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97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97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v>0</v>
      </c>
      <c r="BN38" s="26">
        <v>0</v>
      </c>
      <c r="BO38" s="26">
        <v>0</v>
      </c>
      <c r="BP38" s="26">
        <v>0</v>
      </c>
      <c r="BQ38" s="26">
        <v>0</v>
      </c>
      <c r="BR38" s="97">
        <v>0</v>
      </c>
      <c r="BS38" s="26">
        <v>0</v>
      </c>
      <c r="BT38" s="26">
        <v>0</v>
      </c>
      <c r="BU38" s="26">
        <v>0</v>
      </c>
      <c r="BW38" s="23">
        <f t="shared" si="0"/>
        <v>-1</v>
      </c>
      <c r="BX38" s="23">
        <f t="shared" si="1"/>
        <v>-1</v>
      </c>
      <c r="BY38" s="23">
        <f t="shared" si="2"/>
        <v>-1</v>
      </c>
      <c r="BZ38" s="23">
        <f t="shared" si="5"/>
        <v>-1</v>
      </c>
      <c r="CA38" s="23">
        <f t="shared" si="6"/>
        <v>-1</v>
      </c>
      <c r="CB38" s="23">
        <f t="shared" si="3"/>
        <v>-1</v>
      </c>
      <c r="CC38" s="23">
        <f t="shared" si="4"/>
        <v>-1</v>
      </c>
    </row>
    <row r="39" spans="1:81" x14ac:dyDescent="0.25">
      <c r="A39" s="96" t="s">
        <v>203</v>
      </c>
      <c r="B39" s="97">
        <v>71473.247262000004</v>
      </c>
      <c r="C39" s="97">
        <v>1218.866751</v>
      </c>
      <c r="D39" s="97">
        <v>3605.3390774999998</v>
      </c>
      <c r="E39" s="97">
        <v>10006.173449</v>
      </c>
      <c r="F39" s="97">
        <v>6974.1563084999998</v>
      </c>
      <c r="G39" s="97">
        <v>459.85102391999999</v>
      </c>
      <c r="H39" s="97">
        <v>23712.910696999999</v>
      </c>
      <c r="I39" s="96"/>
      <c r="J39" s="28" t="s">
        <v>203</v>
      </c>
      <c r="K39" s="96">
        <v>0</v>
      </c>
      <c r="L39" s="26">
        <v>0</v>
      </c>
      <c r="M39" s="26">
        <v>0</v>
      </c>
      <c r="N39" s="26">
        <v>0</v>
      </c>
      <c r="O39" s="26">
        <v>0</v>
      </c>
      <c r="P39" s="97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97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97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v>0</v>
      </c>
      <c r="BN39" s="26">
        <v>0</v>
      </c>
      <c r="BO39" s="26">
        <v>0</v>
      </c>
      <c r="BP39" s="26">
        <v>0</v>
      </c>
      <c r="BQ39" s="26">
        <v>0</v>
      </c>
      <c r="BR39" s="97">
        <v>0</v>
      </c>
      <c r="BS39" s="26">
        <v>0</v>
      </c>
      <c r="BT39" s="26">
        <v>0</v>
      </c>
      <c r="BU39" s="26">
        <v>0</v>
      </c>
      <c r="BW39" s="23">
        <f t="shared" si="0"/>
        <v>-1</v>
      </c>
      <c r="BX39" s="23">
        <f t="shared" si="1"/>
        <v>-1</v>
      </c>
      <c r="BY39" s="23">
        <f t="shared" si="2"/>
        <v>-1</v>
      </c>
      <c r="BZ39" s="23">
        <f t="shared" si="5"/>
        <v>-1</v>
      </c>
      <c r="CA39" s="23">
        <f t="shared" si="6"/>
        <v>-1</v>
      </c>
      <c r="CB39" s="23">
        <f t="shared" si="3"/>
        <v>-1</v>
      </c>
      <c r="CC39" s="23">
        <f t="shared" si="4"/>
        <v>-1</v>
      </c>
    </row>
    <row r="40" spans="1:81" x14ac:dyDescent="0.25">
      <c r="A40" s="96" t="s">
        <v>204</v>
      </c>
      <c r="B40" s="97">
        <v>198134.92955999999</v>
      </c>
      <c r="C40" s="97">
        <v>3897.1082222</v>
      </c>
      <c r="D40" s="97">
        <v>7500.9801189999998</v>
      </c>
      <c r="E40" s="97">
        <v>25727.272745999999</v>
      </c>
      <c r="F40" s="97">
        <v>22149.783292</v>
      </c>
      <c r="G40" s="97">
        <v>1617.0878283</v>
      </c>
      <c r="H40" s="97">
        <v>59702.568067</v>
      </c>
      <c r="I40" s="96"/>
      <c r="J40" s="28" t="s">
        <v>204</v>
      </c>
      <c r="K40" s="96">
        <v>4085.82289641338</v>
      </c>
      <c r="L40" s="26">
        <v>596.67804196934605</v>
      </c>
      <c r="M40" s="26">
        <v>2924.6422668282598</v>
      </c>
      <c r="N40" s="26">
        <v>2924.6422668282598</v>
      </c>
      <c r="O40" s="26">
        <v>5446.8125176474396</v>
      </c>
      <c r="P40" s="97">
        <v>2.2766314399987801</v>
      </c>
      <c r="Q40" s="26">
        <v>882.92701800766997</v>
      </c>
      <c r="R40" s="26">
        <v>5054.71436629448</v>
      </c>
      <c r="S40" s="26">
        <v>129839.107714964</v>
      </c>
      <c r="T40" s="26">
        <v>3027.6392310779402</v>
      </c>
      <c r="U40" s="26">
        <v>644.980481519823</v>
      </c>
      <c r="V40" s="26">
        <v>562.58055836665596</v>
      </c>
      <c r="W40" s="26">
        <v>19.359539186073899</v>
      </c>
      <c r="X40" s="97">
        <v>3119.7735102766201</v>
      </c>
      <c r="Y40" s="26">
        <v>3986.12780173907</v>
      </c>
      <c r="Z40" s="26">
        <v>3986.12780173907</v>
      </c>
      <c r="AA40" s="26">
        <v>34338477.372319803</v>
      </c>
      <c r="AB40" s="26">
        <v>0</v>
      </c>
      <c r="AC40" s="26">
        <v>868.82289186249602</v>
      </c>
      <c r="AD40" s="26">
        <v>233.602256869039</v>
      </c>
      <c r="AE40" s="97">
        <v>283.23952013698499</v>
      </c>
      <c r="AF40" s="26">
        <v>1298.93383866355</v>
      </c>
      <c r="AG40" s="26">
        <v>2150.88196622336</v>
      </c>
      <c r="AH40" s="26">
        <v>0</v>
      </c>
      <c r="AI40" s="26">
        <v>2552.3265525554302</v>
      </c>
      <c r="AJ40" s="26">
        <v>0</v>
      </c>
      <c r="AK40" s="26">
        <v>4690.43922289279</v>
      </c>
      <c r="AL40" s="26">
        <v>521.15999996252197</v>
      </c>
      <c r="AM40" s="26">
        <v>5211.5992228553096</v>
      </c>
      <c r="AN40" s="26">
        <v>0</v>
      </c>
      <c r="AO40" s="26">
        <v>2587.1350226031</v>
      </c>
      <c r="AP40" s="26">
        <v>2.4209257828337098</v>
      </c>
      <c r="AQ40" s="26">
        <v>5521.1937114046104</v>
      </c>
      <c r="AR40" s="26">
        <v>45.098101469931699</v>
      </c>
      <c r="AS40" s="26">
        <v>195.75925724190699</v>
      </c>
      <c r="AT40" s="26">
        <v>594.74339908618299</v>
      </c>
      <c r="AU40" s="26">
        <v>2.3565213667554001</v>
      </c>
      <c r="AV40" s="26">
        <v>0</v>
      </c>
      <c r="AW40" s="26">
        <v>147.376617223609</v>
      </c>
      <c r="AX40" s="26">
        <v>16274.607253375099</v>
      </c>
      <c r="AY40" s="26">
        <v>13931.339081613</v>
      </c>
      <c r="AZ40" s="26">
        <v>2343.2681717620999</v>
      </c>
      <c r="BA40" s="26">
        <v>3.6771412641302401</v>
      </c>
      <c r="BB40" s="26">
        <v>6.0215546994273499E-2</v>
      </c>
      <c r="BC40" s="26">
        <v>1970.8070414524</v>
      </c>
      <c r="BD40" s="26">
        <v>13.8331986018287</v>
      </c>
      <c r="BE40" s="26">
        <v>4464.2103063873301</v>
      </c>
      <c r="BF40" s="26">
        <v>47.284868907664901</v>
      </c>
      <c r="BG40" s="26">
        <v>9.9907971284798602</v>
      </c>
      <c r="BH40" s="26">
        <v>6378.5840816371501</v>
      </c>
      <c r="BI40" s="26">
        <v>724.07274099585595</v>
      </c>
      <c r="BJ40" s="26">
        <v>7.7498678174793403</v>
      </c>
      <c r="BK40" s="26">
        <v>47.187217926883598</v>
      </c>
      <c r="BL40" s="26">
        <v>0.199522771430303</v>
      </c>
      <c r="BM40" s="26">
        <v>1014.39808928057</v>
      </c>
      <c r="BN40" s="26">
        <v>1529.42286237352</v>
      </c>
      <c r="BO40" s="26">
        <v>0</v>
      </c>
      <c r="BP40" s="26">
        <v>236.951952343084</v>
      </c>
      <c r="BQ40" s="26">
        <v>1139.36694597264</v>
      </c>
      <c r="BR40" s="97">
        <v>0</v>
      </c>
      <c r="BS40" s="26">
        <v>427.24743971156198</v>
      </c>
      <c r="BT40" s="26">
        <v>41186.343949910901</v>
      </c>
      <c r="BU40" s="26">
        <v>368.61001516144103</v>
      </c>
      <c r="BW40" s="23">
        <f t="shared" si="0"/>
        <v>-0.34469349749032707</v>
      </c>
      <c r="BX40" s="23">
        <f t="shared" si="1"/>
        <v>-0.34507167698961466</v>
      </c>
      <c r="BY40" s="23">
        <f t="shared" si="2"/>
        <v>-0.30521090041895765</v>
      </c>
      <c r="BZ40" s="23">
        <f t="shared" si="5"/>
        <v>-0.36741809308546208</v>
      </c>
      <c r="CA40" s="23">
        <f t="shared" si="6"/>
        <v>-0.37103948612243609</v>
      </c>
      <c r="CB40" s="23">
        <f t="shared" si="3"/>
        <v>-0.37270068358193081</v>
      </c>
      <c r="CC40" s="23">
        <f t="shared" si="4"/>
        <v>-0.31014116673020903</v>
      </c>
    </row>
    <row r="41" spans="1:81" x14ac:dyDescent="0.25">
      <c r="A41" s="96" t="s">
        <v>205</v>
      </c>
      <c r="B41" s="97">
        <v>40334.863060000003</v>
      </c>
      <c r="C41" s="97">
        <v>752.36812607000002</v>
      </c>
      <c r="D41" s="97">
        <v>1913.6571008999999</v>
      </c>
      <c r="E41" s="97">
        <v>5007.9041616000004</v>
      </c>
      <c r="F41" s="97">
        <v>4102.5034641000002</v>
      </c>
      <c r="G41" s="97">
        <v>298.02492945</v>
      </c>
      <c r="H41" s="97">
        <v>12019.208746</v>
      </c>
      <c r="I41" s="96"/>
      <c r="J41" s="28" t="s">
        <v>205</v>
      </c>
      <c r="K41" s="96">
        <v>521.68031719140902</v>
      </c>
      <c r="L41" s="26">
        <v>76.184169357665695</v>
      </c>
      <c r="M41" s="26">
        <v>1213.74375031918</v>
      </c>
      <c r="N41" s="26">
        <v>1213.74375031918</v>
      </c>
      <c r="O41" s="26">
        <v>2342.8906348113001</v>
      </c>
      <c r="P41" s="97">
        <v>1.0919388330998101</v>
      </c>
      <c r="Q41" s="26">
        <v>238.47776192228699</v>
      </c>
      <c r="R41" s="26">
        <v>645.38887297865699</v>
      </c>
      <c r="S41" s="26">
        <v>40334.850436900902</v>
      </c>
      <c r="T41" s="26">
        <v>1028.1430042971101</v>
      </c>
      <c r="U41" s="26">
        <v>82.351486880545906</v>
      </c>
      <c r="V41" s="26">
        <v>167.82983638060799</v>
      </c>
      <c r="W41" s="26">
        <v>2.4718351304975399</v>
      </c>
      <c r="X41" s="97">
        <v>398.33445714362801</v>
      </c>
      <c r="Y41" s="26">
        <v>1078.8619551711899</v>
      </c>
      <c r="Z41" s="26">
        <v>1078.8619551711899</v>
      </c>
      <c r="AA41" s="26">
        <v>10112439.9588132</v>
      </c>
      <c r="AB41" s="26">
        <v>0</v>
      </c>
      <c r="AC41" s="26">
        <v>322.69983949630102</v>
      </c>
      <c r="AD41" s="26">
        <v>74.196351910136997</v>
      </c>
      <c r="AE41" s="97">
        <v>127.121527326422</v>
      </c>
      <c r="AF41" s="26">
        <v>306.378500830061</v>
      </c>
      <c r="AG41" s="26">
        <v>274.62585846487099</v>
      </c>
      <c r="AH41" s="26">
        <v>0</v>
      </c>
      <c r="AI41" s="26">
        <v>752.36788585569604</v>
      </c>
      <c r="AJ41" s="26">
        <v>0</v>
      </c>
      <c r="AK41" s="26">
        <v>1722.2907534626299</v>
      </c>
      <c r="AL41" s="26">
        <v>191.36564676576401</v>
      </c>
      <c r="AM41" s="26">
        <v>1913.6564002283901</v>
      </c>
      <c r="AN41" s="26">
        <v>0</v>
      </c>
      <c r="AO41" s="26">
        <v>666.65904907951494</v>
      </c>
      <c r="AP41" s="26">
        <v>0.76874230394021004</v>
      </c>
      <c r="AQ41" s="26">
        <v>1892.6566538254201</v>
      </c>
      <c r="AR41" s="26">
        <v>11.9958442853442</v>
      </c>
      <c r="AS41" s="26">
        <v>91.444864117021396</v>
      </c>
      <c r="AT41" s="26">
        <v>204.46003894464701</v>
      </c>
      <c r="AU41" s="26">
        <v>0.66340578735318601</v>
      </c>
      <c r="AV41" s="26">
        <v>0</v>
      </c>
      <c r="AW41" s="26">
        <v>69.846272257587998</v>
      </c>
      <c r="AX41" s="26">
        <v>5008.0390158059499</v>
      </c>
      <c r="AY41" s="26">
        <v>4102.6385361904304</v>
      </c>
      <c r="AZ41" s="26">
        <v>905.40047961551295</v>
      </c>
      <c r="BA41" s="26">
        <v>1.3225124057386299</v>
      </c>
      <c r="BB41" s="26">
        <v>1.58222001267657E-2</v>
      </c>
      <c r="BC41" s="26">
        <v>528.41400056217799</v>
      </c>
      <c r="BD41" s="26">
        <v>6.53035646521933</v>
      </c>
      <c r="BE41" s="26">
        <v>1293.1242310002899</v>
      </c>
      <c r="BF41" s="26">
        <v>20.381792597981601</v>
      </c>
      <c r="BG41" s="26">
        <v>4.1724189785986301</v>
      </c>
      <c r="BH41" s="26">
        <v>1847.6456910111999</v>
      </c>
      <c r="BI41" s="26">
        <v>252.674123998646</v>
      </c>
      <c r="BJ41" s="26">
        <v>2.10266418062468</v>
      </c>
      <c r="BK41" s="26">
        <v>19.693032056305999</v>
      </c>
      <c r="BL41" s="26">
        <v>5.6847036271543201E-2</v>
      </c>
      <c r="BM41" s="26">
        <v>298.024843638287</v>
      </c>
      <c r="BN41" s="26">
        <v>560.86960440821599</v>
      </c>
      <c r="BO41" s="26">
        <v>0</v>
      </c>
      <c r="BP41" s="26">
        <v>30.3830861808738</v>
      </c>
      <c r="BQ41" s="26">
        <v>299.99123688385799</v>
      </c>
      <c r="BR41" s="97">
        <v>0</v>
      </c>
      <c r="BS41" s="26">
        <v>70.732134580677595</v>
      </c>
      <c r="BT41" s="26">
        <v>12019.204082078</v>
      </c>
      <c r="BU41" s="26">
        <v>120.02998144096</v>
      </c>
      <c r="BW41" s="23">
        <f t="shared" si="0"/>
        <v>-3.129575296218306E-7</v>
      </c>
      <c r="BX41" s="23">
        <f t="shared" si="1"/>
        <v>-3.1927761909114697E-7</v>
      </c>
      <c r="BY41" s="23">
        <f t="shared" si="2"/>
        <v>-3.6614271673374428E-7</v>
      </c>
      <c r="BZ41" s="23">
        <f t="shared" si="5"/>
        <v>2.6928272107036045E-5</v>
      </c>
      <c r="CA41" s="23">
        <f t="shared" si="6"/>
        <v>3.2924308684238264E-5</v>
      </c>
      <c r="CB41" s="23">
        <f t="shared" si="3"/>
        <v>-2.8793468105115385E-7</v>
      </c>
      <c r="CC41" s="23">
        <f t="shared" si="4"/>
        <v>-3.880390214135773E-7</v>
      </c>
    </row>
    <row r="42" spans="1:81" x14ac:dyDescent="0.25">
      <c r="A42" s="96" t="s">
        <v>206</v>
      </c>
      <c r="B42" s="97">
        <v>160213.87448</v>
      </c>
      <c r="C42" s="97">
        <v>2776.9822054000001</v>
      </c>
      <c r="D42" s="97">
        <v>8433.7002284999999</v>
      </c>
      <c r="E42" s="97">
        <v>19728.511212000001</v>
      </c>
      <c r="F42" s="97">
        <v>13182.238041000001</v>
      </c>
      <c r="G42" s="97">
        <v>839.82538797999996</v>
      </c>
      <c r="H42" s="97">
        <v>65130.240182000001</v>
      </c>
      <c r="I42" s="96"/>
      <c r="J42" s="28" t="s">
        <v>206</v>
      </c>
      <c r="K42" s="96">
        <v>0</v>
      </c>
      <c r="L42" s="26">
        <v>0</v>
      </c>
      <c r="M42" s="26">
        <v>0</v>
      </c>
      <c r="N42" s="26">
        <v>0</v>
      </c>
      <c r="O42" s="26">
        <v>0</v>
      </c>
      <c r="P42" s="97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97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97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97">
        <v>0</v>
      </c>
      <c r="BS42" s="26">
        <v>0</v>
      </c>
      <c r="BT42" s="26">
        <v>0</v>
      </c>
      <c r="BU42" s="26">
        <v>0</v>
      </c>
      <c r="BW42" s="23">
        <f t="shared" si="0"/>
        <v>-1</v>
      </c>
      <c r="BX42" s="23">
        <f t="shared" si="1"/>
        <v>-1</v>
      </c>
      <c r="BY42" s="23">
        <f t="shared" si="2"/>
        <v>-1</v>
      </c>
      <c r="BZ42" s="23">
        <f t="shared" si="5"/>
        <v>-1</v>
      </c>
      <c r="CA42" s="23">
        <f t="shared" si="6"/>
        <v>-1</v>
      </c>
      <c r="CB42" s="23">
        <f t="shared" si="3"/>
        <v>-1</v>
      </c>
      <c r="CC42" s="23">
        <f t="shared" si="4"/>
        <v>-1</v>
      </c>
    </row>
    <row r="43" spans="1:81" x14ac:dyDescent="0.25">
      <c r="A43" s="96" t="s">
        <v>207</v>
      </c>
      <c r="B43" s="97">
        <v>90488.241794000001</v>
      </c>
      <c r="C43" s="97">
        <v>1561.7313052</v>
      </c>
      <c r="D43" s="97">
        <v>4807.1120270000001</v>
      </c>
      <c r="E43" s="97">
        <v>10472.971511</v>
      </c>
      <c r="F43" s="97">
        <v>7680.7001208000001</v>
      </c>
      <c r="G43" s="97">
        <v>535.46058529000004</v>
      </c>
      <c r="H43" s="97">
        <v>33814.287363000003</v>
      </c>
      <c r="I43" s="96"/>
      <c r="J43" s="28" t="s">
        <v>207</v>
      </c>
      <c r="K43" s="96">
        <v>27.4468138473806</v>
      </c>
      <c r="L43" s="26">
        <v>4.0082256747617002</v>
      </c>
      <c r="M43" s="26">
        <v>816.80378165897798</v>
      </c>
      <c r="N43" s="26">
        <v>816.80378165897798</v>
      </c>
      <c r="O43" s="26">
        <v>1599.4011723752001</v>
      </c>
      <c r="P43" s="97">
        <v>0.77538982394678002</v>
      </c>
      <c r="Q43" s="26">
        <v>125.216914578394</v>
      </c>
      <c r="R43" s="26">
        <v>33.955419029020497</v>
      </c>
      <c r="S43" s="26">
        <v>14810.134805579801</v>
      </c>
      <c r="T43" s="26">
        <v>628.953951433062</v>
      </c>
      <c r="U43" s="26">
        <v>4.3327069214008098</v>
      </c>
      <c r="V43" s="26">
        <v>94.8470392248324</v>
      </c>
      <c r="W43" s="26">
        <v>0.13004888444979101</v>
      </c>
      <c r="X43" s="97">
        <v>20.957296818543</v>
      </c>
      <c r="Y43" s="26">
        <v>567.41238960375597</v>
      </c>
      <c r="Z43" s="26">
        <v>567.41238960375597</v>
      </c>
      <c r="AA43" s="26">
        <v>2466552.65897694</v>
      </c>
      <c r="AB43" s="26">
        <v>0</v>
      </c>
      <c r="AC43" s="26">
        <v>206.726196107573</v>
      </c>
      <c r="AD43" s="26">
        <v>43.659978087537802</v>
      </c>
      <c r="AE43" s="97">
        <v>88.187671827772107</v>
      </c>
      <c r="AF43" s="26">
        <v>142.036670246944</v>
      </c>
      <c r="AG43" s="26">
        <v>14.448697172132601</v>
      </c>
      <c r="AH43" s="26">
        <v>0</v>
      </c>
      <c r="AI43" s="26">
        <v>267.01063407022798</v>
      </c>
      <c r="AJ43" s="26">
        <v>0</v>
      </c>
      <c r="AK43" s="26">
        <v>733.30877651195601</v>
      </c>
      <c r="AL43" s="26">
        <v>81.478758010769397</v>
      </c>
      <c r="AM43" s="26">
        <v>814.78753452272599</v>
      </c>
      <c r="AN43" s="26">
        <v>0</v>
      </c>
      <c r="AO43" s="26">
        <v>336.43449181793102</v>
      </c>
      <c r="AP43" s="26">
        <v>0.27308254259054099</v>
      </c>
      <c r="AQ43" s="26">
        <v>1163.7856083556201</v>
      </c>
      <c r="AR43" s="26">
        <v>0.95473989748507604</v>
      </c>
      <c r="AS43" s="26">
        <v>74.137184465131099</v>
      </c>
      <c r="AT43" s="26">
        <v>94.827566846894598</v>
      </c>
      <c r="AU43" s="26">
        <v>0.11492151633900401</v>
      </c>
      <c r="AV43" s="26">
        <v>0</v>
      </c>
      <c r="AW43" s="26">
        <v>57.595727259599698</v>
      </c>
      <c r="AX43" s="26">
        <v>1242.6290797614699</v>
      </c>
      <c r="AY43" s="26">
        <v>1000.61938879436</v>
      </c>
      <c r="AZ43" s="26">
        <v>242.00969096711199</v>
      </c>
      <c r="BA43" s="26">
        <v>0.69008909770333504</v>
      </c>
      <c r="BB43" s="26">
        <v>9.2852356906253895E-4</v>
      </c>
      <c r="BC43" s="26">
        <v>49.171424340129001</v>
      </c>
      <c r="BD43" s="26">
        <v>5.3605643726472501</v>
      </c>
      <c r="BE43" s="26">
        <v>282.35100558320499</v>
      </c>
      <c r="BF43" s="26">
        <v>14.8742638590805</v>
      </c>
      <c r="BG43" s="26">
        <v>2.9045012935619501</v>
      </c>
      <c r="BH43" s="26">
        <v>403.42107783969101</v>
      </c>
      <c r="BI43" s="26">
        <v>156.85758009163499</v>
      </c>
      <c r="BJ43" s="26">
        <v>0.23737866829808699</v>
      </c>
      <c r="BK43" s="26">
        <v>13.6939976531798</v>
      </c>
      <c r="BL43" s="26">
        <v>1.0935035257417101E-2</v>
      </c>
      <c r="BM43" s="26">
        <v>74.9005411227037</v>
      </c>
      <c r="BN43" s="26">
        <v>357.08583555612103</v>
      </c>
      <c r="BO43" s="26">
        <v>0</v>
      </c>
      <c r="BP43" s="26">
        <v>1.7140663396161799</v>
      </c>
      <c r="BQ43" s="26">
        <v>154.232591656659</v>
      </c>
      <c r="BR43" s="97">
        <v>0</v>
      </c>
      <c r="BS43" s="26">
        <v>18.2198325703467</v>
      </c>
      <c r="BT43" s="26">
        <v>6689.9029376587996</v>
      </c>
      <c r="BU43" s="26">
        <v>71.693646241350393</v>
      </c>
      <c r="BW43" s="23">
        <f t="shared" si="0"/>
        <v>-0.83633083689154164</v>
      </c>
      <c r="BX43" s="23">
        <f t="shared" si="1"/>
        <v>-0.8290290825437262</v>
      </c>
      <c r="BY43" s="23">
        <f t="shared" si="2"/>
        <v>-0.83050373489398066</v>
      </c>
      <c r="BZ43" s="23">
        <f t="shared" si="5"/>
        <v>-0.88134894872421765</v>
      </c>
      <c r="CA43" s="23">
        <f t="shared" si="6"/>
        <v>-0.86972289334866804</v>
      </c>
      <c r="CB43" s="23">
        <f t="shared" si="3"/>
        <v>-0.86011941274419235</v>
      </c>
      <c r="CC43" s="23">
        <f t="shared" si="4"/>
        <v>-0.80215750620907744</v>
      </c>
    </row>
    <row r="44" spans="1:81" x14ac:dyDescent="0.25">
      <c r="A44" s="96" t="s">
        <v>208</v>
      </c>
      <c r="B44" s="97">
        <v>9867.7243927</v>
      </c>
      <c r="C44" s="97">
        <v>193.47859172</v>
      </c>
      <c r="D44" s="97">
        <v>444.34463520000003</v>
      </c>
      <c r="E44" s="97">
        <v>1013.8114644</v>
      </c>
      <c r="F44" s="97">
        <v>865.71936599000003</v>
      </c>
      <c r="G44" s="97">
        <v>63.227751765999997</v>
      </c>
      <c r="H44" s="97">
        <v>3999.2630643000002</v>
      </c>
      <c r="I44" s="96"/>
      <c r="J44" s="28" t="s">
        <v>208</v>
      </c>
      <c r="K44" s="96">
        <v>0</v>
      </c>
      <c r="L44" s="26">
        <v>0</v>
      </c>
      <c r="M44" s="26">
        <v>0</v>
      </c>
      <c r="N44" s="26">
        <v>0</v>
      </c>
      <c r="O44" s="26">
        <v>0</v>
      </c>
      <c r="P44" s="97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97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97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97">
        <v>0</v>
      </c>
      <c r="BS44" s="26">
        <v>0</v>
      </c>
      <c r="BT44" s="26">
        <v>0</v>
      </c>
      <c r="BU44" s="26">
        <v>0</v>
      </c>
      <c r="BW44" s="23">
        <f t="shared" si="0"/>
        <v>-1</v>
      </c>
      <c r="BX44" s="23">
        <f t="shared" si="1"/>
        <v>-1</v>
      </c>
      <c r="BY44" s="23">
        <f t="shared" si="2"/>
        <v>-1</v>
      </c>
      <c r="BZ44" s="23">
        <f t="shared" si="5"/>
        <v>-1</v>
      </c>
      <c r="CA44" s="23">
        <f t="shared" si="6"/>
        <v>-1</v>
      </c>
      <c r="CB44" s="23">
        <f t="shared" si="3"/>
        <v>-1</v>
      </c>
      <c r="CC44" s="23">
        <f t="shared" si="4"/>
        <v>-1</v>
      </c>
    </row>
    <row r="45" spans="1:81" x14ac:dyDescent="0.25">
      <c r="A45" s="96" t="s">
        <v>209</v>
      </c>
      <c r="B45" s="97">
        <v>268307.51153000002</v>
      </c>
      <c r="C45" s="97">
        <v>4820.2079977000003</v>
      </c>
      <c r="D45" s="97">
        <v>13819.398342</v>
      </c>
      <c r="E45" s="97">
        <v>30384.338359000001</v>
      </c>
      <c r="F45" s="97">
        <v>21735.323697</v>
      </c>
      <c r="G45" s="97">
        <v>1452.4854588999999</v>
      </c>
      <c r="H45" s="97">
        <v>110978.19744</v>
      </c>
      <c r="I45" s="96"/>
      <c r="J45" s="28" t="s">
        <v>209</v>
      </c>
      <c r="K45" s="96">
        <v>0</v>
      </c>
      <c r="L45" s="26">
        <v>0</v>
      </c>
      <c r="M45" s="26">
        <v>0</v>
      </c>
      <c r="N45" s="26">
        <v>0</v>
      </c>
      <c r="O45" s="26">
        <v>0</v>
      </c>
      <c r="P45" s="97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97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97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97">
        <v>0</v>
      </c>
      <c r="BS45" s="26">
        <v>0</v>
      </c>
      <c r="BT45" s="26">
        <v>0</v>
      </c>
      <c r="BU45" s="26">
        <v>0</v>
      </c>
      <c r="BW45" s="23">
        <f t="shared" si="0"/>
        <v>-1</v>
      </c>
      <c r="BX45" s="23">
        <f t="shared" si="1"/>
        <v>-1</v>
      </c>
      <c r="BY45" s="23">
        <f t="shared" si="2"/>
        <v>-1</v>
      </c>
      <c r="BZ45" s="23">
        <f t="shared" si="5"/>
        <v>-1</v>
      </c>
      <c r="CA45" s="23">
        <f t="shared" si="6"/>
        <v>-1</v>
      </c>
      <c r="CB45" s="23">
        <f t="shared" si="3"/>
        <v>-1</v>
      </c>
      <c r="CC45" s="23">
        <f t="shared" si="4"/>
        <v>-1</v>
      </c>
    </row>
    <row r="46" spans="1:81" x14ac:dyDescent="0.25">
      <c r="A46" s="96" t="s">
        <v>210</v>
      </c>
      <c r="B46" s="97">
        <v>924629.57709000004</v>
      </c>
      <c r="C46" s="97">
        <v>15345.834616</v>
      </c>
      <c r="D46" s="97">
        <v>45934.318631000002</v>
      </c>
      <c r="E46" s="97">
        <v>158645.01832999999</v>
      </c>
      <c r="F46" s="97">
        <v>95881.919338000007</v>
      </c>
      <c r="G46" s="97">
        <v>5412.3711368000004</v>
      </c>
      <c r="H46" s="97">
        <v>305770.25222000002</v>
      </c>
      <c r="I46" s="96"/>
      <c r="J46" s="28" t="s">
        <v>210</v>
      </c>
      <c r="K46" s="96">
        <v>0</v>
      </c>
      <c r="L46" s="26">
        <v>0</v>
      </c>
      <c r="M46" s="26">
        <v>0</v>
      </c>
      <c r="N46" s="26">
        <v>0</v>
      </c>
      <c r="O46" s="26">
        <v>0</v>
      </c>
      <c r="P46" s="97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97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  <c r="AE46" s="97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v>0</v>
      </c>
      <c r="BN46" s="26">
        <v>0</v>
      </c>
      <c r="BO46" s="26">
        <v>0</v>
      </c>
      <c r="BP46" s="26">
        <v>0</v>
      </c>
      <c r="BQ46" s="26">
        <v>0</v>
      </c>
      <c r="BR46" s="97">
        <v>0</v>
      </c>
      <c r="BS46" s="26">
        <v>0</v>
      </c>
      <c r="BT46" s="26">
        <v>0</v>
      </c>
      <c r="BU46" s="26">
        <v>0</v>
      </c>
      <c r="BW46" s="23">
        <f t="shared" si="0"/>
        <v>-1</v>
      </c>
      <c r="BX46" s="23">
        <f t="shared" si="1"/>
        <v>-1</v>
      </c>
      <c r="BY46" s="23">
        <f t="shared" si="2"/>
        <v>-1</v>
      </c>
      <c r="BZ46" s="23">
        <f t="shared" si="5"/>
        <v>-1</v>
      </c>
      <c r="CA46" s="23">
        <f t="shared" si="6"/>
        <v>-1</v>
      </c>
      <c r="CB46" s="23">
        <f t="shared" si="3"/>
        <v>-1</v>
      </c>
      <c r="CC46" s="23">
        <f t="shared" si="4"/>
        <v>-1</v>
      </c>
    </row>
    <row r="47" spans="1:81" s="14" customFormat="1" x14ac:dyDescent="0.25">
      <c r="A47" s="14" t="s">
        <v>211</v>
      </c>
      <c r="B47" s="87">
        <v>13745.554305</v>
      </c>
      <c r="C47" s="87">
        <v>247.55454997000001</v>
      </c>
      <c r="D47" s="87">
        <v>642.96845216999998</v>
      </c>
      <c r="E47" s="87">
        <v>1924.0778015999999</v>
      </c>
      <c r="F47" s="87">
        <v>1568.8616695000001</v>
      </c>
      <c r="G47" s="87">
        <v>114.69419415</v>
      </c>
      <c r="H47" s="87">
        <v>3100.0459695</v>
      </c>
      <c r="I47" s="96"/>
      <c r="J47" s="14" t="s">
        <v>211</v>
      </c>
      <c r="K47" s="14">
        <v>1.3559992284175699</v>
      </c>
      <c r="L47" s="40">
        <v>0.198025526127416</v>
      </c>
      <c r="M47" s="40">
        <v>0.178219531873542</v>
      </c>
      <c r="N47" s="40">
        <v>0.178219531873542</v>
      </c>
      <c r="O47" s="40">
        <v>0.25418197308156498</v>
      </c>
      <c r="P47" s="87">
        <v>0</v>
      </c>
      <c r="Q47" s="40">
        <v>0.174450048301349</v>
      </c>
      <c r="R47" s="40">
        <v>1.6775556981431501</v>
      </c>
      <c r="S47" s="40">
        <v>67.059772372779506</v>
      </c>
      <c r="T47" s="40">
        <v>0.39982101576745599</v>
      </c>
      <c r="U47" s="40">
        <v>0.21405650385753699</v>
      </c>
      <c r="V47" s="40">
        <v>9.6183743540071698E-2</v>
      </c>
      <c r="W47" s="40">
        <v>6.4250332025331102E-3</v>
      </c>
      <c r="X47" s="87">
        <v>1.0353883052795101</v>
      </c>
      <c r="Y47" s="40">
        <v>0.78550119046280498</v>
      </c>
      <c r="Z47" s="40">
        <v>0.78550119046280498</v>
      </c>
      <c r="AA47" s="40">
        <v>22615.087656872602</v>
      </c>
      <c r="AB47" s="40">
        <v>0</v>
      </c>
      <c r="AC47" s="40">
        <v>8.8652105291643898E-2</v>
      </c>
      <c r="AD47" s="40">
        <v>3.5687268072664299E-2</v>
      </c>
      <c r="AE47" s="87">
        <v>8.2304324106990297E-3</v>
      </c>
      <c r="AF47" s="40">
        <v>0.29857657875736399</v>
      </c>
      <c r="AG47" s="40">
        <v>0.71383596988265896</v>
      </c>
      <c r="AH47" s="40">
        <v>0</v>
      </c>
      <c r="AI47" s="40">
        <v>1.1817449693281901</v>
      </c>
      <c r="AJ47" s="40">
        <v>0</v>
      </c>
      <c r="AK47" s="40">
        <v>2.63042698236853</v>
      </c>
      <c r="AL47" s="40">
        <v>0.29227337753600402</v>
      </c>
      <c r="AM47" s="40">
        <v>2.9227003599045398</v>
      </c>
      <c r="AN47" s="40">
        <v>0</v>
      </c>
      <c r="AO47" s="40">
        <v>0.54146038404514996</v>
      </c>
      <c r="AP47" s="40">
        <v>1.4129080617514599E-3</v>
      </c>
      <c r="AQ47" s="40">
        <v>0.71238766699184797</v>
      </c>
      <c r="AR47" s="40">
        <v>3.3882037291180903E-2</v>
      </c>
      <c r="AS47" s="40">
        <v>1.89915651162662E-2</v>
      </c>
      <c r="AT47" s="40">
        <v>0.29634243291059698</v>
      </c>
      <c r="AU47" s="40">
        <v>1.6514383505018199E-3</v>
      </c>
      <c r="AV47" s="40">
        <v>0</v>
      </c>
      <c r="AW47" s="40">
        <v>1.10372217353681E-2</v>
      </c>
      <c r="AX47" s="40">
        <v>11.2469289528927</v>
      </c>
      <c r="AY47" s="40">
        <v>9.1752262682143098</v>
      </c>
      <c r="AZ47" s="40">
        <v>2.0717026846784199</v>
      </c>
      <c r="BA47" s="40">
        <v>1.6422718629606899E-3</v>
      </c>
      <c r="BB47" s="40">
        <v>4.5872815357396702E-5</v>
      </c>
      <c r="BC47" s="40">
        <v>1.4670323032237</v>
      </c>
      <c r="BD47" s="40">
        <v>1.1193152444098999E-3</v>
      </c>
      <c r="BE47" s="40">
        <v>3.01021401367968</v>
      </c>
      <c r="BF47" s="40">
        <v>1.0137971858000199E-2</v>
      </c>
      <c r="BG47" s="40">
        <v>2.5780781207802102E-3</v>
      </c>
      <c r="BH47" s="40">
        <v>4.3010922799649398</v>
      </c>
      <c r="BI47" s="40">
        <v>8.9216471231777394E-2</v>
      </c>
      <c r="BJ47" s="40">
        <v>5.6882369086790402E-3</v>
      </c>
      <c r="BK47" s="40">
        <v>1.2220702502797101E-2</v>
      </c>
      <c r="BL47" s="40">
        <v>1.3761856732639899E-4</v>
      </c>
      <c r="BM47" s="40">
        <v>0.67021206920308396</v>
      </c>
      <c r="BN47" s="40">
        <v>0.16283764965717001</v>
      </c>
      <c r="BO47" s="40">
        <v>0</v>
      </c>
      <c r="BP47" s="40">
        <v>7.8517043055606001E-2</v>
      </c>
      <c r="BQ47" s="40">
        <v>0.232427310573256</v>
      </c>
      <c r="BR47" s="87">
        <v>0</v>
      </c>
      <c r="BS47" s="40">
        <v>0.12653605498106699</v>
      </c>
      <c r="BT47" s="40">
        <v>7.2938904413102001</v>
      </c>
      <c r="BU47" s="40">
        <v>5.3529249987598997E-2</v>
      </c>
      <c r="BV47" s="40"/>
      <c r="BW47" s="75">
        <f t="shared" si="0"/>
        <v>-0.99512134826397025</v>
      </c>
      <c r="BX47" s="75">
        <f t="shared" si="1"/>
        <v>-0.99522632498788088</v>
      </c>
      <c r="BY47" s="75">
        <f t="shared" si="2"/>
        <v>-0.99545436428484091</v>
      </c>
      <c r="BZ47" s="75">
        <f t="shared" si="5"/>
        <v>-0.99415463920245839</v>
      </c>
      <c r="CA47" s="75">
        <f t="shared" si="6"/>
        <v>-0.99415166649387354</v>
      </c>
      <c r="CB47" s="75">
        <f t="shared" si="3"/>
        <v>-0.99415653011758753</v>
      </c>
      <c r="CC47" s="75">
        <f t="shared" si="4"/>
        <v>-0.99764716700556322</v>
      </c>
    </row>
    <row r="48" spans="1:81" x14ac:dyDescent="0.25">
      <c r="A48" s="96" t="s">
        <v>440</v>
      </c>
      <c r="B48" s="97">
        <v>419181.78204999998</v>
      </c>
      <c r="C48" s="97">
        <v>7494.7102150000001</v>
      </c>
      <c r="D48" s="97">
        <v>21961.81251</v>
      </c>
      <c r="E48" s="97">
        <v>46817.795192999998</v>
      </c>
      <c r="F48" s="97">
        <v>33726.584471000002</v>
      </c>
      <c r="G48" s="97">
        <v>2278.516979</v>
      </c>
      <c r="H48" s="97">
        <v>171248.73154000001</v>
      </c>
      <c r="I48" s="96"/>
      <c r="J48" s="28" t="s">
        <v>440</v>
      </c>
      <c r="K48" s="96">
        <v>0</v>
      </c>
      <c r="L48" s="26">
        <v>0</v>
      </c>
      <c r="M48" s="26">
        <v>0</v>
      </c>
      <c r="N48" s="26">
        <v>0</v>
      </c>
      <c r="O48" s="26">
        <v>0</v>
      </c>
      <c r="P48" s="97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97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97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v>0</v>
      </c>
      <c r="BN48" s="26">
        <v>0</v>
      </c>
      <c r="BO48" s="26">
        <v>0</v>
      </c>
      <c r="BP48" s="26">
        <v>0</v>
      </c>
      <c r="BQ48" s="26">
        <v>0</v>
      </c>
      <c r="BR48" s="97">
        <v>0</v>
      </c>
      <c r="BS48" s="26">
        <v>0</v>
      </c>
      <c r="BT48" s="26">
        <v>0</v>
      </c>
      <c r="BU48" s="26">
        <v>0</v>
      </c>
      <c r="BW48" s="76">
        <f t="shared" ref="BW48:BW55" si="7">IF(B48&lt;&gt;0,(S48-B48)/B48,"")</f>
        <v>-1</v>
      </c>
      <c r="BX48" s="76">
        <f t="shared" ref="BX48:BX55" si="8">IF(C48&lt;&gt;0,(AI48-C48)/C48,"")</f>
        <v>-1</v>
      </c>
      <c r="BY48" s="76">
        <f t="shared" ref="BY48:BY55" si="9">IF(D48&lt;&gt;0,(AM48-D48)/D48,"")</f>
        <v>-1</v>
      </c>
      <c r="BZ48" s="76">
        <f t="shared" ref="BZ48:BZ55" si="10">IF(E48&lt;&gt;0,(AX48-E48)/E48,"")</f>
        <v>-1</v>
      </c>
      <c r="CA48" s="76">
        <f t="shared" ref="CA48:CA55" si="11">IF(F48&lt;&gt;0,(AY48-F48)/F48,"")</f>
        <v>-1</v>
      </c>
      <c r="CB48" s="76">
        <f t="shared" ref="CB48:CB55" si="12">IF(G48&lt;&gt;0,(BM48-G48)/G48,"")</f>
        <v>-1</v>
      </c>
      <c r="CC48" s="76">
        <f t="shared" ref="CC48:CC55" si="13">IF(H48&lt;&gt;0,(BT48-H48)/H48,"")</f>
        <v>-1</v>
      </c>
    </row>
    <row r="49" spans="1:81" x14ac:dyDescent="0.25">
      <c r="A49" s="96" t="s">
        <v>442</v>
      </c>
      <c r="B49" s="97">
        <v>11916.267024999999</v>
      </c>
      <c r="C49" s="97">
        <v>220.15271372999999</v>
      </c>
      <c r="D49" s="97">
        <v>652.71240465999995</v>
      </c>
      <c r="E49" s="97">
        <v>1038.3109066</v>
      </c>
      <c r="F49" s="97">
        <v>773.18060132999994</v>
      </c>
      <c r="G49" s="97">
        <v>53.594935145000001</v>
      </c>
      <c r="H49" s="97">
        <v>5731.2695151999997</v>
      </c>
      <c r="I49" s="96"/>
      <c r="J49" s="28" t="s">
        <v>442</v>
      </c>
      <c r="K49" s="96">
        <v>0</v>
      </c>
      <c r="L49" s="26">
        <v>0</v>
      </c>
      <c r="M49" s="26">
        <v>0</v>
      </c>
      <c r="N49" s="26">
        <v>0</v>
      </c>
      <c r="O49" s="26">
        <v>0</v>
      </c>
      <c r="P49" s="97">
        <v>0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97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97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v>0</v>
      </c>
      <c r="BN49" s="26">
        <v>0</v>
      </c>
      <c r="BO49" s="26">
        <v>0</v>
      </c>
      <c r="BP49" s="26">
        <v>0</v>
      </c>
      <c r="BQ49" s="26">
        <v>0</v>
      </c>
      <c r="BR49" s="97">
        <v>0</v>
      </c>
      <c r="BS49" s="26">
        <v>0</v>
      </c>
      <c r="BT49" s="26">
        <v>0</v>
      </c>
      <c r="BU49" s="26">
        <v>0</v>
      </c>
      <c r="BW49" s="76">
        <f t="shared" si="7"/>
        <v>-1</v>
      </c>
      <c r="BX49" s="76">
        <f t="shared" si="8"/>
        <v>-1</v>
      </c>
      <c r="BY49" s="76">
        <f t="shared" si="9"/>
        <v>-1</v>
      </c>
      <c r="BZ49" s="76">
        <f t="shared" si="10"/>
        <v>-1</v>
      </c>
      <c r="CA49" s="76">
        <f t="shared" si="11"/>
        <v>-1</v>
      </c>
      <c r="CB49" s="76">
        <f t="shared" si="12"/>
        <v>-1</v>
      </c>
      <c r="CC49" s="76">
        <f t="shared" si="13"/>
        <v>-1</v>
      </c>
    </row>
    <row r="50" spans="1:81" x14ac:dyDescent="0.25">
      <c r="A50" s="96" t="s">
        <v>443</v>
      </c>
      <c r="B50" s="97">
        <v>47479.111295000002</v>
      </c>
      <c r="C50" s="97">
        <v>709.51017664999995</v>
      </c>
      <c r="D50" s="97">
        <v>2718.5398380000001</v>
      </c>
      <c r="E50" s="97">
        <v>7368.3695157000002</v>
      </c>
      <c r="F50" s="97">
        <v>4496.2680458000004</v>
      </c>
      <c r="G50" s="97">
        <v>274.85384223</v>
      </c>
      <c r="H50" s="97">
        <v>15048.816165</v>
      </c>
      <c r="I50" s="96"/>
      <c r="J50" s="28" t="s">
        <v>443</v>
      </c>
      <c r="K50" s="96">
        <v>0</v>
      </c>
      <c r="L50" s="26">
        <v>0</v>
      </c>
      <c r="M50" s="26">
        <v>0</v>
      </c>
      <c r="N50" s="26">
        <v>0</v>
      </c>
      <c r="O50" s="26">
        <v>0</v>
      </c>
      <c r="P50" s="97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97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  <c r="AD50" s="26">
        <v>0</v>
      </c>
      <c r="AE50" s="97">
        <v>0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0</v>
      </c>
      <c r="BE50" s="26">
        <v>0</v>
      </c>
      <c r="BF50" s="26">
        <v>0</v>
      </c>
      <c r="BG50" s="26">
        <v>0</v>
      </c>
      <c r="BH50" s="26">
        <v>0</v>
      </c>
      <c r="BI50" s="26">
        <v>0</v>
      </c>
      <c r="BJ50" s="26">
        <v>0</v>
      </c>
      <c r="BK50" s="26">
        <v>0</v>
      </c>
      <c r="BL50" s="26">
        <v>0</v>
      </c>
      <c r="BM50" s="26">
        <v>0</v>
      </c>
      <c r="BN50" s="26">
        <v>0</v>
      </c>
      <c r="BO50" s="26">
        <v>0</v>
      </c>
      <c r="BP50" s="26">
        <v>0</v>
      </c>
      <c r="BQ50" s="26">
        <v>0</v>
      </c>
      <c r="BR50" s="97">
        <v>0</v>
      </c>
      <c r="BS50" s="26">
        <v>0</v>
      </c>
      <c r="BT50" s="26">
        <v>0</v>
      </c>
      <c r="BU50" s="26">
        <v>0</v>
      </c>
      <c r="BW50" s="76">
        <f t="shared" si="7"/>
        <v>-1</v>
      </c>
      <c r="BX50" s="76">
        <f t="shared" si="8"/>
        <v>-1</v>
      </c>
      <c r="BY50" s="76">
        <f t="shared" si="9"/>
        <v>-1</v>
      </c>
      <c r="BZ50" s="76">
        <f t="shared" si="10"/>
        <v>-1</v>
      </c>
      <c r="CA50" s="76">
        <f t="shared" si="11"/>
        <v>-1</v>
      </c>
      <c r="CB50" s="76">
        <f t="shared" si="12"/>
        <v>-1</v>
      </c>
      <c r="CC50" s="76">
        <f t="shared" si="13"/>
        <v>-1</v>
      </c>
    </row>
    <row r="51" spans="1:81" x14ac:dyDescent="0.25">
      <c r="A51" s="96" t="s">
        <v>444</v>
      </c>
      <c r="B51" s="97">
        <v>10280.990677</v>
      </c>
      <c r="C51" s="97">
        <v>145.41820343000001</v>
      </c>
      <c r="D51" s="97">
        <v>612.91877518000001</v>
      </c>
      <c r="E51" s="97">
        <v>1685.7292219000001</v>
      </c>
      <c r="F51" s="97">
        <v>950.08028356</v>
      </c>
      <c r="G51" s="97">
        <v>54.008270555000003</v>
      </c>
      <c r="H51" s="97">
        <v>3381.6845484999999</v>
      </c>
      <c r="I51" s="96"/>
      <c r="J51" s="28" t="s">
        <v>444</v>
      </c>
      <c r="K51" s="96">
        <v>0</v>
      </c>
      <c r="L51" s="26">
        <v>0</v>
      </c>
      <c r="M51" s="26">
        <v>0</v>
      </c>
      <c r="N51" s="26">
        <v>0</v>
      </c>
      <c r="O51" s="26">
        <v>0</v>
      </c>
      <c r="P51" s="97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97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97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  <c r="AN51" s="26">
        <v>0</v>
      </c>
      <c r="AO51" s="26">
        <v>0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v>0</v>
      </c>
      <c r="BF51" s="26">
        <v>0</v>
      </c>
      <c r="BG51" s="26">
        <v>0</v>
      </c>
      <c r="BH51" s="26">
        <v>0</v>
      </c>
      <c r="BI51" s="26">
        <v>0</v>
      </c>
      <c r="BJ51" s="26">
        <v>0</v>
      </c>
      <c r="BK51" s="26">
        <v>0</v>
      </c>
      <c r="BL51" s="26">
        <v>0</v>
      </c>
      <c r="BM51" s="26">
        <v>0</v>
      </c>
      <c r="BN51" s="26">
        <v>0</v>
      </c>
      <c r="BO51" s="26">
        <v>0</v>
      </c>
      <c r="BP51" s="26">
        <v>0</v>
      </c>
      <c r="BQ51" s="26">
        <v>0</v>
      </c>
      <c r="BR51" s="97">
        <v>0</v>
      </c>
      <c r="BS51" s="26">
        <v>0</v>
      </c>
      <c r="BT51" s="26">
        <v>0</v>
      </c>
      <c r="BU51" s="26">
        <v>0</v>
      </c>
      <c r="BW51" s="76">
        <f t="shared" si="7"/>
        <v>-1</v>
      </c>
      <c r="BX51" s="76">
        <f t="shared" si="8"/>
        <v>-1</v>
      </c>
      <c r="BY51" s="76">
        <f t="shared" si="9"/>
        <v>-1</v>
      </c>
      <c r="BZ51" s="76">
        <f t="shared" si="10"/>
        <v>-1</v>
      </c>
      <c r="CA51" s="76">
        <f t="shared" si="11"/>
        <v>-1</v>
      </c>
      <c r="CB51" s="76">
        <f t="shared" si="12"/>
        <v>-1</v>
      </c>
      <c r="CC51" s="76">
        <f t="shared" si="13"/>
        <v>-1</v>
      </c>
    </row>
    <row r="52" spans="1:81" x14ac:dyDescent="0.25">
      <c r="A52" s="96" t="s">
        <v>445</v>
      </c>
      <c r="B52" s="97">
        <v>239613.26509999999</v>
      </c>
      <c r="C52" s="97">
        <v>3460.1417664999999</v>
      </c>
      <c r="D52" s="97">
        <v>14074.380533</v>
      </c>
      <c r="E52" s="97">
        <v>47397.354601999999</v>
      </c>
      <c r="F52" s="97">
        <v>23732.139285000001</v>
      </c>
      <c r="G52" s="97">
        <v>1079.8317325999999</v>
      </c>
      <c r="H52" s="97">
        <v>79945.940724</v>
      </c>
      <c r="I52" s="96"/>
      <c r="J52" s="28" t="s">
        <v>445</v>
      </c>
      <c r="K52" s="96">
        <v>0</v>
      </c>
      <c r="L52" s="26">
        <v>0</v>
      </c>
      <c r="M52" s="26">
        <v>0</v>
      </c>
      <c r="N52" s="26">
        <v>0</v>
      </c>
      <c r="O52" s="26">
        <v>0</v>
      </c>
      <c r="P52" s="97">
        <v>0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97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97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  <c r="AN52" s="26">
        <v>0</v>
      </c>
      <c r="AO52" s="26">
        <v>0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v>0</v>
      </c>
      <c r="BF52" s="26">
        <v>0</v>
      </c>
      <c r="BG52" s="26">
        <v>0</v>
      </c>
      <c r="BH52" s="26">
        <v>0</v>
      </c>
      <c r="BI52" s="26">
        <v>0</v>
      </c>
      <c r="BJ52" s="26">
        <v>0</v>
      </c>
      <c r="BK52" s="26">
        <v>0</v>
      </c>
      <c r="BL52" s="26">
        <v>0</v>
      </c>
      <c r="BM52" s="26">
        <v>0</v>
      </c>
      <c r="BN52" s="26">
        <v>0</v>
      </c>
      <c r="BO52" s="26">
        <v>0</v>
      </c>
      <c r="BP52" s="26">
        <v>0</v>
      </c>
      <c r="BQ52" s="26">
        <v>0</v>
      </c>
      <c r="BR52" s="97">
        <v>0</v>
      </c>
      <c r="BS52" s="26">
        <v>0</v>
      </c>
      <c r="BT52" s="26">
        <v>0</v>
      </c>
      <c r="BU52" s="26">
        <v>0</v>
      </c>
      <c r="BW52" s="76">
        <f t="shared" si="7"/>
        <v>-1</v>
      </c>
      <c r="BX52" s="76">
        <f t="shared" si="8"/>
        <v>-1</v>
      </c>
      <c r="BY52" s="76">
        <f t="shared" si="9"/>
        <v>-1</v>
      </c>
      <c r="BZ52" s="76">
        <f t="shared" si="10"/>
        <v>-1</v>
      </c>
      <c r="CA52" s="76">
        <f t="shared" si="11"/>
        <v>-1</v>
      </c>
      <c r="CB52" s="76">
        <f t="shared" si="12"/>
        <v>-1</v>
      </c>
      <c r="CC52" s="76">
        <f t="shared" si="13"/>
        <v>-1</v>
      </c>
    </row>
    <row r="53" spans="1:81" x14ac:dyDescent="0.25">
      <c r="A53" s="96" t="s">
        <v>446</v>
      </c>
      <c r="B53" s="97">
        <v>60946.891697999999</v>
      </c>
      <c r="C53" s="97">
        <v>855.43438329000003</v>
      </c>
      <c r="D53" s="97">
        <v>3479.8131180999999</v>
      </c>
      <c r="E53" s="97">
        <v>10456.308649000001</v>
      </c>
      <c r="F53" s="97">
        <v>6132.2608048000002</v>
      </c>
      <c r="G53" s="97">
        <v>362.42316223</v>
      </c>
      <c r="H53" s="97">
        <v>17749.062994</v>
      </c>
      <c r="I53" s="96"/>
      <c r="J53" s="28" t="s">
        <v>446</v>
      </c>
      <c r="K53" s="96">
        <v>0</v>
      </c>
      <c r="L53" s="26">
        <v>0</v>
      </c>
      <c r="M53" s="26">
        <v>0</v>
      </c>
      <c r="N53" s="26">
        <v>0</v>
      </c>
      <c r="O53" s="26">
        <v>0</v>
      </c>
      <c r="P53" s="97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97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97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97">
        <v>0</v>
      </c>
      <c r="BS53" s="26">
        <v>0</v>
      </c>
      <c r="BT53" s="26">
        <v>0</v>
      </c>
      <c r="BU53" s="26">
        <v>0</v>
      </c>
      <c r="BW53" s="76">
        <f t="shared" si="7"/>
        <v>-1</v>
      </c>
      <c r="BX53" s="76">
        <f t="shared" si="8"/>
        <v>-1</v>
      </c>
      <c r="BY53" s="76">
        <f t="shared" si="9"/>
        <v>-1</v>
      </c>
      <c r="BZ53" s="76">
        <f t="shared" si="10"/>
        <v>-1</v>
      </c>
      <c r="CA53" s="76">
        <f t="shared" si="11"/>
        <v>-1</v>
      </c>
      <c r="CB53" s="76">
        <f t="shared" si="12"/>
        <v>-1</v>
      </c>
      <c r="CC53" s="76">
        <f t="shared" si="13"/>
        <v>-1</v>
      </c>
    </row>
    <row r="54" spans="1:81" x14ac:dyDescent="0.25">
      <c r="A54" s="96" t="s">
        <v>447</v>
      </c>
      <c r="B54" s="97">
        <v>1350173.9391999999</v>
      </c>
      <c r="C54" s="97">
        <v>19878.177889999999</v>
      </c>
      <c r="D54" s="97">
        <v>77240.349644999995</v>
      </c>
      <c r="E54" s="97">
        <v>255130.98964000001</v>
      </c>
      <c r="F54" s="97">
        <v>135247.68009000001</v>
      </c>
      <c r="G54" s="97">
        <v>6737.8100547000004</v>
      </c>
      <c r="H54" s="97">
        <v>436667.08470000001</v>
      </c>
      <c r="I54" s="96"/>
      <c r="J54" s="28" t="s">
        <v>447</v>
      </c>
      <c r="K54" s="96">
        <v>0</v>
      </c>
      <c r="L54" s="26">
        <v>0</v>
      </c>
      <c r="M54" s="26">
        <v>0</v>
      </c>
      <c r="N54" s="26">
        <v>0</v>
      </c>
      <c r="O54" s="26">
        <v>0</v>
      </c>
      <c r="P54" s="97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97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97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97">
        <v>0</v>
      </c>
      <c r="BS54" s="26">
        <v>0</v>
      </c>
      <c r="BT54" s="26">
        <v>0</v>
      </c>
      <c r="BU54" s="26">
        <v>0</v>
      </c>
      <c r="BW54" s="76">
        <f t="shared" si="7"/>
        <v>-1</v>
      </c>
      <c r="BX54" s="76">
        <f t="shared" si="8"/>
        <v>-1</v>
      </c>
      <c r="BY54" s="76">
        <f t="shared" si="9"/>
        <v>-1</v>
      </c>
      <c r="BZ54" s="76">
        <f t="shared" si="10"/>
        <v>-1</v>
      </c>
      <c r="CA54" s="76">
        <f t="shared" si="11"/>
        <v>-1</v>
      </c>
      <c r="CB54" s="76">
        <f t="shared" si="12"/>
        <v>-1</v>
      </c>
      <c r="CC54" s="76">
        <f t="shared" si="13"/>
        <v>-1</v>
      </c>
    </row>
    <row r="55" spans="1:81" x14ac:dyDescent="0.25">
      <c r="A55" s="96" t="s">
        <v>448</v>
      </c>
      <c r="B55" s="97">
        <v>884681.24045000004</v>
      </c>
      <c r="C55" s="97">
        <v>13016.763455</v>
      </c>
      <c r="D55" s="97">
        <v>50836.425431000003</v>
      </c>
      <c r="E55" s="97">
        <v>170915.82349000001</v>
      </c>
      <c r="F55" s="97">
        <v>89454.069608999998</v>
      </c>
      <c r="G55" s="97">
        <v>4354.0493973000002</v>
      </c>
      <c r="H55" s="97">
        <v>283504.85041000001</v>
      </c>
      <c r="I55" s="96"/>
      <c r="J55" s="28" t="s">
        <v>448</v>
      </c>
      <c r="K55" s="96">
        <v>0</v>
      </c>
      <c r="L55" s="26">
        <v>0</v>
      </c>
      <c r="M55" s="26">
        <v>0</v>
      </c>
      <c r="N55" s="26">
        <v>0</v>
      </c>
      <c r="O55" s="26">
        <v>0</v>
      </c>
      <c r="P55" s="97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97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  <c r="AD55" s="26">
        <v>0</v>
      </c>
      <c r="AE55" s="97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26">
        <v>0</v>
      </c>
      <c r="AO55" s="26">
        <v>0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v>0</v>
      </c>
      <c r="BF55" s="26">
        <v>0</v>
      </c>
      <c r="BG55" s="26">
        <v>0</v>
      </c>
      <c r="BH55" s="26">
        <v>0</v>
      </c>
      <c r="BI55" s="26">
        <v>0</v>
      </c>
      <c r="BJ55" s="26">
        <v>0</v>
      </c>
      <c r="BK55" s="26">
        <v>0</v>
      </c>
      <c r="BL55" s="26">
        <v>0</v>
      </c>
      <c r="BM55" s="26">
        <v>0</v>
      </c>
      <c r="BN55" s="26">
        <v>0</v>
      </c>
      <c r="BO55" s="26">
        <v>0</v>
      </c>
      <c r="BP55" s="26">
        <v>0</v>
      </c>
      <c r="BQ55" s="26">
        <v>0</v>
      </c>
      <c r="BR55" s="97">
        <v>0</v>
      </c>
      <c r="BS55" s="26">
        <v>0</v>
      </c>
      <c r="BT55" s="26">
        <v>0</v>
      </c>
      <c r="BU55" s="26">
        <v>0</v>
      </c>
      <c r="BW55" s="76">
        <f t="shared" si="7"/>
        <v>-1</v>
      </c>
      <c r="BX55" s="76">
        <f t="shared" si="8"/>
        <v>-1</v>
      </c>
      <c r="BY55" s="76">
        <f t="shared" si="9"/>
        <v>-1</v>
      </c>
      <c r="BZ55" s="76">
        <f t="shared" si="10"/>
        <v>-1</v>
      </c>
      <c r="CA55" s="76">
        <f t="shared" si="11"/>
        <v>-1</v>
      </c>
      <c r="CB55" s="76">
        <f t="shared" si="12"/>
        <v>-1</v>
      </c>
      <c r="CC55" s="76">
        <f t="shared" si="13"/>
        <v>-1</v>
      </c>
    </row>
    <row r="56" spans="1:81" x14ac:dyDescent="0.25">
      <c r="BW56" s="23"/>
      <c r="BX56" s="23"/>
      <c r="BY56" s="23"/>
      <c r="BZ56" s="23"/>
      <c r="CA56" s="23"/>
      <c r="CB56" s="23"/>
      <c r="CC56" s="23"/>
    </row>
    <row r="57" spans="1:81" x14ac:dyDescent="0.25">
      <c r="A57" s="3"/>
      <c r="BW57" s="23"/>
      <c r="BX57" s="23" t="str">
        <f>IF(AI57&lt;&gt;0,(AI57-C57)/C57,"")</f>
        <v/>
      </c>
      <c r="BY57" s="23" t="str">
        <f>IF(AM57&lt;&gt;0,(AM57-D57)/D57,"")</f>
        <v/>
      </c>
      <c r="BZ57" s="23" t="str">
        <f t="shared" ref="BZ57:CA60" si="14">IF(AX57&lt;&gt;0,(AX57-E57)/E57,"")</f>
        <v/>
      </c>
      <c r="CA57" s="23" t="str">
        <f t="shared" si="14"/>
        <v/>
      </c>
      <c r="CB57" s="23" t="str">
        <f>IF(BM57&lt;&gt;0,(BM57-G57)/G57,"")</f>
        <v/>
      </c>
      <c r="CC57" s="23" t="str">
        <f>IF(BT57&lt;&gt;0,(BT57-H57)/H57,"")</f>
        <v/>
      </c>
    </row>
    <row r="58" spans="1:81" x14ac:dyDescent="0.25">
      <c r="A58" s="4" t="s">
        <v>55</v>
      </c>
      <c r="B58" s="1">
        <f t="shared" ref="B58:H58" si="15">SUM(B3:B55)</f>
        <v>18586807.241694078</v>
      </c>
      <c r="C58" s="1">
        <f t="shared" si="15"/>
        <v>332352.79850885825</v>
      </c>
      <c r="D58" s="1">
        <f t="shared" si="15"/>
        <v>888856.90189013176</v>
      </c>
      <c r="E58" s="1">
        <f t="shared" si="15"/>
        <v>2931180.982206787</v>
      </c>
      <c r="F58" s="1">
        <f t="shared" si="15"/>
        <v>2025866.4592289976</v>
      </c>
      <c r="G58" s="1">
        <f t="shared" si="15"/>
        <v>125515.7108025085</v>
      </c>
      <c r="H58" s="1">
        <f t="shared" si="15"/>
        <v>5689173.3424390564</v>
      </c>
      <c r="L58" s="1">
        <f>SUM(L3:L55)</f>
        <v>40373.221103508942</v>
      </c>
      <c r="M58" s="1">
        <f>SUM(M3:M55)</f>
        <v>65751.574839018926</v>
      </c>
      <c r="N58" s="1">
        <f>SUM(N3:N55)</f>
        <v>65751.574839018926</v>
      </c>
      <c r="O58" s="1">
        <f>SUM(O3:O55)</f>
        <v>109492.58291251675</v>
      </c>
      <c r="P58" s="1"/>
      <c r="Q58" s="1">
        <f t="shared" ref="Q58:W58" si="16">SUM(Q3:Q55)</f>
        <v>39968.585430997889</v>
      </c>
      <c r="R58" s="1">
        <f t="shared" si="16"/>
        <v>342018.61284857639</v>
      </c>
      <c r="S58" s="1">
        <f t="shared" si="16"/>
        <v>5883365.4503984498</v>
      </c>
      <c r="T58" s="1">
        <f t="shared" si="16"/>
        <v>103974.04114218125</v>
      </c>
      <c r="U58" s="1">
        <f t="shared" si="16"/>
        <v>43641.521166549959</v>
      </c>
      <c r="V58" s="1">
        <f t="shared" si="16"/>
        <v>22970.356314945704</v>
      </c>
      <c r="W58" s="1">
        <f t="shared" si="16"/>
        <v>1309.9292518090062</v>
      </c>
      <c r="X58" s="1"/>
      <c r="Y58" s="1">
        <f t="shared" ref="Y58:AD58" si="17">SUM(Y3:Y55)</f>
        <v>180097.05301939455</v>
      </c>
      <c r="Z58" s="1">
        <f t="shared" si="17"/>
        <v>180097.05301939455</v>
      </c>
      <c r="AA58" s="1">
        <f t="shared" si="17"/>
        <v>1702465123.5668888</v>
      </c>
      <c r="AB58" s="1">
        <f t="shared" si="17"/>
        <v>0</v>
      </c>
      <c r="AC58" s="1">
        <f t="shared" si="17"/>
        <v>25487.278075835839</v>
      </c>
      <c r="AD58" s="1">
        <f t="shared" si="17"/>
        <v>8829.2132009631987</v>
      </c>
      <c r="AE58" s="1"/>
      <c r="AF58" s="1">
        <f t="shared" ref="AF58:BQ58" si="18">SUM(AF3:AF55)</f>
        <v>65792.121176586719</v>
      </c>
      <c r="AG58" s="1">
        <f t="shared" si="18"/>
        <v>145535.69601898009</v>
      </c>
      <c r="AH58" s="1">
        <f t="shared" si="18"/>
        <v>0</v>
      </c>
      <c r="AI58" s="1">
        <f t="shared" si="18"/>
        <v>119941.10433349313</v>
      </c>
      <c r="AJ58" s="1">
        <f t="shared" si="18"/>
        <v>0</v>
      </c>
      <c r="AK58" s="1">
        <f t="shared" si="18"/>
        <v>225382.05649999707</v>
      </c>
      <c r="AL58" s="1">
        <f t="shared" si="18"/>
        <v>25042.462000293617</v>
      </c>
      <c r="AM58" s="1">
        <f t="shared" si="18"/>
        <v>250424.51850029043</v>
      </c>
      <c r="AN58" s="1">
        <f t="shared" si="18"/>
        <v>0</v>
      </c>
      <c r="AO58" s="1">
        <f t="shared" si="18"/>
        <v>122166.49744243428</v>
      </c>
      <c r="AP58" s="1">
        <f t="shared" si="18"/>
        <v>110.16955893219124</v>
      </c>
      <c r="AQ58" s="1">
        <f t="shared" si="18"/>
        <v>186817.29636316258</v>
      </c>
      <c r="AR58" s="1">
        <f t="shared" si="18"/>
        <v>2462.9733755161215</v>
      </c>
      <c r="AS58" s="1">
        <f t="shared" si="18"/>
        <v>3735.0810404162239</v>
      </c>
      <c r="AT58" s="1">
        <f t="shared" si="18"/>
        <v>24308.249089725861</v>
      </c>
      <c r="AU58" s="1">
        <f t="shared" si="18"/>
        <v>122.23516650576222</v>
      </c>
      <c r="AV58" s="1">
        <f t="shared" si="18"/>
        <v>0</v>
      </c>
      <c r="AW58" s="1">
        <f t="shared" si="18"/>
        <v>2634.8599658231765</v>
      </c>
      <c r="AX58" s="1">
        <f t="shared" si="18"/>
        <v>816915.54418150045</v>
      </c>
      <c r="AY58" s="1">
        <f t="shared" si="18"/>
        <v>690708.86502591474</v>
      </c>
      <c r="AZ58" s="1">
        <f t="shared" si="18"/>
        <v>126206.67915558556</v>
      </c>
      <c r="BA58" s="1">
        <f t="shared" si="18"/>
        <v>139.97608963144208</v>
      </c>
      <c r="BB58" s="1">
        <f t="shared" si="18"/>
        <v>3.323002833364745</v>
      </c>
      <c r="BC58" s="1">
        <f t="shared" si="18"/>
        <v>106892.76714639996</v>
      </c>
      <c r="BD58" s="1">
        <f t="shared" si="18"/>
        <v>251.84154202527574</v>
      </c>
      <c r="BE58" s="1">
        <f t="shared" si="18"/>
        <v>225138.9924297136</v>
      </c>
      <c r="BF58" s="1">
        <f t="shared" si="18"/>
        <v>1203.6483990438535</v>
      </c>
      <c r="BG58" s="1">
        <f t="shared" si="18"/>
        <v>277.99859363238994</v>
      </c>
      <c r="BH58" s="1">
        <f t="shared" si="18"/>
        <v>321685.14940090402</v>
      </c>
      <c r="BI58" s="1">
        <f t="shared" si="18"/>
        <v>23798.208926810843</v>
      </c>
      <c r="BJ58" s="1">
        <f t="shared" si="18"/>
        <v>415.96315435110716</v>
      </c>
      <c r="BK58" s="1">
        <f t="shared" si="18"/>
        <v>1315.4073570133971</v>
      </c>
      <c r="BL58" s="1">
        <f t="shared" si="18"/>
        <v>10.229713446202245</v>
      </c>
      <c r="BM58" s="1">
        <f t="shared" si="18"/>
        <v>46742.418377524242</v>
      </c>
      <c r="BN58" s="1">
        <f t="shared" si="18"/>
        <v>45997.148762734942</v>
      </c>
      <c r="BO58" s="1">
        <f t="shared" si="18"/>
        <v>0</v>
      </c>
      <c r="BP58" s="1">
        <f t="shared" si="18"/>
        <v>16012.679129841919</v>
      </c>
      <c r="BQ58" s="1">
        <f t="shared" si="18"/>
        <v>52795.960153806765</v>
      </c>
      <c r="BR58" s="1"/>
      <c r="BS58" s="1">
        <f>SUM(BS3:BS55)</f>
        <v>26364.559511452393</v>
      </c>
      <c r="BT58" s="1">
        <f>SUM(BT3:BT55)</f>
        <v>1723726.6509140846</v>
      </c>
      <c r="BU58" s="1">
        <f>SUM(BU3:BU55)</f>
        <v>13467.661685308991</v>
      </c>
      <c r="BV58" s="1"/>
      <c r="BW58" s="76">
        <f t="shared" ref="BW58:BW60" si="19">IF(B58&lt;&gt;0,(S58-B58)/B58,"")</f>
        <v>-0.68346551541133782</v>
      </c>
      <c r="BX58" s="23">
        <f>IF(AI58&lt;&gt;0,(AI58-C58)/C58,"")</f>
        <v>-0.63911510638206248</v>
      </c>
      <c r="BY58" s="23">
        <f>IF(AM58&lt;&gt;0,(AM58-D58)/D58,"")</f>
        <v>-0.71826227824999833</v>
      </c>
      <c r="BZ58" s="23">
        <f t="shared" si="14"/>
        <v>-0.72130156781841814</v>
      </c>
      <c r="CA58" s="23">
        <f t="shared" si="14"/>
        <v>-0.65905508634128629</v>
      </c>
      <c r="CB58" s="23">
        <f>IF(BM58&lt;&gt;0,(BM58-G58)/G58,"")</f>
        <v>-0.62759707068806192</v>
      </c>
      <c r="CC58" s="23">
        <f>IF(BT58&lt;&gt;0,(BT58-H58)/H58,"")</f>
        <v>-0.69701632431275329</v>
      </c>
    </row>
    <row r="59" spans="1:81" x14ac:dyDescent="0.25">
      <c r="A59" s="4" t="s">
        <v>74</v>
      </c>
      <c r="B59" s="1">
        <f t="shared" ref="B59:H59" si="20">SUM(B3:B15)</f>
        <v>6776104.9279480809</v>
      </c>
      <c r="C59" s="1">
        <f t="shared" si="20"/>
        <v>138207.5609507311</v>
      </c>
      <c r="D59" s="1">
        <f t="shared" si="20"/>
        <v>289811.25469399203</v>
      </c>
      <c r="E59" s="1">
        <f t="shared" si="20"/>
        <v>953080.56419271813</v>
      </c>
      <c r="F59" s="1">
        <f t="shared" si="20"/>
        <v>804997.89907937706</v>
      </c>
      <c r="G59" s="1">
        <f t="shared" si="20"/>
        <v>54280.239325445509</v>
      </c>
      <c r="H59" s="1">
        <f t="shared" si="20"/>
        <v>1922782.1152047561</v>
      </c>
      <c r="L59" s="1">
        <f>SUM(L3:L15)</f>
        <v>37686.729956379153</v>
      </c>
      <c r="M59" s="1">
        <f>SUM(M3:M15)</f>
        <v>56326.790606686525</v>
      </c>
      <c r="N59" s="1">
        <f>SUM(N3:N15)</f>
        <v>56326.790606686525</v>
      </c>
      <c r="O59" s="1">
        <f>SUM(O3:O15)</f>
        <v>92307.183343581972</v>
      </c>
      <c r="P59" s="1"/>
      <c r="Q59" s="1">
        <f t="shared" ref="Q59:W59" si="21">SUM(Q3:Q15)</f>
        <v>36553.405833174154</v>
      </c>
      <c r="R59" s="1">
        <f t="shared" si="21"/>
        <v>319260.19944371923</v>
      </c>
      <c r="S59" s="1">
        <f t="shared" si="21"/>
        <v>5337593.6276715323</v>
      </c>
      <c r="T59" s="1">
        <f t="shared" si="21"/>
        <v>93200.19622893678</v>
      </c>
      <c r="U59" s="1">
        <f t="shared" si="21"/>
        <v>40737.552589202292</v>
      </c>
      <c r="V59" s="1">
        <f t="shared" si="21"/>
        <v>20865.008061729281</v>
      </c>
      <c r="W59" s="1">
        <f t="shared" si="21"/>
        <v>1222.7646765799232</v>
      </c>
      <c r="X59" s="1"/>
      <c r="Y59" s="1">
        <f t="shared" ref="Y59:AD59" si="22">SUM(Y3:Y15)</f>
        <v>164688.48721213354</v>
      </c>
      <c r="Z59" s="1">
        <f t="shared" si="22"/>
        <v>164688.48721213354</v>
      </c>
      <c r="AA59" s="1">
        <f t="shared" si="22"/>
        <v>1549997705.6285195</v>
      </c>
      <c r="AB59" s="1">
        <f t="shared" si="22"/>
        <v>0</v>
      </c>
      <c r="AC59" s="1">
        <f t="shared" si="22"/>
        <v>22518.784203832489</v>
      </c>
      <c r="AD59" s="1">
        <f t="shared" si="22"/>
        <v>7975.081829433755</v>
      </c>
      <c r="AE59" s="1"/>
      <c r="AF59" s="1">
        <f t="shared" ref="AF59:BQ59" si="23">SUM(AF3:AF15)</f>
        <v>60569.765146282334</v>
      </c>
      <c r="AG59" s="1">
        <f t="shared" si="23"/>
        <v>135851.5367200927</v>
      </c>
      <c r="AH59" s="1">
        <f t="shared" si="23"/>
        <v>0</v>
      </c>
      <c r="AI59" s="1">
        <f t="shared" si="23"/>
        <v>109386.08203590874</v>
      </c>
      <c r="AJ59" s="1">
        <f t="shared" si="23"/>
        <v>0</v>
      </c>
      <c r="AK59" s="1">
        <f t="shared" si="23"/>
        <v>205786.16477646772</v>
      </c>
      <c r="AL59" s="1">
        <f t="shared" si="23"/>
        <v>22865.140744877797</v>
      </c>
      <c r="AM59" s="1">
        <f t="shared" si="23"/>
        <v>228651.30552134529</v>
      </c>
      <c r="AN59" s="1">
        <f t="shared" si="23"/>
        <v>0</v>
      </c>
      <c r="AO59" s="1">
        <f t="shared" si="23"/>
        <v>112016.31421489715</v>
      </c>
      <c r="AP59" s="1">
        <f t="shared" si="23"/>
        <v>99.729697441866776</v>
      </c>
      <c r="AQ59" s="1">
        <f t="shared" si="23"/>
        <v>167249.16163772932</v>
      </c>
      <c r="AR59" s="1">
        <f t="shared" si="23"/>
        <v>2255.6056713973367</v>
      </c>
      <c r="AS59" s="1">
        <f t="shared" si="23"/>
        <v>3053.2645909268708</v>
      </c>
      <c r="AT59" s="1">
        <f t="shared" si="23"/>
        <v>21830.034089298173</v>
      </c>
      <c r="AU59" s="1">
        <f t="shared" si="23"/>
        <v>111.60238023644561</v>
      </c>
      <c r="AV59" s="1">
        <f t="shared" si="23"/>
        <v>0</v>
      </c>
      <c r="AW59" s="1">
        <f t="shared" si="23"/>
        <v>2127.1146687831024</v>
      </c>
      <c r="AX59" s="1">
        <f t="shared" si="23"/>
        <v>744537.59163404536</v>
      </c>
      <c r="AY59" s="1">
        <f t="shared" si="23"/>
        <v>628851.62586642336</v>
      </c>
      <c r="AZ59" s="1">
        <f t="shared" si="23"/>
        <v>115685.96576762169</v>
      </c>
      <c r="BA59" s="1">
        <f t="shared" si="23"/>
        <v>124.97769030572579</v>
      </c>
      <c r="BB59" s="1">
        <f t="shared" si="23"/>
        <v>3.0450421497268985</v>
      </c>
      <c r="BC59" s="1">
        <f t="shared" si="23"/>
        <v>97853.940905735741</v>
      </c>
      <c r="BD59" s="1">
        <f t="shared" si="23"/>
        <v>204.0410474225211</v>
      </c>
      <c r="BE59" s="1">
        <f t="shared" si="23"/>
        <v>205197.79425310134</v>
      </c>
      <c r="BF59" s="1">
        <f t="shared" si="23"/>
        <v>1029.4973143515365</v>
      </c>
      <c r="BG59" s="1">
        <f t="shared" si="23"/>
        <v>240.45908922987007</v>
      </c>
      <c r="BH59" s="1">
        <f t="shared" si="23"/>
        <v>293192.59904275218</v>
      </c>
      <c r="BI59" s="1">
        <f t="shared" si="23"/>
        <v>21251.841060141938</v>
      </c>
      <c r="BJ59" s="1">
        <f t="shared" si="23"/>
        <v>380.55678552103393</v>
      </c>
      <c r="BK59" s="1">
        <f t="shared" si="23"/>
        <v>1138.0303872528746</v>
      </c>
      <c r="BL59" s="1">
        <f t="shared" si="23"/>
        <v>9.3332105162673411</v>
      </c>
      <c r="BM59" s="1">
        <f t="shared" si="23"/>
        <v>42215.81315825101</v>
      </c>
      <c r="BN59" s="1">
        <f t="shared" si="23"/>
        <v>40739.557691184978</v>
      </c>
      <c r="BO59" s="1">
        <f t="shared" si="23"/>
        <v>0</v>
      </c>
      <c r="BP59" s="1">
        <f t="shared" si="23"/>
        <v>14946.397652884894</v>
      </c>
      <c r="BQ59" s="1">
        <f t="shared" si="23"/>
        <v>48354.340973692204</v>
      </c>
      <c r="BR59" s="1"/>
      <c r="BS59" s="1">
        <f>SUM(BS3:BS15)</f>
        <v>24512.991868296835</v>
      </c>
      <c r="BT59" s="1">
        <f>SUM(BT3:BT15)</f>
        <v>1568402.9169295058</v>
      </c>
      <c r="BU59" s="1">
        <f>SUM(BU3:BU15)</f>
        <v>12133.047260874151</v>
      </c>
      <c r="BV59" s="1"/>
      <c r="BW59" s="76">
        <f t="shared" si="19"/>
        <v>-0.21229176873330297</v>
      </c>
      <c r="BX59" s="23">
        <f>IF(AI59&lt;&gt;0,(AI59-C59)/C59,"")</f>
        <v>-0.2085376423443055</v>
      </c>
      <c r="BY59" s="23">
        <f>IF(AM59&lt;&gt;0,(AM59-D59)/D59,"")</f>
        <v>-0.2110337268896777</v>
      </c>
      <c r="BZ59" s="23">
        <f t="shared" si="14"/>
        <v>-0.21880938547447309</v>
      </c>
      <c r="CA59" s="23">
        <f t="shared" si="14"/>
        <v>-0.21881581730138744</v>
      </c>
      <c r="CB59" s="23">
        <f>IF(BM59&lt;&gt;0,(BM59-G59)/G59,"")</f>
        <v>-0.22226184550993555</v>
      </c>
      <c r="CC59" s="23">
        <f>IF(BT59&lt;&gt;0,(BT59-H59)/H59,"")</f>
        <v>-0.18430543714388187</v>
      </c>
    </row>
    <row r="60" spans="1:81" x14ac:dyDescent="0.25">
      <c r="A60" s="4" t="s">
        <v>127</v>
      </c>
      <c r="B60" s="1">
        <f t="shared" ref="B60:H60" si="24">SUM(B16:B47)</f>
        <v>8786428.8262510002</v>
      </c>
      <c r="C60" s="1">
        <f t="shared" si="24"/>
        <v>148364.92875452701</v>
      </c>
      <c r="D60" s="1">
        <f t="shared" si="24"/>
        <v>427468.69494119997</v>
      </c>
      <c r="E60" s="1">
        <f t="shared" si="24"/>
        <v>1437289.7367958701</v>
      </c>
      <c r="F60" s="1">
        <f t="shared" si="24"/>
        <v>926356.29695912998</v>
      </c>
      <c r="G60" s="1">
        <f t="shared" si="24"/>
        <v>56040.383103302993</v>
      </c>
      <c r="H60" s="1">
        <f t="shared" si="24"/>
        <v>2753113.786637601</v>
      </c>
      <c r="L60" s="1">
        <f t="shared" ref="L60:BU60" si="25">SUM(L16:L47)</f>
        <v>2686.4911471297883</v>
      </c>
      <c r="M60" s="1">
        <f t="shared" si="25"/>
        <v>9424.7842323324094</v>
      </c>
      <c r="N60" s="1">
        <f t="shared" si="25"/>
        <v>9424.7842323324094</v>
      </c>
      <c r="O60" s="1">
        <f t="shared" si="25"/>
        <v>17185.39956893479</v>
      </c>
      <c r="P60" s="1"/>
      <c r="Q60" s="1">
        <f t="shared" si="25"/>
        <v>3415.1795978237374</v>
      </c>
      <c r="R60" s="1">
        <f t="shared" si="25"/>
        <v>22758.413404857103</v>
      </c>
      <c r="S60" s="1">
        <f t="shared" si="25"/>
        <v>545771.82272691757</v>
      </c>
      <c r="T60" s="1">
        <f t="shared" si="25"/>
        <v>10773.844913244457</v>
      </c>
      <c r="U60" s="1">
        <f t="shared" si="25"/>
        <v>2903.9685773476667</v>
      </c>
      <c r="V60" s="1">
        <f t="shared" si="25"/>
        <v>2105.3482532164285</v>
      </c>
      <c r="W60" s="1">
        <f t="shared" si="25"/>
        <v>87.164575229083113</v>
      </c>
      <c r="X60" s="1"/>
      <c r="Y60" s="1">
        <f t="shared" si="25"/>
        <v>15408.565807261008</v>
      </c>
      <c r="Z60" s="1">
        <f t="shared" si="25"/>
        <v>15408.565807261008</v>
      </c>
      <c r="AA60" s="1">
        <f t="shared" si="25"/>
        <v>152467417.93836913</v>
      </c>
      <c r="AB60" s="1">
        <f t="shared" si="25"/>
        <v>0</v>
      </c>
      <c r="AC60" s="1">
        <f t="shared" si="25"/>
        <v>2968.4938720033515</v>
      </c>
      <c r="AD60" s="1">
        <f t="shared" si="25"/>
        <v>854.1313715294425</v>
      </c>
      <c r="AE60" s="1"/>
      <c r="AF60" s="1">
        <f t="shared" si="25"/>
        <v>5222.3560303043778</v>
      </c>
      <c r="AG60" s="1">
        <f t="shared" si="25"/>
        <v>9684.1592988873963</v>
      </c>
      <c r="AH60" s="1">
        <f t="shared" si="25"/>
        <v>0</v>
      </c>
      <c r="AI60" s="1">
        <f t="shared" si="25"/>
        <v>10555.022297584381</v>
      </c>
      <c r="AJ60" s="1">
        <f t="shared" si="25"/>
        <v>0</v>
      </c>
      <c r="AK60" s="1">
        <f t="shared" si="25"/>
        <v>19595.891723529348</v>
      </c>
      <c r="AL60" s="1">
        <f t="shared" si="25"/>
        <v>2177.3212554158176</v>
      </c>
      <c r="AM60" s="1">
        <f t="shared" si="25"/>
        <v>21773.212978945161</v>
      </c>
      <c r="AN60" s="1">
        <f t="shared" si="25"/>
        <v>0</v>
      </c>
      <c r="AO60" s="1">
        <f t="shared" si="25"/>
        <v>10150.183227537134</v>
      </c>
      <c r="AP60" s="1">
        <f t="shared" si="25"/>
        <v>10.439861490324457</v>
      </c>
      <c r="AQ60" s="1">
        <f t="shared" si="25"/>
        <v>19568.134725433283</v>
      </c>
      <c r="AR60" s="1">
        <f t="shared" si="25"/>
        <v>207.36770411878487</v>
      </c>
      <c r="AS60" s="1">
        <f t="shared" si="25"/>
        <v>681.81644948935298</v>
      </c>
      <c r="AT60" s="1">
        <f t="shared" si="25"/>
        <v>2478.2150004276932</v>
      </c>
      <c r="AU60" s="1">
        <f t="shared" si="25"/>
        <v>10.632786269316608</v>
      </c>
      <c r="AV60" s="1">
        <f t="shared" si="25"/>
        <v>0</v>
      </c>
      <c r="AW60" s="1">
        <f t="shared" si="25"/>
        <v>507.74529704007347</v>
      </c>
      <c r="AX60" s="1">
        <f t="shared" si="25"/>
        <v>72377.952547455119</v>
      </c>
      <c r="AY60" s="1">
        <f t="shared" si="25"/>
        <v>61857.239159491262</v>
      </c>
      <c r="AZ60" s="1">
        <f t="shared" si="25"/>
        <v>10520.713387963855</v>
      </c>
      <c r="BA60" s="1">
        <f t="shared" si="25"/>
        <v>14.99839932571634</v>
      </c>
      <c r="BB60" s="1">
        <f t="shared" si="25"/>
        <v>0.27796068363784621</v>
      </c>
      <c r="BC60" s="1">
        <f t="shared" si="25"/>
        <v>9038.8262406642298</v>
      </c>
      <c r="BD60" s="1">
        <f t="shared" si="25"/>
        <v>47.800494602754597</v>
      </c>
      <c r="BE60" s="1">
        <f t="shared" si="25"/>
        <v>19941.198176612252</v>
      </c>
      <c r="BF60" s="1">
        <f t="shared" si="25"/>
        <v>174.15108469231711</v>
      </c>
      <c r="BG60" s="1">
        <f t="shared" si="25"/>
        <v>37.539504402519867</v>
      </c>
      <c r="BH60" s="1">
        <f t="shared" si="25"/>
        <v>28492.550358151828</v>
      </c>
      <c r="BI60" s="1">
        <f t="shared" si="25"/>
        <v>2546.3678666689034</v>
      </c>
      <c r="BJ60" s="1">
        <f t="shared" si="25"/>
        <v>35.406368830073184</v>
      </c>
      <c r="BK60" s="1">
        <f t="shared" si="25"/>
        <v>177.37696976052263</v>
      </c>
      <c r="BL60" s="1">
        <f t="shared" si="25"/>
        <v>0.89650292993490621</v>
      </c>
      <c r="BM60" s="1">
        <f t="shared" si="25"/>
        <v>4526.605219273225</v>
      </c>
      <c r="BN60" s="1">
        <f t="shared" si="25"/>
        <v>5257.5910715499622</v>
      </c>
      <c r="BO60" s="1">
        <f t="shared" si="25"/>
        <v>0</v>
      </c>
      <c r="BP60" s="1">
        <f t="shared" si="25"/>
        <v>1066.281476957025</v>
      </c>
      <c r="BQ60" s="1">
        <f t="shared" si="25"/>
        <v>4441.6191801145787</v>
      </c>
      <c r="BR60" s="1"/>
      <c r="BS60" s="1">
        <f t="shared" si="25"/>
        <v>1851.5676431555607</v>
      </c>
      <c r="BT60" s="1">
        <f t="shared" si="25"/>
        <v>155323.73398457846</v>
      </c>
      <c r="BU60" s="1">
        <f t="shared" si="25"/>
        <v>1334.6144244348407</v>
      </c>
      <c r="BV60" s="1"/>
      <c r="BW60" s="76">
        <f t="shared" si="19"/>
        <v>-0.93788468176099848</v>
      </c>
      <c r="BX60" s="23">
        <f>IF(AI60&lt;&gt;0,(AI60-C60)/C60,"")</f>
        <v>-0.92885769982036726</v>
      </c>
      <c r="BY60" s="23">
        <f>IF(AM60&lt;&gt;0,(AM60-D60)/D60,"")</f>
        <v>-0.94906477775655551</v>
      </c>
      <c r="BZ60" s="23">
        <f t="shared" si="14"/>
        <v>-0.94964275420987398</v>
      </c>
      <c r="CA60" s="23">
        <f t="shared" si="14"/>
        <v>-0.93322521867391117</v>
      </c>
      <c r="CB60" s="23">
        <f>IF(BM60&lt;&gt;0,(BM60-G60)/G60,"")</f>
        <v>-0.9192260122324819</v>
      </c>
      <c r="CC60" s="23">
        <f>IF(BT60&lt;&gt;0,(BT60-H60)/H60,"")</f>
        <v>-0.94358252290971367</v>
      </c>
    </row>
    <row r="61" spans="1:81" x14ac:dyDescent="0.25">
      <c r="A61" s="4" t="s">
        <v>441</v>
      </c>
      <c r="B61" s="1">
        <f>SUM(B48:B55)</f>
        <v>3024273.487495</v>
      </c>
      <c r="C61" s="1">
        <f t="shared" ref="C61:H61" si="26">SUM(C48:C55)</f>
        <v>45780.308803599997</v>
      </c>
      <c r="D61" s="1">
        <f t="shared" si="26"/>
        <v>171576.95225494</v>
      </c>
      <c r="E61" s="1">
        <f t="shared" si="26"/>
        <v>540810.68121820001</v>
      </c>
      <c r="F61" s="1">
        <f t="shared" si="26"/>
        <v>294512.26319049002</v>
      </c>
      <c r="G61" s="1">
        <f t="shared" si="26"/>
        <v>15195.088373760002</v>
      </c>
      <c r="H61" s="1">
        <f t="shared" si="26"/>
        <v>1013277.4405966999</v>
      </c>
      <c r="L61" s="1">
        <f t="shared" ref="L61:BU61" si="27">SUM(L48:L55)</f>
        <v>0</v>
      </c>
      <c r="M61" s="1">
        <f t="shared" si="27"/>
        <v>0</v>
      </c>
      <c r="N61" s="1">
        <f t="shared" si="27"/>
        <v>0</v>
      </c>
      <c r="O61" s="1">
        <f t="shared" si="27"/>
        <v>0</v>
      </c>
      <c r="P61" s="1"/>
      <c r="Q61" s="1">
        <f t="shared" si="27"/>
        <v>0</v>
      </c>
      <c r="R61" s="1">
        <f t="shared" si="27"/>
        <v>0</v>
      </c>
      <c r="S61" s="1">
        <f t="shared" si="27"/>
        <v>0</v>
      </c>
      <c r="T61" s="1">
        <f t="shared" si="27"/>
        <v>0</v>
      </c>
      <c r="U61" s="1">
        <f t="shared" si="27"/>
        <v>0</v>
      </c>
      <c r="V61" s="1">
        <f t="shared" si="27"/>
        <v>0</v>
      </c>
      <c r="W61" s="1">
        <f t="shared" si="27"/>
        <v>0</v>
      </c>
      <c r="X61" s="1"/>
      <c r="Y61" s="1">
        <f t="shared" si="27"/>
        <v>0</v>
      </c>
      <c r="Z61" s="1">
        <f t="shared" si="27"/>
        <v>0</v>
      </c>
      <c r="AA61" s="1">
        <f t="shared" si="27"/>
        <v>0</v>
      </c>
      <c r="AB61" s="1">
        <f t="shared" si="27"/>
        <v>0</v>
      </c>
      <c r="AC61" s="1">
        <f t="shared" si="27"/>
        <v>0</v>
      </c>
      <c r="AD61" s="1">
        <f t="shared" si="27"/>
        <v>0</v>
      </c>
      <c r="AE61" s="1"/>
      <c r="AF61" s="1">
        <f t="shared" si="27"/>
        <v>0</v>
      </c>
      <c r="AG61" s="1">
        <f t="shared" si="27"/>
        <v>0</v>
      </c>
      <c r="AH61" s="1">
        <f t="shared" si="27"/>
        <v>0</v>
      </c>
      <c r="AI61" s="1">
        <f t="shared" si="27"/>
        <v>0</v>
      </c>
      <c r="AJ61" s="1">
        <f t="shared" si="27"/>
        <v>0</v>
      </c>
      <c r="AK61" s="1">
        <f t="shared" si="27"/>
        <v>0</v>
      </c>
      <c r="AL61" s="1">
        <f t="shared" si="27"/>
        <v>0</v>
      </c>
      <c r="AM61" s="1">
        <f t="shared" si="27"/>
        <v>0</v>
      </c>
      <c r="AN61" s="1">
        <f t="shared" si="27"/>
        <v>0</v>
      </c>
      <c r="AO61" s="1">
        <f t="shared" si="27"/>
        <v>0</v>
      </c>
      <c r="AP61" s="1">
        <f t="shared" si="27"/>
        <v>0</v>
      </c>
      <c r="AQ61" s="1">
        <f t="shared" si="27"/>
        <v>0</v>
      </c>
      <c r="AR61" s="1">
        <f t="shared" si="27"/>
        <v>0</v>
      </c>
      <c r="AS61" s="1">
        <f t="shared" si="27"/>
        <v>0</v>
      </c>
      <c r="AT61" s="1">
        <f t="shared" si="27"/>
        <v>0</v>
      </c>
      <c r="AU61" s="1">
        <f t="shared" si="27"/>
        <v>0</v>
      </c>
      <c r="AV61" s="1">
        <f t="shared" si="27"/>
        <v>0</v>
      </c>
      <c r="AW61" s="1">
        <f t="shared" si="27"/>
        <v>0</v>
      </c>
      <c r="AX61" s="1">
        <f t="shared" si="27"/>
        <v>0</v>
      </c>
      <c r="AY61" s="1">
        <f t="shared" si="27"/>
        <v>0</v>
      </c>
      <c r="AZ61" s="1">
        <f t="shared" si="27"/>
        <v>0</v>
      </c>
      <c r="BA61" s="1">
        <f t="shared" si="27"/>
        <v>0</v>
      </c>
      <c r="BB61" s="1">
        <f t="shared" si="27"/>
        <v>0</v>
      </c>
      <c r="BC61" s="1">
        <f t="shared" si="27"/>
        <v>0</v>
      </c>
      <c r="BD61" s="1">
        <f t="shared" si="27"/>
        <v>0</v>
      </c>
      <c r="BE61" s="1">
        <f t="shared" si="27"/>
        <v>0</v>
      </c>
      <c r="BF61" s="1">
        <f t="shared" si="27"/>
        <v>0</v>
      </c>
      <c r="BG61" s="1">
        <f t="shared" si="27"/>
        <v>0</v>
      </c>
      <c r="BH61" s="1">
        <f t="shared" si="27"/>
        <v>0</v>
      </c>
      <c r="BI61" s="1">
        <f t="shared" si="27"/>
        <v>0</v>
      </c>
      <c r="BJ61" s="1">
        <f t="shared" si="27"/>
        <v>0</v>
      </c>
      <c r="BK61" s="1">
        <f t="shared" si="27"/>
        <v>0</v>
      </c>
      <c r="BL61" s="1">
        <f t="shared" si="27"/>
        <v>0</v>
      </c>
      <c r="BM61" s="1">
        <f t="shared" si="27"/>
        <v>0</v>
      </c>
      <c r="BN61" s="1">
        <f t="shared" si="27"/>
        <v>0</v>
      </c>
      <c r="BO61" s="1">
        <f t="shared" si="27"/>
        <v>0</v>
      </c>
      <c r="BP61" s="1">
        <f t="shared" si="27"/>
        <v>0</v>
      </c>
      <c r="BQ61" s="1">
        <f t="shared" si="27"/>
        <v>0</v>
      </c>
      <c r="BR61" s="1"/>
      <c r="BS61" s="1">
        <f t="shared" si="27"/>
        <v>0</v>
      </c>
      <c r="BT61" s="1">
        <f t="shared" si="27"/>
        <v>0</v>
      </c>
      <c r="BU61" s="1">
        <f t="shared" si="27"/>
        <v>0</v>
      </c>
    </row>
    <row r="62" spans="1:81" x14ac:dyDescent="0.25">
      <c r="A62" s="82"/>
    </row>
    <row r="63" spans="1:81" x14ac:dyDescent="0.25">
      <c r="A63" s="82"/>
    </row>
    <row r="64" spans="1:81" x14ac:dyDescent="0.25">
      <c r="A64" s="12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9">
    <tabColor rgb="FFFF0000"/>
  </sheetPr>
  <dimension ref="A1:BX65"/>
  <sheetViews>
    <sheetView zoomScale="85" zoomScaleNormal="85" workbookViewId="0">
      <pane xSplit="1" ySplit="2" topLeftCell="J3" activePane="bottomRight" state="frozen"/>
      <selection activeCell="Q17" sqref="Q17"/>
      <selection pane="topRight" activeCell="Q17" sqref="Q17"/>
      <selection pane="bottomLeft" activeCell="Q17" sqref="Q17"/>
      <selection pane="bottomRight" activeCell="AB24" sqref="AB24"/>
    </sheetView>
  </sheetViews>
  <sheetFormatPr defaultColWidth="9.140625" defaultRowHeight="15" x14ac:dyDescent="0.25"/>
  <cols>
    <col min="1" max="1" width="20.7109375" style="28" bestFit="1" customWidth="1"/>
    <col min="2" max="2" width="10.140625" style="26" customWidth="1"/>
    <col min="3" max="7" width="9.140625" style="26"/>
    <col min="8" max="8" width="10.28515625" style="26" bestFit="1" customWidth="1"/>
    <col min="9" max="9" width="9.140625" style="28"/>
    <col min="10" max="10" width="20.7109375" style="28" customWidth="1"/>
    <col min="11" max="11" width="7.7109375" style="26" bestFit="1" customWidth="1"/>
    <col min="12" max="12" width="6.7109375" style="26" bestFit="1" customWidth="1"/>
    <col min="13" max="13" width="14.5703125" style="26" bestFit="1" customWidth="1"/>
    <col min="14" max="14" width="7.7109375" style="26" bestFit="1" customWidth="1"/>
    <col min="15" max="15" width="6.7109375" style="26" bestFit="1" customWidth="1"/>
    <col min="16" max="17" width="9.28515625" style="26" bestFit="1" customWidth="1"/>
    <col min="18" max="18" width="6.7109375" style="26" bestFit="1" customWidth="1"/>
    <col min="19" max="19" width="7.7109375" style="26" bestFit="1" customWidth="1"/>
    <col min="20" max="21" width="6.7109375" style="26" bestFit="1" customWidth="1"/>
    <col min="22" max="22" width="7.7109375" style="26" bestFit="1" customWidth="1"/>
    <col min="23" max="23" width="15.42578125" style="26" bestFit="1" customWidth="1"/>
    <col min="24" max="24" width="15.42578125" style="26" customWidth="1"/>
    <col min="25" max="25" width="6.5703125" style="26" bestFit="1" customWidth="1"/>
    <col min="26" max="26" width="6.7109375" style="26" bestFit="1" customWidth="1"/>
    <col min="27" max="27" width="5.7109375" style="26" bestFit="1" customWidth="1"/>
    <col min="28" max="28" width="6.7109375" style="26" bestFit="1" customWidth="1"/>
    <col min="29" max="29" width="7.7109375" style="26" bestFit="1" customWidth="1"/>
    <col min="30" max="30" width="6.7109375" style="26" customWidth="1"/>
    <col min="31" max="31" width="7.7109375" style="26" bestFit="1" customWidth="1"/>
    <col min="32" max="32" width="10" style="26" bestFit="1" customWidth="1"/>
    <col min="33" max="33" width="7.7109375" style="26" bestFit="1" customWidth="1"/>
    <col min="34" max="34" width="6.7109375" style="26" bestFit="1" customWidth="1"/>
    <col min="35" max="35" width="7.7109375" style="26" bestFit="1" customWidth="1"/>
    <col min="36" max="36" width="6" style="26" bestFit="1" customWidth="1"/>
    <col min="37" max="37" width="7.7109375" style="26" bestFit="1" customWidth="1"/>
    <col min="38" max="38" width="4.28515625" style="26" bestFit="1" customWidth="1"/>
    <col min="39" max="39" width="7.7109375" style="26" bestFit="1" customWidth="1"/>
    <col min="40" max="40" width="5.7109375" style="26" bestFit="1" customWidth="1"/>
    <col min="41" max="42" width="6.7109375" style="26" bestFit="1" customWidth="1"/>
    <col min="43" max="43" width="4.140625" style="26" bestFit="1" customWidth="1"/>
    <col min="44" max="44" width="5.85546875" style="26" bestFit="1" customWidth="1"/>
    <col min="45" max="45" width="6.7109375" style="26" bestFit="1" customWidth="1"/>
    <col min="46" max="48" width="7.7109375" style="26" bestFit="1" customWidth="1"/>
    <col min="49" max="49" width="5.140625" style="26" bestFit="1" customWidth="1"/>
    <col min="50" max="50" width="5.28515625" style="26" bestFit="1" customWidth="1"/>
    <col min="51" max="51" width="8.7109375" style="26" bestFit="1" customWidth="1"/>
    <col min="52" max="52" width="5.7109375" style="26" bestFit="1" customWidth="1"/>
    <col min="53" max="53" width="7.85546875" style="26" bestFit="1" customWidth="1"/>
    <col min="54" max="54" width="5.85546875" style="26" bestFit="1" customWidth="1"/>
    <col min="55" max="55" width="6" style="26" bestFit="1" customWidth="1"/>
    <col min="56" max="56" width="7.7109375" style="26" bestFit="1" customWidth="1"/>
    <col min="57" max="57" width="6.7109375" style="26" bestFit="1" customWidth="1"/>
    <col min="58" max="59" width="5.7109375" style="26" bestFit="1" customWidth="1"/>
    <col min="60" max="60" width="3.85546875" style="26" bestFit="1" customWidth="1"/>
    <col min="61" max="61" width="6.7109375" style="26" bestFit="1" customWidth="1"/>
    <col min="62" max="62" width="8" style="26" bestFit="1" customWidth="1"/>
    <col min="63" max="63" width="5.28515625" style="26" bestFit="1" customWidth="1"/>
    <col min="64" max="65" width="6.7109375" style="26" bestFit="1" customWidth="1"/>
    <col min="66" max="66" width="7.7109375" style="26" bestFit="1" customWidth="1"/>
    <col min="67" max="67" width="9.28515625" style="26" bestFit="1" customWidth="1"/>
    <col min="68" max="68" width="7.140625" style="26" bestFit="1" customWidth="1"/>
    <col min="69" max="69" width="7.7109375" style="26" customWidth="1"/>
    <col min="70" max="70" width="10.28515625" style="28" bestFit="1" customWidth="1"/>
    <col min="71" max="74" width="9.140625" style="28"/>
    <col min="75" max="75" width="8.5703125" style="28" customWidth="1"/>
    <col min="76" max="16384" width="9.140625" style="28"/>
  </cols>
  <sheetData>
    <row r="1" spans="1:76" x14ac:dyDescent="0.25">
      <c r="B1" s="26" t="s">
        <v>470</v>
      </c>
      <c r="J1" s="28" t="s">
        <v>497</v>
      </c>
      <c r="BR1" s="28" t="s">
        <v>316</v>
      </c>
    </row>
    <row r="2" spans="1:76" x14ac:dyDescent="0.25">
      <c r="A2" s="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J2" s="28" t="s">
        <v>227</v>
      </c>
      <c r="K2" s="26" t="s">
        <v>391</v>
      </c>
      <c r="L2" s="26" t="s">
        <v>131</v>
      </c>
      <c r="M2" s="26" t="s">
        <v>132</v>
      </c>
      <c r="N2" s="26" t="s">
        <v>133</v>
      </c>
      <c r="O2" s="26" t="s">
        <v>392</v>
      </c>
      <c r="P2" s="26" t="s">
        <v>134</v>
      </c>
      <c r="Q2" s="26" t="s">
        <v>59</v>
      </c>
      <c r="R2" s="26" t="s">
        <v>136</v>
      </c>
      <c r="S2" s="26" t="s">
        <v>137</v>
      </c>
      <c r="T2" s="26" t="s">
        <v>393</v>
      </c>
      <c r="U2" s="26" t="s">
        <v>138</v>
      </c>
      <c r="V2" s="26" t="s">
        <v>139</v>
      </c>
      <c r="W2" s="26" t="s">
        <v>140</v>
      </c>
      <c r="X2" s="26" t="s">
        <v>212</v>
      </c>
      <c r="Y2" s="26" t="s">
        <v>141</v>
      </c>
      <c r="Z2" s="26" t="s">
        <v>142</v>
      </c>
      <c r="AA2" s="26" t="s">
        <v>143</v>
      </c>
      <c r="AB2" s="26" t="s">
        <v>394</v>
      </c>
      <c r="AC2" s="26" t="s">
        <v>144</v>
      </c>
      <c r="AD2" s="26" t="s">
        <v>400</v>
      </c>
      <c r="AE2" s="26" t="s">
        <v>57</v>
      </c>
      <c r="AF2" s="26" t="s">
        <v>128</v>
      </c>
      <c r="AG2" s="26" t="s">
        <v>145</v>
      </c>
      <c r="AH2" s="26" t="s">
        <v>146</v>
      </c>
      <c r="AI2" s="26" t="s">
        <v>60</v>
      </c>
      <c r="AJ2" s="26" t="s">
        <v>147</v>
      </c>
      <c r="AK2" s="26" t="s">
        <v>148</v>
      </c>
      <c r="AL2" s="26" t="s">
        <v>149</v>
      </c>
      <c r="AM2" s="26" t="s">
        <v>150</v>
      </c>
      <c r="AN2" s="26" t="s">
        <v>151</v>
      </c>
      <c r="AO2" s="26" t="s">
        <v>152</v>
      </c>
      <c r="AP2" s="26" t="s">
        <v>153</v>
      </c>
      <c r="AQ2" s="26" t="s">
        <v>154</v>
      </c>
      <c r="AR2" s="26" t="s">
        <v>155</v>
      </c>
      <c r="AS2" s="26" t="s">
        <v>156</v>
      </c>
      <c r="AT2" s="26" t="s">
        <v>54</v>
      </c>
      <c r="AU2" s="26" t="s">
        <v>53</v>
      </c>
      <c r="AV2" s="26" t="s">
        <v>157</v>
      </c>
      <c r="AW2" s="26" t="s">
        <v>158</v>
      </c>
      <c r="AX2" s="26" t="s">
        <v>159</v>
      </c>
      <c r="AY2" s="26" t="s">
        <v>160</v>
      </c>
      <c r="AZ2" s="26" t="s">
        <v>161</v>
      </c>
      <c r="BA2" s="26" t="s">
        <v>162</v>
      </c>
      <c r="BB2" s="26" t="s">
        <v>163</v>
      </c>
      <c r="BC2" s="26" t="s">
        <v>164</v>
      </c>
      <c r="BD2" s="26" t="s">
        <v>165</v>
      </c>
      <c r="BE2" s="26" t="s">
        <v>395</v>
      </c>
      <c r="BF2" s="26" t="s">
        <v>166</v>
      </c>
      <c r="BG2" s="26" t="s">
        <v>167</v>
      </c>
      <c r="BH2" s="26" t="s">
        <v>168</v>
      </c>
      <c r="BI2" s="26" t="s">
        <v>61</v>
      </c>
      <c r="BJ2" s="26" t="s">
        <v>401</v>
      </c>
      <c r="BK2" s="26" t="s">
        <v>169</v>
      </c>
      <c r="BL2" s="26" t="s">
        <v>170</v>
      </c>
      <c r="BM2" s="26" t="s">
        <v>171</v>
      </c>
      <c r="BN2" s="26" t="s">
        <v>173</v>
      </c>
      <c r="BO2" s="26" t="s">
        <v>174</v>
      </c>
      <c r="BP2" s="26" t="s">
        <v>402</v>
      </c>
      <c r="BR2" s="26" t="s">
        <v>59</v>
      </c>
      <c r="BS2" s="26" t="s">
        <v>57</v>
      </c>
      <c r="BT2" s="26" t="s">
        <v>60</v>
      </c>
      <c r="BU2" s="26" t="s">
        <v>54</v>
      </c>
      <c r="BV2" s="26" t="s">
        <v>53</v>
      </c>
      <c r="BW2" s="26" t="s">
        <v>61</v>
      </c>
      <c r="BX2" s="26" t="s">
        <v>62</v>
      </c>
    </row>
    <row r="3" spans="1:76" x14ac:dyDescent="0.25">
      <c r="A3" s="25" t="s">
        <v>121</v>
      </c>
      <c r="B3" s="86">
        <v>15941.570755999999</v>
      </c>
      <c r="C3" s="86">
        <v>262.350121</v>
      </c>
      <c r="D3" s="86">
        <v>253.95003600000001</v>
      </c>
      <c r="E3" s="86">
        <v>1654.252864</v>
      </c>
      <c r="F3" s="86">
        <v>1401.9093849999999</v>
      </c>
      <c r="G3" s="86">
        <v>130.94072299999999</v>
      </c>
      <c r="H3" s="86">
        <v>3771.2812560000002</v>
      </c>
      <c r="J3" s="28" t="s">
        <v>121</v>
      </c>
      <c r="K3" s="26">
        <v>102.38763827581</v>
      </c>
      <c r="L3" s="26">
        <v>92.149460746640599</v>
      </c>
      <c r="M3" s="26">
        <v>92.149460746640599</v>
      </c>
      <c r="N3" s="26">
        <v>305.012183220125</v>
      </c>
      <c r="O3" s="26">
        <v>90.199684135568404</v>
      </c>
      <c r="P3" s="26">
        <v>867.34400311169099</v>
      </c>
      <c r="Q3" s="26">
        <v>15941.483814216501</v>
      </c>
      <c r="R3" s="26">
        <v>206.72352582167301</v>
      </c>
      <c r="S3" s="26">
        <v>110.676204937902</v>
      </c>
      <c r="T3" s="26">
        <v>49.730748037669201</v>
      </c>
      <c r="U3" s="26">
        <v>3.3220270104427998</v>
      </c>
      <c r="V3" s="26">
        <v>406.13879335865698</v>
      </c>
      <c r="W3" s="26">
        <v>406.13879335865698</v>
      </c>
      <c r="X3" s="26">
        <v>265925.15547920199</v>
      </c>
      <c r="Y3" s="26">
        <v>0</v>
      </c>
      <c r="Z3" s="26">
        <v>45.837092654254597</v>
      </c>
      <c r="AA3" s="26">
        <v>18.452360206288301</v>
      </c>
      <c r="AB3" s="26">
        <v>40.1752282831307</v>
      </c>
      <c r="AC3" s="26">
        <v>369.08872782268401</v>
      </c>
      <c r="AD3" s="26">
        <v>0</v>
      </c>
      <c r="AE3" s="26">
        <v>262.351052511891</v>
      </c>
      <c r="AF3" s="26">
        <v>0</v>
      </c>
      <c r="AG3" s="26">
        <v>228.55399917150299</v>
      </c>
      <c r="AH3" s="26">
        <v>25.39526466972</v>
      </c>
      <c r="AI3" s="26">
        <v>253.949263841223</v>
      </c>
      <c r="AJ3" s="26">
        <v>0</v>
      </c>
      <c r="AK3" s="26">
        <v>279.96208052194402</v>
      </c>
      <c r="AL3" s="26">
        <v>0.21589567497258</v>
      </c>
      <c r="AM3" s="26">
        <v>480.65811150845701</v>
      </c>
      <c r="AN3" s="26">
        <v>5.1772811300892299</v>
      </c>
      <c r="AO3" s="26">
        <v>2.9019663541614902</v>
      </c>
      <c r="AP3" s="26">
        <v>45.242382568053898</v>
      </c>
      <c r="AQ3" s="26">
        <v>0.252345622557692</v>
      </c>
      <c r="AR3" s="26">
        <v>0</v>
      </c>
      <c r="AS3" s="26">
        <v>1.6864697349493201</v>
      </c>
      <c r="AT3" s="26">
        <v>1654.2508807627801</v>
      </c>
      <c r="AU3" s="26">
        <v>1401.9078745402401</v>
      </c>
      <c r="AV3" s="26">
        <v>252.343006222545</v>
      </c>
      <c r="AW3" s="26">
        <v>0.25093957483864898</v>
      </c>
      <c r="AX3" s="26">
        <v>7.0095407111008196E-3</v>
      </c>
      <c r="AY3" s="26">
        <v>224.112877748199</v>
      </c>
      <c r="AZ3" s="26">
        <v>0.17103136636959301</v>
      </c>
      <c r="BA3" s="26">
        <v>460.022535866444</v>
      </c>
      <c r="BB3" s="26">
        <v>1.5491074339853499</v>
      </c>
      <c r="BC3" s="26">
        <v>0.39393586754630999</v>
      </c>
      <c r="BD3" s="26">
        <v>657.166553569558</v>
      </c>
      <c r="BE3" s="26">
        <v>46.129838167253602</v>
      </c>
      <c r="BF3" s="26">
        <v>0.86917697404608696</v>
      </c>
      <c r="BG3" s="26">
        <v>1.8673366766425801</v>
      </c>
      <c r="BH3" s="26">
        <v>2.1028837117015801E-2</v>
      </c>
      <c r="BI3" s="26">
        <v>130.93942970220999</v>
      </c>
      <c r="BJ3" s="26">
        <v>84.195606441092394</v>
      </c>
      <c r="BK3" s="26">
        <v>0</v>
      </c>
      <c r="BL3" s="26">
        <v>40.597498797534499</v>
      </c>
      <c r="BM3" s="26">
        <v>122.67006314575499</v>
      </c>
      <c r="BN3" s="26">
        <v>743.329108975346</v>
      </c>
      <c r="BO3" s="26">
        <v>3771.2633223653302</v>
      </c>
      <c r="BP3" s="26">
        <v>27.676949942679201</v>
      </c>
      <c r="BR3" s="23">
        <f>IF(B3&lt;&gt;0,(Q3-B3)/B3,"")</f>
        <v>-5.4537777254860349E-6</v>
      </c>
      <c r="BS3" s="23">
        <f>IF(C3&lt;&gt;0,(AE3-C3)/C3,"")</f>
        <v>3.5506440303746488E-6</v>
      </c>
      <c r="BT3" s="23">
        <f>IF(D3&lt;&gt;0,(AI3-D3)/D3,"")</f>
        <v>-3.0405932961184745E-6</v>
      </c>
      <c r="BU3" s="23">
        <f>IF(E3&lt;&gt;0,(AT3-E3)/E3,"")</f>
        <v>-1.1988718672542668E-6</v>
      </c>
      <c r="BV3" s="23">
        <f>IF(F3&lt;&gt;0,(AU3-F3)/F3,"")</f>
        <v>-1.0774303788946607E-6</v>
      </c>
      <c r="BW3" s="23">
        <f>IF(G3&lt;&gt;0,(BI3-G3)/G3,"")</f>
        <v>-9.8769715056431664E-6</v>
      </c>
      <c r="BX3" s="23">
        <f>IF(H3&lt;&gt;0,(BO3-H3)/H3,"")</f>
        <v>-4.7553161519077718E-6</v>
      </c>
    </row>
    <row r="4" spans="1:76" x14ac:dyDescent="0.25">
      <c r="A4" s="25" t="s">
        <v>77</v>
      </c>
      <c r="B4" s="86">
        <v>158.47557599999999</v>
      </c>
      <c r="C4" s="86">
        <v>2.5784400000000001</v>
      </c>
      <c r="D4" s="86">
        <v>1.000238</v>
      </c>
      <c r="E4" s="86">
        <v>15.083665999999999</v>
      </c>
      <c r="F4" s="86">
        <v>12.782778</v>
      </c>
      <c r="G4" s="86">
        <v>0.835538</v>
      </c>
      <c r="H4" s="86">
        <v>37.064833999999998</v>
      </c>
      <c r="J4" s="28" t="s">
        <v>77</v>
      </c>
      <c r="K4" s="26">
        <v>1.0062841606034001</v>
      </c>
      <c r="L4" s="26">
        <v>0.90565781370260701</v>
      </c>
      <c r="M4" s="26">
        <v>0.90565781370260701</v>
      </c>
      <c r="N4" s="26">
        <v>2.99770706030192</v>
      </c>
      <c r="O4" s="26">
        <v>0.88649059734453195</v>
      </c>
      <c r="P4" s="26">
        <v>8.5244551600831109</v>
      </c>
      <c r="Q4" s="26">
        <v>158.475496839123</v>
      </c>
      <c r="R4" s="26">
        <v>2.0317347021280101</v>
      </c>
      <c r="S4" s="26">
        <v>1.0877529236660599</v>
      </c>
      <c r="T4" s="26">
        <v>0.48876326856594798</v>
      </c>
      <c r="U4" s="26">
        <v>3.2649471870324097E-2</v>
      </c>
      <c r="V4" s="26">
        <v>3.99161924116911</v>
      </c>
      <c r="W4" s="26">
        <v>3.99161924116911</v>
      </c>
      <c r="X4" s="26">
        <v>957.64534356277898</v>
      </c>
      <c r="Y4" s="26">
        <v>0</v>
      </c>
      <c r="Z4" s="26">
        <v>0.45049739501865599</v>
      </c>
      <c r="AA4" s="26">
        <v>0.181349201192369</v>
      </c>
      <c r="AB4" s="26">
        <v>0.39485288643440902</v>
      </c>
      <c r="AC4" s="26">
        <v>3.6274496066403201</v>
      </c>
      <c r="AD4" s="26">
        <v>0</v>
      </c>
      <c r="AE4" s="26">
        <v>2.57843967878657</v>
      </c>
      <c r="AF4" s="26">
        <v>0</v>
      </c>
      <c r="AG4" s="26">
        <v>0.90021521078942002</v>
      </c>
      <c r="AH4" s="26">
        <v>0.100023862167033</v>
      </c>
      <c r="AI4" s="26">
        <v>1.0002390729564501</v>
      </c>
      <c r="AJ4" s="26">
        <v>0</v>
      </c>
      <c r="AK4" s="26">
        <v>2.7515045530955602</v>
      </c>
      <c r="AL4" s="26">
        <v>1.9685440125222502E-3</v>
      </c>
      <c r="AM4" s="26">
        <v>4.7240047173399002</v>
      </c>
      <c r="AN4" s="26">
        <v>4.7206694334672603E-2</v>
      </c>
      <c r="AO4" s="26">
        <v>2.6460487111228601E-2</v>
      </c>
      <c r="AP4" s="26">
        <v>0.41252587950638497</v>
      </c>
      <c r="AQ4" s="26">
        <v>2.3008746837745301E-3</v>
      </c>
      <c r="AR4" s="26">
        <v>0</v>
      </c>
      <c r="AS4" s="26">
        <v>1.5377791740383701E-2</v>
      </c>
      <c r="AT4" s="26">
        <v>15.0836612147687</v>
      </c>
      <c r="AU4" s="26">
        <v>12.782774185111</v>
      </c>
      <c r="AV4" s="26">
        <v>2.30088702965767</v>
      </c>
      <c r="AW4" s="26">
        <v>2.2881207251001698E-3</v>
      </c>
      <c r="AX4" s="26">
        <v>6.3913667002871497E-5</v>
      </c>
      <c r="AY4" s="26">
        <v>2.04347624795383</v>
      </c>
      <c r="AZ4" s="26">
        <v>1.55949844849727E-3</v>
      </c>
      <c r="BA4" s="26">
        <v>4.1945176562663598</v>
      </c>
      <c r="BB4" s="26">
        <v>1.41249238027524E-2</v>
      </c>
      <c r="BC4" s="26">
        <v>3.59193604391607E-3</v>
      </c>
      <c r="BD4" s="26">
        <v>5.9921679701494099</v>
      </c>
      <c r="BE4" s="26">
        <v>0.45337275289163698</v>
      </c>
      <c r="BF4" s="26">
        <v>7.9252919746248002E-3</v>
      </c>
      <c r="BG4" s="26">
        <v>1.70266130943523E-2</v>
      </c>
      <c r="BH4" s="26">
        <v>1.9174159625655099E-4</v>
      </c>
      <c r="BI4" s="26">
        <v>0.83554340955813799</v>
      </c>
      <c r="BJ4" s="26">
        <v>0.82748711664875396</v>
      </c>
      <c r="BK4" s="26">
        <v>0</v>
      </c>
      <c r="BL4" s="26">
        <v>0.39900614459388101</v>
      </c>
      <c r="BM4" s="26">
        <v>1.2056095075734199</v>
      </c>
      <c r="BN4" s="26">
        <v>7.3055580184857503</v>
      </c>
      <c r="BO4" s="26">
        <v>37.064818532052399</v>
      </c>
      <c r="BP4" s="26">
        <v>0.27201753034055898</v>
      </c>
      <c r="BR4" s="23">
        <f t="shared" ref="BR4:BR56" si="0">IF(B4&lt;&gt;0,(Q4-B4)/B4,"")</f>
        <v>-4.9951468226877302E-7</v>
      </c>
      <c r="BS4" s="23">
        <f t="shared" ref="BS4:BS56" si="1">IF(C4&lt;&gt;0,(AE4-C4)/C4,"")</f>
        <v>-1.2457665490635379E-7</v>
      </c>
      <c r="BT4" s="23">
        <f t="shared" ref="BT4:BT56" si="2">IF(D4&lt;&gt;0,(AI4-D4)/D4,"")</f>
        <v>1.07270114725912E-6</v>
      </c>
      <c r="BU4" s="23">
        <f t="shared" ref="BU4:BV48" si="3">IF(E4&lt;&gt;0,(AT4-E4)/E4,"")</f>
        <v>-3.1724590687762236E-7</v>
      </c>
      <c r="BV4" s="23">
        <f t="shared" si="3"/>
        <v>-2.984397444947549E-7</v>
      </c>
      <c r="BW4" s="23">
        <f t="shared" ref="BW4:BW56" si="4">IF(G4&lt;&gt;0,(BI4-G4)/G4,"")</f>
        <v>6.4743412483837276E-6</v>
      </c>
      <c r="BX4" s="23">
        <f t="shared" ref="BX4:BX56" si="5">IF(H4&lt;&gt;0,(BO4-H4)/H4,"")</f>
        <v>-4.173213779488227E-7</v>
      </c>
    </row>
    <row r="5" spans="1:76" x14ac:dyDescent="0.25">
      <c r="A5" s="6" t="s">
        <v>71</v>
      </c>
      <c r="B5" s="86">
        <v>6434.28024</v>
      </c>
      <c r="C5" s="86">
        <v>105.641082</v>
      </c>
      <c r="D5" s="86">
        <v>89.743403999999998</v>
      </c>
      <c r="E5" s="86">
        <v>656.29297999999994</v>
      </c>
      <c r="F5" s="86">
        <v>556.18055400000003</v>
      </c>
      <c r="G5" s="86">
        <v>48.949418000000001</v>
      </c>
      <c r="H5" s="86">
        <v>1518.589768</v>
      </c>
      <c r="J5" s="28" t="s">
        <v>71</v>
      </c>
      <c r="K5" s="26">
        <v>41.228864576365297</v>
      </c>
      <c r="L5" s="26">
        <v>37.106024689818199</v>
      </c>
      <c r="M5" s="26">
        <v>37.106024689818199</v>
      </c>
      <c r="N5" s="26">
        <v>122.819424490484</v>
      </c>
      <c r="O5" s="26">
        <v>36.320729544544697</v>
      </c>
      <c r="P5" s="26">
        <v>349.25691835660803</v>
      </c>
      <c r="Q5" s="26">
        <v>6434.2791862740196</v>
      </c>
      <c r="R5" s="26">
        <v>83.242526238330598</v>
      </c>
      <c r="S5" s="26">
        <v>44.566501736774697</v>
      </c>
      <c r="T5" s="26">
        <v>20.025239481499302</v>
      </c>
      <c r="U5" s="26">
        <v>1.3376805874318001</v>
      </c>
      <c r="V5" s="26">
        <v>163.54138264034299</v>
      </c>
      <c r="W5" s="26">
        <v>163.54138264034299</v>
      </c>
      <c r="X5" s="26">
        <v>91955.483150845699</v>
      </c>
      <c r="Y5" s="26">
        <v>0</v>
      </c>
      <c r="Z5" s="26">
        <v>18.457255123861099</v>
      </c>
      <c r="AA5" s="26">
        <v>7.43024662326658</v>
      </c>
      <c r="AB5" s="26">
        <v>16.1773967572876</v>
      </c>
      <c r="AC5" s="26">
        <v>148.62086792217599</v>
      </c>
      <c r="AD5" s="26">
        <v>0</v>
      </c>
      <c r="AE5" s="26">
        <v>105.64101796215699</v>
      </c>
      <c r="AF5" s="26">
        <v>0</v>
      </c>
      <c r="AG5" s="26">
        <v>80.769029606971003</v>
      </c>
      <c r="AH5" s="26">
        <v>8.9743382895440202</v>
      </c>
      <c r="AI5" s="26">
        <v>89.743367896514997</v>
      </c>
      <c r="AJ5" s="26">
        <v>0</v>
      </c>
      <c r="AK5" s="26">
        <v>112.732382715212</v>
      </c>
      <c r="AL5" s="26">
        <v>8.5651653190914695E-2</v>
      </c>
      <c r="AM5" s="26">
        <v>193.54809217877201</v>
      </c>
      <c r="AN5" s="26">
        <v>2.05397376279369</v>
      </c>
      <c r="AO5" s="26">
        <v>1.1512928829290601</v>
      </c>
      <c r="AP5" s="26">
        <v>17.949050028384502</v>
      </c>
      <c r="AQ5" s="26">
        <v>0.10011259280080601</v>
      </c>
      <c r="AR5" s="26">
        <v>0</v>
      </c>
      <c r="AS5" s="26">
        <v>0.66908494849451805</v>
      </c>
      <c r="AT5" s="26">
        <v>656.292728902009</v>
      </c>
      <c r="AU5" s="26">
        <v>556.18035865779302</v>
      </c>
      <c r="AV5" s="26">
        <v>100.112370244216</v>
      </c>
      <c r="AW5" s="26">
        <v>9.9556240347889305E-2</v>
      </c>
      <c r="AX5" s="26">
        <v>2.7808984606226901E-3</v>
      </c>
      <c r="AY5" s="26">
        <v>88.911955775282806</v>
      </c>
      <c r="AZ5" s="26">
        <v>6.7854022498167396E-2</v>
      </c>
      <c r="BA5" s="26">
        <v>182.50408406223599</v>
      </c>
      <c r="BB5" s="26">
        <v>0.61457944741149795</v>
      </c>
      <c r="BC5" s="26">
        <v>0.156286670304292</v>
      </c>
      <c r="BD5" s="26">
        <v>260.720088515572</v>
      </c>
      <c r="BE5" s="26">
        <v>18.5751724521371</v>
      </c>
      <c r="BF5" s="26">
        <v>0.34483198355352002</v>
      </c>
      <c r="BG5" s="26">
        <v>0.740832534709017</v>
      </c>
      <c r="BH5" s="26">
        <v>8.3426388222909292E-3</v>
      </c>
      <c r="BI5" s="26">
        <v>48.949395168570902</v>
      </c>
      <c r="BJ5" s="26">
        <v>33.903077921355802</v>
      </c>
      <c r="BK5" s="26">
        <v>0</v>
      </c>
      <c r="BL5" s="26">
        <v>16.347470045428601</v>
      </c>
      <c r="BM5" s="26">
        <v>49.395178296016802</v>
      </c>
      <c r="BN5" s="26">
        <v>299.31741232824601</v>
      </c>
      <c r="BO5" s="26">
        <v>1518.58921994962</v>
      </c>
      <c r="BP5" s="26">
        <v>11.1447671325071</v>
      </c>
      <c r="BR5" s="23">
        <f t="shared" si="0"/>
        <v>-1.6376749864022956E-7</v>
      </c>
      <c r="BS5" s="23">
        <f t="shared" si="1"/>
        <v>-6.0618314192826622E-7</v>
      </c>
      <c r="BT5" s="23">
        <f t="shared" si="2"/>
        <v>-4.0229680837161009E-7</v>
      </c>
      <c r="BU5" s="23">
        <f t="shared" si="3"/>
        <v>-3.8260045222524279E-7</v>
      </c>
      <c r="BV5" s="23">
        <f t="shared" si="3"/>
        <v>-3.512208501402279E-7</v>
      </c>
      <c r="BW5" s="23">
        <f t="shared" si="4"/>
        <v>-4.6642902065378124E-7</v>
      </c>
      <c r="BX5" s="23">
        <f t="shared" si="5"/>
        <v>-3.608942926022913E-7</v>
      </c>
    </row>
    <row r="6" spans="1:76" x14ac:dyDescent="0.25">
      <c r="A6" s="6" t="s">
        <v>122</v>
      </c>
      <c r="B6" s="86">
        <v>3733.4864819999998</v>
      </c>
      <c r="C6" s="86">
        <v>62.283967081</v>
      </c>
      <c r="D6" s="86">
        <v>64.3918058</v>
      </c>
      <c r="E6" s="86">
        <v>397.06755695999999</v>
      </c>
      <c r="F6" s="86">
        <v>337.56994365000003</v>
      </c>
      <c r="G6" s="86">
        <v>31.576463827000001</v>
      </c>
      <c r="H6" s="86">
        <v>892.99486189000004</v>
      </c>
      <c r="J6" s="28" t="s">
        <v>122</v>
      </c>
      <c r="K6" s="26">
        <v>24.244304774734999</v>
      </c>
      <c r="L6" s="26">
        <v>21.819897530956499</v>
      </c>
      <c r="M6" s="26">
        <v>21.819897530956499</v>
      </c>
      <c r="N6" s="26">
        <v>72.223024352254498</v>
      </c>
      <c r="O6" s="26">
        <v>21.3581276805842</v>
      </c>
      <c r="P6" s="26">
        <v>205.378032803672</v>
      </c>
      <c r="Q6" s="26">
        <v>3733.4851475718801</v>
      </c>
      <c r="R6" s="26">
        <v>48.950137470560001</v>
      </c>
      <c r="S6" s="26">
        <v>26.206973814877799</v>
      </c>
      <c r="T6" s="26">
        <v>11.775692370664199</v>
      </c>
      <c r="U6" s="26">
        <v>0.78661774845540799</v>
      </c>
      <c r="V6" s="26">
        <v>96.169169381019302</v>
      </c>
      <c r="W6" s="26">
        <v>96.169169381019302</v>
      </c>
      <c r="X6" s="26">
        <v>125057.18219933</v>
      </c>
      <c r="Y6" s="26">
        <v>0</v>
      </c>
      <c r="Z6" s="26">
        <v>10.853630522241801</v>
      </c>
      <c r="AA6" s="26">
        <v>4.3692899220564696</v>
      </c>
      <c r="AB6" s="26">
        <v>9.5129809297111301</v>
      </c>
      <c r="AC6" s="26">
        <v>87.395369573240302</v>
      </c>
      <c r="AD6" s="26">
        <v>0</v>
      </c>
      <c r="AE6" s="26">
        <v>62.2839401334898</v>
      </c>
      <c r="AF6" s="26">
        <v>0</v>
      </c>
      <c r="AG6" s="26">
        <v>57.952604181065503</v>
      </c>
      <c r="AH6" s="26">
        <v>6.4391643093745996</v>
      </c>
      <c r="AI6" s="26">
        <v>64.391768490440199</v>
      </c>
      <c r="AJ6" s="26">
        <v>0</v>
      </c>
      <c r="AK6" s="26">
        <v>66.291394436636395</v>
      </c>
      <c r="AL6" s="26">
        <v>5.1985784597408401E-2</v>
      </c>
      <c r="AM6" s="26">
        <v>113.81436283900101</v>
      </c>
      <c r="AN6" s="26">
        <v>1.24664538104135</v>
      </c>
      <c r="AO6" s="26">
        <v>0.69876963463901998</v>
      </c>
      <c r="AP6" s="26">
        <v>10.8940593153546</v>
      </c>
      <c r="AQ6" s="26">
        <v>6.0762310995000998E-2</v>
      </c>
      <c r="AR6" s="26">
        <v>0</v>
      </c>
      <c r="AS6" s="26">
        <v>0.40609674101754301</v>
      </c>
      <c r="AT6" s="26">
        <v>397.06754997922098</v>
      </c>
      <c r="AU6" s="26">
        <v>337.56996492214898</v>
      </c>
      <c r="AV6" s="26">
        <v>59.497585057072101</v>
      </c>
      <c r="AW6" s="26">
        <v>6.0425050788979098E-2</v>
      </c>
      <c r="AX6" s="26">
        <v>1.68785870577666E-3</v>
      </c>
      <c r="AY6" s="26">
        <v>53.964503712032197</v>
      </c>
      <c r="AZ6" s="26">
        <v>4.1183672679773103E-2</v>
      </c>
      <c r="BA6" s="26">
        <v>110.769599254837</v>
      </c>
      <c r="BB6" s="26">
        <v>0.37301515898080301</v>
      </c>
      <c r="BC6" s="26">
        <v>9.4857130574248896E-2</v>
      </c>
      <c r="BD6" s="26">
        <v>158.24237393695799</v>
      </c>
      <c r="BE6" s="26">
        <v>10.9229728964918</v>
      </c>
      <c r="BF6" s="26">
        <v>0.20929342747069199</v>
      </c>
      <c r="BG6" s="26">
        <v>0.44964299674267</v>
      </c>
      <c r="BH6" s="26">
        <v>5.0635547324966697E-3</v>
      </c>
      <c r="BI6" s="26">
        <v>31.5764602280681</v>
      </c>
      <c r="BJ6" s="26">
        <v>19.9364225684836</v>
      </c>
      <c r="BK6" s="26">
        <v>0</v>
      </c>
      <c r="BL6" s="26">
        <v>9.61300419710577</v>
      </c>
      <c r="BM6" s="26">
        <v>29.046471161377202</v>
      </c>
      <c r="BN6" s="26">
        <v>176.01123699531999</v>
      </c>
      <c r="BO6" s="26">
        <v>892.99426511681702</v>
      </c>
      <c r="BP6" s="26">
        <v>6.5535860993871102</v>
      </c>
      <c r="BR6" s="23">
        <f t="shared" si="0"/>
        <v>-3.5742144135138031E-7</v>
      </c>
      <c r="BS6" s="23">
        <f t="shared" si="1"/>
        <v>-4.3265564900697765E-7</v>
      </c>
      <c r="BT6" s="23">
        <f t="shared" si="2"/>
        <v>-5.7941471491931178E-7</v>
      </c>
      <c r="BU6" s="23">
        <f t="shared" si="3"/>
        <v>-1.75808345032323E-8</v>
      </c>
      <c r="BV6" s="23">
        <f t="shared" si="3"/>
        <v>6.3015530133043322E-8</v>
      </c>
      <c r="BW6" s="23">
        <f t="shared" si="4"/>
        <v>-1.1397514049250575E-7</v>
      </c>
      <c r="BX6" s="23">
        <f t="shared" si="5"/>
        <v>-6.6828288547662542E-7</v>
      </c>
    </row>
    <row r="7" spans="1:76" x14ac:dyDescent="0.25">
      <c r="A7" s="6" t="s">
        <v>123</v>
      </c>
      <c r="B7" s="86">
        <v>82054.484563000005</v>
      </c>
      <c r="C7" s="86">
        <v>1361.5601698999999</v>
      </c>
      <c r="D7" s="86">
        <v>1900.8079207000001</v>
      </c>
      <c r="E7" s="86">
        <v>9043.8216374000003</v>
      </c>
      <c r="F7" s="86">
        <v>7663.8535260999997</v>
      </c>
      <c r="G7" s="86">
        <v>854.90666745999999</v>
      </c>
      <c r="H7" s="86">
        <v>19574.782747000001</v>
      </c>
      <c r="J7" s="28" t="s">
        <v>123</v>
      </c>
      <c r="K7" s="26">
        <v>531.25994217744403</v>
      </c>
      <c r="L7" s="26">
        <v>478.97658131769498</v>
      </c>
      <c r="M7" s="26">
        <v>478.97658131769498</v>
      </c>
      <c r="N7" s="26">
        <v>1584.38889727839</v>
      </c>
      <c r="O7" s="26">
        <v>468.14311954668602</v>
      </c>
      <c r="P7" s="26">
        <v>4500.39638161325</v>
      </c>
      <c r="Q7" s="26">
        <v>82054.793213732599</v>
      </c>
      <c r="R7" s="26">
        <v>1073.2761895485</v>
      </c>
      <c r="S7" s="26">
        <v>574.26819315232399</v>
      </c>
      <c r="T7" s="26">
        <v>258.13444805751101</v>
      </c>
      <c r="U7" s="26">
        <v>17.236934343837301</v>
      </c>
      <c r="V7" s="26">
        <v>2107.9052296157402</v>
      </c>
      <c r="W7" s="26">
        <v>2107.9052296157402</v>
      </c>
      <c r="X7" s="26">
        <v>2035229.71000799</v>
      </c>
      <c r="Y7" s="26">
        <v>0</v>
      </c>
      <c r="Z7" s="26">
        <v>238.045860828706</v>
      </c>
      <c r="AA7" s="26">
        <v>95.787983691318203</v>
      </c>
      <c r="AB7" s="26">
        <v>208.507377170588</v>
      </c>
      <c r="AC7" s="26">
        <v>1915.08733962523</v>
      </c>
      <c r="AD7" s="26">
        <v>0</v>
      </c>
      <c r="AE7" s="26">
        <v>1361.5602335907199</v>
      </c>
      <c r="AF7" s="26">
        <v>0</v>
      </c>
      <c r="AG7" s="26">
        <v>1710.7252284925301</v>
      </c>
      <c r="AH7" s="26">
        <v>190.08105688652199</v>
      </c>
      <c r="AI7" s="26">
        <v>1900.80628537905</v>
      </c>
      <c r="AJ7" s="26">
        <v>0</v>
      </c>
      <c r="AK7" s="26">
        <v>1452.9660148657599</v>
      </c>
      <c r="AL7" s="26">
        <v>1.1807251032589801</v>
      </c>
      <c r="AM7" s="26">
        <v>2495.1643122035698</v>
      </c>
      <c r="AN7" s="26">
        <v>28.291300295970501</v>
      </c>
      <c r="AO7" s="26">
        <v>16.1633153821987</v>
      </c>
      <c r="AP7" s="26">
        <v>247.586423364583</v>
      </c>
      <c r="AQ7" s="26">
        <v>1.37922296642911</v>
      </c>
      <c r="AR7" s="26">
        <v>0</v>
      </c>
      <c r="AS7" s="26">
        <v>9.4536736597276096</v>
      </c>
      <c r="AT7" s="26">
        <v>9043.8123828317694</v>
      </c>
      <c r="AU7" s="26">
        <v>7663.8521645741903</v>
      </c>
      <c r="AV7" s="26">
        <v>1379.96021825757</v>
      </c>
      <c r="AW7" s="26">
        <v>1.37394683631232</v>
      </c>
      <c r="AX7" s="26">
        <v>3.8302431852378499E-2</v>
      </c>
      <c r="AY7" s="26">
        <v>1224.6908137810899</v>
      </c>
      <c r="AZ7" s="26">
        <v>0.956731754603526</v>
      </c>
      <c r="BA7" s="26">
        <v>2514.6083354552802</v>
      </c>
      <c r="BB7" s="26">
        <v>8.5257048121386507</v>
      </c>
      <c r="BC7" s="26">
        <v>2.1644296147974198</v>
      </c>
      <c r="BD7" s="26">
        <v>3592.3147381184599</v>
      </c>
      <c r="BE7" s="26">
        <v>239.513713786925</v>
      </c>
      <c r="BF7" s="26">
        <v>4.7499935867546199</v>
      </c>
      <c r="BG7" s="26">
        <v>10.2595660851976</v>
      </c>
      <c r="BH7" s="26">
        <v>0.114941325528971</v>
      </c>
      <c r="BI7" s="26">
        <v>854.91023348049202</v>
      </c>
      <c r="BJ7" s="26">
        <v>437.229283812159</v>
      </c>
      <c r="BK7" s="26">
        <v>0</v>
      </c>
      <c r="BL7" s="26">
        <v>210.648665121227</v>
      </c>
      <c r="BM7" s="26">
        <v>636.70378626492004</v>
      </c>
      <c r="BN7" s="26">
        <v>3856.9314285256</v>
      </c>
      <c r="BO7" s="26">
        <v>19574.767395184001</v>
      </c>
      <c r="BP7" s="26">
        <v>143.68079488992299</v>
      </c>
      <c r="BR7" s="23">
        <f t="shared" si="0"/>
        <v>3.76153398850981E-6</v>
      </c>
      <c r="BS7" s="23">
        <f t="shared" si="1"/>
        <v>4.6777749110174244E-8</v>
      </c>
      <c r="BT7" s="23">
        <f t="shared" si="2"/>
        <v>-8.6032940638730983E-7</v>
      </c>
      <c r="BU7" s="23">
        <f t="shared" si="3"/>
        <v>-1.0233028250690395E-6</v>
      </c>
      <c r="BV7" s="23">
        <f t="shared" si="3"/>
        <v>-1.7765551035212976E-7</v>
      </c>
      <c r="BW7" s="23">
        <f t="shared" si="4"/>
        <v>4.1712395373233241E-6</v>
      </c>
      <c r="BX7" s="23">
        <f t="shared" si="5"/>
        <v>-7.8426494939402974E-7</v>
      </c>
    </row>
    <row r="8" spans="1:76" x14ac:dyDescent="0.25">
      <c r="A8" s="6" t="s">
        <v>72</v>
      </c>
      <c r="B8" s="86">
        <v>151959.17806000001</v>
      </c>
      <c r="C8" s="86">
        <v>2536.8532309000002</v>
      </c>
      <c r="D8" s="86">
        <v>4290.9327548000001</v>
      </c>
      <c r="E8" s="86">
        <v>17432.794422999999</v>
      </c>
      <c r="F8" s="86">
        <v>14772.902984</v>
      </c>
      <c r="G8" s="86">
        <v>1818.1974196000001</v>
      </c>
      <c r="H8" s="86">
        <v>36487.444025999997</v>
      </c>
      <c r="J8" s="28" t="s">
        <v>72</v>
      </c>
      <c r="K8" s="26">
        <v>989.39439790979202</v>
      </c>
      <c r="L8" s="26">
        <v>896.03334325750495</v>
      </c>
      <c r="M8" s="26">
        <v>896.03334325750495</v>
      </c>
      <c r="N8" s="26">
        <v>2959.1981626331599</v>
      </c>
      <c r="O8" s="26">
        <v>872.44435386180498</v>
      </c>
      <c r="P8" s="26">
        <v>8381.3144090407895</v>
      </c>
      <c r="Q8" s="26">
        <v>151959.18474006499</v>
      </c>
      <c r="R8" s="26">
        <v>2001.87256295046</v>
      </c>
      <c r="S8" s="26">
        <v>1069.48757029698</v>
      </c>
      <c r="T8" s="26">
        <v>481.19610582550001</v>
      </c>
      <c r="U8" s="26">
        <v>32.101147351953202</v>
      </c>
      <c r="V8" s="26">
        <v>3928.3691000781901</v>
      </c>
      <c r="W8" s="26">
        <v>3928.3691000781901</v>
      </c>
      <c r="X8" s="26">
        <v>4653813.9168355903</v>
      </c>
      <c r="Y8" s="26">
        <v>0</v>
      </c>
      <c r="Z8" s="26">
        <v>444.33449567196402</v>
      </c>
      <c r="AA8" s="26">
        <v>178.60241025881601</v>
      </c>
      <c r="AB8" s="26">
        <v>388.55795058967999</v>
      </c>
      <c r="AC8" s="26">
        <v>3566.5425895099402</v>
      </c>
      <c r="AD8" s="26">
        <v>0</v>
      </c>
      <c r="AE8" s="26">
        <v>2536.84808805701</v>
      </c>
      <c r="AF8" s="26">
        <v>0</v>
      </c>
      <c r="AG8" s="26">
        <v>3861.81538597487</v>
      </c>
      <c r="AH8" s="26">
        <v>429.09134408182803</v>
      </c>
      <c r="AI8" s="26">
        <v>4290.9067300567003</v>
      </c>
      <c r="AJ8" s="26">
        <v>0</v>
      </c>
      <c r="AK8" s="26">
        <v>2707.5529740635002</v>
      </c>
      <c r="AL8" s="26">
        <v>2.2761942148833998</v>
      </c>
      <c r="AM8" s="26">
        <v>4652.3448293849997</v>
      </c>
      <c r="AN8" s="26">
        <v>54.529312209417</v>
      </c>
      <c r="AO8" s="26">
        <v>31.287846972998899</v>
      </c>
      <c r="AP8" s="26">
        <v>477.363132537024</v>
      </c>
      <c r="AQ8" s="26">
        <v>2.6584790964918898</v>
      </c>
      <c r="AR8" s="26">
        <v>0</v>
      </c>
      <c r="AS8" s="26">
        <v>18.325692921245299</v>
      </c>
      <c r="AT8" s="26">
        <v>17432.733076551602</v>
      </c>
      <c r="AU8" s="26">
        <v>14772.855522833999</v>
      </c>
      <c r="AV8" s="26">
        <v>2659.8775537175902</v>
      </c>
      <c r="AW8" s="26">
        <v>2.6493548069026698</v>
      </c>
      <c r="AX8" s="26">
        <v>7.3823975048308704E-2</v>
      </c>
      <c r="AY8" s="26">
        <v>2360.5342195109001</v>
      </c>
      <c r="AZ8" s="26">
        <v>1.8537549864713301</v>
      </c>
      <c r="BA8" s="26">
        <v>4847.0906043221603</v>
      </c>
      <c r="BB8" s="26">
        <v>16.459267574287399</v>
      </c>
      <c r="BC8" s="26">
        <v>4.1769455564079996</v>
      </c>
      <c r="BD8" s="26">
        <v>6924.4010304744897</v>
      </c>
      <c r="BE8" s="26">
        <v>446.82286173709099</v>
      </c>
      <c r="BF8" s="26">
        <v>9.1553965838500506</v>
      </c>
      <c r="BG8" s="26">
        <v>19.798913666694201</v>
      </c>
      <c r="BH8" s="26">
        <v>0.22155342478391901</v>
      </c>
      <c r="BI8" s="26">
        <v>1818.19724484721</v>
      </c>
      <c r="BJ8" s="26">
        <v>816.018815763578</v>
      </c>
      <c r="BK8" s="26">
        <v>0</v>
      </c>
      <c r="BL8" s="26">
        <v>392.30503845059297</v>
      </c>
      <c r="BM8" s="26">
        <v>1186.7932928411899</v>
      </c>
      <c r="BN8" s="26">
        <v>7183.1555045613304</v>
      </c>
      <c r="BO8" s="26">
        <v>36487.287050502302</v>
      </c>
      <c r="BP8" s="26">
        <v>267.93165387443099</v>
      </c>
      <c r="BR8" s="23">
        <f t="shared" si="0"/>
        <v>4.3959601950044157E-8</v>
      </c>
      <c r="BS8" s="23">
        <f t="shared" si="1"/>
        <v>-2.0272528688342417E-6</v>
      </c>
      <c r="BT8" s="23">
        <f t="shared" si="2"/>
        <v>-6.0650550327719546E-6</v>
      </c>
      <c r="BU8" s="23">
        <f t="shared" si="3"/>
        <v>-3.5190255164561428E-6</v>
      </c>
      <c r="BV8" s="23">
        <f t="shared" si="3"/>
        <v>-3.2127176393487831E-6</v>
      </c>
      <c r="BW8" s="23">
        <f t="shared" si="4"/>
        <v>-9.6113209853077651E-8</v>
      </c>
      <c r="BX8" s="23">
        <f t="shared" si="5"/>
        <v>-4.3021785133408608E-6</v>
      </c>
    </row>
    <row r="9" spans="1:76" x14ac:dyDescent="0.25">
      <c r="A9" s="6" t="s">
        <v>124</v>
      </c>
      <c r="B9" s="86">
        <v>163368.38094</v>
      </c>
      <c r="C9" s="86">
        <v>2707.200155</v>
      </c>
      <c r="D9" s="86">
        <v>3595.9027194999999</v>
      </c>
      <c r="E9" s="86">
        <v>17806.272534</v>
      </c>
      <c r="F9" s="86">
        <v>15087.260732000001</v>
      </c>
      <c r="G9" s="86">
        <v>1636.3088279999999</v>
      </c>
      <c r="H9" s="86">
        <v>39029.527453000002</v>
      </c>
      <c r="J9" s="28" t="s">
        <v>124</v>
      </c>
      <c r="K9" s="26">
        <v>1052.8710882686</v>
      </c>
      <c r="L9" s="26">
        <v>978.51775965109698</v>
      </c>
      <c r="M9" s="26">
        <v>978.51775965109698</v>
      </c>
      <c r="N9" s="26">
        <v>3202.0615045255299</v>
      </c>
      <c r="O9" s="26">
        <v>932.16272863605298</v>
      </c>
      <c r="P9" s="26">
        <v>8919.0768341257808</v>
      </c>
      <c r="Q9" s="26">
        <v>163368.761403682</v>
      </c>
      <c r="R9" s="26">
        <v>2149.4081215256801</v>
      </c>
      <c r="S9" s="26">
        <v>1138.1103196766501</v>
      </c>
      <c r="T9" s="26">
        <v>514.92639104370699</v>
      </c>
      <c r="U9" s="26">
        <v>34.160782456382798</v>
      </c>
      <c r="V9" s="26">
        <v>4197.3782081640002</v>
      </c>
      <c r="W9" s="26">
        <v>4197.3782081640002</v>
      </c>
      <c r="X9" s="26">
        <v>3910026.4413084402</v>
      </c>
      <c r="Y9" s="26">
        <v>0</v>
      </c>
      <c r="Z9" s="26">
        <v>479.14242474175597</v>
      </c>
      <c r="AA9" s="26">
        <v>191.38105600666401</v>
      </c>
      <c r="AB9" s="26">
        <v>415.01471791583799</v>
      </c>
      <c r="AC9" s="26">
        <v>3795.3837388922898</v>
      </c>
      <c r="AD9" s="26">
        <v>0</v>
      </c>
      <c r="AE9" s="26">
        <v>2707.2028873713698</v>
      </c>
      <c r="AF9" s="26">
        <v>0</v>
      </c>
      <c r="AG9" s="26">
        <v>3236.2973040669699</v>
      </c>
      <c r="AH9" s="26">
        <v>359.59115700105201</v>
      </c>
      <c r="AI9" s="26">
        <v>3595.8884610680202</v>
      </c>
      <c r="AJ9" s="26">
        <v>0</v>
      </c>
      <c r="AK9" s="26">
        <v>2891.2786175234301</v>
      </c>
      <c r="AL9" s="26">
        <v>2.3290968624922099</v>
      </c>
      <c r="AM9" s="26">
        <v>4985.1597360065398</v>
      </c>
      <c r="AN9" s="26">
        <v>55.5870155800636</v>
      </c>
      <c r="AO9" s="26">
        <v>34.654935278912198</v>
      </c>
      <c r="AP9" s="26">
        <v>489.86731361298899</v>
      </c>
      <c r="AQ9" s="26">
        <v>2.71260504384442</v>
      </c>
      <c r="AR9" s="26">
        <v>0</v>
      </c>
      <c r="AS9" s="26">
        <v>20.8295595848696</v>
      </c>
      <c r="AT9" s="26">
        <v>17806.259185114701</v>
      </c>
      <c r="AU9" s="26">
        <v>15087.2534486883</v>
      </c>
      <c r="AV9" s="26">
        <v>2719.0057364264098</v>
      </c>
      <c r="AW9" s="26">
        <v>2.7248972729928198</v>
      </c>
      <c r="AX9" s="26">
        <v>7.5242830624403997E-2</v>
      </c>
      <c r="AY9" s="26">
        <v>2406.5990999630699</v>
      </c>
      <c r="AZ9" s="26">
        <v>2.0895594926062402</v>
      </c>
      <c r="BA9" s="26">
        <v>4948.5279029084404</v>
      </c>
      <c r="BB9" s="26">
        <v>17.325632744148098</v>
      </c>
      <c r="BC9" s="26">
        <v>4.3641760493173898</v>
      </c>
      <c r="BD9" s="26">
        <v>7069.3208833920198</v>
      </c>
      <c r="BE9" s="26">
        <v>480.25742597031399</v>
      </c>
      <c r="BF9" s="26">
        <v>9.3358927594702301</v>
      </c>
      <c r="BG9" s="26">
        <v>20.683520279766501</v>
      </c>
      <c r="BH9" s="26">
        <v>0.226115032655963</v>
      </c>
      <c r="BI9" s="26">
        <v>1636.3070993634101</v>
      </c>
      <c r="BJ9" s="26">
        <v>879.24600449790796</v>
      </c>
      <c r="BK9" s="26">
        <v>0</v>
      </c>
      <c r="BL9" s="26">
        <v>417.50278668060599</v>
      </c>
      <c r="BM9" s="26">
        <v>1269.35489196664</v>
      </c>
      <c r="BN9" s="26">
        <v>7645.0727785038098</v>
      </c>
      <c r="BO9" s="26">
        <v>39029.612283271803</v>
      </c>
      <c r="BP9" s="26">
        <v>287.292853207093</v>
      </c>
      <c r="BR9" s="23">
        <f t="shared" si="0"/>
        <v>2.3288697593103702E-6</v>
      </c>
      <c r="BS9" s="23">
        <f t="shared" si="1"/>
        <v>1.0092978772758759E-6</v>
      </c>
      <c r="BT9" s="23">
        <f t="shared" si="2"/>
        <v>-3.9651884636223667E-6</v>
      </c>
      <c r="BU9" s="23">
        <f t="shared" si="3"/>
        <v>-7.4967319934149211E-7</v>
      </c>
      <c r="BV9" s="23">
        <f t="shared" si="3"/>
        <v>-4.8274579662977551E-7</v>
      </c>
      <c r="BW9" s="23">
        <f t="shared" si="4"/>
        <v>-1.0564244110158212E-6</v>
      </c>
      <c r="BX9" s="23">
        <f t="shared" si="5"/>
        <v>2.1734895945796452E-6</v>
      </c>
    </row>
    <row r="10" spans="1:76" x14ac:dyDescent="0.25">
      <c r="A10" s="6" t="s">
        <v>125</v>
      </c>
      <c r="B10" s="86">
        <v>1354397.2471</v>
      </c>
      <c r="C10" s="86">
        <v>22292.169242</v>
      </c>
      <c r="D10" s="86">
        <v>21089.127386</v>
      </c>
      <c r="E10" s="86">
        <v>140168.50925999999</v>
      </c>
      <c r="F10" s="86">
        <v>118798.71279000001</v>
      </c>
      <c r="G10" s="86">
        <v>10956.031047</v>
      </c>
      <c r="H10" s="86">
        <v>320412.88108999998</v>
      </c>
      <c r="J10" s="28" t="s">
        <v>125</v>
      </c>
      <c r="K10" s="26">
        <v>8698.0925828341697</v>
      </c>
      <c r="L10" s="26">
        <v>7832.7222969060404</v>
      </c>
      <c r="M10" s="26">
        <v>7832.7222969060404</v>
      </c>
      <c r="N10" s="26">
        <v>25920.748169052</v>
      </c>
      <c r="O10" s="26">
        <v>7663.2531446503199</v>
      </c>
      <c r="P10" s="26">
        <v>73682.524604794104</v>
      </c>
      <c r="Q10" s="26">
        <v>1354398.54224529</v>
      </c>
      <c r="R10" s="26">
        <v>17565.139675406801</v>
      </c>
      <c r="S10" s="26">
        <v>9402.2089731835204</v>
      </c>
      <c r="T10" s="26">
        <v>4225.2362296719302</v>
      </c>
      <c r="U10" s="26">
        <v>282.21053271498801</v>
      </c>
      <c r="V10" s="26">
        <v>34505.248280158201</v>
      </c>
      <c r="W10" s="26">
        <v>34505.248280158201</v>
      </c>
      <c r="X10" s="26">
        <v>22822077.488650601</v>
      </c>
      <c r="Y10" s="26">
        <v>0</v>
      </c>
      <c r="Z10" s="26">
        <v>3895.0394887135999</v>
      </c>
      <c r="AA10" s="26">
        <v>1567.7893061458201</v>
      </c>
      <c r="AB10" s="26">
        <v>3413.2142735324301</v>
      </c>
      <c r="AC10" s="26">
        <v>31354.485622296401</v>
      </c>
      <c r="AD10" s="26">
        <v>0</v>
      </c>
      <c r="AE10" s="26">
        <v>22292.114677359001</v>
      </c>
      <c r="AF10" s="26">
        <v>0</v>
      </c>
      <c r="AG10" s="26">
        <v>18980.2349382254</v>
      </c>
      <c r="AH10" s="26">
        <v>2108.90861879969</v>
      </c>
      <c r="AI10" s="26">
        <v>21089.143557025101</v>
      </c>
      <c r="AJ10" s="26">
        <v>0</v>
      </c>
      <c r="AK10" s="26">
        <v>23784.989151507601</v>
      </c>
      <c r="AL10" s="26">
        <v>18.2957968154235</v>
      </c>
      <c r="AM10" s="26">
        <v>40839.012377284598</v>
      </c>
      <c r="AN10" s="26">
        <v>438.70500171078601</v>
      </c>
      <c r="AO10" s="26">
        <v>246.35349520880499</v>
      </c>
      <c r="AP10" s="26">
        <v>3834.2695082039399</v>
      </c>
      <c r="AQ10" s="26">
        <v>21.383378518824699</v>
      </c>
      <c r="AR10" s="26">
        <v>0</v>
      </c>
      <c r="AS10" s="26">
        <v>143.25911507244899</v>
      </c>
      <c r="AT10" s="26">
        <v>140168.30595353001</v>
      </c>
      <c r="AU10" s="26">
        <v>118798.446171898</v>
      </c>
      <c r="AV10" s="26">
        <v>21369.859781632102</v>
      </c>
      <c r="AW10" s="26">
        <v>21.268012319537899</v>
      </c>
      <c r="AX10" s="26">
        <v>0.59396616169799898</v>
      </c>
      <c r="AY10" s="26">
        <v>18990.6218350171</v>
      </c>
      <c r="AZ10" s="26">
        <v>14.525412509025101</v>
      </c>
      <c r="BA10" s="26">
        <v>38981.967118393601</v>
      </c>
      <c r="BB10" s="26">
        <v>131.35632181418299</v>
      </c>
      <c r="BC10" s="26">
        <v>33.3985015404796</v>
      </c>
      <c r="BD10" s="26">
        <v>55688.699089711597</v>
      </c>
      <c r="BE10" s="26">
        <v>3919.66255688104</v>
      </c>
      <c r="BF10" s="26">
        <v>73.652668071010794</v>
      </c>
      <c r="BG10" s="26">
        <v>158.315000909406</v>
      </c>
      <c r="BH10" s="26">
        <v>1.78194992024779</v>
      </c>
      <c r="BI10" s="26">
        <v>10955.9775752553</v>
      </c>
      <c r="BJ10" s="26">
        <v>7154.4544602968499</v>
      </c>
      <c r="BK10" s="26">
        <v>0</v>
      </c>
      <c r="BL10" s="26">
        <v>3448.8079833281199</v>
      </c>
      <c r="BM10" s="26">
        <v>10422.024698630399</v>
      </c>
      <c r="BN10" s="26">
        <v>63147.383637754203</v>
      </c>
      <c r="BO10" s="26">
        <v>320413.33165021398</v>
      </c>
      <c r="BP10" s="26">
        <v>2351.6017418845599</v>
      </c>
      <c r="BR10" s="23">
        <f t="shared" si="0"/>
        <v>9.5625215773699748E-7</v>
      </c>
      <c r="BS10" s="23">
        <f t="shared" si="1"/>
        <v>-2.4477044116620506E-6</v>
      </c>
      <c r="BT10" s="23">
        <f t="shared" si="2"/>
        <v>7.6679441521570464E-7</v>
      </c>
      <c r="BU10" s="23">
        <f t="shared" si="3"/>
        <v>-1.4504432632716543E-6</v>
      </c>
      <c r="BV10" s="23">
        <f t="shared" si="3"/>
        <v>-2.2442844349199429E-6</v>
      </c>
      <c r="BW10" s="23">
        <f t="shared" si="4"/>
        <v>-4.8805762297873692E-6</v>
      </c>
      <c r="BX10" s="23">
        <f t="shared" si="5"/>
        <v>1.40618633203889E-6</v>
      </c>
    </row>
    <row r="11" spans="1:76" x14ac:dyDescent="0.25">
      <c r="A11" s="6" t="s">
        <v>126</v>
      </c>
      <c r="B11" s="86">
        <v>3108372.5558000002</v>
      </c>
      <c r="C11" s="86">
        <v>52012.515821000001</v>
      </c>
      <c r="D11" s="86">
        <v>73558.368833</v>
      </c>
      <c r="E11" s="86">
        <v>345734.17868999997</v>
      </c>
      <c r="F11" s="86">
        <v>293211.25332999998</v>
      </c>
      <c r="G11" s="86">
        <v>32173.231565999999</v>
      </c>
      <c r="H11" s="86">
        <v>745972.01323000004</v>
      </c>
      <c r="J11" s="28" t="s">
        <v>126</v>
      </c>
      <c r="K11" s="26">
        <v>20239.208245992399</v>
      </c>
      <c r="L11" s="26">
        <v>18276.4578466893</v>
      </c>
      <c r="M11" s="26">
        <v>18276.4578466893</v>
      </c>
      <c r="N11" s="26">
        <v>60421.223412871201</v>
      </c>
      <c r="O11" s="26">
        <v>17839.414298485</v>
      </c>
      <c r="P11" s="26">
        <v>171453.075153279</v>
      </c>
      <c r="Q11" s="26">
        <v>3108339.32497164</v>
      </c>
      <c r="R11" s="26">
        <v>40910.151514676203</v>
      </c>
      <c r="S11" s="26">
        <v>21877.715724002101</v>
      </c>
      <c r="T11" s="26">
        <v>9837.4682536114196</v>
      </c>
      <c r="U11" s="26">
        <v>656.68657340017705</v>
      </c>
      <c r="V11" s="26">
        <v>80325.258107146597</v>
      </c>
      <c r="W11" s="26">
        <v>80325.258107146597</v>
      </c>
      <c r="X11" s="26">
        <v>105368233.751508</v>
      </c>
      <c r="Y11" s="26">
        <v>0</v>
      </c>
      <c r="Z11" s="26">
        <v>9076.1548246633301</v>
      </c>
      <c r="AA11" s="26">
        <v>3650.6984155196501</v>
      </c>
      <c r="AB11" s="26">
        <v>7945.2158118608204</v>
      </c>
      <c r="AC11" s="26">
        <v>72959.181002973302</v>
      </c>
      <c r="AD11" s="26">
        <v>0</v>
      </c>
      <c r="AE11" s="26">
        <v>52012.544156252603</v>
      </c>
      <c r="AF11" s="26">
        <v>0</v>
      </c>
      <c r="AG11" s="26">
        <v>66201.340992893296</v>
      </c>
      <c r="AH11" s="26">
        <v>7355.8570545366101</v>
      </c>
      <c r="AI11" s="26">
        <v>73557.198047429905</v>
      </c>
      <c r="AJ11" s="26">
        <v>0</v>
      </c>
      <c r="AK11" s="26">
        <v>55365.049313772201</v>
      </c>
      <c r="AL11" s="26">
        <v>45.164354583353898</v>
      </c>
      <c r="AM11" s="26">
        <v>95098.467751150005</v>
      </c>
      <c r="AN11" s="26">
        <v>1082.59611467231</v>
      </c>
      <c r="AO11" s="26">
        <v>613.05479038674605</v>
      </c>
      <c r="AP11" s="26">
        <v>9467.77508907224</v>
      </c>
      <c r="AQ11" s="26">
        <v>52.773139598097302</v>
      </c>
      <c r="AR11" s="26">
        <v>0</v>
      </c>
      <c r="AS11" s="26">
        <v>357.51256678075498</v>
      </c>
      <c r="AT11" s="26">
        <v>345734.78551482502</v>
      </c>
      <c r="AU11" s="26">
        <v>293212.12682150397</v>
      </c>
      <c r="AV11" s="26">
        <v>52522.658693320504</v>
      </c>
      <c r="AW11" s="26">
        <v>52.528055652595697</v>
      </c>
      <c r="AX11" s="26">
        <v>1.4657273638783599</v>
      </c>
      <c r="AY11" s="26">
        <v>46864.157486620599</v>
      </c>
      <c r="AZ11" s="26">
        <v>36.2151542730534</v>
      </c>
      <c r="BA11" s="26">
        <v>96210.285205002307</v>
      </c>
      <c r="BB11" s="26">
        <v>325.164659650457</v>
      </c>
      <c r="BC11" s="26">
        <v>82.614639125206097</v>
      </c>
      <c r="BD11" s="26">
        <v>137443.05778038601</v>
      </c>
      <c r="BE11" s="26">
        <v>9130.2661134992795</v>
      </c>
      <c r="BF11" s="26">
        <v>181.75544650120901</v>
      </c>
      <c r="BG11" s="26">
        <v>391.60876557041797</v>
      </c>
      <c r="BH11" s="26">
        <v>4.3978462645436096</v>
      </c>
      <c r="BI11" s="26">
        <v>32172.645629969498</v>
      </c>
      <c r="BJ11" s="26">
        <v>16669.652121552401</v>
      </c>
      <c r="BK11" s="26">
        <v>0</v>
      </c>
      <c r="BL11" s="26">
        <v>8025.0066984980704</v>
      </c>
      <c r="BM11" s="26">
        <v>24264.360967955199</v>
      </c>
      <c r="BN11" s="26">
        <v>146941.39640080399</v>
      </c>
      <c r="BO11" s="26">
        <v>745963.82590155199</v>
      </c>
      <c r="BP11" s="26">
        <v>5476.3349237969596</v>
      </c>
      <c r="BR11" s="23">
        <f t="shared" si="0"/>
        <v>-1.0690748217481978E-5</v>
      </c>
      <c r="BS11" s="23">
        <f t="shared" si="1"/>
        <v>5.44777581988808E-7</v>
      </c>
      <c r="BT11" s="23">
        <f t="shared" si="2"/>
        <v>-1.5916415612113669E-5</v>
      </c>
      <c r="BU11" s="23">
        <f t="shared" si="3"/>
        <v>1.7551774237405583E-6</v>
      </c>
      <c r="BV11" s="23">
        <f t="shared" si="3"/>
        <v>2.9790517726606065E-6</v>
      </c>
      <c r="BW11" s="23">
        <f t="shared" si="4"/>
        <v>-1.8211911019827785E-5</v>
      </c>
      <c r="BX11" s="23">
        <f t="shared" si="5"/>
        <v>-1.0975382860012351E-5</v>
      </c>
    </row>
    <row r="12" spans="1:76" x14ac:dyDescent="0.25">
      <c r="A12" s="6" t="s">
        <v>73</v>
      </c>
      <c r="B12" s="86">
        <v>894762.33530999999</v>
      </c>
      <c r="C12" s="86">
        <v>15048.02455</v>
      </c>
      <c r="D12" s="86">
        <v>19624.109443000001</v>
      </c>
      <c r="E12" s="86">
        <v>98522.760041999994</v>
      </c>
      <c r="F12" s="86">
        <v>83573.959189000001</v>
      </c>
      <c r="G12" s="86">
        <v>8580.0868759999994</v>
      </c>
      <c r="H12" s="86">
        <v>215105.13316</v>
      </c>
      <c r="J12" s="28" t="s">
        <v>73</v>
      </c>
      <c r="K12" s="26">
        <v>5576.5221789409898</v>
      </c>
      <c r="L12" s="26">
        <v>5020.6474156047097</v>
      </c>
      <c r="M12" s="26">
        <v>5020.6474156047097</v>
      </c>
      <c r="N12" s="26">
        <v>16616.031558054801</v>
      </c>
      <c r="O12" s="26">
        <v>4912.9251192243701</v>
      </c>
      <c r="P12" s="26">
        <v>47239.783455541001</v>
      </c>
      <c r="Q12" s="26">
        <v>853462.69853579905</v>
      </c>
      <c r="R12" s="26">
        <v>11260.5588904139</v>
      </c>
      <c r="S12" s="26">
        <v>6027.9695935717</v>
      </c>
      <c r="T12" s="26">
        <v>2708.77426376726</v>
      </c>
      <c r="U12" s="26">
        <v>180.93198430785</v>
      </c>
      <c r="V12" s="26">
        <v>22121.451186439099</v>
      </c>
      <c r="W12" s="26">
        <v>22121.451186439099</v>
      </c>
      <c r="X12" s="26">
        <v>34625311.345857702</v>
      </c>
      <c r="Y12" s="26">
        <v>0</v>
      </c>
      <c r="Z12" s="26">
        <v>2496.93212883345</v>
      </c>
      <c r="AA12" s="26">
        <v>1005.09173552246</v>
      </c>
      <c r="AB12" s="26">
        <v>2188.2268737849299</v>
      </c>
      <c r="AC12" s="26">
        <v>20102.152101595701</v>
      </c>
      <c r="AD12" s="26">
        <v>0</v>
      </c>
      <c r="AE12" s="26">
        <v>14373.9563704095</v>
      </c>
      <c r="AF12" s="26">
        <v>0</v>
      </c>
      <c r="AG12" s="26">
        <v>17328.345450480301</v>
      </c>
      <c r="AH12" s="26">
        <v>1925.37105081102</v>
      </c>
      <c r="AI12" s="26">
        <v>19253.716501291299</v>
      </c>
      <c r="AJ12" s="26">
        <v>0</v>
      </c>
      <c r="AK12" s="26">
        <v>15248.663507785601</v>
      </c>
      <c r="AL12" s="26">
        <v>12.345629395988601</v>
      </c>
      <c r="AM12" s="26">
        <v>26181.303187597299</v>
      </c>
      <c r="AN12" s="26">
        <v>296.00569461245402</v>
      </c>
      <c r="AO12" s="26">
        <v>166.55615147847399</v>
      </c>
      <c r="AP12" s="26">
        <v>2587.4585552671101</v>
      </c>
      <c r="AQ12" s="26">
        <v>14.428180755523901</v>
      </c>
      <c r="AR12" s="26">
        <v>0</v>
      </c>
      <c r="AS12" s="26">
        <v>96.921630483308306</v>
      </c>
      <c r="AT12" s="26">
        <v>94493.939869004404</v>
      </c>
      <c r="AU12" s="26">
        <v>80159.706242566594</v>
      </c>
      <c r="AV12" s="26">
        <v>14334.233626437799</v>
      </c>
      <c r="AW12" s="26">
        <v>14.3530202601453</v>
      </c>
      <c r="AX12" s="26">
        <v>0.400763103446375</v>
      </c>
      <c r="AY12" s="26">
        <v>12813.5067271835</v>
      </c>
      <c r="AZ12" s="26">
        <v>9.8249655123265907</v>
      </c>
      <c r="BA12" s="26">
        <v>26303.0606521271</v>
      </c>
      <c r="BB12" s="26">
        <v>88.696002290602195</v>
      </c>
      <c r="BC12" s="26">
        <v>22.547650010857701</v>
      </c>
      <c r="BD12" s="26">
        <v>37575.822585801099</v>
      </c>
      <c r="BE12" s="26">
        <v>2512.7762006180501</v>
      </c>
      <c r="BF12" s="26">
        <v>49.695717772008997</v>
      </c>
      <c r="BG12" s="26">
        <v>106.879957372531</v>
      </c>
      <c r="BH12" s="26">
        <v>1.20235913997696</v>
      </c>
      <c r="BI12" s="26">
        <v>8328.7681259985493</v>
      </c>
      <c r="BJ12" s="26">
        <v>4586.4227317757204</v>
      </c>
      <c r="BK12" s="26">
        <v>0</v>
      </c>
      <c r="BL12" s="26">
        <v>2211.1253233377001</v>
      </c>
      <c r="BM12" s="26">
        <v>6681.54309709056</v>
      </c>
      <c r="BN12" s="26">
        <v>40485.131311468103</v>
      </c>
      <c r="BO12" s="26">
        <v>205415.27424185799</v>
      </c>
      <c r="BP12" s="26">
        <v>1507.5699134597301</v>
      </c>
      <c r="BR12" s="23">
        <f t="shared" si="0"/>
        <v>-4.6157102444295717E-2</v>
      </c>
      <c r="BS12" s="23">
        <f t="shared" si="1"/>
        <v>-4.47944630440213E-2</v>
      </c>
      <c r="BT12" s="23">
        <f t="shared" si="2"/>
        <v>-1.8874382187102134E-2</v>
      </c>
      <c r="BU12" s="23">
        <f t="shared" si="3"/>
        <v>-4.0892278812308093E-2</v>
      </c>
      <c r="BV12" s="23">
        <f t="shared" si="3"/>
        <v>-4.0853071693207413E-2</v>
      </c>
      <c r="BW12" s="23">
        <f t="shared" si="4"/>
        <v>-2.9290933021253258E-2</v>
      </c>
      <c r="BX12" s="23">
        <f t="shared" si="5"/>
        <v>-4.504708360880666E-2</v>
      </c>
    </row>
    <row r="13" spans="1:76" x14ac:dyDescent="0.25">
      <c r="A13" s="6" t="s">
        <v>86</v>
      </c>
      <c r="B13" s="86">
        <v>152668.39546999999</v>
      </c>
      <c r="C13" s="86">
        <v>2540.3200919999999</v>
      </c>
      <c r="D13" s="86">
        <v>3866.3351259999999</v>
      </c>
      <c r="E13" s="86">
        <v>17123.284533999999</v>
      </c>
      <c r="F13" s="86">
        <v>14511.257958</v>
      </c>
      <c r="G13" s="86">
        <v>1692.579352</v>
      </c>
      <c r="H13" s="86">
        <v>36517.099382</v>
      </c>
      <c r="J13" s="28" t="s">
        <v>86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v>0</v>
      </c>
      <c r="BN13" s="26">
        <v>0</v>
      </c>
      <c r="BO13" s="26">
        <v>0</v>
      </c>
      <c r="BP13" s="26">
        <v>0</v>
      </c>
      <c r="BR13" s="23">
        <f t="shared" si="0"/>
        <v>-1</v>
      </c>
      <c r="BS13" s="23">
        <f t="shared" si="1"/>
        <v>-1</v>
      </c>
      <c r="BT13" s="23">
        <f t="shared" si="2"/>
        <v>-1</v>
      </c>
      <c r="BU13" s="23">
        <f t="shared" si="3"/>
        <v>-1</v>
      </c>
      <c r="BV13" s="23">
        <f t="shared" si="3"/>
        <v>-1</v>
      </c>
      <c r="BW13" s="23">
        <f t="shared" si="4"/>
        <v>-1</v>
      </c>
      <c r="BX13" s="23">
        <f t="shared" si="5"/>
        <v>-1</v>
      </c>
    </row>
    <row r="14" spans="1:76" x14ac:dyDescent="0.25">
      <c r="A14" s="6" t="s">
        <v>180</v>
      </c>
      <c r="B14" s="86">
        <v>1931352.6743999999</v>
      </c>
      <c r="C14" s="86">
        <v>31810.205475999999</v>
      </c>
      <c r="D14" s="86">
        <v>32104.53196</v>
      </c>
      <c r="E14" s="86">
        <v>201610.93411</v>
      </c>
      <c r="F14" s="86">
        <v>170856.72425</v>
      </c>
      <c r="G14" s="86">
        <v>16272.841281999999</v>
      </c>
      <c r="H14" s="86">
        <v>457271.76030999998</v>
      </c>
      <c r="J14" s="28" t="s">
        <v>180</v>
      </c>
      <c r="K14" s="26">
        <v>3498.8580398776398</v>
      </c>
      <c r="L14" s="26">
        <v>3148.96796436872</v>
      </c>
      <c r="M14" s="26">
        <v>3148.96796436872</v>
      </c>
      <c r="N14" s="26">
        <v>10422.9917558326</v>
      </c>
      <c r="O14" s="26">
        <v>3082.3334906587002</v>
      </c>
      <c r="P14" s="26">
        <v>29639.409049168698</v>
      </c>
      <c r="Q14" s="26">
        <v>542927.28491057502</v>
      </c>
      <c r="R14" s="26">
        <v>7064.3224905507604</v>
      </c>
      <c r="S14" s="26">
        <v>3782.1102716599098</v>
      </c>
      <c r="T14" s="26">
        <v>1699.4262032282199</v>
      </c>
      <c r="U14" s="26">
        <v>113.521402968293</v>
      </c>
      <c r="V14" s="26">
        <v>13878.8120879459</v>
      </c>
      <c r="W14" s="26">
        <v>13878.8120879459</v>
      </c>
      <c r="X14" s="26">
        <v>10761502.8880063</v>
      </c>
      <c r="Y14" s="26">
        <v>0</v>
      </c>
      <c r="Z14" s="26">
        <v>1566.3575894011601</v>
      </c>
      <c r="AA14" s="26">
        <v>630.56232135520304</v>
      </c>
      <c r="AB14" s="26">
        <v>1372.8844474311099</v>
      </c>
      <c r="AC14" s="26">
        <v>12612.595730200301</v>
      </c>
      <c r="AD14" s="26">
        <v>0</v>
      </c>
      <c r="AE14" s="26">
        <v>8965.1487217050508</v>
      </c>
      <c r="AF14" s="26">
        <v>0</v>
      </c>
      <c r="AG14" s="26">
        <v>9183.2390914752705</v>
      </c>
      <c r="AH14" s="26">
        <v>1020.36173501546</v>
      </c>
      <c r="AI14" s="26">
        <v>10203.6008264907</v>
      </c>
      <c r="AJ14" s="26">
        <v>0</v>
      </c>
      <c r="AK14" s="26">
        <v>9566.9494550615309</v>
      </c>
      <c r="AL14" s="26">
        <v>7.5339936837579904</v>
      </c>
      <c r="AM14" s="26">
        <v>16425.3043628862</v>
      </c>
      <c r="AN14" s="26">
        <v>180.66869436774101</v>
      </c>
      <c r="AO14" s="26">
        <v>101.2681979971</v>
      </c>
      <c r="AP14" s="26">
        <v>1578.8064113714299</v>
      </c>
      <c r="AQ14" s="26">
        <v>8.8059631938358702</v>
      </c>
      <c r="AR14" s="26">
        <v>0</v>
      </c>
      <c r="AS14" s="26">
        <v>58.853252864630697</v>
      </c>
      <c r="AT14" s="26">
        <v>57727.914258561097</v>
      </c>
      <c r="AU14" s="26">
        <v>48921.944053917097</v>
      </c>
      <c r="AV14" s="26">
        <v>8805.9702046440307</v>
      </c>
      <c r="AW14" s="26">
        <v>8.7570214785297296</v>
      </c>
      <c r="AX14" s="26">
        <v>0.24460974420873299</v>
      </c>
      <c r="AY14" s="26">
        <v>7820.7391026086198</v>
      </c>
      <c r="AZ14" s="26">
        <v>5.9684944967123501</v>
      </c>
      <c r="BA14" s="26">
        <v>16053.164834184799</v>
      </c>
      <c r="BB14" s="26">
        <v>54.058782056581599</v>
      </c>
      <c r="BC14" s="26">
        <v>13.7470510645568</v>
      </c>
      <c r="BD14" s="26">
        <v>22933.097879704801</v>
      </c>
      <c r="BE14" s="26">
        <v>1576.3635256346599</v>
      </c>
      <c r="BF14" s="26">
        <v>30.331705098739501</v>
      </c>
      <c r="BG14" s="26">
        <v>65.164230890061006</v>
      </c>
      <c r="BH14" s="26">
        <v>0.73382911093106695</v>
      </c>
      <c r="BI14" s="26">
        <v>4934.9110137403004</v>
      </c>
      <c r="BJ14" s="26">
        <v>2877.1585963739799</v>
      </c>
      <c r="BK14" s="26">
        <v>0</v>
      </c>
      <c r="BL14" s="26">
        <v>1387.3164300589599</v>
      </c>
      <c r="BM14" s="26">
        <v>4191.8845957134999</v>
      </c>
      <c r="BN14" s="26">
        <v>25401.346288662098</v>
      </c>
      <c r="BO14" s="26">
        <v>128874.015586126</v>
      </c>
      <c r="BP14" s="26">
        <v>945.79243397697201</v>
      </c>
      <c r="BR14" s="23">
        <f t="shared" si="0"/>
        <v>-0.71888754855234172</v>
      </c>
      <c r="BS14" s="23">
        <f t="shared" si="1"/>
        <v>-0.71816753184857518</v>
      </c>
      <c r="BT14" s="23">
        <f t="shared" si="2"/>
        <v>-0.68217568662257178</v>
      </c>
      <c r="BU14" s="23">
        <f t="shared" si="3"/>
        <v>-0.71366674871381508</v>
      </c>
      <c r="BV14" s="23">
        <f t="shared" si="3"/>
        <v>-0.71366684999570862</v>
      </c>
      <c r="BW14" s="23">
        <f t="shared" si="4"/>
        <v>-0.69673943669572991</v>
      </c>
      <c r="BX14" s="23">
        <f t="shared" si="5"/>
        <v>-0.71816756079851085</v>
      </c>
    </row>
    <row r="15" spans="1:76" s="81" customFormat="1" x14ac:dyDescent="0.25">
      <c r="A15" s="82" t="s">
        <v>88</v>
      </c>
      <c r="B15" s="86">
        <v>108.47972</v>
      </c>
      <c r="C15" s="86">
        <v>1.7656780000000001</v>
      </c>
      <c r="D15" s="86">
        <v>0.71761600000000003</v>
      </c>
      <c r="E15" s="86">
        <v>10.354509999999999</v>
      </c>
      <c r="F15" s="86">
        <v>8.774972</v>
      </c>
      <c r="G15" s="86">
        <v>0.58207200000000003</v>
      </c>
      <c r="H15" s="86">
        <v>25.380762000000001</v>
      </c>
      <c r="J15" s="81" t="s">
        <v>88</v>
      </c>
      <c r="K15" s="84">
        <v>0.26299364041513001</v>
      </c>
      <c r="L15" s="84">
        <v>0.23669923272540799</v>
      </c>
      <c r="M15" s="84">
        <v>0.23669923272540799</v>
      </c>
      <c r="N15" s="84">
        <v>0.78345635675193004</v>
      </c>
      <c r="O15" s="84">
        <v>0.23168556491123601</v>
      </c>
      <c r="P15" s="84">
        <v>2.2278801964318098</v>
      </c>
      <c r="Q15" s="84">
        <v>41.294022277705203</v>
      </c>
      <c r="R15" s="84">
        <v>0.53099653268076497</v>
      </c>
      <c r="S15" s="84">
        <v>0.28428800410059601</v>
      </c>
      <c r="T15" s="84">
        <v>0.127739829263049</v>
      </c>
      <c r="U15" s="84">
        <v>8.5332051685157902E-3</v>
      </c>
      <c r="V15" s="84">
        <v>1.0432188545886401</v>
      </c>
      <c r="W15" s="84">
        <v>1.0432188545886401</v>
      </c>
      <c r="X15" s="84">
        <v>360.55899513329598</v>
      </c>
      <c r="Y15" s="84">
        <v>0</v>
      </c>
      <c r="Z15" s="84">
        <v>0.11773769826441099</v>
      </c>
      <c r="AA15" s="84">
        <v>4.7397361155662801E-2</v>
      </c>
      <c r="AB15" s="84">
        <v>0.103194905779967</v>
      </c>
      <c r="AC15" s="84">
        <v>0.94803786482360197</v>
      </c>
      <c r="AD15" s="84">
        <v>0</v>
      </c>
      <c r="AE15" s="84">
        <v>0.67389286639439505</v>
      </c>
      <c r="AF15" s="84">
        <v>0</v>
      </c>
      <c r="AG15" s="84">
        <v>0.32794303256777801</v>
      </c>
      <c r="AH15" s="84">
        <v>3.64380583894134E-2</v>
      </c>
      <c r="AI15" s="84">
        <v>0.36438109095719101</v>
      </c>
      <c r="AJ15" s="84">
        <v>0</v>
      </c>
      <c r="AK15" s="84">
        <v>0.719113047504092</v>
      </c>
      <c r="AL15" s="84">
        <v>5.2502962460798999E-4</v>
      </c>
      <c r="AM15" s="84">
        <v>1.23462684568197</v>
      </c>
      <c r="AN15" s="84">
        <v>1.25905961849016E-2</v>
      </c>
      <c r="AO15" s="84">
        <v>7.0572154521955201E-3</v>
      </c>
      <c r="AP15" s="84">
        <v>0.110024967344036</v>
      </c>
      <c r="AQ15" s="84">
        <v>6.13667554027017E-4</v>
      </c>
      <c r="AR15" s="84">
        <v>0</v>
      </c>
      <c r="AS15" s="84">
        <v>4.1014236346500399E-3</v>
      </c>
      <c r="AT15" s="84">
        <v>4.0229916024846002</v>
      </c>
      <c r="AU15" s="84">
        <v>3.4092995771535</v>
      </c>
      <c r="AV15" s="84">
        <v>0.61369202533110601</v>
      </c>
      <c r="AW15" s="84">
        <v>6.1027243616241405E-4</v>
      </c>
      <c r="AX15" s="84">
        <v>1.70469088443922E-5</v>
      </c>
      <c r="AY15" s="84">
        <v>0.54501617641385103</v>
      </c>
      <c r="AZ15" s="84">
        <v>4.1593500774373402E-4</v>
      </c>
      <c r="BA15" s="84">
        <v>1.1187213192457901</v>
      </c>
      <c r="BB15" s="84">
        <v>3.7672580565154801E-3</v>
      </c>
      <c r="BC15" s="84">
        <v>9.5800746264543604E-4</v>
      </c>
      <c r="BD15" s="84">
        <v>1.5981745729922701</v>
      </c>
      <c r="BE15" s="84">
        <v>0.118488086112534</v>
      </c>
      <c r="BF15" s="84">
        <v>2.11379156401395E-3</v>
      </c>
      <c r="BG15" s="84">
        <v>4.54115753677585E-3</v>
      </c>
      <c r="BH15" s="84">
        <v>5.11397344532813E-5</v>
      </c>
      <c r="BI15" s="84">
        <v>0.24946303124500499</v>
      </c>
      <c r="BJ15" s="84">
        <v>0.21626435304155101</v>
      </c>
      <c r="BK15" s="84">
        <v>0</v>
      </c>
      <c r="BL15" s="84">
        <v>0.104279600742957</v>
      </c>
      <c r="BM15" s="84">
        <v>0.315086294592613</v>
      </c>
      <c r="BN15" s="84">
        <v>1.9093216223813201</v>
      </c>
      <c r="BO15" s="84">
        <v>9.6869510629033702</v>
      </c>
      <c r="BP15" s="84">
        <v>7.1091468884516396E-2</v>
      </c>
      <c r="BQ15" s="84"/>
      <c r="BR15" s="83">
        <f t="shared" ref="BR15" si="6">IF(B15&lt;&gt;0,(Q15-B15)/B15,"")</f>
        <v>-0.61933878260650754</v>
      </c>
      <c r="BS15" s="83">
        <f t="shared" ref="BS15" si="7">IF(C15&lt;&gt;0,(AE15-C15)/C15,"")</f>
        <v>-0.6183376207924689</v>
      </c>
      <c r="BT15" s="83">
        <f t="shared" ref="BT15" si="8">IF(D15&lt;&gt;0,(AI15-D15)/D15,"")</f>
        <v>-0.49223388141124086</v>
      </c>
      <c r="BU15" s="83">
        <f t="shared" ref="BU15" si="9">IF(E15&lt;&gt;0,(AT15-E15)/E15,"")</f>
        <v>-0.61147445871561279</v>
      </c>
      <c r="BV15" s="83">
        <f t="shared" ref="BV15" si="10">IF(F15&lt;&gt;0,(AU15-F15)/F15,"")</f>
        <v>-0.61147459192422493</v>
      </c>
      <c r="BW15" s="83">
        <f t="shared" ref="BW15" si="11">IF(G15&lt;&gt;0,(BI15-G15)/G15,"")</f>
        <v>-0.5714223820334855</v>
      </c>
      <c r="BX15" s="83">
        <f t="shared" ref="BX15" si="12">IF(H15&lt;&gt;0,(BO15-H15)/H15,"")</f>
        <v>-0.61833490015377124</v>
      </c>
    </row>
    <row r="16" spans="1:76" s="14" customFormat="1" x14ac:dyDescent="0.25">
      <c r="A16" s="13" t="s">
        <v>469</v>
      </c>
      <c r="B16" s="87">
        <v>1.2278519999999999</v>
      </c>
      <c r="C16" s="87">
        <v>1.9928000000000001E-2</v>
      </c>
      <c r="D16" s="87">
        <v>5.3460000000000001E-3</v>
      </c>
      <c r="E16" s="87">
        <v>0.114708</v>
      </c>
      <c r="F16" s="87">
        <v>9.7212000000000007E-2</v>
      </c>
      <c r="G16" s="87">
        <v>5.7359999999999998E-3</v>
      </c>
      <c r="H16" s="87">
        <v>0.28649400000000003</v>
      </c>
      <c r="J16" s="14" t="s">
        <v>469</v>
      </c>
      <c r="K16" s="40">
        <v>7.7779707174391102E-3</v>
      </c>
      <c r="L16" s="40">
        <v>7.0005555938424903E-3</v>
      </c>
      <c r="M16" s="40">
        <v>7.0005555938424903E-3</v>
      </c>
      <c r="N16" s="40">
        <v>2.3171113775029301E-2</v>
      </c>
      <c r="O16" s="40">
        <v>6.8522023135303102E-3</v>
      </c>
      <c r="P16" s="40">
        <v>6.5890616037522595E-2</v>
      </c>
      <c r="Q16" s="40">
        <v>1.2278502400282101</v>
      </c>
      <c r="R16" s="40">
        <v>1.5704280821442099E-2</v>
      </c>
      <c r="S16" s="40">
        <v>8.4079610750839098E-3</v>
      </c>
      <c r="T16" s="40">
        <v>3.77780672663238E-3</v>
      </c>
      <c r="U16" s="40">
        <v>2.5236475541372402E-4</v>
      </c>
      <c r="V16" s="40">
        <v>3.0853549042367302E-2</v>
      </c>
      <c r="W16" s="40">
        <v>3.0853549042367302E-2</v>
      </c>
      <c r="X16" s="40">
        <v>4.9442603217645704</v>
      </c>
      <c r="Y16" s="40">
        <v>0</v>
      </c>
      <c r="Z16" s="40">
        <v>3.4820999410263599E-3</v>
      </c>
      <c r="AA16" s="40">
        <v>1.4017902464216201E-3</v>
      </c>
      <c r="AB16" s="40">
        <v>3.05199697084938E-3</v>
      </c>
      <c r="AC16" s="40">
        <v>2.80385557477251E-2</v>
      </c>
      <c r="AD16" s="40">
        <v>0</v>
      </c>
      <c r="AE16" s="40">
        <v>1.9928781891234901E-2</v>
      </c>
      <c r="AF16" s="40">
        <v>0</v>
      </c>
      <c r="AG16" s="40">
        <v>4.8113895181247403E-3</v>
      </c>
      <c r="AH16" s="40">
        <v>5.3458644047245005E-4</v>
      </c>
      <c r="AI16" s="40">
        <v>5.3459759585971897E-3</v>
      </c>
      <c r="AJ16" s="40">
        <v>0</v>
      </c>
      <c r="AK16" s="40">
        <v>2.1267840462529601E-2</v>
      </c>
      <c r="AL16" s="40">
        <v>1.49711470097058E-5</v>
      </c>
      <c r="AM16" s="40">
        <v>3.6513816366011302E-2</v>
      </c>
      <c r="AN16" s="40">
        <v>3.5900593594470799E-4</v>
      </c>
      <c r="AO16" s="40">
        <v>2.0122984837712201E-4</v>
      </c>
      <c r="AP16" s="40">
        <v>3.13727409514046E-3</v>
      </c>
      <c r="AQ16" s="40">
        <v>1.7498635890143598E-5</v>
      </c>
      <c r="AR16" s="40">
        <v>0</v>
      </c>
      <c r="AS16" s="40">
        <v>1.16946708774946E-4</v>
      </c>
      <c r="AT16" s="40">
        <v>0.11470816295794101</v>
      </c>
      <c r="AU16" s="40">
        <v>9.7212117498635897E-2</v>
      </c>
      <c r="AV16" s="40">
        <v>1.7496045459305401E-2</v>
      </c>
      <c r="AW16" s="40">
        <v>1.7400640442688001E-5</v>
      </c>
      <c r="AX16" s="40">
        <v>4.86012224628934E-7</v>
      </c>
      <c r="AY16" s="40">
        <v>1.55405126848437E-2</v>
      </c>
      <c r="AZ16" s="40">
        <v>1.1860204919613901E-5</v>
      </c>
      <c r="BA16" s="40">
        <v>3.1898973197308098E-2</v>
      </c>
      <c r="BB16" s="40">
        <v>1.0741910415185399E-4</v>
      </c>
      <c r="BC16" s="40">
        <v>2.73168096915182E-5</v>
      </c>
      <c r="BD16" s="40">
        <v>4.557001052707E-2</v>
      </c>
      <c r="BE16" s="40">
        <v>3.5043727010477402E-3</v>
      </c>
      <c r="BF16" s="40">
        <v>6.0270948042571202E-5</v>
      </c>
      <c r="BG16" s="40">
        <v>1.29482850796695E-4</v>
      </c>
      <c r="BH16" s="40">
        <v>1.45814800729729E-6</v>
      </c>
      <c r="BI16" s="40">
        <v>5.7360242949343297E-3</v>
      </c>
      <c r="BJ16" s="40">
        <v>6.3961228865556602E-3</v>
      </c>
      <c r="BK16" s="40">
        <v>0</v>
      </c>
      <c r="BL16" s="40">
        <v>3.08407219541769E-3</v>
      </c>
      <c r="BM16" s="40">
        <v>9.3188179312929508E-3</v>
      </c>
      <c r="BN16" s="40">
        <v>5.6469124820185498E-2</v>
      </c>
      <c r="BO16" s="40">
        <v>0.28649393453374999</v>
      </c>
      <c r="BP16" s="40">
        <v>2.1025160320111099E-3</v>
      </c>
      <c r="BQ16" s="40"/>
      <c r="BR16" s="75">
        <f t="shared" si="0"/>
        <v>-1.4333745352541433E-6</v>
      </c>
      <c r="BS16" s="75">
        <f t="shared" si="1"/>
        <v>3.9235810663396308E-5</v>
      </c>
      <c r="BT16" s="75">
        <f t="shared" si="2"/>
        <v>-4.4970824561125618E-6</v>
      </c>
      <c r="BU16" s="75">
        <f t="shared" si="3"/>
        <v>1.4206327457744466E-6</v>
      </c>
      <c r="BV16" s="75">
        <f t="shared" si="3"/>
        <v>1.2086844822695712E-6</v>
      </c>
      <c r="BW16" s="75">
        <f t="shared" si="4"/>
        <v>4.2355185372979254E-6</v>
      </c>
      <c r="BX16" s="75">
        <f t="shared" si="5"/>
        <v>-2.2850827602714242E-7</v>
      </c>
    </row>
    <row r="17" spans="1:76" x14ac:dyDescent="0.25">
      <c r="A17" s="28" t="s">
        <v>181</v>
      </c>
      <c r="B17" s="86">
        <v>3074.1307357999999</v>
      </c>
      <c r="C17" s="86">
        <v>59.170986845000002</v>
      </c>
      <c r="D17" s="86">
        <v>161.32133578</v>
      </c>
      <c r="E17" s="86">
        <v>258.80704692</v>
      </c>
      <c r="F17" s="86">
        <v>211.00164555000001</v>
      </c>
      <c r="G17" s="86">
        <v>15.246944554000001</v>
      </c>
      <c r="H17" s="86">
        <v>1431.1220566</v>
      </c>
      <c r="J17" s="28" t="s">
        <v>181</v>
      </c>
      <c r="K17" s="26">
        <v>1.43083811983862</v>
      </c>
      <c r="L17" s="26">
        <v>172.62529207571501</v>
      </c>
      <c r="M17" s="26">
        <v>172.62529207571501</v>
      </c>
      <c r="N17" s="26">
        <v>367.56657006101199</v>
      </c>
      <c r="O17" s="26">
        <v>26.8991105171425</v>
      </c>
      <c r="P17" s="26">
        <v>12.1208848777702</v>
      </c>
      <c r="Q17" s="26">
        <v>3074.12980108798</v>
      </c>
      <c r="R17" s="26">
        <v>133.69998807217701</v>
      </c>
      <c r="S17" s="26">
        <v>1.5466733940822399</v>
      </c>
      <c r="T17" s="26">
        <v>20.268296240508199</v>
      </c>
      <c r="U17" s="26">
        <v>4.6424044584687699E-2</v>
      </c>
      <c r="V17" s="26">
        <v>121.876418543781</v>
      </c>
      <c r="W17" s="26">
        <v>121.876418543781</v>
      </c>
      <c r="X17" s="26">
        <v>520107.18931419699</v>
      </c>
      <c r="Y17" s="26">
        <v>0</v>
      </c>
      <c r="Z17" s="26">
        <v>43.818294512904203</v>
      </c>
      <c r="AA17" s="26">
        <v>9.3045802258510601</v>
      </c>
      <c r="AB17" s="26">
        <v>11.024062626498401</v>
      </c>
      <c r="AC17" s="26">
        <v>5.1578509141795701</v>
      </c>
      <c r="AD17" s="26">
        <v>0</v>
      </c>
      <c r="AE17" s="26">
        <v>59.170974288596</v>
      </c>
      <c r="AF17" s="26">
        <v>0</v>
      </c>
      <c r="AG17" s="26">
        <v>145.18912269052001</v>
      </c>
      <c r="AH17" s="26">
        <v>16.132140019510899</v>
      </c>
      <c r="AI17" s="26">
        <v>161.32126271003099</v>
      </c>
      <c r="AJ17" s="26">
        <v>0</v>
      </c>
      <c r="AK17" s="26">
        <v>72.624137986518704</v>
      </c>
      <c r="AL17" s="26">
        <v>5.3621804042174398E-2</v>
      </c>
      <c r="AM17" s="26">
        <v>241.931666536417</v>
      </c>
      <c r="AN17" s="26">
        <v>0.29257089998181102</v>
      </c>
      <c r="AO17" s="26">
        <v>13.2334356784999</v>
      </c>
      <c r="AP17" s="26">
        <v>17.912715102211699</v>
      </c>
      <c r="AQ17" s="26">
        <v>2.64035753457122E-2</v>
      </c>
      <c r="AR17" s="26">
        <v>0</v>
      </c>
      <c r="AS17" s="26">
        <v>10.2672992355473</v>
      </c>
      <c r="AT17" s="26">
        <v>258.79915985324902</v>
      </c>
      <c r="AU17" s="26">
        <v>210.993773851496</v>
      </c>
      <c r="AV17" s="26">
        <v>47.805386001752602</v>
      </c>
      <c r="AW17" s="26">
        <v>0.12850241373038501</v>
      </c>
      <c r="AX17" s="26">
        <v>3.31461036062104E-4</v>
      </c>
      <c r="AY17" s="26">
        <v>14.0561205344003</v>
      </c>
      <c r="AZ17" s="26">
        <v>0.95593470890722398</v>
      </c>
      <c r="BA17" s="26">
        <v>61.070542799980203</v>
      </c>
      <c r="BB17" s="26">
        <v>2.67802329183132</v>
      </c>
      <c r="BC17" s="26">
        <v>0.52511157569845102</v>
      </c>
      <c r="BD17" s="26">
        <v>87.251903525741696</v>
      </c>
      <c r="BE17" s="26">
        <v>33.313476245375298</v>
      </c>
      <c r="BF17" s="26">
        <v>6.28075361695795E-2</v>
      </c>
      <c r="BG17" s="26">
        <v>2.4760082309562002</v>
      </c>
      <c r="BH17" s="26">
        <v>2.4414774164034799E-3</v>
      </c>
      <c r="BI17" s="26">
        <v>15.2469462153805</v>
      </c>
      <c r="BJ17" s="26">
        <v>75.718029497201798</v>
      </c>
      <c r="BK17" s="26">
        <v>0</v>
      </c>
      <c r="BL17" s="26">
        <v>0.757006027134972</v>
      </c>
      <c r="BM17" s="26">
        <v>45.660442658163603</v>
      </c>
      <c r="BN17" s="26">
        <v>17.5849144441144</v>
      </c>
      <c r="BO17" s="26">
        <v>1431.1216395773699</v>
      </c>
      <c r="BP17" s="26">
        <v>15.2639311221873</v>
      </c>
      <c r="BR17" s="23">
        <f t="shared" si="0"/>
        <v>-3.0405734180817036E-7</v>
      </c>
      <c r="BS17" s="23">
        <f t="shared" si="1"/>
        <v>-2.1220541808397148E-7</v>
      </c>
      <c r="BT17" s="23">
        <f t="shared" si="2"/>
        <v>-4.529467144066695E-7</v>
      </c>
      <c r="BU17" s="23">
        <f t="shared" si="3"/>
        <v>-3.0474698602081752E-5</v>
      </c>
      <c r="BV17" s="23">
        <f t="shared" si="3"/>
        <v>-3.7306337035837388E-5</v>
      </c>
      <c r="BW17" s="23">
        <f t="shared" si="4"/>
        <v>1.089648154721028E-7</v>
      </c>
      <c r="BX17" s="23">
        <f t="shared" si="5"/>
        <v>-2.9139557181326116E-7</v>
      </c>
    </row>
    <row r="18" spans="1:76" x14ac:dyDescent="0.25">
      <c r="A18" s="28" t="s">
        <v>90</v>
      </c>
      <c r="B18" s="86">
        <v>15788.142963</v>
      </c>
      <c r="C18" s="86">
        <v>318.35340036999997</v>
      </c>
      <c r="D18" s="86">
        <v>809.34155274</v>
      </c>
      <c r="E18" s="86">
        <v>1253.9635903999999</v>
      </c>
      <c r="F18" s="86">
        <v>1031.5047368999999</v>
      </c>
      <c r="G18" s="86">
        <v>72.589446108000004</v>
      </c>
      <c r="H18" s="86">
        <v>7831.7496354000004</v>
      </c>
      <c r="J18" s="28" t="s">
        <v>336</v>
      </c>
      <c r="K18" s="26">
        <v>7.2840467437491796</v>
      </c>
      <c r="L18" s="26">
        <v>946.69783677076805</v>
      </c>
      <c r="M18" s="26">
        <v>946.69783677076805</v>
      </c>
      <c r="N18" s="26">
        <v>2015.1765034334401</v>
      </c>
      <c r="O18" s="26">
        <v>147.09786217855401</v>
      </c>
      <c r="P18" s="26">
        <v>61.7043549140473</v>
      </c>
      <c r="Q18" s="26">
        <v>15788.499128534901</v>
      </c>
      <c r="R18" s="26">
        <v>732.47702720039797</v>
      </c>
      <c r="S18" s="26">
        <v>7.8737204021838902</v>
      </c>
      <c r="T18" s="26">
        <v>110.938270871063</v>
      </c>
      <c r="U18" s="26">
        <v>0.236332443381052</v>
      </c>
      <c r="V18" s="26">
        <v>666.49579193571799</v>
      </c>
      <c r="W18" s="26">
        <v>666.49579193571799</v>
      </c>
      <c r="X18" s="26">
        <v>2542722.70991142</v>
      </c>
      <c r="Y18" s="26">
        <v>0</v>
      </c>
      <c r="Z18" s="26">
        <v>240.180506715955</v>
      </c>
      <c r="AA18" s="26">
        <v>50.952669825850101</v>
      </c>
      <c r="AB18" s="26">
        <v>60.267296176323399</v>
      </c>
      <c r="AC18" s="26">
        <v>26.257315800281699</v>
      </c>
      <c r="AD18" s="26">
        <v>0</v>
      </c>
      <c r="AE18" s="26">
        <v>318.35966089716999</v>
      </c>
      <c r="AF18" s="26">
        <v>0</v>
      </c>
      <c r="AG18" s="26">
        <v>728.42130968655795</v>
      </c>
      <c r="AH18" s="26">
        <v>80.935688308999801</v>
      </c>
      <c r="AI18" s="26">
        <v>809.356997995558</v>
      </c>
      <c r="AJ18" s="26">
        <v>0</v>
      </c>
      <c r="AK18" s="26">
        <v>396.943669723016</v>
      </c>
      <c r="AL18" s="26">
        <v>0.26146171299128601</v>
      </c>
      <c r="AM18" s="26">
        <v>1324.8353695788601</v>
      </c>
      <c r="AN18" s="26">
        <v>1.4461704834184801</v>
      </c>
      <c r="AO18" s="26">
        <v>64.279748741546598</v>
      </c>
      <c r="AP18" s="26">
        <v>87.211117633117695</v>
      </c>
      <c r="AQ18" s="26">
        <v>0.12945946350523799</v>
      </c>
      <c r="AR18" s="26">
        <v>0</v>
      </c>
      <c r="AS18" s="26">
        <v>49.869345246559398</v>
      </c>
      <c r="AT18" s="26">
        <v>1253.9857403992401</v>
      </c>
      <c r="AU18" s="26">
        <v>1031.5158063394799</v>
      </c>
      <c r="AV18" s="26">
        <v>222.46993405975601</v>
      </c>
      <c r="AW18" s="26">
        <v>0.62527419732469103</v>
      </c>
      <c r="AX18" s="26">
        <v>1.6440059524793699E-3</v>
      </c>
      <c r="AY18" s="26">
        <v>69.358468030225296</v>
      </c>
      <c r="AZ18" s="26">
        <v>4.64314551298797</v>
      </c>
      <c r="BA18" s="26">
        <v>298.83012152978699</v>
      </c>
      <c r="BB18" s="26">
        <v>13.012875736481501</v>
      </c>
      <c r="BC18" s="26">
        <v>2.5520280237217299</v>
      </c>
      <c r="BD18" s="26">
        <v>426.94033256722702</v>
      </c>
      <c r="BE18" s="26">
        <v>182.53813691445001</v>
      </c>
      <c r="BF18" s="26">
        <v>0.30926967751891798</v>
      </c>
      <c r="BG18" s="26">
        <v>12.033384249959999</v>
      </c>
      <c r="BH18" s="26">
        <v>1.1959527163698601E-2</v>
      </c>
      <c r="BI18" s="26">
        <v>72.593020337858306</v>
      </c>
      <c r="BJ18" s="26">
        <v>415.004199765397</v>
      </c>
      <c r="BK18" s="26">
        <v>0</v>
      </c>
      <c r="BL18" s="26">
        <v>3.9288937863017899</v>
      </c>
      <c r="BM18" s="26">
        <v>249.86273905220099</v>
      </c>
      <c r="BN18" s="26">
        <v>92.372850454074893</v>
      </c>
      <c r="BO18" s="26">
        <v>7831.78680566808</v>
      </c>
      <c r="BP18" s="26">
        <v>83.601192360038397</v>
      </c>
      <c r="BR18" s="23">
        <f t="shared" si="0"/>
        <v>2.2559051798241296E-5</v>
      </c>
      <c r="BS18" s="23">
        <f t="shared" si="1"/>
        <v>1.9665337837564793E-5</v>
      </c>
      <c r="BT18" s="23">
        <f t="shared" si="2"/>
        <v>1.908372986128915E-5</v>
      </c>
      <c r="BU18" s="23">
        <f t="shared" si="3"/>
        <v>1.7663989137884084E-5</v>
      </c>
      <c r="BV18" s="23">
        <f t="shared" si="3"/>
        <v>1.0731351087433686E-5</v>
      </c>
      <c r="BW18" s="23">
        <f t="shared" si="4"/>
        <v>4.9238974120065365E-5</v>
      </c>
      <c r="BX18" s="23">
        <f t="shared" si="5"/>
        <v>4.7461001449182208E-6</v>
      </c>
    </row>
    <row r="19" spans="1:76" x14ac:dyDescent="0.25">
      <c r="A19" s="28" t="s">
        <v>91</v>
      </c>
      <c r="B19" s="85"/>
      <c r="C19" s="85"/>
      <c r="D19" s="85"/>
      <c r="E19" s="85"/>
      <c r="F19" s="85"/>
      <c r="G19" s="85"/>
      <c r="H19" s="85"/>
      <c r="BR19" s="23" t="str">
        <f t="shared" si="0"/>
        <v/>
      </c>
      <c r="BS19" s="23" t="str">
        <f t="shared" si="1"/>
        <v/>
      </c>
      <c r="BT19" s="23" t="str">
        <f t="shared" si="2"/>
        <v/>
      </c>
      <c r="BU19" s="23" t="str">
        <f t="shared" si="3"/>
        <v/>
      </c>
      <c r="BV19" s="23" t="str">
        <f t="shared" si="3"/>
        <v/>
      </c>
      <c r="BW19" s="23" t="str">
        <f t="shared" si="4"/>
        <v/>
      </c>
      <c r="BX19" s="23" t="str">
        <f t="shared" si="5"/>
        <v/>
      </c>
    </row>
    <row r="20" spans="1:76" x14ac:dyDescent="0.25">
      <c r="A20" s="28" t="s">
        <v>183</v>
      </c>
      <c r="B20" s="86">
        <v>1283550.6287</v>
      </c>
      <c r="C20" s="86">
        <v>21096.894973999999</v>
      </c>
      <c r="D20" s="86">
        <v>64910.199392000002</v>
      </c>
      <c r="E20" s="86">
        <v>219936.56659999999</v>
      </c>
      <c r="F20" s="86">
        <v>130920.59581</v>
      </c>
      <c r="G20" s="86">
        <v>7295.5789562999998</v>
      </c>
      <c r="H20" s="86">
        <v>430766.00096999999</v>
      </c>
      <c r="J20" s="28" t="s">
        <v>183</v>
      </c>
      <c r="K20" s="26">
        <v>9999.6713108227304</v>
      </c>
      <c r="L20" s="26">
        <v>16761.644489595299</v>
      </c>
      <c r="M20" s="26">
        <v>16761.644489595299</v>
      </c>
      <c r="N20" s="26">
        <v>46247.1039660526</v>
      </c>
      <c r="O20" s="26">
        <v>9970.7283808203902</v>
      </c>
      <c r="P20" s="26">
        <v>84709.002404075902</v>
      </c>
      <c r="Q20" s="26">
        <v>1283547.3533288101</v>
      </c>
      <c r="R20" s="26">
        <v>26115.6857496632</v>
      </c>
      <c r="S20" s="26">
        <v>10809.186484531499</v>
      </c>
      <c r="T20" s="26">
        <v>5743.6432006479999</v>
      </c>
      <c r="U20" s="26">
        <v>324.44235157935202</v>
      </c>
      <c r="V20" s="26">
        <v>44929.560152498401</v>
      </c>
      <c r="W20" s="26">
        <v>44929.560152498401</v>
      </c>
      <c r="X20" s="26">
        <v>322711422.55708301</v>
      </c>
      <c r="Y20" s="26">
        <v>0</v>
      </c>
      <c r="Z20" s="26">
        <v>6432.66908615588</v>
      </c>
      <c r="AA20" s="26">
        <v>2211.96788932658</v>
      </c>
      <c r="AB20" s="26">
        <v>4397.6550566961296</v>
      </c>
      <c r="AC20" s="26">
        <v>36046.608838232503</v>
      </c>
      <c r="AD20" s="26">
        <v>0</v>
      </c>
      <c r="AE20" s="26">
        <v>21096.848617106702</v>
      </c>
      <c r="AF20" s="26">
        <v>0</v>
      </c>
      <c r="AG20" s="26">
        <v>58419.023158231197</v>
      </c>
      <c r="AH20" s="26">
        <v>6491.0017671544301</v>
      </c>
      <c r="AI20" s="26">
        <v>64910.024925385602</v>
      </c>
      <c r="AJ20" s="26">
        <v>0</v>
      </c>
      <c r="AK20" s="26">
        <v>30454.975379466199</v>
      </c>
      <c r="AL20" s="26">
        <v>21.261475982076401</v>
      </c>
      <c r="AM20" s="26">
        <v>57598.961919846202</v>
      </c>
      <c r="AN20" s="26">
        <v>458.15714309727298</v>
      </c>
      <c r="AO20" s="26">
        <v>937.10003141034997</v>
      </c>
      <c r="AP20" s="26">
        <v>4803.0151466349198</v>
      </c>
      <c r="AQ20" s="26">
        <v>22.963074233039499</v>
      </c>
      <c r="AR20" s="26">
        <v>0</v>
      </c>
      <c r="AS20" s="26">
        <v>678.72038066656705</v>
      </c>
      <c r="AT20" s="26">
        <v>219935.83681299101</v>
      </c>
      <c r="AU20" s="26">
        <v>130919.958885446</v>
      </c>
      <c r="AV20" s="26">
        <v>89015.877927545094</v>
      </c>
      <c r="AW20" s="26">
        <v>28.157595294785398</v>
      </c>
      <c r="AX20" s="26">
        <v>0.61694015608723696</v>
      </c>
      <c r="AY20" s="26">
        <v>19905.027346924799</v>
      </c>
      <c r="AZ20" s="26">
        <v>64.390898636771993</v>
      </c>
      <c r="BA20" s="26">
        <v>42534.869431924002</v>
      </c>
      <c r="BB20" s="26">
        <v>271.92786666005298</v>
      </c>
      <c r="BC20" s="26">
        <v>61.0355981451413</v>
      </c>
      <c r="BD20" s="26">
        <v>60764.521317812803</v>
      </c>
      <c r="BE20" s="26">
        <v>5985.1970377182797</v>
      </c>
      <c r="BF20" s="26">
        <v>77.630375661965303</v>
      </c>
      <c r="BG20" s="26">
        <v>288.63811929209601</v>
      </c>
      <c r="BH20" s="26">
        <v>1.92614291406934</v>
      </c>
      <c r="BI20" s="26">
        <v>7295.5637955389402</v>
      </c>
      <c r="BJ20" s="26">
        <v>11599.7442056403</v>
      </c>
      <c r="BK20" s="26">
        <v>0</v>
      </c>
      <c r="BL20" s="26">
        <v>3973.5186080929202</v>
      </c>
      <c r="BM20" s="26">
        <v>13971.1793606141</v>
      </c>
      <c r="BN20" s="26">
        <v>72922.645157413106</v>
      </c>
      <c r="BO20" s="26">
        <v>430764.66401307302</v>
      </c>
      <c r="BP20" s="26">
        <v>3377.0226982163499</v>
      </c>
      <c r="BR20" s="23">
        <f t="shared" si="0"/>
        <v>-2.5518052164759789E-6</v>
      </c>
      <c r="BS20" s="23">
        <f t="shared" si="1"/>
        <v>-2.1973325152575154E-6</v>
      </c>
      <c r="BT20" s="23">
        <f t="shared" si="2"/>
        <v>-2.6878151050934315E-6</v>
      </c>
      <c r="BU20" s="23">
        <f t="shared" si="3"/>
        <v>-3.3181704173351616E-6</v>
      </c>
      <c r="BV20" s="23">
        <f t="shared" si="3"/>
        <v>-4.8649683425026308E-6</v>
      </c>
      <c r="BW20" s="23">
        <f t="shared" si="4"/>
        <v>-2.0780751123995526E-6</v>
      </c>
      <c r="BX20" s="23">
        <f t="shared" si="5"/>
        <v>-3.1036732796000138E-6</v>
      </c>
    </row>
    <row r="21" spans="1:76" x14ac:dyDescent="0.25">
      <c r="A21" s="28" t="s">
        <v>184</v>
      </c>
      <c r="B21" s="86">
        <v>5613.5404368999998</v>
      </c>
      <c r="C21" s="86">
        <v>86.332378414000004</v>
      </c>
      <c r="D21" s="86">
        <v>310.16362982999999</v>
      </c>
      <c r="E21" s="86">
        <v>670.07088936000002</v>
      </c>
      <c r="F21" s="86">
        <v>534.21237401999997</v>
      </c>
      <c r="G21" s="86">
        <v>41.418855141000002</v>
      </c>
      <c r="H21" s="86">
        <v>1550.3473432000001</v>
      </c>
      <c r="J21" s="28" t="s">
        <v>184</v>
      </c>
      <c r="K21" s="26">
        <v>5.7740400617591803</v>
      </c>
      <c r="L21" s="26">
        <v>171.46755640179299</v>
      </c>
      <c r="M21" s="26">
        <v>171.46755640179299</v>
      </c>
      <c r="N21" s="26">
        <v>369.761501841415</v>
      </c>
      <c r="O21" s="26">
        <v>29.9670764090781</v>
      </c>
      <c r="P21" s="26">
        <v>48.912992702443198</v>
      </c>
      <c r="Q21" s="26">
        <v>5613.4706177901899</v>
      </c>
      <c r="R21" s="26">
        <v>138.60082098956201</v>
      </c>
      <c r="S21" s="26">
        <v>6.2414750228826499</v>
      </c>
      <c r="T21" s="26">
        <v>21.799027222981501</v>
      </c>
      <c r="U21" s="26">
        <v>0.18734032537643699</v>
      </c>
      <c r="V21" s="26">
        <v>135.66827522186901</v>
      </c>
      <c r="W21" s="26">
        <v>135.66827522186901</v>
      </c>
      <c r="X21" s="26">
        <v>1316788.1076924701</v>
      </c>
      <c r="Y21" s="26">
        <v>0</v>
      </c>
      <c r="Z21" s="26">
        <v>44.4858244057341</v>
      </c>
      <c r="AA21" s="26">
        <v>9.8197749298545407</v>
      </c>
      <c r="AB21" s="26">
        <v>12.4188475342052</v>
      </c>
      <c r="AC21" s="26">
        <v>20.814140106166199</v>
      </c>
      <c r="AD21" s="26">
        <v>0</v>
      </c>
      <c r="AE21" s="26">
        <v>86.331772412462797</v>
      </c>
      <c r="AF21" s="26">
        <v>0</v>
      </c>
      <c r="AG21" s="26">
        <v>279.14289741122201</v>
      </c>
      <c r="AH21" s="26">
        <v>31.015871968782498</v>
      </c>
      <c r="AI21" s="26">
        <v>310.15876938000503</v>
      </c>
      <c r="AJ21" s="26">
        <v>0</v>
      </c>
      <c r="AK21" s="26">
        <v>82.467929366061</v>
      </c>
      <c r="AL21" s="26">
        <v>0.121204007892546</v>
      </c>
      <c r="AM21" s="26">
        <v>255.36521626643901</v>
      </c>
      <c r="AN21" s="26">
        <v>1.0759476721947501</v>
      </c>
      <c r="AO21" s="26">
        <v>24.6891134785077</v>
      </c>
      <c r="AP21" s="26">
        <v>37.702405837839002</v>
      </c>
      <c r="AQ21" s="26">
        <v>7.48218830778727E-2</v>
      </c>
      <c r="AR21" s="26">
        <v>0</v>
      </c>
      <c r="AS21" s="26">
        <v>19.096726660163</v>
      </c>
      <c r="AT21" s="26">
        <v>670.04806429843995</v>
      </c>
      <c r="AU21" s="26">
        <v>534.19158541045203</v>
      </c>
      <c r="AV21" s="26">
        <v>135.856478887988</v>
      </c>
      <c r="AW21" s="26">
        <v>0.26283700204478599</v>
      </c>
      <c r="AX21" s="26">
        <v>1.3375847605504899E-3</v>
      </c>
      <c r="AY21" s="26">
        <v>49.139587404994501</v>
      </c>
      <c r="AZ21" s="26">
        <v>1.77944996985179</v>
      </c>
      <c r="BA21" s="26">
        <v>160.24197401852899</v>
      </c>
      <c r="BB21" s="26">
        <v>5.09600812700827</v>
      </c>
      <c r="BC21" s="26">
        <v>1.00858401924635</v>
      </c>
      <c r="BD21" s="26">
        <v>228.93234367852199</v>
      </c>
      <c r="BE21" s="26">
        <v>34.304222914098403</v>
      </c>
      <c r="BF21" s="26">
        <v>0.205863553850648</v>
      </c>
      <c r="BG21" s="26">
        <v>4.7567008719279897</v>
      </c>
      <c r="BH21" s="26">
        <v>6.6796400403445798E-3</v>
      </c>
      <c r="BI21" s="26">
        <v>41.4182649951222</v>
      </c>
      <c r="BJ21" s="26">
        <v>77.085257074214496</v>
      </c>
      <c r="BK21" s="26">
        <v>0</v>
      </c>
      <c r="BL21" s="26">
        <v>2.4735042681063901</v>
      </c>
      <c r="BM21" s="26">
        <v>49.564332181108298</v>
      </c>
      <c r="BN21" s="26">
        <v>48.903350473393999</v>
      </c>
      <c r="BO21" s="26">
        <v>1550.33446970573</v>
      </c>
      <c r="BP21" s="26">
        <v>15.998025201548099</v>
      </c>
      <c r="BR21" s="23">
        <f t="shared" si="0"/>
        <v>-1.2437624810002808E-5</v>
      </c>
      <c r="BS21" s="23">
        <f t="shared" si="1"/>
        <v>-7.0194004652704334E-6</v>
      </c>
      <c r="BT21" s="23">
        <f t="shared" si="2"/>
        <v>-1.5670599411119583E-5</v>
      </c>
      <c r="BU21" s="23">
        <f t="shared" si="3"/>
        <v>-3.4063651954602537E-5</v>
      </c>
      <c r="BV21" s="23">
        <f t="shared" si="3"/>
        <v>-3.8914503966838063E-5</v>
      </c>
      <c r="BW21" s="23">
        <f t="shared" si="4"/>
        <v>-1.4248242154261878E-5</v>
      </c>
      <c r="BX21" s="23">
        <f t="shared" si="5"/>
        <v>-8.3036193963174985E-6</v>
      </c>
    </row>
    <row r="22" spans="1:76" x14ac:dyDescent="0.25">
      <c r="A22" s="28" t="s">
        <v>185</v>
      </c>
      <c r="B22" s="86">
        <v>47531.137287999998</v>
      </c>
      <c r="C22" s="86">
        <v>892.10476986000003</v>
      </c>
      <c r="D22" s="86">
        <v>1807.5224426</v>
      </c>
      <c r="E22" s="86">
        <v>6439.3757027000001</v>
      </c>
      <c r="F22" s="86">
        <v>5426.3907448</v>
      </c>
      <c r="G22" s="86">
        <v>397.66107419000002</v>
      </c>
      <c r="H22" s="86">
        <v>13200.583500000001</v>
      </c>
      <c r="J22" s="28" t="s">
        <v>185</v>
      </c>
      <c r="K22" s="26">
        <v>255.55683518744601</v>
      </c>
      <c r="L22" s="26">
        <v>700.59911455245197</v>
      </c>
      <c r="M22" s="26">
        <v>700.59911455245197</v>
      </c>
      <c r="N22" s="26">
        <v>1759.1509091069599</v>
      </c>
      <c r="O22" s="26">
        <v>295.55311564557098</v>
      </c>
      <c r="P22" s="26">
        <v>2164.8679608304501</v>
      </c>
      <c r="Q22" s="26">
        <v>47527.467242072998</v>
      </c>
      <c r="R22" s="26">
        <v>875.26577956965605</v>
      </c>
      <c r="S22" s="26">
        <v>276.24528050912102</v>
      </c>
      <c r="T22" s="26">
        <v>177.88672477014299</v>
      </c>
      <c r="U22" s="26">
        <v>8.2916008327067097</v>
      </c>
      <c r="V22" s="26">
        <v>1332.8689952715199</v>
      </c>
      <c r="W22" s="26">
        <v>1332.8689952715199</v>
      </c>
      <c r="X22" s="26">
        <v>13375165.313008901</v>
      </c>
      <c r="Y22" s="26">
        <v>0</v>
      </c>
      <c r="Z22" s="26">
        <v>232.99962644576999</v>
      </c>
      <c r="AA22" s="26">
        <v>70.904046499614907</v>
      </c>
      <c r="AB22" s="26">
        <v>129.01229368683099</v>
      </c>
      <c r="AC22" s="26">
        <v>921.22594423397595</v>
      </c>
      <c r="AD22" s="26">
        <v>0</v>
      </c>
      <c r="AE22" s="26">
        <v>892.04330839905799</v>
      </c>
      <c r="AF22" s="26">
        <v>0</v>
      </c>
      <c r="AG22" s="26">
        <v>1626.5788670050699</v>
      </c>
      <c r="AH22" s="26">
        <v>180.731015269652</v>
      </c>
      <c r="AI22" s="26">
        <v>1807.3098822747199</v>
      </c>
      <c r="AJ22" s="26">
        <v>0</v>
      </c>
      <c r="AK22" s="26">
        <v>887.49595691204001</v>
      </c>
      <c r="AL22" s="26">
        <v>0.92600439910271903</v>
      </c>
      <c r="AM22" s="26">
        <v>1845.74985920567</v>
      </c>
      <c r="AN22" s="26">
        <v>17.957005778424399</v>
      </c>
      <c r="AO22" s="26">
        <v>65.972315211340501</v>
      </c>
      <c r="AP22" s="26">
        <v>222.60917011414401</v>
      </c>
      <c r="AQ22" s="26">
        <v>0.92718498696517204</v>
      </c>
      <c r="AR22" s="26">
        <v>0</v>
      </c>
      <c r="AS22" s="26">
        <v>49.362176538412697</v>
      </c>
      <c r="AT22" s="26">
        <v>6439.0419479000502</v>
      </c>
      <c r="AU22" s="26">
        <v>5426.1187894483501</v>
      </c>
      <c r="AV22" s="26">
        <v>1012.92315845169</v>
      </c>
      <c r="AW22" s="26">
        <v>1.35940875367207</v>
      </c>
      <c r="AX22" s="26">
        <v>2.4035646158170599E-2</v>
      </c>
      <c r="AY22" s="26">
        <v>783.27050346952399</v>
      </c>
      <c r="AZ22" s="26">
        <v>4.6410697519249098</v>
      </c>
      <c r="BA22" s="26">
        <v>1745.5917633117799</v>
      </c>
      <c r="BB22" s="26">
        <v>16.454287570892301</v>
      </c>
      <c r="BC22" s="26">
        <v>3.5173833103501502</v>
      </c>
      <c r="BD22" s="26">
        <v>2493.7379379068102</v>
      </c>
      <c r="BE22" s="26">
        <v>204.86672742031999</v>
      </c>
      <c r="BF22" s="26">
        <v>3.0732738020359598</v>
      </c>
      <c r="BG22" s="26">
        <v>16.616971841465599</v>
      </c>
      <c r="BH22" s="26">
        <v>7.8297055341523494E-2</v>
      </c>
      <c r="BI22" s="26">
        <v>397.64252735572097</v>
      </c>
      <c r="BJ22" s="26">
        <v>414.884344933828</v>
      </c>
      <c r="BK22" s="26">
        <v>0</v>
      </c>
      <c r="BL22" s="26">
        <v>101.850617503072</v>
      </c>
      <c r="BM22" s="26">
        <v>426.878802701518</v>
      </c>
      <c r="BN22" s="26">
        <v>1875.08496688687</v>
      </c>
      <c r="BO22" s="26">
        <v>13198.95206777</v>
      </c>
      <c r="BP22" s="26">
        <v>109.942639042447</v>
      </c>
      <c r="BR22" s="23">
        <f t="shared" si="0"/>
        <v>-7.721350963605396E-5</v>
      </c>
      <c r="BS22" s="23">
        <f t="shared" si="1"/>
        <v>-6.8894891069449938E-5</v>
      </c>
      <c r="BT22" s="23">
        <f t="shared" si="2"/>
        <v>-1.1759761332439316E-4</v>
      </c>
      <c r="BU22" s="23">
        <f t="shared" si="3"/>
        <v>-5.183030395477429E-5</v>
      </c>
      <c r="BV22" s="23">
        <f t="shared" si="3"/>
        <v>-5.0117170775165996E-5</v>
      </c>
      <c r="BW22" s="23">
        <f t="shared" si="4"/>
        <v>-4.6639803296886066E-5</v>
      </c>
      <c r="BX22" s="23">
        <f t="shared" si="5"/>
        <v>-1.2358788761121262E-4</v>
      </c>
    </row>
    <row r="23" spans="1:76" x14ac:dyDescent="0.25">
      <c r="A23" s="28" t="s">
        <v>186</v>
      </c>
      <c r="B23" s="86">
        <v>1004002.8617</v>
      </c>
      <c r="C23" s="86">
        <v>14935.639654000001</v>
      </c>
      <c r="D23" s="86">
        <v>57330.250367000001</v>
      </c>
      <c r="E23" s="86">
        <v>189363.65852999999</v>
      </c>
      <c r="F23" s="86">
        <v>100607.72206</v>
      </c>
      <c r="G23" s="86">
        <v>5004.9045281999997</v>
      </c>
      <c r="H23" s="86">
        <v>324891.93745999999</v>
      </c>
      <c r="J23" s="28" t="s">
        <v>186</v>
      </c>
      <c r="K23" s="26">
        <v>7949.7210994382403</v>
      </c>
      <c r="L23" s="26">
        <v>9826.2552818000095</v>
      </c>
      <c r="M23" s="26">
        <v>9826.2552818000095</v>
      </c>
      <c r="N23" s="26">
        <v>29346.605375560099</v>
      </c>
      <c r="O23" s="26">
        <v>7403.0948756800299</v>
      </c>
      <c r="P23" s="26">
        <v>67343.524208817602</v>
      </c>
      <c r="Q23" s="26">
        <v>979530.12207962002</v>
      </c>
      <c r="R23" s="26">
        <v>18090.388742003401</v>
      </c>
      <c r="S23" s="26">
        <v>8593.2832075744991</v>
      </c>
      <c r="T23" s="26">
        <v>4166.4427735428399</v>
      </c>
      <c r="U23" s="26">
        <v>257.93102612381699</v>
      </c>
      <c r="V23" s="26">
        <v>33345.747968031799</v>
      </c>
      <c r="W23" s="26">
        <v>33345.747968031799</v>
      </c>
      <c r="X23" s="26">
        <v>243420887.842832</v>
      </c>
      <c r="Y23" s="26">
        <v>0</v>
      </c>
      <c r="Z23" s="26">
        <v>4232.1428351197101</v>
      </c>
      <c r="AA23" s="26">
        <v>1573.7504451147299</v>
      </c>
      <c r="AB23" s="26">
        <v>3282.4515424742099</v>
      </c>
      <c r="AC23" s="26">
        <v>28656.9875711682</v>
      </c>
      <c r="AD23" s="26">
        <v>0</v>
      </c>
      <c r="AE23" s="26">
        <v>14492.055469053101</v>
      </c>
      <c r="AF23" s="26">
        <v>0</v>
      </c>
      <c r="AG23" s="26">
        <v>50454.720222446304</v>
      </c>
      <c r="AH23" s="26">
        <v>5606.0833597094297</v>
      </c>
      <c r="AI23" s="26">
        <v>56060.803582155699</v>
      </c>
      <c r="AJ23" s="26">
        <v>0</v>
      </c>
      <c r="AK23" s="26">
        <v>22808.3572743638</v>
      </c>
      <c r="AL23" s="26">
        <v>15.8268259637229</v>
      </c>
      <c r="AM23" s="26">
        <v>40987.279242398501</v>
      </c>
      <c r="AN23" s="26">
        <v>350.44078114364697</v>
      </c>
      <c r="AO23" s="26">
        <v>579.24054528017905</v>
      </c>
      <c r="AP23" s="26">
        <v>3512.1833592927501</v>
      </c>
      <c r="AQ23" s="26">
        <v>17.436477761316599</v>
      </c>
      <c r="AR23" s="26">
        <v>0</v>
      </c>
      <c r="AS23" s="26">
        <v>412.10009980654399</v>
      </c>
      <c r="AT23" s="26">
        <v>186916.01015104601</v>
      </c>
      <c r="AU23" s="26">
        <v>98752.934303451999</v>
      </c>
      <c r="AV23" s="26">
        <v>88163.0758475943</v>
      </c>
      <c r="AW23" s="26">
        <v>20.334435986044699</v>
      </c>
      <c r="AX23" s="26">
        <v>0.47257266389986602</v>
      </c>
      <c r="AY23" s="26">
        <v>15210.558535149899</v>
      </c>
      <c r="AZ23" s="26">
        <v>39.2937668798536</v>
      </c>
      <c r="BA23" s="26">
        <v>32165.481154339999</v>
      </c>
      <c r="BB23" s="26">
        <v>180.73381183330801</v>
      </c>
      <c r="BC23" s="26">
        <v>41.393757874083001</v>
      </c>
      <c r="BD23" s="26">
        <v>45950.912600076103</v>
      </c>
      <c r="BE23" s="26">
        <v>4091.02588130496</v>
      </c>
      <c r="BF23" s="26">
        <v>59.234784751070499</v>
      </c>
      <c r="BG23" s="26">
        <v>195.83069057579101</v>
      </c>
      <c r="BH23" s="26">
        <v>1.46010407370051</v>
      </c>
      <c r="BI23" s="26">
        <v>4874.5020854621698</v>
      </c>
      <c r="BJ23" s="26">
        <v>7699.42175410254</v>
      </c>
      <c r="BK23" s="26">
        <v>0</v>
      </c>
      <c r="BL23" s="26">
        <v>3155.0648478165099</v>
      </c>
      <c r="BM23" s="26">
        <v>10209.550975686499</v>
      </c>
      <c r="BN23" s="26">
        <v>57826.399776242899</v>
      </c>
      <c r="BO23" s="26">
        <v>314305.62834118702</v>
      </c>
      <c r="BP23" s="26">
        <v>2380.89200328177</v>
      </c>
      <c r="BR23" s="23">
        <f t="shared" si="0"/>
        <v>-2.4375169189201511E-2</v>
      </c>
      <c r="BS23" s="23">
        <f t="shared" si="1"/>
        <v>-2.9699711242571449E-2</v>
      </c>
      <c r="BT23" s="23">
        <f t="shared" si="2"/>
        <v>-2.214270436144844E-2</v>
      </c>
      <c r="BU23" s="23">
        <f t="shared" si="3"/>
        <v>-1.292565003208474E-2</v>
      </c>
      <c r="BV23" s="23">
        <f t="shared" si="3"/>
        <v>-1.8435838905505195E-2</v>
      </c>
      <c r="BW23" s="23">
        <f t="shared" si="4"/>
        <v>-2.6054931118681859E-2</v>
      </c>
      <c r="BX23" s="23">
        <f t="shared" si="5"/>
        <v>-3.2584093042063646E-2</v>
      </c>
    </row>
    <row r="24" spans="1:76" x14ac:dyDescent="0.25">
      <c r="A24" s="28" t="s">
        <v>187</v>
      </c>
      <c r="B24" s="86">
        <v>102591.00046</v>
      </c>
      <c r="C24" s="86">
        <v>2005.7027734000001</v>
      </c>
      <c r="D24" s="86">
        <v>4468.1303017</v>
      </c>
      <c r="E24" s="86">
        <v>11955.877704</v>
      </c>
      <c r="F24" s="86">
        <v>10132.994936999999</v>
      </c>
      <c r="G24" s="86">
        <v>736.27872639999998</v>
      </c>
      <c r="H24" s="86">
        <v>35686.292329000004</v>
      </c>
      <c r="J24" s="28" t="s">
        <v>187</v>
      </c>
      <c r="K24" s="26">
        <v>363.62966961101</v>
      </c>
      <c r="L24" s="26">
        <v>3097.7514134502298</v>
      </c>
      <c r="M24" s="26">
        <v>3097.7514134502298</v>
      </c>
      <c r="N24" s="26">
        <v>6957.7762539311097</v>
      </c>
      <c r="O24" s="26">
        <v>734.91069513286902</v>
      </c>
      <c r="P24" s="26">
        <v>3080.3729333217998</v>
      </c>
      <c r="Q24" s="26">
        <v>102584.30595302999</v>
      </c>
      <c r="R24" s="26">
        <v>2849.3627276284801</v>
      </c>
      <c r="S24" s="26">
        <v>393.06711147168102</v>
      </c>
      <c r="T24" s="26">
        <v>493.11413838457298</v>
      </c>
      <c r="U24" s="26">
        <v>11.7980795802884</v>
      </c>
      <c r="V24" s="26">
        <v>3321.3368855603999</v>
      </c>
      <c r="W24" s="26">
        <v>3321.3368855603999</v>
      </c>
      <c r="X24" s="26">
        <v>24976448.333338801</v>
      </c>
      <c r="Y24" s="26">
        <v>0</v>
      </c>
      <c r="Z24" s="26">
        <v>860.962039459984</v>
      </c>
      <c r="AA24" s="26">
        <v>211.816036394478</v>
      </c>
      <c r="AB24" s="26">
        <v>311.85913938206801</v>
      </c>
      <c r="AC24" s="26">
        <v>1310.80420547006</v>
      </c>
      <c r="AD24" s="26">
        <v>0</v>
      </c>
      <c r="AE24" s="26">
        <v>2005.55886298164</v>
      </c>
      <c r="AF24" s="26">
        <v>0</v>
      </c>
      <c r="AG24" s="26">
        <v>4021.0073573923701</v>
      </c>
      <c r="AH24" s="26">
        <v>446.77856021649399</v>
      </c>
      <c r="AI24" s="26">
        <v>4467.7859176088696</v>
      </c>
      <c r="AJ24" s="26">
        <v>0</v>
      </c>
      <c r="AK24" s="26">
        <v>2105.3284175214999</v>
      </c>
      <c r="AL24" s="26">
        <v>1.8856856393128201</v>
      </c>
      <c r="AM24" s="26">
        <v>5510.41358241538</v>
      </c>
      <c r="AN24" s="26">
        <v>29.927901098452899</v>
      </c>
      <c r="AO24" s="26">
        <v>217.977066552026</v>
      </c>
      <c r="AP24" s="26">
        <v>497.93423553078998</v>
      </c>
      <c r="AQ24" s="26">
        <v>1.6456571677221199</v>
      </c>
      <c r="AR24" s="26">
        <v>0</v>
      </c>
      <c r="AS24" s="26">
        <v>166.34519704029401</v>
      </c>
      <c r="AT24" s="26">
        <v>11955.3577084401</v>
      </c>
      <c r="AU24" s="26">
        <v>10132.5402005448</v>
      </c>
      <c r="AV24" s="26">
        <v>1822.8175078953</v>
      </c>
      <c r="AW24" s="26">
        <v>3.2105645490170098</v>
      </c>
      <c r="AX24" s="26">
        <v>3.9524608530784697E-2</v>
      </c>
      <c r="AY24" s="26">
        <v>1316.9319640536301</v>
      </c>
      <c r="AZ24" s="26">
        <v>15.556346550372799</v>
      </c>
      <c r="BA24" s="26">
        <v>3199.18216548994</v>
      </c>
      <c r="BB24" s="26">
        <v>48.834908568814498</v>
      </c>
      <c r="BC24" s="26">
        <v>10.0184990294151</v>
      </c>
      <c r="BD24" s="26">
        <v>4570.3867910073504</v>
      </c>
      <c r="BE24" s="26">
        <v>692.07569157428497</v>
      </c>
      <c r="BF24" s="26">
        <v>5.2351947148596896</v>
      </c>
      <c r="BG24" s="26">
        <v>47.287647606607202</v>
      </c>
      <c r="BH24" s="26">
        <v>0.140851337731554</v>
      </c>
      <c r="BI24" s="26">
        <v>736.25660135033002</v>
      </c>
      <c r="BJ24" s="26">
        <v>1504.3333612702399</v>
      </c>
      <c r="BK24" s="26">
        <v>0</v>
      </c>
      <c r="BL24" s="26">
        <v>147.248026516773</v>
      </c>
      <c r="BM24" s="26">
        <v>1146.25312394258</v>
      </c>
      <c r="BN24" s="26">
        <v>2756.2922360167099</v>
      </c>
      <c r="BO24" s="26">
        <v>35682.3259053004</v>
      </c>
      <c r="BP24" s="26">
        <v>338.854785411612</v>
      </c>
      <c r="BR24" s="23">
        <f t="shared" si="0"/>
        <v>-6.5254329716879581E-5</v>
      </c>
      <c r="BS24" s="23">
        <f t="shared" si="1"/>
        <v>-7.1750620415263566E-5</v>
      </c>
      <c r="BT24" s="23">
        <f t="shared" si="2"/>
        <v>-7.7075659812208684E-5</v>
      </c>
      <c r="BU24" s="23">
        <f t="shared" si="3"/>
        <v>-4.3492880470505454E-5</v>
      </c>
      <c r="BV24" s="23">
        <f t="shared" si="3"/>
        <v>-4.4876806711855908E-5</v>
      </c>
      <c r="BW24" s="23">
        <f t="shared" si="4"/>
        <v>-3.0049828789901539E-5</v>
      </c>
      <c r="BX24" s="23">
        <f t="shared" si="5"/>
        <v>-1.1114698223720822E-4</v>
      </c>
    </row>
    <row r="25" spans="1:76" x14ac:dyDescent="0.25">
      <c r="A25" s="28" t="s">
        <v>188</v>
      </c>
      <c r="B25" s="86">
        <v>1069.0319913999999</v>
      </c>
      <c r="C25" s="86">
        <v>19.637100484000001</v>
      </c>
      <c r="D25" s="86">
        <v>46.160459727999999</v>
      </c>
      <c r="E25" s="86">
        <v>132.16977747999999</v>
      </c>
      <c r="F25" s="86">
        <v>112.63979507000001</v>
      </c>
      <c r="G25" s="86">
        <v>8.4206172060999993</v>
      </c>
      <c r="H25" s="86">
        <v>330.54392222000001</v>
      </c>
      <c r="J25" s="28" t="s">
        <v>188</v>
      </c>
      <c r="K25" s="26">
        <v>4.88522761454389</v>
      </c>
      <c r="L25" s="26">
        <v>23.118675685199602</v>
      </c>
      <c r="M25" s="26">
        <v>23.118675685199602</v>
      </c>
      <c r="N25" s="26">
        <v>54.250983246581399</v>
      </c>
      <c r="O25" s="26">
        <v>7.1051851218235003</v>
      </c>
      <c r="P25" s="26">
        <v>41.383638742946502</v>
      </c>
      <c r="Q25" s="26">
        <v>1069.1068322778699</v>
      </c>
      <c r="R25" s="26">
        <v>24.157106202507599</v>
      </c>
      <c r="S25" s="26">
        <v>5.2807086086707704</v>
      </c>
      <c r="T25" s="26">
        <v>4.5115699352234602</v>
      </c>
      <c r="U25" s="26">
        <v>0.158502083348776</v>
      </c>
      <c r="V25" s="26">
        <v>32.0753014798265</v>
      </c>
      <c r="W25" s="26">
        <v>32.0753014798265</v>
      </c>
      <c r="X25" s="26">
        <v>277667.69353560702</v>
      </c>
      <c r="Y25" s="26">
        <v>0</v>
      </c>
      <c r="Z25" s="26">
        <v>6.9050049067081103</v>
      </c>
      <c r="AA25" s="26">
        <v>1.86894341795411</v>
      </c>
      <c r="AB25" s="26">
        <v>3.06010994769975</v>
      </c>
      <c r="AC25" s="26">
        <v>17.6101649124864</v>
      </c>
      <c r="AD25" s="26">
        <v>0</v>
      </c>
      <c r="AE25" s="26">
        <v>19.6377142751478</v>
      </c>
      <c r="AF25" s="26">
        <v>0</v>
      </c>
      <c r="AG25" s="26">
        <v>41.549103869662702</v>
      </c>
      <c r="AH25" s="26">
        <v>4.6165672357898302</v>
      </c>
      <c r="AI25" s="26">
        <v>46.165671105452503</v>
      </c>
      <c r="AJ25" s="26">
        <v>0</v>
      </c>
      <c r="AK25" s="26">
        <v>20.8658186183909</v>
      </c>
      <c r="AL25" s="26">
        <v>2.1059031950484201E-2</v>
      </c>
      <c r="AM25" s="26">
        <v>48.6353805259346</v>
      </c>
      <c r="AN25" s="26">
        <v>0.33051352502521503</v>
      </c>
      <c r="AO25" s="26">
        <v>2.4811499319322898</v>
      </c>
      <c r="AP25" s="26">
        <v>5.5858278278410598</v>
      </c>
      <c r="AQ25" s="26">
        <v>1.8242717813896799E-2</v>
      </c>
      <c r="AR25" s="26">
        <v>0</v>
      </c>
      <c r="AS25" s="26">
        <v>1.8945647822660201</v>
      </c>
      <c r="AT25" s="26">
        <v>132.17744766804501</v>
      </c>
      <c r="AU25" s="26">
        <v>112.645266183563</v>
      </c>
      <c r="AV25" s="26">
        <v>19.532181484482201</v>
      </c>
      <c r="AW25" s="26">
        <v>3.6102629562878498E-2</v>
      </c>
      <c r="AX25" s="26">
        <v>4.3613166002524201E-4</v>
      </c>
      <c r="AY25" s="26">
        <v>14.551612729487299</v>
      </c>
      <c r="AZ25" s="26">
        <v>0.17714838076026301</v>
      </c>
      <c r="BA25" s="26">
        <v>35.528963706410401</v>
      </c>
      <c r="BB25" s="26">
        <v>0.553960920870605</v>
      </c>
      <c r="BC25" s="26">
        <v>0.113483625059938</v>
      </c>
      <c r="BD25" s="26">
        <v>50.757114723016798</v>
      </c>
      <c r="BE25" s="26">
        <v>5.7706902629650996</v>
      </c>
      <c r="BF25" s="26">
        <v>5.7893153436178901E-2</v>
      </c>
      <c r="BG25" s="26">
        <v>0.53562977562459602</v>
      </c>
      <c r="BH25" s="26">
        <v>1.5625908453071799E-3</v>
      </c>
      <c r="BI25" s="26">
        <v>8.4212351694527499</v>
      </c>
      <c r="BJ25" s="26">
        <v>12.162283851892701</v>
      </c>
      <c r="BK25" s="26">
        <v>0</v>
      </c>
      <c r="BL25" s="26">
        <v>1.9577546803936401</v>
      </c>
      <c r="BM25" s="26">
        <v>10.6548264673959</v>
      </c>
      <c r="BN25" s="26">
        <v>36.252697244312898</v>
      </c>
      <c r="BO25" s="26">
        <v>330.55756686894</v>
      </c>
      <c r="BP25" s="26">
        <v>2.94615722235211</v>
      </c>
      <c r="BR25" s="23">
        <f t="shared" si="0"/>
        <v>7.0008080648702341E-5</v>
      </c>
      <c r="BS25" s="23">
        <f t="shared" si="1"/>
        <v>3.1256709629782399E-5</v>
      </c>
      <c r="BT25" s="23">
        <f t="shared" si="2"/>
        <v>1.1289700066273126E-4</v>
      </c>
      <c r="BU25" s="23">
        <f t="shared" si="3"/>
        <v>5.8032843750321702E-5</v>
      </c>
      <c r="BV25" s="23">
        <f t="shared" si="3"/>
        <v>4.8571764176151977E-5</v>
      </c>
      <c r="BW25" s="23">
        <f t="shared" si="4"/>
        <v>7.3386942741309963E-5</v>
      </c>
      <c r="BX25" s="23">
        <f t="shared" si="5"/>
        <v>4.1279382323374947E-5</v>
      </c>
    </row>
    <row r="26" spans="1:76" x14ac:dyDescent="0.25">
      <c r="A26" s="28" t="s">
        <v>189</v>
      </c>
      <c r="B26" s="86">
        <v>118505.42602</v>
      </c>
      <c r="C26" s="86">
        <v>2324.0971982000001</v>
      </c>
      <c r="D26" s="86">
        <v>4268.6423080000004</v>
      </c>
      <c r="E26" s="86">
        <v>16857.428411000001</v>
      </c>
      <c r="F26" s="86">
        <v>14603.281532999999</v>
      </c>
      <c r="G26" s="86">
        <v>1069.9035085</v>
      </c>
      <c r="H26" s="86">
        <v>30097.662101000002</v>
      </c>
      <c r="J26" s="28" t="s">
        <v>189</v>
      </c>
      <c r="K26" s="26">
        <v>754.76381802097205</v>
      </c>
      <c r="L26" s="26">
        <v>964.84331204128796</v>
      </c>
      <c r="M26" s="26">
        <v>964.84331204128796</v>
      </c>
      <c r="N26" s="26">
        <v>2853.90761654691</v>
      </c>
      <c r="O26" s="26">
        <v>707.64199204000602</v>
      </c>
      <c r="P26" s="26">
        <v>6393.7413749561401</v>
      </c>
      <c r="Q26" s="26">
        <v>118505.414136829</v>
      </c>
      <c r="R26" s="26">
        <v>1741.9082413921501</v>
      </c>
      <c r="S26" s="26">
        <v>815.86532587462898</v>
      </c>
      <c r="T26" s="26">
        <v>399.21742206155699</v>
      </c>
      <c r="U26" s="26">
        <v>24.488540894655898</v>
      </c>
      <c r="V26" s="26">
        <v>3187.5652758669298</v>
      </c>
      <c r="W26" s="26">
        <v>3187.5652758669298</v>
      </c>
      <c r="X26" s="26">
        <v>35996276.173012398</v>
      </c>
      <c r="Y26" s="26">
        <v>0</v>
      </c>
      <c r="Z26" s="26">
        <v>409.85211021157301</v>
      </c>
      <c r="AA26" s="26">
        <v>151.100492190213</v>
      </c>
      <c r="AB26" s="26">
        <v>313.591914228294</v>
      </c>
      <c r="AC26" s="26">
        <v>2720.7568481992898</v>
      </c>
      <c r="AD26" s="26">
        <v>0</v>
      </c>
      <c r="AE26" s="26">
        <v>2324.0967229089902</v>
      </c>
      <c r="AF26" s="26">
        <v>0</v>
      </c>
      <c r="AG26" s="26">
        <v>3841.7767438958899</v>
      </c>
      <c r="AH26" s="26">
        <v>426.86406412870502</v>
      </c>
      <c r="AI26" s="26">
        <v>4268.6408080246001</v>
      </c>
      <c r="AJ26" s="26">
        <v>0</v>
      </c>
      <c r="AK26" s="26">
        <v>2178.27433316519</v>
      </c>
      <c r="AL26" s="26">
        <v>2.29152435350011</v>
      </c>
      <c r="AM26" s="26">
        <v>3935.2386027605999</v>
      </c>
      <c r="AN26" s="26">
        <v>52.948197868571398</v>
      </c>
      <c r="AO26" s="26">
        <v>56.042732042196398</v>
      </c>
      <c r="AP26" s="26">
        <v>493.675004596306</v>
      </c>
      <c r="AQ26" s="26">
        <v>2.6052367263898701</v>
      </c>
      <c r="AR26" s="26">
        <v>0</v>
      </c>
      <c r="AS26" s="26">
        <v>37.767311878944199</v>
      </c>
      <c r="AT26" s="26">
        <v>16857.408623436299</v>
      </c>
      <c r="AU26" s="26">
        <v>14603.261973646</v>
      </c>
      <c r="AV26" s="26">
        <v>2254.1466497902802</v>
      </c>
      <c r="AW26" s="26">
        <v>2.7970157015162198</v>
      </c>
      <c r="AX26" s="26">
        <v>7.1557011802113102E-2</v>
      </c>
      <c r="AY26" s="26">
        <v>2294.8154985091201</v>
      </c>
      <c r="AZ26" s="26">
        <v>3.6580226374443998</v>
      </c>
      <c r="BA26" s="26">
        <v>4775.4198784415503</v>
      </c>
      <c r="BB26" s="26">
        <v>21.068503197583698</v>
      </c>
      <c r="BC26" s="26">
        <v>5.0431921848355001</v>
      </c>
      <c r="BD26" s="26">
        <v>6822.0445620474302</v>
      </c>
      <c r="BE26" s="26">
        <v>394.49652078219299</v>
      </c>
      <c r="BF26" s="26">
        <v>8.9168332858237296</v>
      </c>
      <c r="BG26" s="26">
        <v>23.879314078385299</v>
      </c>
      <c r="BH26" s="26">
        <v>0.21758908466740501</v>
      </c>
      <c r="BI26" s="26">
        <v>1069.9032199130199</v>
      </c>
      <c r="BJ26" s="26">
        <v>744.88530008602095</v>
      </c>
      <c r="BK26" s="26">
        <v>0</v>
      </c>
      <c r="BL26" s="26">
        <v>299.58408403736701</v>
      </c>
      <c r="BM26" s="26">
        <v>977.50375134496005</v>
      </c>
      <c r="BN26" s="26">
        <v>5491.50522006754</v>
      </c>
      <c r="BO26" s="26">
        <v>30097.6584077999</v>
      </c>
      <c r="BP26" s="26">
        <v>228.81844537503699</v>
      </c>
      <c r="BR26" s="23">
        <f t="shared" si="0"/>
        <v>-1.0027533251318103E-7</v>
      </c>
      <c r="BS26" s="23">
        <f t="shared" si="1"/>
        <v>-2.0450565075430734E-7</v>
      </c>
      <c r="BT26" s="23">
        <f t="shared" si="2"/>
        <v>-3.5139402462505336E-7</v>
      </c>
      <c r="BU26" s="23">
        <f t="shared" si="3"/>
        <v>-1.1738186406506813E-6</v>
      </c>
      <c r="BV26" s="23">
        <f t="shared" si="3"/>
        <v>-1.3393807381638605E-6</v>
      </c>
      <c r="BW26" s="23">
        <f t="shared" si="4"/>
        <v>-2.6973178217670105E-7</v>
      </c>
      <c r="BX26" s="23">
        <f t="shared" si="5"/>
        <v>-1.2270720861111119E-7</v>
      </c>
    </row>
    <row r="27" spans="1:76" x14ac:dyDescent="0.25">
      <c r="A27" s="28" t="s">
        <v>190</v>
      </c>
      <c r="B27" s="86">
        <v>70600.422038999997</v>
      </c>
      <c r="C27" s="86">
        <v>1415.8423829000001</v>
      </c>
      <c r="D27" s="86">
        <v>3715.9953151</v>
      </c>
      <c r="E27" s="86">
        <v>5067.5980539000002</v>
      </c>
      <c r="F27" s="86">
        <v>4158.5304714000004</v>
      </c>
      <c r="G27" s="86">
        <v>293.66807385999999</v>
      </c>
      <c r="H27" s="86">
        <v>37100.637549999999</v>
      </c>
      <c r="J27" s="28" t="s">
        <v>190</v>
      </c>
      <c r="K27" s="26">
        <v>13.134658747846499</v>
      </c>
      <c r="L27" s="26">
        <v>4563.4030608870598</v>
      </c>
      <c r="M27" s="26">
        <v>4563.4030608870598</v>
      </c>
      <c r="N27" s="26">
        <v>9690.30203212587</v>
      </c>
      <c r="O27" s="26">
        <v>692.66057950777395</v>
      </c>
      <c r="P27" s="26">
        <v>111.265945790329</v>
      </c>
      <c r="Q27" s="26">
        <v>70601.357973952297</v>
      </c>
      <c r="R27" s="26">
        <v>3501.5152846706601</v>
      </c>
      <c r="S27" s="26">
        <v>14.197955385287401</v>
      </c>
      <c r="T27" s="26">
        <v>526.34521387227403</v>
      </c>
      <c r="U27" s="26">
        <v>0.42615676291036497</v>
      </c>
      <c r="V27" s="26">
        <v>3138.9737524563402</v>
      </c>
      <c r="W27" s="26">
        <v>3138.9737524563402</v>
      </c>
      <c r="X27" s="26">
        <v>10250582.270963401</v>
      </c>
      <c r="Y27" s="26">
        <v>0</v>
      </c>
      <c r="Z27" s="26">
        <v>1152.8969057202401</v>
      </c>
      <c r="AA27" s="26">
        <v>242.69288128140201</v>
      </c>
      <c r="AB27" s="26">
        <v>283.09329373096102</v>
      </c>
      <c r="AC27" s="26">
        <v>47.347481302819098</v>
      </c>
      <c r="AD27" s="26">
        <v>0</v>
      </c>
      <c r="AE27" s="26">
        <v>1415.87263465775</v>
      </c>
      <c r="AF27" s="26">
        <v>0</v>
      </c>
      <c r="AG27" s="26">
        <v>3344.4266262559399</v>
      </c>
      <c r="AH27" s="26">
        <v>371.602983104879</v>
      </c>
      <c r="AI27" s="26">
        <v>3716.0296093608199</v>
      </c>
      <c r="AJ27" s="26">
        <v>0</v>
      </c>
      <c r="AK27" s="26">
        <v>1861.2431392133899</v>
      </c>
      <c r="AL27" s="26">
        <v>1.1606623549771999</v>
      </c>
      <c r="AM27" s="26">
        <v>6310.1375572678098</v>
      </c>
      <c r="AN27" s="26">
        <v>3.3740179644725199</v>
      </c>
      <c r="AO27" s="26">
        <v>323.71373868615501</v>
      </c>
      <c r="AP27" s="26">
        <v>407.61193166774098</v>
      </c>
      <c r="AQ27" s="26">
        <v>0.46347193582345297</v>
      </c>
      <c r="AR27" s="26">
        <v>0</v>
      </c>
      <c r="AS27" s="26">
        <v>251.57463604446701</v>
      </c>
      <c r="AT27" s="26">
        <v>5067.4141607950696</v>
      </c>
      <c r="AU27" s="26">
        <v>4158.3523587370601</v>
      </c>
      <c r="AV27" s="26">
        <v>909.061802058014</v>
      </c>
      <c r="AW27" s="26">
        <v>2.9785883043701098</v>
      </c>
      <c r="AX27" s="26">
        <v>2.9760596791172699E-3</v>
      </c>
      <c r="AY27" s="26">
        <v>180.31527976101901</v>
      </c>
      <c r="AZ27" s="26">
        <v>23.412445721655399</v>
      </c>
      <c r="BA27" s="26">
        <v>1163.4693721787701</v>
      </c>
      <c r="BB27" s="26">
        <v>64.797702883094402</v>
      </c>
      <c r="BC27" s="26">
        <v>12.638919056201299</v>
      </c>
      <c r="BD27" s="26">
        <v>1662.3027111338899</v>
      </c>
      <c r="BE27" s="26">
        <v>873.76538632981396</v>
      </c>
      <c r="BF27" s="26">
        <v>0.90353179274348605</v>
      </c>
      <c r="BG27" s="26">
        <v>59.587811648120201</v>
      </c>
      <c r="BH27" s="26">
        <v>4.4561543874733302E-2</v>
      </c>
      <c r="BI27" s="26">
        <v>293.66739004546997</v>
      </c>
      <c r="BJ27" s="26">
        <v>1990.9937642645</v>
      </c>
      <c r="BK27" s="26">
        <v>0</v>
      </c>
      <c r="BL27" s="26">
        <v>10.2465594841642</v>
      </c>
      <c r="BM27" s="26">
        <v>1183.1662314697601</v>
      </c>
      <c r="BN27" s="26">
        <v>286.549274529049</v>
      </c>
      <c r="BO27" s="26">
        <v>37101.505266841901</v>
      </c>
      <c r="BP27" s="26">
        <v>398.76286957977601</v>
      </c>
      <c r="BR27" s="23">
        <f t="shared" si="0"/>
        <v>1.3256789765125534E-5</v>
      </c>
      <c r="BS27" s="23">
        <f t="shared" si="1"/>
        <v>2.1366614049229482E-5</v>
      </c>
      <c r="BT27" s="23">
        <f t="shared" si="2"/>
        <v>9.2288224047480572E-6</v>
      </c>
      <c r="BU27" s="23">
        <f t="shared" si="3"/>
        <v>-3.6288021065335351E-5</v>
      </c>
      <c r="BV27" s="23">
        <f t="shared" si="3"/>
        <v>-4.2830674000166796E-5</v>
      </c>
      <c r="BW27" s="23">
        <f t="shared" si="4"/>
        <v>-2.3285286719548151E-6</v>
      </c>
      <c r="BX27" s="23">
        <f t="shared" si="5"/>
        <v>2.3388192203767418E-5</v>
      </c>
    </row>
    <row r="28" spans="1:76" x14ac:dyDescent="0.25">
      <c r="A28" s="28" t="s">
        <v>191</v>
      </c>
      <c r="B28" s="86">
        <v>411083.58682999999</v>
      </c>
      <c r="C28" s="86">
        <v>7365.6151275000002</v>
      </c>
      <c r="D28" s="86">
        <v>16811.403760000001</v>
      </c>
      <c r="E28" s="86">
        <v>63061.655917999997</v>
      </c>
      <c r="F28" s="86">
        <v>49391.205256000001</v>
      </c>
      <c r="G28" s="86">
        <v>3481.8777025999998</v>
      </c>
      <c r="H28" s="86">
        <v>97671.109674000007</v>
      </c>
      <c r="J28" s="28" t="s">
        <v>191</v>
      </c>
      <c r="K28" s="26">
        <v>2372.4453770394698</v>
      </c>
      <c r="L28" s="26">
        <v>3413.64287758194</v>
      </c>
      <c r="M28" s="26">
        <v>3413.64287758194</v>
      </c>
      <c r="N28" s="26">
        <v>9778.2390312654006</v>
      </c>
      <c r="O28" s="26">
        <v>2281.3172180984102</v>
      </c>
      <c r="P28" s="26">
        <v>20097.399052545399</v>
      </c>
      <c r="Q28" s="26">
        <v>411079.47060015303</v>
      </c>
      <c r="R28" s="26">
        <v>5766.1031658092998</v>
      </c>
      <c r="S28" s="26">
        <v>2564.5032790052401</v>
      </c>
      <c r="T28" s="26">
        <v>1298.36614587595</v>
      </c>
      <c r="U28" s="26">
        <v>76.974662611759399</v>
      </c>
      <c r="V28" s="26">
        <v>10277.749224732701</v>
      </c>
      <c r="W28" s="26">
        <v>10277.749224732701</v>
      </c>
      <c r="X28" s="26">
        <v>121745795.429216</v>
      </c>
      <c r="Y28" s="26">
        <v>0</v>
      </c>
      <c r="Z28" s="26">
        <v>1384.2629771383099</v>
      </c>
      <c r="AA28" s="26">
        <v>495.062562651429</v>
      </c>
      <c r="AB28" s="26">
        <v>1008.96814188233</v>
      </c>
      <c r="AC28" s="26">
        <v>8552.13779623763</v>
      </c>
      <c r="AD28" s="26">
        <v>0</v>
      </c>
      <c r="AE28" s="26">
        <v>7365.56152130601</v>
      </c>
      <c r="AF28" s="26">
        <v>0</v>
      </c>
      <c r="AG28" s="26">
        <v>15130.056747058199</v>
      </c>
      <c r="AH28" s="26">
        <v>1681.1175674840299</v>
      </c>
      <c r="AI28" s="26">
        <v>16811.174314542201</v>
      </c>
      <c r="AJ28" s="26">
        <v>0</v>
      </c>
      <c r="AK28" s="26">
        <v>6999.6931440956896</v>
      </c>
      <c r="AL28" s="26">
        <v>8.01746867066805</v>
      </c>
      <c r="AM28" s="26">
        <v>12892.460368830099</v>
      </c>
      <c r="AN28" s="26">
        <v>172.92739490577901</v>
      </c>
      <c r="AO28" s="26">
        <v>351.33788350777297</v>
      </c>
      <c r="AP28" s="26">
        <v>1810.07825272684</v>
      </c>
      <c r="AQ28" s="26">
        <v>8.6650150454427699</v>
      </c>
      <c r="AR28" s="26">
        <v>0</v>
      </c>
      <c r="AS28" s="26">
        <v>254.338425467793</v>
      </c>
      <c r="AT28" s="26">
        <v>63061.145665577598</v>
      </c>
      <c r="AU28" s="26">
        <v>49390.771149464599</v>
      </c>
      <c r="AV28" s="26">
        <v>13670.374516112999</v>
      </c>
      <c r="AW28" s="26">
        <v>10.6071620836984</v>
      </c>
      <c r="AX28" s="26">
        <v>0.23287034022828801</v>
      </c>
      <c r="AY28" s="26">
        <v>7512.7291010653798</v>
      </c>
      <c r="AZ28" s="26">
        <v>24.132742634412999</v>
      </c>
      <c r="BA28" s="26">
        <v>16048.063085919601</v>
      </c>
      <c r="BB28" s="26">
        <v>102.168523327656</v>
      </c>
      <c r="BC28" s="26">
        <v>22.9464706907631</v>
      </c>
      <c r="BD28" s="26">
        <v>22925.985989847701</v>
      </c>
      <c r="BE28" s="26">
        <v>1312.6357720122701</v>
      </c>
      <c r="BF28" s="26">
        <v>29.2984280172181</v>
      </c>
      <c r="BG28" s="26">
        <v>108.515555965982</v>
      </c>
      <c r="BH28" s="26">
        <v>0.72677924767274604</v>
      </c>
      <c r="BI28" s="26">
        <v>3481.8558004905199</v>
      </c>
      <c r="BJ28" s="26">
        <v>2507.0872916235298</v>
      </c>
      <c r="BK28" s="26">
        <v>0</v>
      </c>
      <c r="BL28" s="26">
        <v>942.10217397451595</v>
      </c>
      <c r="BM28" s="26">
        <v>3170.26810049493</v>
      </c>
      <c r="BN28" s="26">
        <v>17277.409186685702</v>
      </c>
      <c r="BO28" s="26">
        <v>97669.7639071413</v>
      </c>
      <c r="BP28" s="26">
        <v>752.31307040576098</v>
      </c>
      <c r="BR28" s="23">
        <f t="shared" si="0"/>
        <v>-1.0013121367113522E-5</v>
      </c>
      <c r="BS28" s="23">
        <f t="shared" si="1"/>
        <v>-7.2778977807326202E-6</v>
      </c>
      <c r="BT28" s="23">
        <f t="shared" si="2"/>
        <v>-1.3648203390748024E-5</v>
      </c>
      <c r="BU28" s="23">
        <f t="shared" si="3"/>
        <v>-8.0913260993648635E-6</v>
      </c>
      <c r="BV28" s="23">
        <f t="shared" si="3"/>
        <v>-8.7891464310686595E-6</v>
      </c>
      <c r="BW28" s="23">
        <f t="shared" si="4"/>
        <v>-6.2903155569104933E-6</v>
      </c>
      <c r="BX28" s="23">
        <f t="shared" si="5"/>
        <v>-1.3778556045885777E-5</v>
      </c>
    </row>
    <row r="29" spans="1:76" x14ac:dyDescent="0.25">
      <c r="A29" s="28" t="s">
        <v>192</v>
      </c>
      <c r="B29" s="86">
        <v>34493.008569999998</v>
      </c>
      <c r="C29" s="86">
        <v>554.05517996000003</v>
      </c>
      <c r="D29" s="86">
        <v>1783.6517039</v>
      </c>
      <c r="E29" s="86">
        <v>5870.6000664000003</v>
      </c>
      <c r="F29" s="86">
        <v>3599.0572861000001</v>
      </c>
      <c r="G29" s="86">
        <v>210.27878222999999</v>
      </c>
      <c r="H29" s="86">
        <v>10742.141755000001</v>
      </c>
      <c r="J29" s="28" t="s">
        <v>192</v>
      </c>
      <c r="K29" s="26">
        <v>250.19791341533801</v>
      </c>
      <c r="L29" s="26">
        <v>414.71104689137201</v>
      </c>
      <c r="M29" s="26">
        <v>414.71104689137201</v>
      </c>
      <c r="N29" s="26">
        <v>1147.2165819046199</v>
      </c>
      <c r="O29" s="26">
        <v>248.774043440909</v>
      </c>
      <c r="P29" s="26">
        <v>2119.47146526089</v>
      </c>
      <c r="Q29" s="26">
        <v>34489.906135969999</v>
      </c>
      <c r="R29" s="26">
        <v>649.86115478454997</v>
      </c>
      <c r="S29" s="26">
        <v>270.45252056089203</v>
      </c>
      <c r="T29" s="26">
        <v>143.17542768918599</v>
      </c>
      <c r="U29" s="26">
        <v>8.1177435910333102</v>
      </c>
      <c r="V29" s="26">
        <v>1120.9940460938101</v>
      </c>
      <c r="W29" s="26">
        <v>1120.9940460938101</v>
      </c>
      <c r="X29" s="26">
        <v>8871075.34433439</v>
      </c>
      <c r="Y29" s="26">
        <v>0</v>
      </c>
      <c r="Z29" s="26">
        <v>159.77109248167599</v>
      </c>
      <c r="AA29" s="26">
        <v>55.097931739880202</v>
      </c>
      <c r="AB29" s="26">
        <v>109.746516124382</v>
      </c>
      <c r="AC29" s="26">
        <v>901.90825996356</v>
      </c>
      <c r="AD29" s="26">
        <v>0</v>
      </c>
      <c r="AE29" s="26">
        <v>553.99102322018098</v>
      </c>
      <c r="AF29" s="26">
        <v>0</v>
      </c>
      <c r="AG29" s="26">
        <v>1605.13953473877</v>
      </c>
      <c r="AH29" s="26">
        <v>178.34883687318401</v>
      </c>
      <c r="AI29" s="26">
        <v>1783.48837161196</v>
      </c>
      <c r="AJ29" s="26">
        <v>0</v>
      </c>
      <c r="AK29" s="26">
        <v>760.12700105924796</v>
      </c>
      <c r="AL29" s="26">
        <v>0.59925916599149998</v>
      </c>
      <c r="AM29" s="26">
        <v>1434.7424899576999</v>
      </c>
      <c r="AN29" s="26">
        <v>12.253505379387899</v>
      </c>
      <c r="AO29" s="26">
        <v>34.723170206738402</v>
      </c>
      <c r="AP29" s="26">
        <v>139.80786601409801</v>
      </c>
      <c r="AQ29" s="26">
        <v>0.62312740995497096</v>
      </c>
      <c r="AR29" s="26">
        <v>0</v>
      </c>
      <c r="AS29" s="26">
        <v>25.671113003411602</v>
      </c>
      <c r="AT29" s="26">
        <v>5870.3862069617999</v>
      </c>
      <c r="AU29" s="26">
        <v>3598.8779617416899</v>
      </c>
      <c r="AV29" s="26">
        <v>2271.5082452201</v>
      </c>
      <c r="AW29" s="26">
        <v>0.83758055765913197</v>
      </c>
      <c r="AX29" s="26">
        <v>1.6452400337307101E-2</v>
      </c>
      <c r="AY29" s="26">
        <v>533.39230060461705</v>
      </c>
      <c r="AZ29" s="26">
        <v>2.4215806794644901</v>
      </c>
      <c r="BA29" s="26">
        <v>1163.52853589951</v>
      </c>
      <c r="BB29" s="26">
        <v>9.1875110920043799</v>
      </c>
      <c r="BC29" s="26">
        <v>2.0040890490914198</v>
      </c>
      <c r="BD29" s="26">
        <v>1662.20124986634</v>
      </c>
      <c r="BE29" s="26">
        <v>148.86180141551301</v>
      </c>
      <c r="BF29" s="26">
        <v>2.08635825680539</v>
      </c>
      <c r="BG29" s="26">
        <v>9.47182074549292</v>
      </c>
      <c r="BH29" s="26">
        <v>5.24414107817038E-2</v>
      </c>
      <c r="BI29" s="26">
        <v>210.26759889724701</v>
      </c>
      <c r="BJ29" s="26">
        <v>288.19858910706699</v>
      </c>
      <c r="BK29" s="26">
        <v>0</v>
      </c>
      <c r="BL29" s="26">
        <v>99.414672430446601</v>
      </c>
      <c r="BM29" s="26">
        <v>348.368326888882</v>
      </c>
      <c r="BN29" s="26">
        <v>1824.3732956513099</v>
      </c>
      <c r="BO29" s="26">
        <v>10740.3832066226</v>
      </c>
      <c r="BP29" s="26">
        <v>84.089288482632497</v>
      </c>
      <c r="BR29" s="23">
        <f t="shared" si="0"/>
        <v>-8.9943851192425317E-5</v>
      </c>
      <c r="BS29" s="23">
        <f t="shared" si="1"/>
        <v>-1.1579485607135079E-4</v>
      </c>
      <c r="BT29" s="23">
        <f t="shared" si="2"/>
        <v>-9.1571850985750123E-5</v>
      </c>
      <c r="BU29" s="23">
        <f t="shared" si="3"/>
        <v>-3.6428889003089552E-5</v>
      </c>
      <c r="BV29" s="23">
        <f t="shared" si="3"/>
        <v>-4.9825369271764884E-5</v>
      </c>
      <c r="BW29" s="23">
        <f t="shared" si="4"/>
        <v>-5.3183362745299858E-5</v>
      </c>
      <c r="BX29" s="23">
        <f t="shared" si="5"/>
        <v>-1.6370556426343444E-4</v>
      </c>
    </row>
    <row r="30" spans="1:76" x14ac:dyDescent="0.25">
      <c r="A30" s="28" t="s">
        <v>193</v>
      </c>
      <c r="B30" s="86">
        <v>666117.55489999999</v>
      </c>
      <c r="C30" s="86">
        <v>12838.494978000001</v>
      </c>
      <c r="D30" s="86">
        <v>23656.703680999999</v>
      </c>
      <c r="E30" s="86">
        <v>93214.051101000005</v>
      </c>
      <c r="F30" s="86">
        <v>78769.758530999999</v>
      </c>
      <c r="G30" s="86">
        <v>5714.5970852999999</v>
      </c>
      <c r="H30" s="86">
        <v>180666.54461000001</v>
      </c>
      <c r="J30" s="28" t="s">
        <v>193</v>
      </c>
      <c r="K30" s="26">
        <v>4016.7474525089201</v>
      </c>
      <c r="L30" s="26">
        <v>7681.1164694236004</v>
      </c>
      <c r="M30" s="26">
        <v>7681.1164694236004</v>
      </c>
      <c r="N30" s="26">
        <v>20587.385449965601</v>
      </c>
      <c r="O30" s="26">
        <v>4147.0017629150698</v>
      </c>
      <c r="P30" s="26">
        <v>34026.582945600698</v>
      </c>
      <c r="Q30" s="26">
        <v>666105.09759619005</v>
      </c>
      <c r="R30" s="26">
        <v>11214.2572973183</v>
      </c>
      <c r="S30" s="26">
        <v>4341.9196975397499</v>
      </c>
      <c r="T30" s="26">
        <v>2415.4707171915302</v>
      </c>
      <c r="U30" s="26">
        <v>130.32451190255901</v>
      </c>
      <c r="V30" s="26">
        <v>18690.702650150601</v>
      </c>
      <c r="W30" s="26">
        <v>18690.702650150601</v>
      </c>
      <c r="X30" s="26">
        <v>194161086.06351599</v>
      </c>
      <c r="Y30" s="26">
        <v>0</v>
      </c>
      <c r="Z30" s="26">
        <v>2822.8667853586999</v>
      </c>
      <c r="AA30" s="26">
        <v>938.58387703746098</v>
      </c>
      <c r="AB30" s="26">
        <v>1824.38288007296</v>
      </c>
      <c r="AC30" s="26">
        <v>14479.4777404543</v>
      </c>
      <c r="AD30" s="26">
        <v>0</v>
      </c>
      <c r="AE30" s="26">
        <v>12838.290911752199</v>
      </c>
      <c r="AF30" s="26">
        <v>0</v>
      </c>
      <c r="AG30" s="26">
        <v>21290.4070014319</v>
      </c>
      <c r="AH30" s="26">
        <v>2365.6003225401601</v>
      </c>
      <c r="AI30" s="26">
        <v>23656.007323972</v>
      </c>
      <c r="AJ30" s="26">
        <v>0</v>
      </c>
      <c r="AK30" s="26">
        <v>12613.6345860449</v>
      </c>
      <c r="AL30" s="26">
        <v>12.7667632941461</v>
      </c>
      <c r="AM30" s="26">
        <v>24438.465735922298</v>
      </c>
      <c r="AN30" s="26">
        <v>276.23613183859902</v>
      </c>
      <c r="AO30" s="26">
        <v>548.475713174269</v>
      </c>
      <c r="AP30" s="26">
        <v>2876.4525245567302</v>
      </c>
      <c r="AQ30" s="26">
        <v>13.829738882807799</v>
      </c>
      <c r="AR30" s="26">
        <v>0</v>
      </c>
      <c r="AS30" s="26">
        <v>396.35554236566901</v>
      </c>
      <c r="AT30" s="26">
        <v>93212.8272744032</v>
      </c>
      <c r="AU30" s="26">
        <v>78768.732442588298</v>
      </c>
      <c r="AV30" s="26">
        <v>14444.0948318148</v>
      </c>
      <c r="AW30" s="26">
        <v>16.832432159702801</v>
      </c>
      <c r="AX30" s="26">
        <v>0.37205253685852302</v>
      </c>
      <c r="AY30" s="26">
        <v>11999.551400483901</v>
      </c>
      <c r="AZ30" s="26">
        <v>37.626387109244497</v>
      </c>
      <c r="BA30" s="26">
        <v>25601.116142242099</v>
      </c>
      <c r="BB30" s="26">
        <v>160.67692428997299</v>
      </c>
      <c r="BC30" s="26">
        <v>36.164187110457</v>
      </c>
      <c r="BD30" s="26">
        <v>36573.298166195404</v>
      </c>
      <c r="BE30" s="26">
        <v>2584.9661798488801</v>
      </c>
      <c r="BF30" s="26">
        <v>46.7882614641996</v>
      </c>
      <c r="BG30" s="26">
        <v>171.03033363977499</v>
      </c>
      <c r="BH30" s="26">
        <v>1.1597412443878501</v>
      </c>
      <c r="BI30" s="26">
        <v>5714.5392475016597</v>
      </c>
      <c r="BJ30" s="26">
        <v>5071.9819279006097</v>
      </c>
      <c r="BK30" s="26">
        <v>0</v>
      </c>
      <c r="BL30" s="26">
        <v>1597.16243770542</v>
      </c>
      <c r="BM30" s="26">
        <v>5855.2497917638702</v>
      </c>
      <c r="BN30" s="26">
        <v>29331.9807240757</v>
      </c>
      <c r="BO30" s="26">
        <v>180661.026276558</v>
      </c>
      <c r="BP30" s="26">
        <v>1438.8380867521801</v>
      </c>
      <c r="BR30" s="23">
        <f t="shared" si="0"/>
        <v>-1.8701359419665047E-5</v>
      </c>
      <c r="BS30" s="23">
        <f t="shared" si="1"/>
        <v>-1.589487304788082E-5</v>
      </c>
      <c r="BT30" s="23">
        <f t="shared" si="2"/>
        <v>-2.9435928073017385E-5</v>
      </c>
      <c r="BU30" s="23">
        <f t="shared" si="3"/>
        <v>-1.3129207263810248E-5</v>
      </c>
      <c r="BV30" s="23">
        <f t="shared" si="3"/>
        <v>-1.302642576081625E-5</v>
      </c>
      <c r="BW30" s="23">
        <f t="shared" si="4"/>
        <v>-1.012106321353215E-5</v>
      </c>
      <c r="BX30" s="23">
        <f t="shared" si="5"/>
        <v>-3.0544301679797365E-5</v>
      </c>
    </row>
    <row r="31" spans="1:76" x14ac:dyDescent="0.25">
      <c r="A31" s="28" t="s">
        <v>194</v>
      </c>
      <c r="B31" s="86">
        <v>30367.711017000001</v>
      </c>
      <c r="C31" s="86">
        <v>572.52184753999995</v>
      </c>
      <c r="D31" s="86">
        <v>1406.5452427</v>
      </c>
      <c r="E31" s="86">
        <v>3515.6916697000001</v>
      </c>
      <c r="F31" s="86">
        <v>2932.9608413999999</v>
      </c>
      <c r="G31" s="86">
        <v>214.82335986999999</v>
      </c>
      <c r="H31" s="86">
        <v>10301.847791</v>
      </c>
      <c r="J31" s="28" t="s">
        <v>194</v>
      </c>
      <c r="K31" s="26">
        <v>82.816862400368294</v>
      </c>
      <c r="L31" s="26">
        <v>975.73968914317697</v>
      </c>
      <c r="M31" s="26">
        <v>975.73968914317697</v>
      </c>
      <c r="N31" s="26">
        <v>2157.6224352752702</v>
      </c>
      <c r="O31" s="26">
        <v>207.81223096357101</v>
      </c>
      <c r="P31" s="26">
        <v>701.55651367648204</v>
      </c>
      <c r="Q31" s="26">
        <v>30365.371170374299</v>
      </c>
      <c r="R31" s="26">
        <v>855.25264875089397</v>
      </c>
      <c r="S31" s="26">
        <v>89.521243141397804</v>
      </c>
      <c r="T31" s="26">
        <v>143.17709148444001</v>
      </c>
      <c r="U31" s="26">
        <v>2.6870160938687402</v>
      </c>
      <c r="V31" s="26">
        <v>939.702160681843</v>
      </c>
      <c r="W31" s="26">
        <v>939.702160681843</v>
      </c>
      <c r="X31" s="26">
        <v>7229252.7861941</v>
      </c>
      <c r="Y31" s="26">
        <v>0</v>
      </c>
      <c r="Z31" s="26">
        <v>264.18238058975902</v>
      </c>
      <c r="AA31" s="26">
        <v>62.509210108006002</v>
      </c>
      <c r="AB31" s="26">
        <v>87.527213109220199</v>
      </c>
      <c r="AC31" s="26">
        <v>298.536501258378</v>
      </c>
      <c r="AD31" s="26">
        <v>0</v>
      </c>
      <c r="AE31" s="26">
        <v>572.47735644284205</v>
      </c>
      <c r="AF31" s="26">
        <v>0</v>
      </c>
      <c r="AG31" s="26">
        <v>1265.77516981497</v>
      </c>
      <c r="AH31" s="26">
        <v>140.641699257814</v>
      </c>
      <c r="AI31" s="26">
        <v>1406.41686907279</v>
      </c>
      <c r="AJ31" s="26">
        <v>0</v>
      </c>
      <c r="AK31" s="26">
        <v>587.85843810071799</v>
      </c>
      <c r="AL31" s="26">
        <v>0.57178383273532896</v>
      </c>
      <c r="AM31" s="26">
        <v>1625.9683723553001</v>
      </c>
      <c r="AN31" s="26">
        <v>8.0638553076825499</v>
      </c>
      <c r="AO31" s="26">
        <v>78.830996227891703</v>
      </c>
      <c r="AP31" s="26">
        <v>157.77980925831</v>
      </c>
      <c r="AQ31" s="26">
        <v>0.46208438279953901</v>
      </c>
      <c r="AR31" s="26">
        <v>0</v>
      </c>
      <c r="AS31" s="26">
        <v>60.463352639759201</v>
      </c>
      <c r="AT31" s="26">
        <v>3515.4809016261102</v>
      </c>
      <c r="AU31" s="26">
        <v>2932.78166251722</v>
      </c>
      <c r="AV31" s="26">
        <v>582.69923910889202</v>
      </c>
      <c r="AW31" s="26">
        <v>1.04087013630075</v>
      </c>
      <c r="AX31" s="26">
        <v>1.05501579280962E-2</v>
      </c>
      <c r="AY31" s="26">
        <v>356.97749208000499</v>
      </c>
      <c r="AZ31" s="26">
        <v>5.6467520714077004</v>
      </c>
      <c r="BA31" s="26">
        <v>915.93526882719402</v>
      </c>
      <c r="BB31" s="26">
        <v>17.1419476253465</v>
      </c>
      <c r="BC31" s="26">
        <v>3.4727118556854402</v>
      </c>
      <c r="BD31" s="26">
        <v>1308.52594636705</v>
      </c>
      <c r="BE31" s="26">
        <v>209.14428447992</v>
      </c>
      <c r="BF31" s="26">
        <v>1.4316368600340501</v>
      </c>
      <c r="BG31" s="26">
        <v>16.386726558529901</v>
      </c>
      <c r="BH31" s="26">
        <v>3.9878328555917497E-2</v>
      </c>
      <c r="BI31" s="26">
        <v>214.81354340206201</v>
      </c>
      <c r="BJ31" s="26">
        <v>460.17581641674798</v>
      </c>
      <c r="BK31" s="26">
        <v>0</v>
      </c>
      <c r="BL31" s="26">
        <v>33.834933399668003</v>
      </c>
      <c r="BM31" s="26">
        <v>330.36945469164903</v>
      </c>
      <c r="BN31" s="26">
        <v>639.09797647369305</v>
      </c>
      <c r="BO31" s="26">
        <v>10300.6426508815</v>
      </c>
      <c r="BP31" s="26">
        <v>100.637924166239</v>
      </c>
      <c r="BR31" s="23">
        <f t="shared" si="0"/>
        <v>-7.7050477212205274E-5</v>
      </c>
      <c r="BS31" s="23">
        <f t="shared" si="1"/>
        <v>-7.7710741256548424E-5</v>
      </c>
      <c r="BT31" s="23">
        <f t="shared" si="2"/>
        <v>-9.1268750775226555E-5</v>
      </c>
      <c r="BU31" s="23">
        <f t="shared" si="3"/>
        <v>-5.9950670790188945E-5</v>
      </c>
      <c r="BV31" s="23">
        <f t="shared" si="3"/>
        <v>-6.109146779281619E-5</v>
      </c>
      <c r="BW31" s="23">
        <f t="shared" si="4"/>
        <v>-4.5695533036635551E-5</v>
      </c>
      <c r="BX31" s="23">
        <f t="shared" si="5"/>
        <v>-1.1698290859555879E-4</v>
      </c>
    </row>
    <row r="32" spans="1:76" x14ac:dyDescent="0.25">
      <c r="A32" s="28" t="s">
        <v>195</v>
      </c>
      <c r="B32" s="86">
        <v>336988.35797000001</v>
      </c>
      <c r="C32" s="86">
        <v>6286.2055595000002</v>
      </c>
      <c r="D32" s="86">
        <v>13540.667767000001</v>
      </c>
      <c r="E32" s="86">
        <v>48705.483487999998</v>
      </c>
      <c r="F32" s="86">
        <v>40400.259899999997</v>
      </c>
      <c r="G32" s="86">
        <v>2934.3053851999998</v>
      </c>
      <c r="H32" s="86">
        <v>79846.112452999994</v>
      </c>
      <c r="J32" s="28" t="s">
        <v>195</v>
      </c>
      <c r="K32" s="26">
        <v>1594.02058111778</v>
      </c>
      <c r="L32" s="26">
        <v>4061.3217384054801</v>
      </c>
      <c r="M32" s="26">
        <v>4061.3217384054801</v>
      </c>
      <c r="N32" s="26">
        <v>10318.191394937499</v>
      </c>
      <c r="O32" s="26">
        <v>1797.3125197402801</v>
      </c>
      <c r="P32" s="26">
        <v>13503.239155536001</v>
      </c>
      <c r="Q32" s="26">
        <v>336985.79291985597</v>
      </c>
      <c r="R32" s="26">
        <v>5223.7912898846798</v>
      </c>
      <c r="S32" s="26">
        <v>1723.0634463727199</v>
      </c>
      <c r="T32" s="26">
        <v>1074.3007604486299</v>
      </c>
      <c r="U32" s="26">
        <v>51.718438172404397</v>
      </c>
      <c r="V32" s="26">
        <v>8104.3825528127099</v>
      </c>
      <c r="W32" s="26">
        <v>8104.3825528127099</v>
      </c>
      <c r="X32" s="26">
        <v>99584067.137789905</v>
      </c>
      <c r="Y32" s="26">
        <v>0</v>
      </c>
      <c r="Z32" s="26">
        <v>1375.5466271130099</v>
      </c>
      <c r="AA32" s="26">
        <v>425.96435648284398</v>
      </c>
      <c r="AB32" s="26">
        <v>785.86049931507705</v>
      </c>
      <c r="AC32" s="26">
        <v>5746.0923046466096</v>
      </c>
      <c r="AD32" s="26">
        <v>0</v>
      </c>
      <c r="AE32" s="26">
        <v>6286.1567969002999</v>
      </c>
      <c r="AF32" s="26">
        <v>0</v>
      </c>
      <c r="AG32" s="26">
        <v>12186.494163990799</v>
      </c>
      <c r="AH32" s="26">
        <v>1354.05401094374</v>
      </c>
      <c r="AI32" s="26">
        <v>13540.5481749345</v>
      </c>
      <c r="AJ32" s="26">
        <v>0</v>
      </c>
      <c r="AK32" s="26">
        <v>5411.9337123338</v>
      </c>
      <c r="AL32" s="26">
        <v>6.6207980193675997</v>
      </c>
      <c r="AM32" s="26">
        <v>11089.0699000062</v>
      </c>
      <c r="AN32" s="26">
        <v>140.003034377332</v>
      </c>
      <c r="AO32" s="26">
        <v>325.402824145019</v>
      </c>
      <c r="AP32" s="26">
        <v>1513.57338518604</v>
      </c>
      <c r="AQ32" s="26">
        <v>7.05330078605797</v>
      </c>
      <c r="AR32" s="26">
        <v>0</v>
      </c>
      <c r="AS32" s="26">
        <v>237.79132363299601</v>
      </c>
      <c r="AT32" s="26">
        <v>48705.185637906303</v>
      </c>
      <c r="AU32" s="26">
        <v>40399.988500277301</v>
      </c>
      <c r="AV32" s="26">
        <v>8305.1971376290294</v>
      </c>
      <c r="AW32" s="26">
        <v>8.9458847626448694</v>
      </c>
      <c r="AX32" s="26">
        <v>0.18833030496535899</v>
      </c>
      <c r="AY32" s="26">
        <v>6086.7043236384998</v>
      </c>
      <c r="AZ32" s="26">
        <v>22.503468362461799</v>
      </c>
      <c r="BA32" s="26">
        <v>13102.5247331029</v>
      </c>
      <c r="BB32" s="26">
        <v>90.834392862536305</v>
      </c>
      <c r="BC32" s="26">
        <v>20.153438755049901</v>
      </c>
      <c r="BD32" s="26">
        <v>18718.050394021</v>
      </c>
      <c r="BE32" s="26">
        <v>1218.9987493685101</v>
      </c>
      <c r="BF32" s="26">
        <v>23.7630645276321</v>
      </c>
      <c r="BG32" s="26">
        <v>95.283472062479007</v>
      </c>
      <c r="BH32" s="26">
        <v>0.59233173018733698</v>
      </c>
      <c r="BI32" s="26">
        <v>2934.2973888501201</v>
      </c>
      <c r="BJ32" s="26">
        <v>2453.54669156822</v>
      </c>
      <c r="BK32" s="26">
        <v>0</v>
      </c>
      <c r="BL32" s="26">
        <v>634.94552617658701</v>
      </c>
      <c r="BM32" s="26">
        <v>2583.4717987884801</v>
      </c>
      <c r="BN32" s="26">
        <v>11682.766660220899</v>
      </c>
      <c r="BO32" s="26">
        <v>79844.753816917102</v>
      </c>
      <c r="BP32" s="26">
        <v>658.96245483345501</v>
      </c>
      <c r="BR32" s="23">
        <f t="shared" si="0"/>
        <v>-7.6116877137574907E-6</v>
      </c>
      <c r="BS32" s="23">
        <f t="shared" si="1"/>
        <v>-7.7570800443436665E-6</v>
      </c>
      <c r="BT32" s="23">
        <f t="shared" si="2"/>
        <v>-8.8320655641790836E-6</v>
      </c>
      <c r="BU32" s="23">
        <f t="shared" si="3"/>
        <v>-6.1153297814720278E-6</v>
      </c>
      <c r="BV32" s="23">
        <f t="shared" si="3"/>
        <v>-6.7177717016744941E-6</v>
      </c>
      <c r="BW32" s="23">
        <f t="shared" si="4"/>
        <v>-2.7251253124627272E-6</v>
      </c>
      <c r="BX32" s="23">
        <f t="shared" si="5"/>
        <v>-1.7015682306285441E-5</v>
      </c>
    </row>
    <row r="33" spans="1:76" x14ac:dyDescent="0.25">
      <c r="A33" s="28" t="s">
        <v>196</v>
      </c>
      <c r="B33" s="86">
        <v>8913.2498959000004</v>
      </c>
      <c r="C33" s="86">
        <v>155.34282447000001</v>
      </c>
      <c r="D33" s="86">
        <v>466.32045353000001</v>
      </c>
      <c r="E33" s="86">
        <v>941.61385021000001</v>
      </c>
      <c r="F33" s="86">
        <v>765.04382520000001</v>
      </c>
      <c r="G33" s="86">
        <v>57.565506433000003</v>
      </c>
      <c r="H33" s="86">
        <v>3196.1133568999999</v>
      </c>
      <c r="J33" s="28" t="s">
        <v>196</v>
      </c>
      <c r="K33" s="26">
        <v>11.625551376935199</v>
      </c>
      <c r="L33" s="26">
        <v>354.51380971187598</v>
      </c>
      <c r="M33" s="26">
        <v>354.51380971187598</v>
      </c>
      <c r="N33" s="26">
        <v>764.15752150167805</v>
      </c>
      <c r="O33" s="26">
        <v>61.724648876024801</v>
      </c>
      <c r="P33" s="26">
        <v>98.482105990001997</v>
      </c>
      <c r="Q33" s="26">
        <v>8913.2472331442805</v>
      </c>
      <c r="R33" s="26">
        <v>286.14485901181899</v>
      </c>
      <c r="S33" s="26">
        <v>12.5666944439359</v>
      </c>
      <c r="T33" s="26">
        <v>44.950451134832797</v>
      </c>
      <c r="U33" s="26">
        <v>0.37719411048158802</v>
      </c>
      <c r="V33" s="26">
        <v>279.44928514268202</v>
      </c>
      <c r="W33" s="26">
        <v>279.44928514268202</v>
      </c>
      <c r="X33" s="26">
        <v>1885789.9657556</v>
      </c>
      <c r="Y33" s="26">
        <v>0</v>
      </c>
      <c r="Z33" s="26">
        <v>91.906665679122696</v>
      </c>
      <c r="AA33" s="26">
        <v>20.261208562293099</v>
      </c>
      <c r="AB33" s="26">
        <v>25.570880925972101</v>
      </c>
      <c r="AC33" s="26">
        <v>41.907540664472997</v>
      </c>
      <c r="AD33" s="26">
        <v>0</v>
      </c>
      <c r="AE33" s="26">
        <v>155.34277088355699</v>
      </c>
      <c r="AF33" s="26">
        <v>0</v>
      </c>
      <c r="AG33" s="26">
        <v>419.68827546751697</v>
      </c>
      <c r="AH33" s="26">
        <v>46.632038838825501</v>
      </c>
      <c r="AI33" s="26">
        <v>466.32031430634299</v>
      </c>
      <c r="AJ33" s="26">
        <v>0</v>
      </c>
      <c r="AK33" s="26">
        <v>169.763124252495</v>
      </c>
      <c r="AL33" s="26">
        <v>0.17462803739038801</v>
      </c>
      <c r="AM33" s="26">
        <v>526.89375585839696</v>
      </c>
      <c r="AN33" s="26">
        <v>1.5167024374300699</v>
      </c>
      <c r="AO33" s="26">
        <v>35.993337369996198</v>
      </c>
      <c r="AP33" s="26">
        <v>54.545726130833302</v>
      </c>
      <c r="AQ33" s="26">
        <v>0.10657833440808601</v>
      </c>
      <c r="AR33" s="26">
        <v>0</v>
      </c>
      <c r="AS33" s="26">
        <v>27.8461380776798</v>
      </c>
      <c r="AT33" s="26">
        <v>941.59257692191704</v>
      </c>
      <c r="AU33" s="26">
        <v>765.02258766944897</v>
      </c>
      <c r="AV33" s="26">
        <v>176.569989252467</v>
      </c>
      <c r="AW33" s="26">
        <v>0.38091973941368001</v>
      </c>
      <c r="AX33" s="26">
        <v>1.87963436344295E-3</v>
      </c>
      <c r="AY33" s="26">
        <v>69.396038580884706</v>
      </c>
      <c r="AZ33" s="26">
        <v>2.5945858957103498</v>
      </c>
      <c r="BA33" s="26">
        <v>229.078947513462</v>
      </c>
      <c r="BB33" s="26">
        <v>7.4195197892381302</v>
      </c>
      <c r="BC33" s="26">
        <v>1.4675475211781399</v>
      </c>
      <c r="BD33" s="26">
        <v>327.277888302826</v>
      </c>
      <c r="BE33" s="26">
        <v>70.837726011677802</v>
      </c>
      <c r="BF33" s="26">
        <v>0.29144138152637</v>
      </c>
      <c r="BG33" s="26">
        <v>6.9211788653912896</v>
      </c>
      <c r="BH33" s="26">
        <v>9.5300577170036992E-3</v>
      </c>
      <c r="BI33" s="26">
        <v>57.565483676207201</v>
      </c>
      <c r="BJ33" s="26">
        <v>159.24126024838</v>
      </c>
      <c r="BK33" s="26">
        <v>0</v>
      </c>
      <c r="BL33" s="26">
        <v>4.9904581876467002</v>
      </c>
      <c r="BM33" s="26">
        <v>102.17343831582799</v>
      </c>
      <c r="BN33" s="26">
        <v>98.852465800023097</v>
      </c>
      <c r="BO33" s="26">
        <v>3196.1125302997698</v>
      </c>
      <c r="BP33" s="26">
        <v>33.016382401355202</v>
      </c>
      <c r="BR33" s="23">
        <f t="shared" si="0"/>
        <v>-2.9874128415987227E-7</v>
      </c>
      <c r="BS33" s="23">
        <f t="shared" si="1"/>
        <v>-3.449560235502081E-7</v>
      </c>
      <c r="BT33" s="23">
        <f t="shared" si="2"/>
        <v>-2.9855790360803239E-7</v>
      </c>
      <c r="BU33" s="23">
        <f t="shared" si="3"/>
        <v>-2.259236955597228E-5</v>
      </c>
      <c r="BV33" s="23">
        <f t="shared" si="3"/>
        <v>-2.7759887540423889E-5</v>
      </c>
      <c r="BW33" s="23">
        <f t="shared" si="4"/>
        <v>-3.9531994439511004E-7</v>
      </c>
      <c r="BX33" s="23">
        <f t="shared" si="5"/>
        <v>-2.5862669366834923E-7</v>
      </c>
    </row>
    <row r="34" spans="1:76" x14ac:dyDescent="0.25">
      <c r="A34" s="28" t="s">
        <v>197</v>
      </c>
      <c r="B34" s="86">
        <v>150842.63454999999</v>
      </c>
      <c r="C34" s="86">
        <v>2879.1583945000002</v>
      </c>
      <c r="D34" s="86">
        <v>5524.3858780999999</v>
      </c>
      <c r="E34" s="86">
        <v>21470.199925000001</v>
      </c>
      <c r="F34" s="86">
        <v>18212.962273000001</v>
      </c>
      <c r="G34" s="86">
        <v>1330.35996</v>
      </c>
      <c r="H34" s="86">
        <v>37827.35658</v>
      </c>
      <c r="J34" s="28" t="s">
        <v>197</v>
      </c>
      <c r="K34" s="26">
        <v>855.62717109445305</v>
      </c>
      <c r="L34" s="26">
        <v>1554.36687054565</v>
      </c>
      <c r="M34" s="26">
        <v>1554.36687054565</v>
      </c>
      <c r="N34" s="26">
        <v>4211.9182583141201</v>
      </c>
      <c r="O34" s="26">
        <v>871.12929234696298</v>
      </c>
      <c r="P34" s="26">
        <v>7248.1726227229901</v>
      </c>
      <c r="Q34" s="26">
        <v>150838.803855001</v>
      </c>
      <c r="R34" s="26">
        <v>2326.33264379206</v>
      </c>
      <c r="S34" s="26">
        <v>924.89397686096697</v>
      </c>
      <c r="T34" s="26">
        <v>505.183617641865</v>
      </c>
      <c r="U34" s="26">
        <v>27.761063882433199</v>
      </c>
      <c r="V34" s="26">
        <v>3925.9057300346399</v>
      </c>
      <c r="W34" s="26">
        <v>3925.9057300346399</v>
      </c>
      <c r="X34" s="26">
        <v>44893443.109187201</v>
      </c>
      <c r="Y34" s="26">
        <v>0</v>
      </c>
      <c r="Z34" s="26">
        <v>580.692453122551</v>
      </c>
      <c r="AA34" s="26">
        <v>195.612029415237</v>
      </c>
      <c r="AB34" s="26">
        <v>383.62434849943497</v>
      </c>
      <c r="AC34" s="26">
        <v>3084.34694832472</v>
      </c>
      <c r="AD34" s="26">
        <v>0</v>
      </c>
      <c r="AE34" s="26">
        <v>2879.0794948439402</v>
      </c>
      <c r="AF34" s="26">
        <v>0</v>
      </c>
      <c r="AG34" s="26">
        <v>4971.7671702243697</v>
      </c>
      <c r="AH34" s="26">
        <v>552.41865965596799</v>
      </c>
      <c r="AI34" s="26">
        <v>5524.18582988034</v>
      </c>
      <c r="AJ34" s="26">
        <v>0</v>
      </c>
      <c r="AK34" s="26">
        <v>2654.0791910871999</v>
      </c>
      <c r="AL34" s="26">
        <v>2.9417310267475698</v>
      </c>
      <c r="AM34" s="26">
        <v>5093.4263668949498</v>
      </c>
      <c r="AN34" s="26">
        <v>64.104824923802795</v>
      </c>
      <c r="AO34" s="26">
        <v>120.658610632891</v>
      </c>
      <c r="AP34" s="26">
        <v>659.74244360301304</v>
      </c>
      <c r="AQ34" s="26">
        <v>3.2032476368105698</v>
      </c>
      <c r="AR34" s="26">
        <v>0</v>
      </c>
      <c r="AS34" s="26">
        <v>86.825221733163602</v>
      </c>
      <c r="AT34" s="26">
        <v>21469.907183851999</v>
      </c>
      <c r="AU34" s="26">
        <v>18212.711582183099</v>
      </c>
      <c r="AV34" s="26">
        <v>3257.19560166889</v>
      </c>
      <c r="AW34" s="26">
        <v>3.8482867041452402</v>
      </c>
      <c r="AX34" s="26">
        <v>8.6373083439430703E-2</v>
      </c>
      <c r="AY34" s="26">
        <v>2783.9744079542702</v>
      </c>
      <c r="AZ34" s="26">
        <v>8.2522096765268298</v>
      </c>
      <c r="BA34" s="26">
        <v>5923.3588043232603</v>
      </c>
      <c r="BB34" s="26">
        <v>35.974677944410402</v>
      </c>
      <c r="BC34" s="26">
        <v>8.1376031314450703</v>
      </c>
      <c r="BD34" s="26">
        <v>8461.9948081152106</v>
      </c>
      <c r="BE34" s="26">
        <v>535.03509565443005</v>
      </c>
      <c r="BF34" s="26">
        <v>10.8509946589725</v>
      </c>
      <c r="BG34" s="26">
        <v>38.488836345398099</v>
      </c>
      <c r="BH34" s="26">
        <v>0.26850068960575801</v>
      </c>
      <c r="BI34" s="26">
        <v>1330.3456895076499</v>
      </c>
      <c r="BJ34" s="26">
        <v>1044.8090608846701</v>
      </c>
      <c r="BK34" s="26">
        <v>0</v>
      </c>
      <c r="BL34" s="26">
        <v>340.12905590492198</v>
      </c>
      <c r="BM34" s="26">
        <v>1226.2681489895101</v>
      </c>
      <c r="BN34" s="26">
        <v>6244.7132809724299</v>
      </c>
      <c r="BO34" s="26">
        <v>37825.2064210717</v>
      </c>
      <c r="BP34" s="26">
        <v>299.389228532733</v>
      </c>
      <c r="BR34" s="23">
        <f t="shared" si="0"/>
        <v>-2.539530690657007E-5</v>
      </c>
      <c r="BS34" s="23">
        <f t="shared" si="1"/>
        <v>-2.740372193857867E-5</v>
      </c>
      <c r="BT34" s="23">
        <f t="shared" si="2"/>
        <v>-3.6211847628708789E-5</v>
      </c>
      <c r="BU34" s="23">
        <f t="shared" si="3"/>
        <v>-1.3634765816060227E-5</v>
      </c>
      <c r="BV34" s="23">
        <f t="shared" si="3"/>
        <v>-1.3764417514511818E-5</v>
      </c>
      <c r="BW34" s="23">
        <f t="shared" si="4"/>
        <v>-1.0726790326791489E-5</v>
      </c>
      <c r="BX34" s="23">
        <f t="shared" si="5"/>
        <v>-5.6841374145520277E-5</v>
      </c>
    </row>
    <row r="35" spans="1:76" x14ac:dyDescent="0.25">
      <c r="A35" s="28" t="s">
        <v>198</v>
      </c>
      <c r="B35" s="86">
        <v>13117.534768</v>
      </c>
      <c r="C35" s="86">
        <v>210.66935968000001</v>
      </c>
      <c r="D35" s="86">
        <v>728.81744512</v>
      </c>
      <c r="E35" s="86">
        <v>1409.3216097</v>
      </c>
      <c r="F35" s="86">
        <v>1125.1369969</v>
      </c>
      <c r="G35" s="86">
        <v>86.859611704000002</v>
      </c>
      <c r="H35" s="86">
        <v>4364.9262212000003</v>
      </c>
      <c r="J35" s="28" t="s">
        <v>198</v>
      </c>
      <c r="K35" s="26">
        <v>10.0440074695374</v>
      </c>
      <c r="L35" s="26">
        <v>505.62184688361498</v>
      </c>
      <c r="M35" s="26">
        <v>505.62184688361498</v>
      </c>
      <c r="N35" s="26">
        <v>1082.8737186580399</v>
      </c>
      <c r="O35" s="26">
        <v>83.155844431035206</v>
      </c>
      <c r="P35" s="26">
        <v>85.084809047018993</v>
      </c>
      <c r="Q35" s="26">
        <v>13117.8473156853</v>
      </c>
      <c r="R35" s="26">
        <v>399.404790061965</v>
      </c>
      <c r="S35" s="26">
        <v>10.8571374308139</v>
      </c>
      <c r="T35" s="26">
        <v>61.607257121153403</v>
      </c>
      <c r="U35" s="26">
        <v>0.32588170736531102</v>
      </c>
      <c r="V35" s="26">
        <v>376.62236771139999</v>
      </c>
      <c r="W35" s="26">
        <v>376.62236771139999</v>
      </c>
      <c r="X35" s="26">
        <v>2773470.62819689</v>
      </c>
      <c r="Y35" s="26">
        <v>0</v>
      </c>
      <c r="Z35" s="26">
        <v>129.637156538109</v>
      </c>
      <c r="AA35" s="26">
        <v>28.0299330888806</v>
      </c>
      <c r="AB35" s="26">
        <v>34.264557929948097</v>
      </c>
      <c r="AC35" s="26">
        <v>36.206507942690799</v>
      </c>
      <c r="AD35" s="26">
        <v>0</v>
      </c>
      <c r="AE35" s="26">
        <v>210.671909322684</v>
      </c>
      <c r="AF35" s="26">
        <v>0</v>
      </c>
      <c r="AG35" s="26">
        <v>655.95521956161099</v>
      </c>
      <c r="AH35" s="26">
        <v>72.883949417373501</v>
      </c>
      <c r="AI35" s="26">
        <v>728.83916897898405</v>
      </c>
      <c r="AJ35" s="26">
        <v>0</v>
      </c>
      <c r="AK35" s="26">
        <v>226.60867587746699</v>
      </c>
      <c r="AL35" s="26">
        <v>0.271648621174292</v>
      </c>
      <c r="AM35" s="26">
        <v>728.866587047802</v>
      </c>
      <c r="AN35" s="26">
        <v>1.88929209786316</v>
      </c>
      <c r="AO35" s="26">
        <v>61.912042821475197</v>
      </c>
      <c r="AP35" s="26">
        <v>88.009643777178795</v>
      </c>
      <c r="AQ35" s="26">
        <v>0.14862680588854499</v>
      </c>
      <c r="AR35" s="26">
        <v>0</v>
      </c>
      <c r="AS35" s="26">
        <v>47.977584458517299</v>
      </c>
      <c r="AT35" s="26">
        <v>1409.3230114170501</v>
      </c>
      <c r="AU35" s="26">
        <v>1125.12920917164</v>
      </c>
      <c r="AV35" s="26">
        <v>284.19380224540703</v>
      </c>
      <c r="AW35" s="26">
        <v>0.62386874353081201</v>
      </c>
      <c r="AX35" s="26">
        <v>2.2568910641159101E-3</v>
      </c>
      <c r="AY35" s="26">
        <v>88.261709106742202</v>
      </c>
      <c r="AZ35" s="26">
        <v>4.4683701604413599</v>
      </c>
      <c r="BA35" s="26">
        <v>331.182557526854</v>
      </c>
      <c r="BB35" s="26">
        <v>12.626932991616901</v>
      </c>
      <c r="BC35" s="26">
        <v>2.48509044571944</v>
      </c>
      <c r="BD35" s="26">
        <v>473.15643750723399</v>
      </c>
      <c r="BE35" s="26">
        <v>99.208254097471197</v>
      </c>
      <c r="BF35" s="26">
        <v>0.38092287251222101</v>
      </c>
      <c r="BG35" s="26">
        <v>11.7187157724168</v>
      </c>
      <c r="BH35" s="26">
        <v>1.3508571415973499E-2</v>
      </c>
      <c r="BI35" s="26">
        <v>86.862138886335103</v>
      </c>
      <c r="BJ35" s="26">
        <v>224.30036550475799</v>
      </c>
      <c r="BK35" s="26">
        <v>0</v>
      </c>
      <c r="BL35" s="26">
        <v>4.5322195531578098</v>
      </c>
      <c r="BM35" s="26">
        <v>139.401252153467</v>
      </c>
      <c r="BN35" s="26">
        <v>93.778038068936198</v>
      </c>
      <c r="BO35" s="26">
        <v>4364.9829323677004</v>
      </c>
      <c r="BP35" s="26">
        <v>45.833149015839602</v>
      </c>
      <c r="BR35" s="23">
        <f t="shared" si="0"/>
        <v>2.3826709120879541E-5</v>
      </c>
      <c r="BS35" s="23">
        <f t="shared" si="1"/>
        <v>1.210257954863852E-5</v>
      </c>
      <c r="BT35" s="23">
        <f t="shared" si="2"/>
        <v>2.9806996428947215E-5</v>
      </c>
      <c r="BU35" s="23">
        <f t="shared" si="3"/>
        <v>9.9460409924164825E-7</v>
      </c>
      <c r="BV35" s="23">
        <f t="shared" si="3"/>
        <v>-6.9215823330214766E-6</v>
      </c>
      <c r="BW35" s="23">
        <f t="shared" si="4"/>
        <v>2.9095022249381521E-5</v>
      </c>
      <c r="BX35" s="23">
        <f t="shared" si="5"/>
        <v>1.299246879011295E-5</v>
      </c>
    </row>
    <row r="36" spans="1:76" x14ac:dyDescent="0.25">
      <c r="A36" s="28" t="s">
        <v>199</v>
      </c>
      <c r="B36" s="86">
        <v>794179.79229000001</v>
      </c>
      <c r="C36" s="86">
        <v>12474.342118</v>
      </c>
      <c r="D36" s="86">
        <v>41478.949758000002</v>
      </c>
      <c r="E36" s="86">
        <v>144225.78400000001</v>
      </c>
      <c r="F36" s="86">
        <v>83179.348937999996</v>
      </c>
      <c r="G36" s="86">
        <v>4527.2205142000003</v>
      </c>
      <c r="H36" s="86">
        <v>249140.49341</v>
      </c>
      <c r="J36" s="28" t="s">
        <v>199</v>
      </c>
      <c r="K36" s="26">
        <v>6419.1500555468501</v>
      </c>
      <c r="L36" s="26">
        <v>7355.7469025179298</v>
      </c>
      <c r="M36" s="26">
        <v>7355.7469025179298</v>
      </c>
      <c r="N36" s="26">
        <v>22469.495881112602</v>
      </c>
      <c r="O36" s="26">
        <v>5891.1788834831004</v>
      </c>
      <c r="P36" s="26">
        <v>54377.761518659601</v>
      </c>
      <c r="Q36" s="26">
        <v>794172.52641875704</v>
      </c>
      <c r="R36" s="26">
        <v>14165.640011261101</v>
      </c>
      <c r="S36" s="26">
        <v>6938.8084264649897</v>
      </c>
      <c r="T36" s="26">
        <v>3298.1689957835702</v>
      </c>
      <c r="U36" s="26">
        <v>208.27123002317799</v>
      </c>
      <c r="V36" s="26">
        <v>26533.206703474902</v>
      </c>
      <c r="W36" s="26">
        <v>26533.206703474902</v>
      </c>
      <c r="X36" s="26">
        <v>205031328.58866</v>
      </c>
      <c r="Y36" s="26">
        <v>0</v>
      </c>
      <c r="Z36" s="26">
        <v>3271.5010203486499</v>
      </c>
      <c r="AA36" s="26">
        <v>1240.2004933380999</v>
      </c>
      <c r="AB36" s="26">
        <v>2615.1405904296398</v>
      </c>
      <c r="AC36" s="26">
        <v>23139.623039017501</v>
      </c>
      <c r="AD36" s="26">
        <v>0</v>
      </c>
      <c r="AE36" s="26">
        <v>12474.203850800001</v>
      </c>
      <c r="AF36" s="26">
        <v>0</v>
      </c>
      <c r="AG36" s="26">
        <v>37330.679311311302</v>
      </c>
      <c r="AH36" s="26">
        <v>4147.8547742830897</v>
      </c>
      <c r="AI36" s="26">
        <v>41478.534085594401</v>
      </c>
      <c r="AJ36" s="26">
        <v>0</v>
      </c>
      <c r="AK36" s="26">
        <v>18184.971976894201</v>
      </c>
      <c r="AL36" s="26">
        <v>13.2586159351179</v>
      </c>
      <c r="AM36" s="26">
        <v>32301.560006363801</v>
      </c>
      <c r="AN36" s="26">
        <v>296.83582301338703</v>
      </c>
      <c r="AO36" s="26">
        <v>444.17236447913001</v>
      </c>
      <c r="AP36" s="26">
        <v>2920.3491512425799</v>
      </c>
      <c r="AQ36" s="26">
        <v>14.7261400060627</v>
      </c>
      <c r="AR36" s="26">
        <v>0</v>
      </c>
      <c r="AS36" s="26">
        <v>312.89963557488198</v>
      </c>
      <c r="AT36" s="26">
        <v>144225.06184451201</v>
      </c>
      <c r="AU36" s="26">
        <v>83178.742565203502</v>
      </c>
      <c r="AV36" s="26">
        <v>61046.319279308998</v>
      </c>
      <c r="AW36" s="26">
        <v>16.817544819303599</v>
      </c>
      <c r="AX36" s="26">
        <v>0.40051551425563597</v>
      </c>
      <c r="AY36" s="26">
        <v>12878.933795278699</v>
      </c>
      <c r="AZ36" s="26">
        <v>29.919011492033</v>
      </c>
      <c r="BA36" s="26">
        <v>27120.586856043701</v>
      </c>
      <c r="BB36" s="26">
        <v>143.87817861406401</v>
      </c>
      <c r="BC36" s="26">
        <v>33.274241548306001</v>
      </c>
      <c r="BD36" s="26">
        <v>38743.885181633297</v>
      </c>
      <c r="BE36" s="26">
        <v>3193.043919709</v>
      </c>
      <c r="BF36" s="26">
        <v>50.1252945866609</v>
      </c>
      <c r="BG36" s="26">
        <v>157.44791061360101</v>
      </c>
      <c r="BH36" s="26">
        <v>1.2323048082805499</v>
      </c>
      <c r="BI36" s="26">
        <v>4527.1894754026998</v>
      </c>
      <c r="BJ36" s="26">
        <v>5965.2943481474804</v>
      </c>
      <c r="BK36" s="26">
        <v>0</v>
      </c>
      <c r="BL36" s="26">
        <v>2546.9759699687302</v>
      </c>
      <c r="BM36" s="26">
        <v>8095.4776922421697</v>
      </c>
      <c r="BN36" s="26">
        <v>46668.684338842198</v>
      </c>
      <c r="BO36" s="26">
        <v>249136.766188704</v>
      </c>
      <c r="BP36" s="26">
        <v>1872.25091473217</v>
      </c>
      <c r="BR36" s="23">
        <f t="shared" si="0"/>
        <v>-9.1488996742391497E-6</v>
      </c>
      <c r="BS36" s="23">
        <f t="shared" si="1"/>
        <v>-1.1084127619079698E-5</v>
      </c>
      <c r="BT36" s="23">
        <f t="shared" si="2"/>
        <v>-1.0021285688915046E-5</v>
      </c>
      <c r="BU36" s="23">
        <f t="shared" si="3"/>
        <v>-5.0071177842157961E-6</v>
      </c>
      <c r="BV36" s="23">
        <f t="shared" si="3"/>
        <v>-7.2899440093693429E-6</v>
      </c>
      <c r="BW36" s="23">
        <f t="shared" si="4"/>
        <v>-6.8560383138107838E-6</v>
      </c>
      <c r="BX36" s="23">
        <f t="shared" si="5"/>
        <v>-1.4960319155587887E-5</v>
      </c>
    </row>
    <row r="37" spans="1:76" x14ac:dyDescent="0.25">
      <c r="A37" s="28" t="s">
        <v>200</v>
      </c>
      <c r="B37" s="86">
        <v>28990.79739</v>
      </c>
      <c r="C37" s="86">
        <v>466.27249485999999</v>
      </c>
      <c r="D37" s="86">
        <v>1509.6240272</v>
      </c>
      <c r="E37" s="86">
        <v>4709.5616031999998</v>
      </c>
      <c r="F37" s="86">
        <v>2965.8048051999999</v>
      </c>
      <c r="G37" s="86">
        <v>179.48327044000001</v>
      </c>
      <c r="H37" s="86">
        <v>9004.9575115000007</v>
      </c>
      <c r="J37" s="28" t="s">
        <v>200</v>
      </c>
      <c r="K37" s="26">
        <v>181.56792801446801</v>
      </c>
      <c r="L37" s="26">
        <v>451.44341165764502</v>
      </c>
      <c r="M37" s="26">
        <v>451.44341165764502</v>
      </c>
      <c r="N37" s="26">
        <v>1151.62803042014</v>
      </c>
      <c r="O37" s="26">
        <v>203.053462797104</v>
      </c>
      <c r="P37" s="26">
        <v>1538.09434811287</v>
      </c>
      <c r="Q37" s="26">
        <v>28990.7894746936</v>
      </c>
      <c r="R37" s="26">
        <v>586.49605198291601</v>
      </c>
      <c r="S37" s="26">
        <v>196.26662102517099</v>
      </c>
      <c r="T37" s="26">
        <v>121.09359348538401</v>
      </c>
      <c r="U37" s="26">
        <v>5.8910207471880103</v>
      </c>
      <c r="V37" s="26">
        <v>915.56336750284197</v>
      </c>
      <c r="W37" s="26">
        <v>915.56336750284197</v>
      </c>
      <c r="X37" s="26">
        <v>7310542.6441354202</v>
      </c>
      <c r="Y37" s="26">
        <v>0</v>
      </c>
      <c r="Z37" s="26">
        <v>153.86921304250899</v>
      </c>
      <c r="AA37" s="26">
        <v>47.930233549627502</v>
      </c>
      <c r="AB37" s="26">
        <v>88.832236325091301</v>
      </c>
      <c r="AC37" s="26">
        <v>654.51221400878296</v>
      </c>
      <c r="AD37" s="26">
        <v>0</v>
      </c>
      <c r="AE37" s="26">
        <v>466.27234728197698</v>
      </c>
      <c r="AF37" s="26">
        <v>0</v>
      </c>
      <c r="AG37" s="26">
        <v>1358.6611690008101</v>
      </c>
      <c r="AH37" s="26">
        <v>150.96234749692701</v>
      </c>
      <c r="AI37" s="26">
        <v>1509.62351649773</v>
      </c>
      <c r="AJ37" s="26">
        <v>0</v>
      </c>
      <c r="AK37" s="26">
        <v>611.97275445129696</v>
      </c>
      <c r="AL37" s="26">
        <v>0.51649498999652699</v>
      </c>
      <c r="AM37" s="26">
        <v>1247.7815094026</v>
      </c>
      <c r="AN37" s="26">
        <v>9.5761601946681196</v>
      </c>
      <c r="AO37" s="26">
        <v>42.335656794369399</v>
      </c>
      <c r="AP37" s="26">
        <v>127.118972139089</v>
      </c>
      <c r="AQ37" s="26">
        <v>0.50109914218158302</v>
      </c>
      <c r="AR37" s="26">
        <v>0</v>
      </c>
      <c r="AS37" s="26">
        <v>31.891791755816001</v>
      </c>
      <c r="AT37" s="26">
        <v>4709.5381168674903</v>
      </c>
      <c r="AU37" s="26">
        <v>2965.7817866812602</v>
      </c>
      <c r="AV37" s="26">
        <v>1743.7563301862299</v>
      </c>
      <c r="AW37" s="26">
        <v>0.78752447394963498</v>
      </c>
      <c r="AX37" s="26">
        <v>1.2782408042461E-2</v>
      </c>
      <c r="AY37" s="26">
        <v>418.46621145631798</v>
      </c>
      <c r="AZ37" s="26">
        <v>2.99295709386729</v>
      </c>
      <c r="BA37" s="26">
        <v>950.09232571085295</v>
      </c>
      <c r="BB37" s="26">
        <v>10.19272658719</v>
      </c>
      <c r="BC37" s="26">
        <v>2.1510026984573098</v>
      </c>
      <c r="BD37" s="26">
        <v>1357.2981604634101</v>
      </c>
      <c r="BE37" s="26">
        <v>136.722220420995</v>
      </c>
      <c r="BF37" s="26">
        <v>1.64641648351769</v>
      </c>
      <c r="BG37" s="26">
        <v>10.1590637995557</v>
      </c>
      <c r="BH37" s="26">
        <v>4.2440489977237199E-2</v>
      </c>
      <c r="BI37" s="26">
        <v>179.48327586545099</v>
      </c>
      <c r="BJ37" s="26">
        <v>274.61589051948602</v>
      </c>
      <c r="BK37" s="26">
        <v>0</v>
      </c>
      <c r="BL37" s="26">
        <v>72.311574734070803</v>
      </c>
      <c r="BM37" s="26">
        <v>291.40851595857498</v>
      </c>
      <c r="BN37" s="26">
        <v>1330.26378393092</v>
      </c>
      <c r="BO37" s="26">
        <v>9004.9551560045602</v>
      </c>
      <c r="BP37" s="26">
        <v>74.090169815265796</v>
      </c>
      <c r="BR37" s="23">
        <f t="shared" si="0"/>
        <v>-2.7302824042154424E-7</v>
      </c>
      <c r="BS37" s="23">
        <f t="shared" si="1"/>
        <v>-3.1650595873626282E-7</v>
      </c>
      <c r="BT37" s="23">
        <f t="shared" si="2"/>
        <v>-3.3829765613614538E-7</v>
      </c>
      <c r="BU37" s="23">
        <f t="shared" si="3"/>
        <v>-4.9869466604988947E-6</v>
      </c>
      <c r="BV37" s="23">
        <f t="shared" si="3"/>
        <v>-7.7613060371874377E-6</v>
      </c>
      <c r="BW37" s="23">
        <f t="shared" si="4"/>
        <v>3.0228170936744502E-8</v>
      </c>
      <c r="BX37" s="23">
        <f t="shared" si="5"/>
        <v>-2.6157762959892219E-7</v>
      </c>
    </row>
    <row r="38" spans="1:76" x14ac:dyDescent="0.25">
      <c r="A38" s="28" t="s">
        <v>201</v>
      </c>
      <c r="B38" s="86">
        <v>17914.388977999999</v>
      </c>
      <c r="C38" s="86">
        <v>338.71570809000002</v>
      </c>
      <c r="D38" s="86">
        <v>812.73862086999998</v>
      </c>
      <c r="E38" s="86">
        <v>2145.6599339999998</v>
      </c>
      <c r="F38" s="86">
        <v>1732.6596317000001</v>
      </c>
      <c r="G38" s="86">
        <v>123.45961943</v>
      </c>
      <c r="H38" s="86">
        <v>6338.1997334999996</v>
      </c>
      <c r="J38" s="28" t="s">
        <v>201</v>
      </c>
      <c r="K38" s="26">
        <v>69.879489645080298</v>
      </c>
      <c r="L38" s="26">
        <v>530.79245777698304</v>
      </c>
      <c r="M38" s="26">
        <v>530.79245777698304</v>
      </c>
      <c r="N38" s="26">
        <v>1200.3056342781699</v>
      </c>
      <c r="O38" s="26">
        <v>131.576355117291</v>
      </c>
      <c r="P38" s="26">
        <v>591.96182161947104</v>
      </c>
      <c r="Q38" s="26">
        <v>17914.228719390099</v>
      </c>
      <c r="R38" s="26">
        <v>498.31744858520801</v>
      </c>
      <c r="S38" s="26">
        <v>75.536529944043295</v>
      </c>
      <c r="T38" s="26">
        <v>87.393375233158594</v>
      </c>
      <c r="U38" s="26">
        <v>2.2672648792211398</v>
      </c>
      <c r="V38" s="26">
        <v>594.51843194172898</v>
      </c>
      <c r="W38" s="26">
        <v>594.51843194172898</v>
      </c>
      <c r="X38" s="26">
        <v>4270873.5770487804</v>
      </c>
      <c r="Y38" s="26">
        <v>0</v>
      </c>
      <c r="Z38" s="26">
        <v>149.19634056259599</v>
      </c>
      <c r="AA38" s="26">
        <v>37.299021007764502</v>
      </c>
      <c r="AB38" s="26">
        <v>55.991426468058897</v>
      </c>
      <c r="AC38" s="26">
        <v>251.900145375368</v>
      </c>
      <c r="AD38" s="26">
        <v>0</v>
      </c>
      <c r="AE38" s="26">
        <v>338.71433219244102</v>
      </c>
      <c r="AF38" s="26">
        <v>0</v>
      </c>
      <c r="AG38" s="26">
        <v>731.45481001780195</v>
      </c>
      <c r="AH38" s="26">
        <v>81.272735805816893</v>
      </c>
      <c r="AI38" s="26">
        <v>812.72754582361904</v>
      </c>
      <c r="AJ38" s="26">
        <v>0</v>
      </c>
      <c r="AK38" s="26">
        <v>378.715204500239</v>
      </c>
      <c r="AL38" s="26">
        <v>0.32903895236363001</v>
      </c>
      <c r="AM38" s="26">
        <v>970.38883294399704</v>
      </c>
      <c r="AN38" s="26">
        <v>4.9656624959627802</v>
      </c>
      <c r="AO38" s="26">
        <v>41.267152334970199</v>
      </c>
      <c r="AP38" s="26">
        <v>88.6101981183551</v>
      </c>
      <c r="AQ38" s="26">
        <v>0.27778736817738298</v>
      </c>
      <c r="AR38" s="26">
        <v>0</v>
      </c>
      <c r="AS38" s="26">
        <v>31.569645969675399</v>
      </c>
      <c r="AT38" s="26">
        <v>2145.6176600867402</v>
      </c>
      <c r="AU38" s="26">
        <v>1732.6219843425399</v>
      </c>
      <c r="AV38" s="26">
        <v>412.995675744197</v>
      </c>
      <c r="AW38" s="26">
        <v>0.57731220423618101</v>
      </c>
      <c r="AX38" s="26">
        <v>6.5326750221840002E-3</v>
      </c>
      <c r="AY38" s="26">
        <v>219.049450057044</v>
      </c>
      <c r="AZ38" s="26">
        <v>2.9503936021869799</v>
      </c>
      <c r="BA38" s="26">
        <v>544.49847429135104</v>
      </c>
      <c r="BB38" s="26">
        <v>9.1136378291087308</v>
      </c>
      <c r="BC38" s="26">
        <v>1.85850954182443</v>
      </c>
      <c r="BD38" s="26">
        <v>777.87929650512206</v>
      </c>
      <c r="BE38" s="26">
        <v>120.697766680378</v>
      </c>
      <c r="BF38" s="26">
        <v>0.87396971091894005</v>
      </c>
      <c r="BG38" s="26">
        <v>8.7710633817799</v>
      </c>
      <c r="BH38" s="26">
        <v>2.38593044417621E-2</v>
      </c>
      <c r="BI38" s="26">
        <v>123.458345209852</v>
      </c>
      <c r="BJ38" s="26">
        <v>261.02594188467202</v>
      </c>
      <c r="BK38" s="26">
        <v>0</v>
      </c>
      <c r="BL38" s="26">
        <v>28.2255565590701</v>
      </c>
      <c r="BM38" s="26">
        <v>203.73197610754801</v>
      </c>
      <c r="BN38" s="26">
        <v>526.97269561650705</v>
      </c>
      <c r="BO38" s="26">
        <v>6338.1699936617097</v>
      </c>
      <c r="BP38" s="26">
        <v>59.517086343803598</v>
      </c>
      <c r="BR38" s="23">
        <f t="shared" si="0"/>
        <v>-8.9458038505563297E-6</v>
      </c>
      <c r="BS38" s="23">
        <f t="shared" si="1"/>
        <v>-4.0621014205671725E-6</v>
      </c>
      <c r="BT38" s="23">
        <f t="shared" si="2"/>
        <v>-1.3626824290794512E-5</v>
      </c>
      <c r="BU38" s="23">
        <f t="shared" si="3"/>
        <v>-1.9702056504718221E-5</v>
      </c>
      <c r="BV38" s="23">
        <f t="shared" si="3"/>
        <v>-2.1728074441969596E-5</v>
      </c>
      <c r="BW38" s="23">
        <f t="shared" si="4"/>
        <v>-1.0320946669754012E-5</v>
      </c>
      <c r="BX38" s="23">
        <f t="shared" si="5"/>
        <v>-4.6921585845240494E-6</v>
      </c>
    </row>
    <row r="39" spans="1:76" x14ac:dyDescent="0.25">
      <c r="A39" s="28" t="s">
        <v>202</v>
      </c>
      <c r="B39" s="86">
        <v>401258.47265000001</v>
      </c>
      <c r="C39" s="86">
        <v>5825.6106659999996</v>
      </c>
      <c r="D39" s="86">
        <v>23456.062592999999</v>
      </c>
      <c r="E39" s="86">
        <v>79455.972024999995</v>
      </c>
      <c r="F39" s="86">
        <v>39742.896945</v>
      </c>
      <c r="G39" s="86">
        <v>1798.5932163</v>
      </c>
      <c r="H39" s="86">
        <v>134916.81622000001</v>
      </c>
      <c r="J39" s="28" t="s">
        <v>202</v>
      </c>
      <c r="K39" s="26">
        <v>3594.9630378587699</v>
      </c>
      <c r="L39" s="26">
        <v>3546.5792999119399</v>
      </c>
      <c r="M39" s="26">
        <v>3546.5792999119399</v>
      </c>
      <c r="N39" s="26">
        <v>11368.9528175614</v>
      </c>
      <c r="O39" s="26">
        <v>3213.5494598432701</v>
      </c>
      <c r="P39" s="26">
        <v>30453.578213656001</v>
      </c>
      <c r="Q39" s="26">
        <v>401258.363001152</v>
      </c>
      <c r="R39" s="26">
        <v>7495.8839312851696</v>
      </c>
      <c r="S39" s="26">
        <v>3885.9904632754901</v>
      </c>
      <c r="T39" s="26">
        <v>1781.6484105131599</v>
      </c>
      <c r="U39" s="26">
        <v>116.639648805566</v>
      </c>
      <c r="V39" s="26">
        <v>14471.038534327299</v>
      </c>
      <c r="W39" s="26">
        <v>14471.038534327299</v>
      </c>
      <c r="X39" s="26">
        <v>97964001.118056402</v>
      </c>
      <c r="Y39" s="26">
        <v>0</v>
      </c>
      <c r="Z39" s="26">
        <v>1687.7862477630299</v>
      </c>
      <c r="AA39" s="26">
        <v>664.30853012599903</v>
      </c>
      <c r="AB39" s="26">
        <v>1429.5914973328599</v>
      </c>
      <c r="AC39" s="26">
        <v>12959.0484486597</v>
      </c>
      <c r="AD39" s="26">
        <v>0</v>
      </c>
      <c r="AE39" s="26">
        <v>5825.6088845218901</v>
      </c>
      <c r="AF39" s="26">
        <v>0</v>
      </c>
      <c r="AG39" s="26">
        <v>21110.4467880751</v>
      </c>
      <c r="AH39" s="26">
        <v>2345.6059123155701</v>
      </c>
      <c r="AI39" s="26">
        <v>23456.052700390701</v>
      </c>
      <c r="AJ39" s="26">
        <v>0</v>
      </c>
      <c r="AK39" s="26">
        <v>9954.5036860252894</v>
      </c>
      <c r="AL39" s="26">
        <v>6.2067293700843704</v>
      </c>
      <c r="AM39" s="26">
        <v>17303.5780243271</v>
      </c>
      <c r="AN39" s="26">
        <v>144.78205729118</v>
      </c>
      <c r="AO39" s="26">
        <v>134.553316412859</v>
      </c>
      <c r="AP39" s="26">
        <v>1327.94893991853</v>
      </c>
      <c r="AQ39" s="26">
        <v>7.1064182004773002</v>
      </c>
      <c r="AR39" s="26">
        <v>0</v>
      </c>
      <c r="AS39" s="26">
        <v>88.724453589951295</v>
      </c>
      <c r="AT39" s="26">
        <v>79455.917364573601</v>
      </c>
      <c r="AU39" s="26">
        <v>39742.853150218201</v>
      </c>
      <c r="AV39" s="26">
        <v>39713.064214355298</v>
      </c>
      <c r="AW39" s="26">
        <v>7.4846999414672801</v>
      </c>
      <c r="AX39" s="26">
        <v>0.195758298913672</v>
      </c>
      <c r="AY39" s="26">
        <v>6272.9755072118596</v>
      </c>
      <c r="AZ39" s="26">
        <v>8.6492822886180907</v>
      </c>
      <c r="BA39" s="26">
        <v>13007.791308718701</v>
      </c>
      <c r="BB39" s="26">
        <v>53.905312841371902</v>
      </c>
      <c r="BC39" s="26">
        <v>13.0710328268214</v>
      </c>
      <c r="BD39" s="26">
        <v>18582.596613259699</v>
      </c>
      <c r="BE39" s="26">
        <v>1678.9870299348299</v>
      </c>
      <c r="BF39" s="26">
        <v>24.3626920202604</v>
      </c>
      <c r="BG39" s="26">
        <v>61.905840892430902</v>
      </c>
      <c r="BH39" s="26">
        <v>0.59318713498349296</v>
      </c>
      <c r="BI39" s="26">
        <v>1798.5926706283699</v>
      </c>
      <c r="BJ39" s="26">
        <v>3091.5385914543799</v>
      </c>
      <c r="BK39" s="26">
        <v>0</v>
      </c>
      <c r="BL39" s="26">
        <v>1425.7669258429</v>
      </c>
      <c r="BM39" s="26">
        <v>4386.8231180756902</v>
      </c>
      <c r="BN39" s="26">
        <v>26112.1385799376</v>
      </c>
      <c r="BO39" s="26">
        <v>134916.78687764899</v>
      </c>
      <c r="BP39" s="26">
        <v>998.78494108076598</v>
      </c>
      <c r="BR39" s="23">
        <f t="shared" si="0"/>
        <v>-2.7326238692618106E-7</v>
      </c>
      <c r="BS39" s="23">
        <f t="shared" si="1"/>
        <v>-3.0580109307264937E-7</v>
      </c>
      <c r="BT39" s="23">
        <f t="shared" si="2"/>
        <v>-4.2175063519714597E-7</v>
      </c>
      <c r="BU39" s="23">
        <f t="shared" si="3"/>
        <v>-6.8793351841885382E-7</v>
      </c>
      <c r="BV39" s="23">
        <f t="shared" si="3"/>
        <v>-1.1019524283719504E-6</v>
      </c>
      <c r="BW39" s="23">
        <f t="shared" si="4"/>
        <v>-3.0338801745812018E-7</v>
      </c>
      <c r="BX39" s="23">
        <f t="shared" si="5"/>
        <v>-2.1748475718408992E-7</v>
      </c>
    </row>
    <row r="40" spans="1:76" x14ac:dyDescent="0.25">
      <c r="A40" s="28" t="s">
        <v>203</v>
      </c>
      <c r="B40" s="86">
        <v>45153.671575</v>
      </c>
      <c r="C40" s="86">
        <v>757.15673673000003</v>
      </c>
      <c r="D40" s="86">
        <v>2328.2278184000002</v>
      </c>
      <c r="E40" s="86">
        <v>6540.4575862000002</v>
      </c>
      <c r="F40" s="86">
        <v>4415.8449253999997</v>
      </c>
      <c r="G40" s="86">
        <v>284.48726508999999</v>
      </c>
      <c r="H40" s="86">
        <v>14716.656239</v>
      </c>
      <c r="J40" s="28" t="s">
        <v>203</v>
      </c>
      <c r="K40" s="26">
        <v>212.833103771656</v>
      </c>
      <c r="L40" s="26">
        <v>1046.3807739603999</v>
      </c>
      <c r="M40" s="26">
        <v>1046.3807739603999</v>
      </c>
      <c r="N40" s="26">
        <v>2446.6060535387401</v>
      </c>
      <c r="O40" s="26">
        <v>315.41130212059198</v>
      </c>
      <c r="P40" s="26">
        <v>1802.9474775767001</v>
      </c>
      <c r="Q40" s="26">
        <v>45152.699260679998</v>
      </c>
      <c r="R40" s="26">
        <v>1082.35533042517</v>
      </c>
      <c r="S40" s="26">
        <v>230.062875339443</v>
      </c>
      <c r="T40" s="26">
        <v>201.02960246657599</v>
      </c>
      <c r="U40" s="26">
        <v>6.9054428069481704</v>
      </c>
      <c r="V40" s="26">
        <v>1423.9839173990199</v>
      </c>
      <c r="W40" s="26">
        <v>1423.9839173990199</v>
      </c>
      <c r="X40" s="26">
        <v>10884593.0692218</v>
      </c>
      <c r="Y40" s="26">
        <v>0</v>
      </c>
      <c r="Z40" s="26">
        <v>310.70149420452299</v>
      </c>
      <c r="AA40" s="26">
        <v>83.492095063039997</v>
      </c>
      <c r="AB40" s="26">
        <v>135.711283523182</v>
      </c>
      <c r="AC40" s="26">
        <v>767.21643639236902</v>
      </c>
      <c r="AD40" s="26">
        <v>0</v>
      </c>
      <c r="AE40" s="26">
        <v>757.14855751913899</v>
      </c>
      <c r="AF40" s="26">
        <v>0</v>
      </c>
      <c r="AG40" s="26">
        <v>2095.3443977821398</v>
      </c>
      <c r="AH40" s="26">
        <v>232.81606646428199</v>
      </c>
      <c r="AI40" s="26">
        <v>2328.1604642464299</v>
      </c>
      <c r="AJ40" s="26">
        <v>0</v>
      </c>
      <c r="AK40" s="26">
        <v>924.76564478022499</v>
      </c>
      <c r="AL40" s="26">
        <v>0.82210609743326801</v>
      </c>
      <c r="AM40" s="26">
        <v>2172.6648854074901</v>
      </c>
      <c r="AN40" s="26">
        <v>13.034705378506001</v>
      </c>
      <c r="AO40" s="26">
        <v>95.195646411702</v>
      </c>
      <c r="AP40" s="26">
        <v>217.17259215044299</v>
      </c>
      <c r="AQ40" s="26">
        <v>0.71698501187740105</v>
      </c>
      <c r="AR40" s="26">
        <v>0</v>
      </c>
      <c r="AS40" s="26">
        <v>72.650724773888399</v>
      </c>
      <c r="AT40" s="26">
        <v>6540.2877863699796</v>
      </c>
      <c r="AU40" s="26">
        <v>4415.70356837695</v>
      </c>
      <c r="AV40" s="26">
        <v>2124.58421799302</v>
      </c>
      <c r="AW40" s="26">
        <v>1.40058110870439</v>
      </c>
      <c r="AX40" s="26">
        <v>1.7213132988309902E-2</v>
      </c>
      <c r="AY40" s="26">
        <v>573.60007205806903</v>
      </c>
      <c r="AZ40" s="26">
        <v>6.79408515661083</v>
      </c>
      <c r="BA40" s="26">
        <v>1394.05605251409</v>
      </c>
      <c r="BB40" s="26">
        <v>21.3206608993755</v>
      </c>
      <c r="BC40" s="26">
        <v>4.3733753841829399</v>
      </c>
      <c r="BD40" s="26">
        <v>1991.5645866058101</v>
      </c>
      <c r="BE40" s="26">
        <v>258.87957972595399</v>
      </c>
      <c r="BF40" s="26">
        <v>2.2803927029216702</v>
      </c>
      <c r="BG40" s="26">
        <v>20.642418418514399</v>
      </c>
      <c r="BH40" s="26">
        <v>6.1370571823828601E-2</v>
      </c>
      <c r="BI40" s="26">
        <v>284.47938983118098</v>
      </c>
      <c r="BJ40" s="26">
        <v>546.91491475766099</v>
      </c>
      <c r="BK40" s="26">
        <v>0</v>
      </c>
      <c r="BL40" s="26">
        <v>85.335798986720505</v>
      </c>
      <c r="BM40" s="26">
        <v>474.244129369294</v>
      </c>
      <c r="BN40" s="26">
        <v>1581.0549354541499</v>
      </c>
      <c r="BO40" s="26">
        <v>14716.477537988299</v>
      </c>
      <c r="BP40" s="26">
        <v>131.7566275067</v>
      </c>
      <c r="BR40" s="23">
        <f t="shared" si="0"/>
        <v>-2.1533449796825835E-5</v>
      </c>
      <c r="BS40" s="23">
        <f t="shared" si="1"/>
        <v>-1.0802533298942334E-5</v>
      </c>
      <c r="BT40" s="23">
        <f t="shared" si="2"/>
        <v>-2.8929365519108325E-5</v>
      </c>
      <c r="BU40" s="23">
        <f t="shared" si="3"/>
        <v>-2.5961460308042294E-5</v>
      </c>
      <c r="BV40" s="23">
        <f t="shared" si="3"/>
        <v>-3.2011319563479759E-5</v>
      </c>
      <c r="BW40" s="23">
        <f t="shared" si="4"/>
        <v>-2.7682289456863162E-5</v>
      </c>
      <c r="BX40" s="23">
        <f t="shared" si="5"/>
        <v>-1.2142772705861012E-5</v>
      </c>
    </row>
    <row r="41" spans="1:76" x14ac:dyDescent="0.25">
      <c r="A41" s="28" t="s">
        <v>204</v>
      </c>
      <c r="B41" s="86">
        <v>166340.52807</v>
      </c>
      <c r="C41" s="86">
        <v>3280.0854976999999</v>
      </c>
      <c r="D41" s="86">
        <v>6471.3525651</v>
      </c>
      <c r="E41" s="86">
        <v>20993.484218000001</v>
      </c>
      <c r="F41" s="86">
        <v>18058.270444000002</v>
      </c>
      <c r="G41" s="86">
        <v>1316.7785134000001</v>
      </c>
      <c r="H41" s="86">
        <v>52528.218682999999</v>
      </c>
      <c r="J41" s="28" t="s">
        <v>204</v>
      </c>
      <c r="K41" s="26">
        <v>822.50736724142598</v>
      </c>
      <c r="L41" s="26">
        <v>3503.9632327269501</v>
      </c>
      <c r="M41" s="26">
        <v>3503.9632327269501</v>
      </c>
      <c r="N41" s="26">
        <v>8310.3841833710703</v>
      </c>
      <c r="O41" s="26">
        <v>1138.1463659779699</v>
      </c>
      <c r="P41" s="26">
        <v>6967.6096742494601</v>
      </c>
      <c r="Q41" s="26">
        <v>166342.814084007</v>
      </c>
      <c r="R41" s="26">
        <v>3770.6780219857201</v>
      </c>
      <c r="S41" s="26">
        <v>889.09304220227102</v>
      </c>
      <c r="T41" s="26">
        <v>715.22112263748204</v>
      </c>
      <c r="U41" s="26">
        <v>26.686506702816502</v>
      </c>
      <c r="V41" s="26">
        <v>5136.9589292393403</v>
      </c>
      <c r="W41" s="26">
        <v>5136.9589292393403</v>
      </c>
      <c r="X41" s="26">
        <v>44512878.455058202</v>
      </c>
      <c r="Y41" s="26">
        <v>0</v>
      </c>
      <c r="Z41" s="26">
        <v>1064.6830865035899</v>
      </c>
      <c r="AA41" s="26">
        <v>294.15672845615597</v>
      </c>
      <c r="AB41" s="26">
        <v>491.49999178637597</v>
      </c>
      <c r="AC41" s="26">
        <v>2964.9579856824098</v>
      </c>
      <c r="AD41" s="26">
        <v>0</v>
      </c>
      <c r="AE41" s="26">
        <v>3280.1384893930099</v>
      </c>
      <c r="AF41" s="26">
        <v>0</v>
      </c>
      <c r="AG41" s="26">
        <v>5824.3201648770601</v>
      </c>
      <c r="AH41" s="26">
        <v>647.14667507156696</v>
      </c>
      <c r="AI41" s="26">
        <v>6471.46683994863</v>
      </c>
      <c r="AJ41" s="26">
        <v>0</v>
      </c>
      <c r="AK41" s="26">
        <v>3357.3236413356099</v>
      </c>
      <c r="AL41" s="26">
        <v>3.1054777381680698</v>
      </c>
      <c r="AM41" s="26">
        <v>7655.3008272744501</v>
      </c>
      <c r="AN41" s="26">
        <v>59.215201508402302</v>
      </c>
      <c r="AO41" s="26">
        <v>233.91882198669401</v>
      </c>
      <c r="AP41" s="26">
        <v>753.30976017019702</v>
      </c>
      <c r="AQ41" s="26">
        <v>3.0727048478535202</v>
      </c>
      <c r="AR41" s="26">
        <v>0</v>
      </c>
      <c r="AS41" s="26">
        <v>175.516352940139</v>
      </c>
      <c r="AT41" s="26">
        <v>20993.480177369602</v>
      </c>
      <c r="AU41" s="26">
        <v>18058.2496277022</v>
      </c>
      <c r="AV41" s="26">
        <v>2935.2305496673698</v>
      </c>
      <c r="AW41" s="26">
        <v>4.6259710092208302</v>
      </c>
      <c r="AX41" s="26">
        <v>7.9179295248488393E-2</v>
      </c>
      <c r="AY41" s="26">
        <v>2584.6628151479499</v>
      </c>
      <c r="AZ41" s="26">
        <v>16.489518178100301</v>
      </c>
      <c r="BA41" s="26">
        <v>5800.2066897049699</v>
      </c>
      <c r="BB41" s="26">
        <v>57.5040718817</v>
      </c>
      <c r="BC41" s="26">
        <v>12.2287143111934</v>
      </c>
      <c r="BD41" s="26">
        <v>8286.1379649134306</v>
      </c>
      <c r="BE41" s="26">
        <v>897.52519208738602</v>
      </c>
      <c r="BF41" s="26">
        <v>10.151603229881401</v>
      </c>
      <c r="BG41" s="26">
        <v>57.765017913655903</v>
      </c>
      <c r="BH41" s="26">
        <v>0.25976292542314899</v>
      </c>
      <c r="BI41" s="26">
        <v>1316.7843804824799</v>
      </c>
      <c r="BJ41" s="26">
        <v>1878.7259169435499</v>
      </c>
      <c r="BK41" s="26">
        <v>0</v>
      </c>
      <c r="BL41" s="26">
        <v>329.18817203267901</v>
      </c>
      <c r="BM41" s="26">
        <v>1694.28353676038</v>
      </c>
      <c r="BN41" s="26">
        <v>6087.4142727933904</v>
      </c>
      <c r="BO41" s="26">
        <v>52529.716228332698</v>
      </c>
      <c r="BP41" s="26">
        <v>462.30741588560898</v>
      </c>
      <c r="BR41" s="23">
        <f t="shared" si="0"/>
        <v>1.3742976732856016E-5</v>
      </c>
      <c r="BS41" s="23">
        <f t="shared" si="1"/>
        <v>1.6155582849023138E-5</v>
      </c>
      <c r="BT41" s="23">
        <f t="shared" si="2"/>
        <v>1.7658572528756869E-5</v>
      </c>
      <c r="BU41" s="23">
        <f t="shared" si="3"/>
        <v>-1.9247069032121781E-7</v>
      </c>
      <c r="BV41" s="23">
        <f t="shared" si="3"/>
        <v>-1.1527293195688565E-6</v>
      </c>
      <c r="BW41" s="23">
        <f t="shared" si="4"/>
        <v>4.4556335178433599E-6</v>
      </c>
      <c r="BX41" s="23">
        <f t="shared" si="5"/>
        <v>2.8509349264939965E-5</v>
      </c>
    </row>
    <row r="42" spans="1:76" x14ac:dyDescent="0.25">
      <c r="A42" s="28" t="s">
        <v>205</v>
      </c>
      <c r="B42" s="86">
        <v>40729.371150999999</v>
      </c>
      <c r="C42" s="86">
        <v>784.03558242999998</v>
      </c>
      <c r="D42" s="86">
        <v>1960.8637771000001</v>
      </c>
      <c r="E42" s="86">
        <v>4380.3941821999997</v>
      </c>
      <c r="F42" s="86">
        <v>3616.7787647</v>
      </c>
      <c r="G42" s="86">
        <v>261.26718339000001</v>
      </c>
      <c r="H42" s="86">
        <v>15218.305517000001</v>
      </c>
      <c r="J42" s="28" t="s">
        <v>205</v>
      </c>
      <c r="K42" s="26">
        <v>70.447339369741897</v>
      </c>
      <c r="L42" s="26">
        <v>1632.5042290225399</v>
      </c>
      <c r="M42" s="26">
        <v>1632.5042290225399</v>
      </c>
      <c r="N42" s="26">
        <v>3536.98335430627</v>
      </c>
      <c r="O42" s="26">
        <v>296.85799967036098</v>
      </c>
      <c r="P42" s="26">
        <v>596.77192463522601</v>
      </c>
      <c r="Q42" s="26">
        <v>40729.360863903101</v>
      </c>
      <c r="R42" s="26">
        <v>1340.1974566019601</v>
      </c>
      <c r="S42" s="26">
        <v>76.150343492198999</v>
      </c>
      <c r="T42" s="26">
        <v>213.468611042384</v>
      </c>
      <c r="U42" s="26">
        <v>2.2856895533768302</v>
      </c>
      <c r="V42" s="26">
        <v>1343.6027911803101</v>
      </c>
      <c r="W42" s="26">
        <v>1343.6027911803101</v>
      </c>
      <c r="X42" s="26">
        <v>8915156.2537503298</v>
      </c>
      <c r="Y42" s="26">
        <v>0</v>
      </c>
      <c r="Z42" s="26">
        <v>426.95756970913601</v>
      </c>
      <c r="AA42" s="26">
        <v>95.545376316426101</v>
      </c>
      <c r="AB42" s="26">
        <v>123.458358112325</v>
      </c>
      <c r="AC42" s="26">
        <v>253.947060625322</v>
      </c>
      <c r="AD42" s="26">
        <v>0</v>
      </c>
      <c r="AE42" s="26">
        <v>784.03533725315106</v>
      </c>
      <c r="AF42" s="26">
        <v>0</v>
      </c>
      <c r="AG42" s="26">
        <v>1764.7768286922701</v>
      </c>
      <c r="AH42" s="26">
        <v>196.08633357429801</v>
      </c>
      <c r="AI42" s="26">
        <v>1960.86316226657</v>
      </c>
      <c r="AJ42" s="26">
        <v>0</v>
      </c>
      <c r="AK42" s="26">
        <v>821.88427946422701</v>
      </c>
      <c r="AL42" s="26">
        <v>0.73954515043789204</v>
      </c>
      <c r="AM42" s="26">
        <v>2484.7986293060399</v>
      </c>
      <c r="AN42" s="26">
        <v>9.1516059274569095</v>
      </c>
      <c r="AO42" s="26">
        <v>118.061171685598</v>
      </c>
      <c r="AP42" s="26">
        <v>212.66269917822601</v>
      </c>
      <c r="AQ42" s="26">
        <v>0.55098698347084696</v>
      </c>
      <c r="AR42" s="26">
        <v>0</v>
      </c>
      <c r="AS42" s="26">
        <v>90.876136978675703</v>
      </c>
      <c r="AT42" s="26">
        <v>4380.32544918433</v>
      </c>
      <c r="AU42" s="26">
        <v>3616.71024794092</v>
      </c>
      <c r="AV42" s="26">
        <v>763.615201243407</v>
      </c>
      <c r="AW42" s="26">
        <v>1.43141504257676</v>
      </c>
      <c r="AX42" s="26">
        <v>1.18317977005792E-2</v>
      </c>
      <c r="AY42" s="26">
        <v>408.17530218202398</v>
      </c>
      <c r="AZ42" s="26">
        <v>8.4789329335251296</v>
      </c>
      <c r="BA42" s="26">
        <v>1116.2318759679599</v>
      </c>
      <c r="BB42" s="26">
        <v>25.122348082585098</v>
      </c>
      <c r="BC42" s="26">
        <v>5.0414099527659699</v>
      </c>
      <c r="BD42" s="26">
        <v>1594.6883956634999</v>
      </c>
      <c r="BE42" s="26">
        <v>330.91893997273701</v>
      </c>
      <c r="BF42" s="26">
        <v>1.6547064283470301</v>
      </c>
      <c r="BG42" s="26">
        <v>23.783884367907302</v>
      </c>
      <c r="BH42" s="26">
        <v>4.7999618148448199E-2</v>
      </c>
      <c r="BI42" s="26">
        <v>261.267078304866</v>
      </c>
      <c r="BJ42" s="26">
        <v>740.57674202452904</v>
      </c>
      <c r="BK42" s="26">
        <v>0</v>
      </c>
      <c r="BL42" s="26">
        <v>29.6697695055908</v>
      </c>
      <c r="BM42" s="26">
        <v>486.85799096910802</v>
      </c>
      <c r="BN42" s="26">
        <v>577.35198965654797</v>
      </c>
      <c r="BO42" s="26">
        <v>15218.300714848599</v>
      </c>
      <c r="BP42" s="26">
        <v>155.287514229256</v>
      </c>
      <c r="BR42" s="23">
        <f t="shared" si="0"/>
        <v>-2.5257195502475998E-7</v>
      </c>
      <c r="BS42" s="23">
        <f t="shared" si="1"/>
        <v>-3.1271137996186729E-7</v>
      </c>
      <c r="BT42" s="23">
        <f t="shared" si="2"/>
        <v>-3.1355234220941209E-7</v>
      </c>
      <c r="BU42" s="23">
        <f t="shared" si="3"/>
        <v>-1.5691057199612467E-5</v>
      </c>
      <c r="BV42" s="23">
        <f t="shared" si="3"/>
        <v>-1.894413884220403E-5</v>
      </c>
      <c r="BW42" s="23">
        <f t="shared" si="4"/>
        <v>-4.0221329233215749E-7</v>
      </c>
      <c r="BX42" s="23">
        <f t="shared" si="5"/>
        <v>-3.1555099192034358E-7</v>
      </c>
    </row>
    <row r="43" spans="1:76" x14ac:dyDescent="0.25">
      <c r="A43" s="28" t="s">
        <v>206</v>
      </c>
      <c r="B43" s="86">
        <v>130392.95776</v>
      </c>
      <c r="C43" s="86">
        <v>2194.5747944</v>
      </c>
      <c r="D43" s="86">
        <v>6981.3595564999996</v>
      </c>
      <c r="E43" s="86">
        <v>17150.690963000001</v>
      </c>
      <c r="F43" s="86">
        <v>11050.475570000001</v>
      </c>
      <c r="G43" s="86">
        <v>686.33419765999997</v>
      </c>
      <c r="H43" s="86">
        <v>51064.416384999997</v>
      </c>
      <c r="J43" s="28" t="s">
        <v>206</v>
      </c>
      <c r="K43" s="26">
        <v>564.61710239406398</v>
      </c>
      <c r="L43" s="26">
        <v>4270.3483896338003</v>
      </c>
      <c r="M43" s="26">
        <v>4270.3483896338003</v>
      </c>
      <c r="N43" s="26">
        <v>9659.3281163610409</v>
      </c>
      <c r="O43" s="26">
        <v>1060.36847964916</v>
      </c>
      <c r="P43" s="26">
        <v>4782.9730723902103</v>
      </c>
      <c r="Q43" s="26">
        <v>130391.761831158</v>
      </c>
      <c r="R43" s="26">
        <v>4012.30351595621</v>
      </c>
      <c r="S43" s="26">
        <v>610.32535353642402</v>
      </c>
      <c r="T43" s="26">
        <v>704.02689168724999</v>
      </c>
      <c r="U43" s="26">
        <v>18.319162094741198</v>
      </c>
      <c r="V43" s="26">
        <v>4791.1620824146303</v>
      </c>
      <c r="W43" s="26">
        <v>4791.1620824146303</v>
      </c>
      <c r="X43" s="26">
        <v>27238672.7908949</v>
      </c>
      <c r="Y43" s="26">
        <v>0</v>
      </c>
      <c r="Z43" s="26">
        <v>1200.8540777857299</v>
      </c>
      <c r="AA43" s="26">
        <v>300.40039368362699</v>
      </c>
      <c r="AB43" s="26">
        <v>451.28080809579001</v>
      </c>
      <c r="AC43" s="26">
        <v>2035.32022688193</v>
      </c>
      <c r="AD43" s="26">
        <v>0</v>
      </c>
      <c r="AE43" s="26">
        <v>2194.5479260018601</v>
      </c>
      <c r="AF43" s="26">
        <v>0</v>
      </c>
      <c r="AG43" s="26">
        <v>6283.1701570682899</v>
      </c>
      <c r="AH43" s="26">
        <v>698.12998260553195</v>
      </c>
      <c r="AI43" s="26">
        <v>6981.30013967383</v>
      </c>
      <c r="AJ43" s="26">
        <v>0</v>
      </c>
      <c r="AK43" s="26">
        <v>3052.59624489712</v>
      </c>
      <c r="AL43" s="26">
        <v>2.2817794004530501</v>
      </c>
      <c r="AM43" s="26">
        <v>7815.3756524059499</v>
      </c>
      <c r="AN43" s="26">
        <v>27.449001168449598</v>
      </c>
      <c r="AO43" s="26">
        <v>374.18034124682401</v>
      </c>
      <c r="AP43" s="26">
        <v>661.43661899171502</v>
      </c>
      <c r="AQ43" s="26">
        <v>1.6712596645667599</v>
      </c>
      <c r="AR43" s="26">
        <v>0</v>
      </c>
      <c r="AS43" s="26">
        <v>288.19267400475002</v>
      </c>
      <c r="AT43" s="26">
        <v>17150.409215980198</v>
      </c>
      <c r="AU43" s="26">
        <v>11050.204534906299</v>
      </c>
      <c r="AV43" s="26">
        <v>6100.2046810738702</v>
      </c>
      <c r="AW43" s="26">
        <v>4.46890892397911</v>
      </c>
      <c r="AX43" s="26">
        <v>3.5388593947210299E-2</v>
      </c>
      <c r="AY43" s="26">
        <v>1226.4036214223099</v>
      </c>
      <c r="AZ43" s="26">
        <v>26.8846806420961</v>
      </c>
      <c r="BA43" s="26">
        <v>3401.8528800630502</v>
      </c>
      <c r="BB43" s="26">
        <v>79.329504548686302</v>
      </c>
      <c r="BC43" s="26">
        <v>15.8932950787325</v>
      </c>
      <c r="BD43" s="26">
        <v>4860.0175091078399</v>
      </c>
      <c r="BE43" s="26">
        <v>971.71655952300796</v>
      </c>
      <c r="BF43" s="26">
        <v>4.9840906341044002</v>
      </c>
      <c r="BG43" s="26">
        <v>74.977088547539907</v>
      </c>
      <c r="BH43" s="26">
        <v>0.14589286727624401</v>
      </c>
      <c r="BI43" s="26">
        <v>686.33071955995695</v>
      </c>
      <c r="BJ43" s="26">
        <v>2101.05673214536</v>
      </c>
      <c r="BK43" s="26">
        <v>0</v>
      </c>
      <c r="BL43" s="26">
        <v>228.038442812472</v>
      </c>
      <c r="BM43" s="26">
        <v>1641.41259475988</v>
      </c>
      <c r="BN43" s="26">
        <v>4257.0981953319297</v>
      </c>
      <c r="BO43" s="26">
        <v>51063.671618468099</v>
      </c>
      <c r="BP43" s="26">
        <v>479.29430980911798</v>
      </c>
      <c r="BR43" s="23">
        <f t="shared" si="0"/>
        <v>-9.1717287693184914E-6</v>
      </c>
      <c r="BS43" s="23">
        <f t="shared" si="1"/>
        <v>-1.2243099760568397E-5</v>
      </c>
      <c r="BT43" s="23">
        <f t="shared" si="2"/>
        <v>-8.510781558910148E-6</v>
      </c>
      <c r="BU43" s="23">
        <f t="shared" si="3"/>
        <v>-1.6427735792700721E-5</v>
      </c>
      <c r="BV43" s="23">
        <f t="shared" si="3"/>
        <v>-2.4527007184846184E-5</v>
      </c>
      <c r="BW43" s="23">
        <f t="shared" si="4"/>
        <v>-5.067647881868672E-6</v>
      </c>
      <c r="BX43" s="23">
        <f t="shared" si="5"/>
        <v>-1.4584843705695218E-5</v>
      </c>
    </row>
    <row r="44" spans="1:76" x14ac:dyDescent="0.25">
      <c r="A44" s="28" t="s">
        <v>207</v>
      </c>
      <c r="B44" s="86">
        <v>82200.448887000006</v>
      </c>
      <c r="C44" s="86">
        <v>1424.1797311</v>
      </c>
      <c r="D44" s="86">
        <v>4344.3220434000004</v>
      </c>
      <c r="E44" s="86">
        <v>9302.3329505999991</v>
      </c>
      <c r="F44" s="86">
        <v>6879.1688345000002</v>
      </c>
      <c r="G44" s="86">
        <v>482.45645882999997</v>
      </c>
      <c r="H44" s="86">
        <v>31414.171951</v>
      </c>
      <c r="J44" s="28" t="s">
        <v>207</v>
      </c>
      <c r="K44" s="26">
        <v>201.58366392821901</v>
      </c>
      <c r="L44" s="26">
        <v>3163.3725233383402</v>
      </c>
      <c r="M44" s="26">
        <v>3163.3725233383402</v>
      </c>
      <c r="N44" s="26">
        <v>6923.4309335818898</v>
      </c>
      <c r="O44" s="26">
        <v>623.79835217790003</v>
      </c>
      <c r="P44" s="26">
        <v>1707.65136016018</v>
      </c>
      <c r="Q44" s="26">
        <v>82198.839521376503</v>
      </c>
      <c r="R44" s="26">
        <v>2683.6316547903202</v>
      </c>
      <c r="S44" s="26">
        <v>217.90270182659401</v>
      </c>
      <c r="T44" s="26">
        <v>438.56401935738302</v>
      </c>
      <c r="U44" s="26">
        <v>6.5404306787759001</v>
      </c>
      <c r="V44" s="26">
        <v>2821.9665221085702</v>
      </c>
      <c r="W44" s="26">
        <v>2821.9665221085702</v>
      </c>
      <c r="X44" s="26">
        <v>16956150.811871801</v>
      </c>
      <c r="Y44" s="26">
        <v>0</v>
      </c>
      <c r="Z44" s="26">
        <v>841.70706472693996</v>
      </c>
      <c r="AA44" s="26">
        <v>193.77751241175201</v>
      </c>
      <c r="AB44" s="26">
        <v>261.18824689182401</v>
      </c>
      <c r="AC44" s="26">
        <v>726.664574510286</v>
      </c>
      <c r="AD44" s="26">
        <v>0</v>
      </c>
      <c r="AE44" s="26">
        <v>1424.19870266814</v>
      </c>
      <c r="AF44" s="26">
        <v>0</v>
      </c>
      <c r="AG44" s="26">
        <v>3909.7489393894298</v>
      </c>
      <c r="AH44" s="26">
        <v>434.41656381884599</v>
      </c>
      <c r="AI44" s="26">
        <v>4344.1655032082699</v>
      </c>
      <c r="AJ44" s="26">
        <v>0</v>
      </c>
      <c r="AK44" s="26">
        <v>1747.04743401676</v>
      </c>
      <c r="AL44" s="26">
        <v>1.5322595249039599</v>
      </c>
      <c r="AM44" s="26">
        <v>5039.9897802569403</v>
      </c>
      <c r="AN44" s="26">
        <v>14.510812360543801</v>
      </c>
      <c r="AO44" s="26">
        <v>300.671386541885</v>
      </c>
      <c r="AP44" s="26">
        <v>470.52472009567998</v>
      </c>
      <c r="AQ44" s="26">
        <v>0.97907840286159897</v>
      </c>
      <c r="AR44" s="26">
        <v>0</v>
      </c>
      <c r="AS44" s="26">
        <v>232.410069500708</v>
      </c>
      <c r="AT44" s="26">
        <v>9301.8116917800598</v>
      </c>
      <c r="AU44" s="26">
        <v>6878.7431232962399</v>
      </c>
      <c r="AV44" s="26">
        <v>2423.0685684838199</v>
      </c>
      <c r="AW44" s="26">
        <v>3.26223069605427</v>
      </c>
      <c r="AX44" s="26">
        <v>1.8199125205994302E-2</v>
      </c>
      <c r="AY44" s="26">
        <v>659.28443036425801</v>
      </c>
      <c r="AZ44" s="26">
        <v>21.660046440362201</v>
      </c>
      <c r="BA44" s="26">
        <v>2074.42839608238</v>
      </c>
      <c r="BB44" s="26">
        <v>62.325495240772199</v>
      </c>
      <c r="BC44" s="26">
        <v>12.359581380864901</v>
      </c>
      <c r="BD44" s="26">
        <v>2963.65375518775</v>
      </c>
      <c r="BE44" s="26">
        <v>659.38731373775295</v>
      </c>
      <c r="BF44" s="26">
        <v>2.74256056581623</v>
      </c>
      <c r="BG44" s="26">
        <v>58.293113488428403</v>
      </c>
      <c r="BH44" s="26">
        <v>8.6988297756246002E-2</v>
      </c>
      <c r="BI44" s="26">
        <v>482.431463906479</v>
      </c>
      <c r="BJ44" s="26">
        <v>1463.0788822593599</v>
      </c>
      <c r="BK44" s="26">
        <v>0</v>
      </c>
      <c r="BL44" s="26">
        <v>83.230075688315694</v>
      </c>
      <c r="BM44" s="26">
        <v>1006.34803358764</v>
      </c>
      <c r="BN44" s="26">
        <v>1588.73652003391</v>
      </c>
      <c r="BO44" s="26">
        <v>31414.8837174336</v>
      </c>
      <c r="BP44" s="26">
        <v>313.41255090182</v>
      </c>
      <c r="BR44" s="23">
        <f t="shared" si="0"/>
        <v>-1.9578550303477084E-5</v>
      </c>
      <c r="BS44" s="23">
        <f t="shared" si="1"/>
        <v>1.3321049110338697E-5</v>
      </c>
      <c r="BT44" s="23">
        <f t="shared" si="2"/>
        <v>-3.6033284403569412E-5</v>
      </c>
      <c r="BU44" s="23">
        <f t="shared" si="3"/>
        <v>-5.603527875290976E-5</v>
      </c>
      <c r="BV44" s="23">
        <f t="shared" si="3"/>
        <v>-6.1884104606551834E-5</v>
      </c>
      <c r="BW44" s="23">
        <f t="shared" si="4"/>
        <v>-5.1807625462395594E-5</v>
      </c>
      <c r="BX44" s="23">
        <f t="shared" si="5"/>
        <v>2.265749467184269E-5</v>
      </c>
    </row>
    <row r="45" spans="1:76" x14ac:dyDescent="0.25">
      <c r="A45" s="28" t="s">
        <v>208</v>
      </c>
      <c r="B45" s="86">
        <v>4326.5750668000001</v>
      </c>
      <c r="C45" s="86">
        <v>85.426029524</v>
      </c>
      <c r="D45" s="86">
        <v>207.04788238</v>
      </c>
      <c r="E45" s="86">
        <v>391.16647952</v>
      </c>
      <c r="F45" s="86">
        <v>330.85920234999998</v>
      </c>
      <c r="G45" s="86">
        <v>23.989279195999998</v>
      </c>
      <c r="H45" s="86">
        <v>1961.6232692999999</v>
      </c>
      <c r="J45" s="28" t="s">
        <v>208</v>
      </c>
      <c r="K45" s="26">
        <v>9.6736443156043102</v>
      </c>
      <c r="L45" s="26">
        <v>208.162158171312</v>
      </c>
      <c r="M45" s="26">
        <v>208.162158171312</v>
      </c>
      <c r="N45" s="26">
        <v>451.74369296830298</v>
      </c>
      <c r="O45" s="26">
        <v>38.3681956397362</v>
      </c>
      <c r="P45" s="26">
        <v>81.947155755066504</v>
      </c>
      <c r="Q45" s="26">
        <v>4325.3778107001299</v>
      </c>
      <c r="R45" s="26">
        <v>171.80998521701699</v>
      </c>
      <c r="S45" s="26">
        <v>10.456765655553101</v>
      </c>
      <c r="T45" s="26">
        <v>27.484105764418</v>
      </c>
      <c r="U45" s="26">
        <v>0.313859931175272</v>
      </c>
      <c r="V45" s="26">
        <v>173.64272718721699</v>
      </c>
      <c r="W45" s="26">
        <v>173.64272718721699</v>
      </c>
      <c r="X45" s="26">
        <v>815395.139434624</v>
      </c>
      <c r="Y45" s="26">
        <v>0</v>
      </c>
      <c r="Z45" s="26">
        <v>54.594350749757801</v>
      </c>
      <c r="AA45" s="26">
        <v>12.274742597895401</v>
      </c>
      <c r="AB45" s="26">
        <v>15.975406544594501</v>
      </c>
      <c r="AC45" s="26">
        <v>34.871354745905101</v>
      </c>
      <c r="AD45" s="26">
        <v>0</v>
      </c>
      <c r="AE45" s="26">
        <v>85.401248516013794</v>
      </c>
      <c r="AF45" s="26">
        <v>0</v>
      </c>
      <c r="AG45" s="26">
        <v>186.28642592194501</v>
      </c>
      <c r="AH45" s="26">
        <v>20.698473030308001</v>
      </c>
      <c r="AI45" s="26">
        <v>206.98489895225299</v>
      </c>
      <c r="AJ45" s="26">
        <v>0</v>
      </c>
      <c r="AK45" s="26">
        <v>106.43884984220399</v>
      </c>
      <c r="AL45" s="26">
        <v>7.5403623957627106E-2</v>
      </c>
      <c r="AM45" s="26">
        <v>319.22855585376698</v>
      </c>
      <c r="AN45" s="26">
        <v>0.65818893412038304</v>
      </c>
      <c r="AO45" s="26">
        <v>15.5004627270071</v>
      </c>
      <c r="AP45" s="26">
        <v>23.530606028538799</v>
      </c>
      <c r="AQ45" s="26">
        <v>4.6140000992079801E-2</v>
      </c>
      <c r="AR45" s="26">
        <v>0</v>
      </c>
      <c r="AS45" s="26">
        <v>11.991331291853299</v>
      </c>
      <c r="AT45" s="26">
        <v>391.08163192531799</v>
      </c>
      <c r="AU45" s="26">
        <v>330.78752278550598</v>
      </c>
      <c r="AV45" s="26">
        <v>60.294109139811603</v>
      </c>
      <c r="AW45" s="26">
        <v>0.16426093729503899</v>
      </c>
      <c r="AX45" s="26">
        <v>8.1628143102013297E-4</v>
      </c>
      <c r="AY45" s="26">
        <v>30.1024463257218</v>
      </c>
      <c r="AZ45" s="26">
        <v>1.11731544018033</v>
      </c>
      <c r="BA45" s="26">
        <v>99.091246107464301</v>
      </c>
      <c r="BB45" s="26">
        <v>3.1961476159768898</v>
      </c>
      <c r="BC45" s="26">
        <v>0.63227051428319403</v>
      </c>
      <c r="BD45" s="26">
        <v>141.56851998214199</v>
      </c>
      <c r="BE45" s="26">
        <v>42.388477735115899</v>
      </c>
      <c r="BF45" s="26">
        <v>0.126349437325352</v>
      </c>
      <c r="BG45" s="26">
        <v>2.9818932511009302</v>
      </c>
      <c r="BH45" s="26">
        <v>4.12428611584186E-3</v>
      </c>
      <c r="BI45" s="26">
        <v>23.984976330076002</v>
      </c>
      <c r="BJ45" s="26">
        <v>94.729235825059405</v>
      </c>
      <c r="BK45" s="26">
        <v>0</v>
      </c>
      <c r="BL45" s="26">
        <v>4.0564460019577897</v>
      </c>
      <c r="BM45" s="26">
        <v>62.7479326944894</v>
      </c>
      <c r="BN45" s="26">
        <v>78.607992950458794</v>
      </c>
      <c r="BO45" s="26">
        <v>1960.9436085252701</v>
      </c>
      <c r="BP45" s="26">
        <v>19.9336401302788</v>
      </c>
      <c r="BR45" s="23">
        <f t="shared" si="0"/>
        <v>-2.7672144395628906E-4</v>
      </c>
      <c r="BS45" s="23">
        <f t="shared" si="1"/>
        <v>-2.9008732027331564E-4</v>
      </c>
      <c r="BT45" s="23">
        <f t="shared" si="2"/>
        <v>-3.0419740121475286E-4</v>
      </c>
      <c r="BU45" s="23">
        <f t="shared" si="3"/>
        <v>-2.1690916559649869E-4</v>
      </c>
      <c r="BV45" s="23">
        <f t="shared" si="3"/>
        <v>-2.1664673064817572E-4</v>
      </c>
      <c r="BW45" s="23">
        <f t="shared" si="4"/>
        <v>-1.7936620307933222E-4</v>
      </c>
      <c r="BX45" s="23">
        <f t="shared" si="5"/>
        <v>-3.464787481708541E-4</v>
      </c>
    </row>
    <row r="46" spans="1:76" x14ac:dyDescent="0.25">
      <c r="A46" s="28" t="s">
        <v>209</v>
      </c>
      <c r="B46" s="86">
        <v>303071.47209</v>
      </c>
      <c r="C46" s="86">
        <v>5333.0941271000002</v>
      </c>
      <c r="D46" s="86">
        <v>15563.567876999999</v>
      </c>
      <c r="E46" s="86">
        <v>36590.329569000001</v>
      </c>
      <c r="F46" s="86">
        <v>25898.516291</v>
      </c>
      <c r="G46" s="86">
        <v>1726.0759029000001</v>
      </c>
      <c r="H46" s="86">
        <v>118259.28051</v>
      </c>
      <c r="J46" s="28" t="s">
        <v>209</v>
      </c>
      <c r="K46" s="26">
        <v>1083.9305779116701</v>
      </c>
      <c r="L46" s="26">
        <v>10707.945873676799</v>
      </c>
      <c r="M46" s="26">
        <v>10707.945873676799</v>
      </c>
      <c r="N46" s="26">
        <v>23865.592416146901</v>
      </c>
      <c r="O46" s="26">
        <v>2411.2299520798601</v>
      </c>
      <c r="P46" s="26">
        <v>9182.1721152221598</v>
      </c>
      <c r="Q46" s="26">
        <v>303001.88736233499</v>
      </c>
      <c r="R46" s="26">
        <v>9618.8959166703007</v>
      </c>
      <c r="S46" s="26">
        <v>1171.6794129801101</v>
      </c>
      <c r="T46" s="26">
        <v>1638.29036338695</v>
      </c>
      <c r="U46" s="26">
        <v>35.168434746265703</v>
      </c>
      <c r="V46" s="26">
        <v>10900.098866108699</v>
      </c>
      <c r="W46" s="26">
        <v>10900.098866108699</v>
      </c>
      <c r="X46" s="26">
        <v>63828833.424362101</v>
      </c>
      <c r="Y46" s="26">
        <v>0</v>
      </c>
      <c r="Z46" s="26">
        <v>2937.85679166522</v>
      </c>
      <c r="AA46" s="26">
        <v>709.22069789953298</v>
      </c>
      <c r="AB46" s="26">
        <v>1019.61677148659</v>
      </c>
      <c r="AC46" s="26">
        <v>3907.3305234476902</v>
      </c>
      <c r="AD46" s="26">
        <v>0</v>
      </c>
      <c r="AE46" s="26">
        <v>5331.7361857173501</v>
      </c>
      <c r="AF46" s="26">
        <v>0</v>
      </c>
      <c r="AG46" s="26">
        <v>14003.820620365101</v>
      </c>
      <c r="AH46" s="26">
        <v>1555.98014743916</v>
      </c>
      <c r="AI46" s="26">
        <v>15559.8007678043</v>
      </c>
      <c r="AJ46" s="26">
        <v>0</v>
      </c>
      <c r="AK46" s="26">
        <v>6866.8051480008398</v>
      </c>
      <c r="AL46" s="26">
        <v>5.4246332907841301</v>
      </c>
      <c r="AM46" s="26">
        <v>18449.2771060425</v>
      </c>
      <c r="AN46" s="26">
        <v>62.531903373402301</v>
      </c>
      <c r="AO46" s="26">
        <v>923.88553578707695</v>
      </c>
      <c r="AP46" s="26">
        <v>1590.78965988194</v>
      </c>
      <c r="AQ46" s="26">
        <v>3.8737136015255902</v>
      </c>
      <c r="AR46" s="26">
        <v>0</v>
      </c>
      <c r="AS46" s="26">
        <v>712.15328226216195</v>
      </c>
      <c r="AT46" s="26">
        <v>36585.024276627199</v>
      </c>
      <c r="AU46" s="26">
        <v>25894.0938645282</v>
      </c>
      <c r="AV46" s="26">
        <v>10690.9304120989</v>
      </c>
      <c r="AW46" s="26">
        <v>10.8057575636722</v>
      </c>
      <c r="AX46" s="26">
        <v>8.0265467065703103E-2</v>
      </c>
      <c r="AY46" s="26">
        <v>2801.49168994196</v>
      </c>
      <c r="AZ46" s="26">
        <v>66.420302941847595</v>
      </c>
      <c r="BA46" s="26">
        <v>7941.5800254633796</v>
      </c>
      <c r="BB46" s="26">
        <v>194.885710997205</v>
      </c>
      <c r="BC46" s="26">
        <v>38.956181943153702</v>
      </c>
      <c r="BD46" s="26">
        <v>11345.6792506489</v>
      </c>
      <c r="BE46" s="26">
        <v>2344.0244383009099</v>
      </c>
      <c r="BF46" s="26">
        <v>11.4291642496293</v>
      </c>
      <c r="BG46" s="26">
        <v>183.767575229969</v>
      </c>
      <c r="BH46" s="26">
        <v>0.339211884455761</v>
      </c>
      <c r="BI46" s="26">
        <v>1725.7958781946299</v>
      </c>
      <c r="BJ46" s="26">
        <v>5125.4721791406</v>
      </c>
      <c r="BK46" s="26">
        <v>0</v>
      </c>
      <c r="BL46" s="26">
        <v>440.558154899763</v>
      </c>
      <c r="BM46" s="26">
        <v>3794.8824427220602</v>
      </c>
      <c r="BN46" s="26">
        <v>8278.0469543044892</v>
      </c>
      <c r="BO46" s="26">
        <v>118222.336699901</v>
      </c>
      <c r="BP46" s="26">
        <v>1138.0638405726299</v>
      </c>
      <c r="BR46" s="23">
        <f t="shared" si="0"/>
        <v>-2.2959840853756811E-4</v>
      </c>
      <c r="BS46" s="23">
        <f t="shared" si="1"/>
        <v>-2.5462542949499948E-4</v>
      </c>
      <c r="BT46" s="23">
        <f t="shared" si="2"/>
        <v>-2.4204663258911419E-4</v>
      </c>
      <c r="BU46" s="23">
        <f t="shared" si="3"/>
        <v>-1.4499165313060032E-4</v>
      </c>
      <c r="BV46" s="23">
        <f t="shared" si="3"/>
        <v>-1.7075983898492256E-4</v>
      </c>
      <c r="BW46" s="23">
        <f t="shared" si="4"/>
        <v>-1.6223197653107341E-4</v>
      </c>
      <c r="BX46" s="23">
        <f t="shared" si="5"/>
        <v>-3.123967094985813E-4</v>
      </c>
    </row>
    <row r="47" spans="1:76" x14ac:dyDescent="0.25">
      <c r="A47" s="28" t="s">
        <v>210</v>
      </c>
      <c r="B47" s="86">
        <v>827053.73309999995</v>
      </c>
      <c r="C47" s="86">
        <v>13825.325545</v>
      </c>
      <c r="D47" s="86">
        <v>40812.820198000001</v>
      </c>
      <c r="E47" s="86">
        <v>140470.33561000001</v>
      </c>
      <c r="F47" s="86">
        <v>85653.832634999999</v>
      </c>
      <c r="G47" s="86">
        <v>4873.5354932</v>
      </c>
      <c r="H47" s="86">
        <v>274662.54888000002</v>
      </c>
      <c r="J47" s="28" t="s">
        <v>210</v>
      </c>
      <c r="K47" s="26">
        <v>6482.8935659072604</v>
      </c>
      <c r="L47" s="26">
        <v>10294.1122975247</v>
      </c>
      <c r="M47" s="26">
        <v>10294.1122975247</v>
      </c>
      <c r="N47" s="26">
        <v>28768.256066046</v>
      </c>
      <c r="O47" s="26">
        <v>6378.4422013400499</v>
      </c>
      <c r="P47" s="26">
        <v>54917.7517739346</v>
      </c>
      <c r="Q47" s="26">
        <v>827053.34695040097</v>
      </c>
      <c r="R47" s="26">
        <v>16493.8901411271</v>
      </c>
      <c r="S47" s="26">
        <v>7007.7140282059399</v>
      </c>
      <c r="T47" s="26">
        <v>3658.2500383556298</v>
      </c>
      <c r="U47" s="26">
        <v>210.339452291892</v>
      </c>
      <c r="V47" s="26">
        <v>28739.946528316599</v>
      </c>
      <c r="W47" s="26">
        <v>28739.946528316599</v>
      </c>
      <c r="X47" s="26">
        <v>211131889.96409699</v>
      </c>
      <c r="Y47" s="26">
        <v>0</v>
      </c>
      <c r="Z47" s="26">
        <v>4026.06063980919</v>
      </c>
      <c r="AA47" s="26">
        <v>1403.80694174974</v>
      </c>
      <c r="AB47" s="26">
        <v>2816.0796297110901</v>
      </c>
      <c r="AC47" s="26">
        <v>23369.401085852001</v>
      </c>
      <c r="AD47" s="26">
        <v>0</v>
      </c>
      <c r="AE47" s="26">
        <v>13825.324235497699</v>
      </c>
      <c r="AF47" s="26">
        <v>0</v>
      </c>
      <c r="AG47" s="26">
        <v>36731.522672486797</v>
      </c>
      <c r="AH47" s="26">
        <v>4081.2803032699999</v>
      </c>
      <c r="AI47" s="26">
        <v>40812.8029757568</v>
      </c>
      <c r="AJ47" s="26">
        <v>0</v>
      </c>
      <c r="AK47" s="26">
        <v>19514.638561133299</v>
      </c>
      <c r="AL47" s="26">
        <v>13.779286180767899</v>
      </c>
      <c r="AM47" s="26">
        <v>36555.888419993396</v>
      </c>
      <c r="AN47" s="26">
        <v>302.76170142572897</v>
      </c>
      <c r="AO47" s="26">
        <v>533.80777889074398</v>
      </c>
      <c r="AP47" s="26">
        <v>3073.5482821034302</v>
      </c>
      <c r="AQ47" s="26">
        <v>15.095161673308001</v>
      </c>
      <c r="AR47" s="26">
        <v>0</v>
      </c>
      <c r="AS47" s="26">
        <v>382.00834429250898</v>
      </c>
      <c r="AT47" s="26">
        <v>140470.07224827999</v>
      </c>
      <c r="AU47" s="26">
        <v>85653.594831767201</v>
      </c>
      <c r="AV47" s="26">
        <v>54816.477416513699</v>
      </c>
      <c r="AW47" s="26">
        <v>17.859777103126699</v>
      </c>
      <c r="AX47" s="26">
        <v>0.40811197087694301</v>
      </c>
      <c r="AY47" s="26">
        <v>13144.636483683</v>
      </c>
      <c r="AZ47" s="26">
        <v>36.364160548620198</v>
      </c>
      <c r="BA47" s="26">
        <v>27878.762059006702</v>
      </c>
      <c r="BB47" s="26">
        <v>162.759479865738</v>
      </c>
      <c r="BC47" s="26">
        <v>37.046073817358</v>
      </c>
      <c r="BD47" s="26">
        <v>39827.042424312502</v>
      </c>
      <c r="BE47" s="26">
        <v>3771.0812072990402</v>
      </c>
      <c r="BF47" s="26">
        <v>51.210555177279197</v>
      </c>
      <c r="BG47" s="26">
        <v>175.24050156583201</v>
      </c>
      <c r="BH47" s="26">
        <v>1.2646501495284801</v>
      </c>
      <c r="BI47" s="26">
        <v>4873.5354686331902</v>
      </c>
      <c r="BJ47" s="26">
        <v>7271.1070806499101</v>
      </c>
      <c r="BK47" s="26">
        <v>0</v>
      </c>
      <c r="BL47" s="26">
        <v>2575.4392490814198</v>
      </c>
      <c r="BM47" s="26">
        <v>8910.7887682043602</v>
      </c>
      <c r="BN47" s="26">
        <v>47252.488435804698</v>
      </c>
      <c r="BO47" s="26">
        <v>274662.47661292902</v>
      </c>
      <c r="BP47" s="26">
        <v>2139.6388149276099</v>
      </c>
      <c r="BR47" s="23">
        <f t="shared" si="0"/>
        <v>-4.6689783689950168E-7</v>
      </c>
      <c r="BS47" s="23">
        <f t="shared" si="1"/>
        <v>-9.4717646701226616E-8</v>
      </c>
      <c r="BT47" s="23">
        <f t="shared" si="2"/>
        <v>-4.2198120878566373E-7</v>
      </c>
      <c r="BU47" s="23">
        <f t="shared" si="3"/>
        <v>-1.8748564874950834E-6</v>
      </c>
      <c r="BV47" s="23">
        <f t="shared" si="3"/>
        <v>-2.776329155185003E-6</v>
      </c>
      <c r="BW47" s="23">
        <f t="shared" si="4"/>
        <v>-5.0408599269984567E-9</v>
      </c>
      <c r="BX47" s="23">
        <f t="shared" si="5"/>
        <v>-2.6311221274759912E-7</v>
      </c>
    </row>
    <row r="48" spans="1:76" s="14" customFormat="1" x14ac:dyDescent="0.25">
      <c r="A48" s="14" t="s">
        <v>211</v>
      </c>
      <c r="B48" s="87">
        <v>12226.945696000001</v>
      </c>
      <c r="C48" s="87">
        <v>225.25647588000001</v>
      </c>
      <c r="D48" s="87">
        <v>592.59021934999998</v>
      </c>
      <c r="E48" s="87">
        <v>1501.7902342</v>
      </c>
      <c r="F48" s="87">
        <v>1224.7413057000001</v>
      </c>
      <c r="G48" s="87">
        <v>89.259591963999995</v>
      </c>
      <c r="H48" s="87">
        <v>3664.5177856999999</v>
      </c>
      <c r="J48" s="14" t="s">
        <v>211</v>
      </c>
      <c r="K48" s="40">
        <v>19.938438067940002</v>
      </c>
      <c r="L48" s="40">
        <v>382.15868228212003</v>
      </c>
      <c r="M48" s="40">
        <v>382.15868228212003</v>
      </c>
      <c r="N48" s="40">
        <v>831.67546152191596</v>
      </c>
      <c r="O48" s="40">
        <v>72.065124804910099</v>
      </c>
      <c r="P48" s="40">
        <v>168.902104729238</v>
      </c>
      <c r="Q48" s="40">
        <v>12226.942569376601</v>
      </c>
      <c r="R48" s="40">
        <v>318.322877118939</v>
      </c>
      <c r="S48" s="40">
        <v>21.552529640871299</v>
      </c>
      <c r="T48" s="40">
        <v>51.2915212267431</v>
      </c>
      <c r="U48" s="40">
        <v>0.64690883771188001</v>
      </c>
      <c r="V48" s="40">
        <v>326.09843916900002</v>
      </c>
      <c r="W48" s="40">
        <v>326.09843916900002</v>
      </c>
      <c r="X48" s="40">
        <v>3018918.44000286</v>
      </c>
      <c r="Y48" s="40">
        <v>0</v>
      </c>
      <c r="Z48" s="40">
        <v>100.709407050213</v>
      </c>
      <c r="AA48" s="40">
        <v>22.823978623951501</v>
      </c>
      <c r="AB48" s="40">
        <v>30.063964164462501</v>
      </c>
      <c r="AC48" s="40">
        <v>71.873674165880203</v>
      </c>
      <c r="AD48" s="40">
        <v>0</v>
      </c>
      <c r="AE48" s="40">
        <v>225.256429861604</v>
      </c>
      <c r="AF48" s="40">
        <v>0</v>
      </c>
      <c r="AG48" s="40">
        <v>533.33104990051595</v>
      </c>
      <c r="AH48" s="40">
        <v>59.259005169838503</v>
      </c>
      <c r="AI48" s="40">
        <v>592.59005507035499</v>
      </c>
      <c r="AJ48" s="40">
        <v>0</v>
      </c>
      <c r="AK48" s="40">
        <v>200.57924030947299</v>
      </c>
      <c r="AL48" s="40">
        <v>0.234568028020745</v>
      </c>
      <c r="AM48" s="40">
        <v>593.59884058258206</v>
      </c>
      <c r="AN48" s="40">
        <v>3.4643555272628999</v>
      </c>
      <c r="AO48" s="40">
        <v>30.371425372994398</v>
      </c>
      <c r="AP48" s="40">
        <v>63.677467517650697</v>
      </c>
      <c r="AQ48" s="40">
        <v>0.19527100558320501</v>
      </c>
      <c r="AR48" s="40">
        <v>0</v>
      </c>
      <c r="AS48" s="40">
        <v>23.255361546432098</v>
      </c>
      <c r="AT48" s="40">
        <v>1501.7728524030699</v>
      </c>
      <c r="AU48" s="40">
        <v>1224.72400382202</v>
      </c>
      <c r="AV48" s="40">
        <v>277.04884858104998</v>
      </c>
      <c r="AW48" s="40">
        <v>0.41659751550124802</v>
      </c>
      <c r="AX48" s="40">
        <v>4.5497954551717698E-3</v>
      </c>
      <c r="AY48" s="40">
        <v>152.99081368188399</v>
      </c>
      <c r="AZ48" s="40">
        <v>2.17284002028252</v>
      </c>
      <c r="BA48" s="40">
        <v>384.11867557333898</v>
      </c>
      <c r="BB48" s="40">
        <v>6.6715878415097203</v>
      </c>
      <c r="BC48" s="40">
        <v>1.3574366898703101</v>
      </c>
      <c r="BD48" s="40">
        <v>548.75888920120997</v>
      </c>
      <c r="BE48" s="40">
        <v>78.427523062018906</v>
      </c>
      <c r="BF48" s="40">
        <v>0.61139174986358902</v>
      </c>
      <c r="BG48" s="40">
        <v>6.4059755322232901</v>
      </c>
      <c r="BH48" s="40">
        <v>1.67972229368871E-2</v>
      </c>
      <c r="BI48" s="40">
        <v>89.259574286611894</v>
      </c>
      <c r="BJ48" s="40">
        <v>174.84915462831901</v>
      </c>
      <c r="BK48" s="40">
        <v>0</v>
      </c>
      <c r="BL48" s="40">
        <v>8.3088713117236104</v>
      </c>
      <c r="BM48" s="40">
        <v>117.30448484696301</v>
      </c>
      <c r="BN48" s="40">
        <v>160.05021088562901</v>
      </c>
      <c r="BO48" s="40">
        <v>3664.5166073072101</v>
      </c>
      <c r="BP48" s="40">
        <v>37.014218269308302</v>
      </c>
      <c r="BQ48" s="40"/>
      <c r="BR48" s="75">
        <f t="shared" si="0"/>
        <v>-2.5571581634195099E-7</v>
      </c>
      <c r="BS48" s="75">
        <f t="shared" si="1"/>
        <v>-2.0429333197210919E-7</v>
      </c>
      <c r="BT48" s="75">
        <f t="shared" si="2"/>
        <v>-2.7722301115876246E-7</v>
      </c>
      <c r="BU48" s="75">
        <f t="shared" si="3"/>
        <v>-1.1574051111955979E-5</v>
      </c>
      <c r="BV48" s="75">
        <f t="shared" si="3"/>
        <v>-1.4126965343287711E-5</v>
      </c>
      <c r="BW48" s="75">
        <f t="shared" si="4"/>
        <v>-1.9804468866503556E-7</v>
      </c>
      <c r="BX48" s="75">
        <f t="shared" si="5"/>
        <v>-3.2156830959408577E-7</v>
      </c>
    </row>
    <row r="49" spans="1:76" x14ac:dyDescent="0.25">
      <c r="A49" s="28" t="s">
        <v>440</v>
      </c>
      <c r="B49" s="86">
        <v>264940.62718777702</v>
      </c>
      <c r="C49" s="86">
        <v>4854.4304466761496</v>
      </c>
      <c r="D49" s="86">
        <v>13968.881355356199</v>
      </c>
      <c r="E49" s="86">
        <v>26120.099096449299</v>
      </c>
      <c r="F49" s="86">
        <v>19677.183714574101</v>
      </c>
      <c r="G49" s="86">
        <v>1370.9903366708099</v>
      </c>
      <c r="H49" s="86">
        <v>115979.85885214699</v>
      </c>
      <c r="J49" s="28" t="s">
        <v>440</v>
      </c>
      <c r="K49" s="26">
        <v>459.34607206822898</v>
      </c>
      <c r="L49" s="26">
        <v>12726.650318190001</v>
      </c>
      <c r="M49" s="26">
        <v>12726.650318190001</v>
      </c>
      <c r="N49" s="26">
        <v>27477.3732056845</v>
      </c>
      <c r="O49" s="26">
        <v>2247.1908911604201</v>
      </c>
      <c r="P49" s="26">
        <v>3891.20327978053</v>
      </c>
      <c r="Q49" s="26">
        <v>264940.51546046202</v>
      </c>
      <c r="R49" s="26">
        <v>10328.226960727599</v>
      </c>
      <c r="S49" s="26">
        <v>496.53208171024198</v>
      </c>
      <c r="T49" s="26">
        <v>1629.7539964513901</v>
      </c>
      <c r="U49" s="26">
        <v>14.903608541409399</v>
      </c>
      <c r="V49" s="26">
        <v>10172.888422477299</v>
      </c>
      <c r="W49" s="26">
        <v>10172.888422477299</v>
      </c>
      <c r="X49" s="26">
        <v>48503149.513905101</v>
      </c>
      <c r="Y49" s="26">
        <v>0</v>
      </c>
      <c r="Z49" s="26">
        <v>3308.6239009635201</v>
      </c>
      <c r="AA49" s="26">
        <v>732.92798755882404</v>
      </c>
      <c r="AB49" s="26">
        <v>932.13878160055003</v>
      </c>
      <c r="AC49" s="26">
        <v>1655.84115855154</v>
      </c>
      <c r="AD49" s="26">
        <v>0</v>
      </c>
      <c r="AE49" s="26">
        <v>4854.42895448116</v>
      </c>
      <c r="AF49" s="26">
        <v>0</v>
      </c>
      <c r="AG49" s="26">
        <v>12571.9881969609</v>
      </c>
      <c r="AH49" s="26">
        <v>1396.88768174297</v>
      </c>
      <c r="AI49" s="26">
        <v>13968.8758787038</v>
      </c>
      <c r="AJ49" s="26">
        <v>0</v>
      </c>
      <c r="AK49" s="26">
        <v>6193.9936504030602</v>
      </c>
      <c r="AL49" s="26">
        <v>4.6975700520841901</v>
      </c>
      <c r="AM49" s="26">
        <v>19060.183930605301</v>
      </c>
      <c r="AN49" s="26">
        <v>34.263199073066602</v>
      </c>
      <c r="AO49" s="26">
        <v>1050.58006754961</v>
      </c>
      <c r="AP49" s="26">
        <v>1511.23624486736</v>
      </c>
      <c r="AQ49" s="26">
        <v>2.6283133337742499</v>
      </c>
      <c r="AR49" s="26">
        <v>0</v>
      </c>
      <c r="AS49" s="26">
        <v>813.88404963706398</v>
      </c>
      <c r="AT49" s="26">
        <v>26119.4741962185</v>
      </c>
      <c r="AU49" s="26">
        <v>19676.559585857802</v>
      </c>
      <c r="AV49" s="26">
        <v>6442.9146103606199</v>
      </c>
      <c r="AW49" s="26">
        <v>10.6823968484928</v>
      </c>
      <c r="AX49" s="26">
        <v>4.1287113653775097E-2</v>
      </c>
      <c r="AY49" s="26">
        <v>1592.9784588589901</v>
      </c>
      <c r="AZ49" s="26">
        <v>75.806778879721193</v>
      </c>
      <c r="BA49" s="26">
        <v>5812.3234612565202</v>
      </c>
      <c r="BB49" s="26">
        <v>214.67996787865701</v>
      </c>
      <c r="BC49" s="26">
        <v>42.2894665586401</v>
      </c>
      <c r="BD49" s="26">
        <v>8303.9729524848808</v>
      </c>
      <c r="BE49" s="26">
        <v>2554.71160161027</v>
      </c>
      <c r="BF49" s="26">
        <v>6.8325684020348598</v>
      </c>
      <c r="BG49" s="26">
        <v>199.42474390559701</v>
      </c>
      <c r="BH49" s="26">
        <v>0.238059157724168</v>
      </c>
      <c r="BI49" s="26">
        <v>1370.98970890391</v>
      </c>
      <c r="BJ49" s="26">
        <v>5734.6743861024197</v>
      </c>
      <c r="BK49" s="26">
        <v>0</v>
      </c>
      <c r="BL49" s="26">
        <v>195.76395181713599</v>
      </c>
      <c r="BM49" s="26">
        <v>3708.5385993304899</v>
      </c>
      <c r="BN49" s="26">
        <v>3852.0346855491598</v>
      </c>
      <c r="BO49" s="26">
        <v>115979.83230796301</v>
      </c>
      <c r="BP49" s="26">
        <v>1193.32258367025</v>
      </c>
      <c r="BR49" s="76">
        <f t="shared" si="0"/>
        <v>-4.2170699219339745E-7</v>
      </c>
      <c r="BS49" s="76">
        <f t="shared" si="1"/>
        <v>-3.0738827263352763E-7</v>
      </c>
      <c r="BT49" s="76">
        <f t="shared" si="2"/>
        <v>-3.9206091452062595E-7</v>
      </c>
      <c r="BU49" s="76">
        <f t="shared" ref="BU49:BV56" si="13">IF(E49&lt;&gt;0,(AT49-E49)/E49,"")</f>
        <v>-2.3924114089003862E-5</v>
      </c>
      <c r="BV49" s="76">
        <f t="shared" si="13"/>
        <v>-3.1718396562870084E-5</v>
      </c>
      <c r="BW49" s="76">
        <f t="shared" si="4"/>
        <v>-4.5789301582462041E-7</v>
      </c>
      <c r="BX49" s="76">
        <f t="shared" si="5"/>
        <v>-2.2886891094827591E-7</v>
      </c>
    </row>
    <row r="50" spans="1:76" x14ac:dyDescent="0.25">
      <c r="A50" s="28" t="s">
        <v>442</v>
      </c>
      <c r="B50" s="86">
        <v>9688.5764743911295</v>
      </c>
      <c r="C50" s="86">
        <v>182.47114963777901</v>
      </c>
      <c r="D50" s="86">
        <v>529.96511789456395</v>
      </c>
      <c r="E50" s="86">
        <v>769.37883749454897</v>
      </c>
      <c r="F50" s="86">
        <v>593.55948240605505</v>
      </c>
      <c r="G50" s="86">
        <v>41.950616158940598</v>
      </c>
      <c r="H50" s="86">
        <v>4840.2860033733004</v>
      </c>
      <c r="J50" s="28" t="s">
        <v>442</v>
      </c>
      <c r="K50" s="26">
        <v>5.06225542321907</v>
      </c>
      <c r="L50" s="26">
        <v>583.02658877308897</v>
      </c>
      <c r="M50" s="26">
        <v>583.02658877308897</v>
      </c>
      <c r="N50" s="26">
        <v>1241.6693020484699</v>
      </c>
      <c r="O50" s="26">
        <v>91.020775123904002</v>
      </c>
      <c r="P50" s="26">
        <v>42.883307080870999</v>
      </c>
      <c r="Q50" s="26">
        <v>9688.5736483738092</v>
      </c>
      <c r="R50" s="26">
        <v>451.865724402963</v>
      </c>
      <c r="S50" s="26">
        <v>5.4720756682947798</v>
      </c>
      <c r="T50" s="26">
        <v>68.542340262160394</v>
      </c>
      <c r="U50" s="26">
        <v>0.164248601893593</v>
      </c>
      <c r="V50" s="26">
        <v>412.39780201778001</v>
      </c>
      <c r="W50" s="26">
        <v>412.39780201778001</v>
      </c>
      <c r="X50" s="26">
        <v>1463090.79520053</v>
      </c>
      <c r="Y50" s="26">
        <v>0</v>
      </c>
      <c r="Z50" s="26">
        <v>148.043198707317</v>
      </c>
      <c r="AA50" s="26">
        <v>31.455828274178199</v>
      </c>
      <c r="AB50" s="26">
        <v>37.310270045022698</v>
      </c>
      <c r="AC50" s="26">
        <v>18.2483239289935</v>
      </c>
      <c r="AD50" s="26">
        <v>0</v>
      </c>
      <c r="AE50" s="26">
        <v>182.47109341093599</v>
      </c>
      <c r="AF50" s="26">
        <v>0</v>
      </c>
      <c r="AG50" s="26">
        <v>476.968453490743</v>
      </c>
      <c r="AH50" s="26">
        <v>52.996489587019099</v>
      </c>
      <c r="AI50" s="26">
        <v>529.96494307776197</v>
      </c>
      <c r="AJ50" s="26">
        <v>0</v>
      </c>
      <c r="AK50" s="26">
        <v>245.82683019273901</v>
      </c>
      <c r="AL50" s="26">
        <v>0.166561651923257</v>
      </c>
      <c r="AM50" s="26">
        <v>817.89731474329903</v>
      </c>
      <c r="AN50" s="26">
        <v>0.46091127322431402</v>
      </c>
      <c r="AO50" s="26">
        <v>46.747980776798499</v>
      </c>
      <c r="AP50" s="26">
        <v>58.651054195119997</v>
      </c>
      <c r="AQ50" s="26">
        <v>6.5660832795956706E-2</v>
      </c>
      <c r="AR50" s="26">
        <v>0</v>
      </c>
      <c r="AS50" s="26">
        <v>36.333183651625603</v>
      </c>
      <c r="AT50" s="26">
        <v>769.35082934329796</v>
      </c>
      <c r="AU50" s="26">
        <v>593.53150924872</v>
      </c>
      <c r="AV50" s="26">
        <v>175.81932009457799</v>
      </c>
      <c r="AW50" s="26">
        <v>0.42899545958101098</v>
      </c>
      <c r="AX50" s="26">
        <v>3.9404509554280499E-4</v>
      </c>
      <c r="AY50" s="26">
        <v>24.901160854731899</v>
      </c>
      <c r="AZ50" s="26">
        <v>3.3812250122080898</v>
      </c>
      <c r="BA50" s="26">
        <v>165.71794264675799</v>
      </c>
      <c r="BB50" s="26">
        <v>9.3525788433450696</v>
      </c>
      <c r="BC50" s="26">
        <v>1.8237694626784999</v>
      </c>
      <c r="BD50" s="26">
        <v>236.76934373914901</v>
      </c>
      <c r="BE50" s="26">
        <v>112.577385740414</v>
      </c>
      <c r="BF50" s="26">
        <v>0.12607415356294399</v>
      </c>
      <c r="BG50" s="26">
        <v>8.5983429917822605</v>
      </c>
      <c r="BH50" s="26">
        <v>6.3296583387070999E-3</v>
      </c>
      <c r="BI50" s="26">
        <v>41.950648055247797</v>
      </c>
      <c r="BJ50" s="26">
        <v>255.82983546550901</v>
      </c>
      <c r="BK50" s="26">
        <v>0</v>
      </c>
      <c r="BL50" s="26">
        <v>2.6475820860771901</v>
      </c>
      <c r="BM50" s="26">
        <v>154.43622927639001</v>
      </c>
      <c r="BN50" s="26">
        <v>61.050638327849299</v>
      </c>
      <c r="BO50" s="26">
        <v>4840.2845642289003</v>
      </c>
      <c r="BP50" s="26">
        <v>51.596806637861</v>
      </c>
      <c r="BR50" s="76">
        <f t="shared" si="0"/>
        <v>-2.9168550486239715E-7</v>
      </c>
      <c r="BS50" s="76">
        <f t="shared" si="1"/>
        <v>-3.0814100270669493E-7</v>
      </c>
      <c r="BT50" s="76">
        <f t="shared" si="2"/>
        <v>-3.2986473273481599E-7</v>
      </c>
      <c r="BU50" s="76">
        <f t="shared" si="13"/>
        <v>-3.6403589345169004E-5</v>
      </c>
      <c r="BV50" s="76">
        <f t="shared" si="13"/>
        <v>-4.7127808019614926E-5</v>
      </c>
      <c r="BW50" s="76">
        <f t="shared" si="4"/>
        <v>7.6032988593474801E-7</v>
      </c>
      <c r="BX50" s="76">
        <f t="shared" si="5"/>
        <v>-2.973263148364832E-7</v>
      </c>
    </row>
    <row r="51" spans="1:76" x14ac:dyDescent="0.25">
      <c r="A51" s="28" t="s">
        <v>443</v>
      </c>
      <c r="B51" s="86">
        <v>64025.4617407435</v>
      </c>
      <c r="C51" s="86">
        <v>963.94946607110501</v>
      </c>
      <c r="D51" s="86">
        <v>3648.0821572158602</v>
      </c>
      <c r="E51" s="86">
        <v>10694.9707150916</v>
      </c>
      <c r="F51" s="86">
        <v>6217.1473718196603</v>
      </c>
      <c r="G51" s="86">
        <v>354.47815142775897</v>
      </c>
      <c r="H51" s="86">
        <v>20354.609758614999</v>
      </c>
      <c r="J51" s="28" t="s">
        <v>443</v>
      </c>
      <c r="K51" s="26">
        <v>375.70459227990602</v>
      </c>
      <c r="L51" s="26">
        <v>1148.09978288672</v>
      </c>
      <c r="M51" s="26">
        <v>1148.09978288672</v>
      </c>
      <c r="N51" s="26">
        <v>2836.6622271054398</v>
      </c>
      <c r="O51" s="26">
        <v>452.179953264809</v>
      </c>
      <c r="P51" s="26">
        <v>3182.66089486073</v>
      </c>
      <c r="Q51" s="26">
        <v>64025.4448964654</v>
      </c>
      <c r="R51" s="26">
        <v>1376.9454000807</v>
      </c>
      <c r="S51" s="26">
        <v>406.11944493075902</v>
      </c>
      <c r="T51" s="26">
        <v>275.01245027041</v>
      </c>
      <c r="U51" s="26">
        <v>12.1898561292981</v>
      </c>
      <c r="V51" s="26">
        <v>2039.6139978414501</v>
      </c>
      <c r="W51" s="26">
        <v>2039.6139978414501</v>
      </c>
      <c r="X51" s="26">
        <v>15324919.1281645</v>
      </c>
      <c r="Y51" s="26">
        <v>0</v>
      </c>
      <c r="Z51" s="26">
        <v>372.309136591335</v>
      </c>
      <c r="AA51" s="26">
        <v>110.475819450391</v>
      </c>
      <c r="AB51" s="26">
        <v>196.87920752849899</v>
      </c>
      <c r="AC51" s="26">
        <v>1354.3321573524499</v>
      </c>
      <c r="AD51" s="26">
        <v>0</v>
      </c>
      <c r="AE51" s="26">
        <v>963.94921929925999</v>
      </c>
      <c r="AF51" s="26">
        <v>0</v>
      </c>
      <c r="AG51" s="26">
        <v>3283.2728079498602</v>
      </c>
      <c r="AH51" s="26">
        <v>364.80813059078298</v>
      </c>
      <c r="AI51" s="26">
        <v>3648.0809385406501</v>
      </c>
      <c r="AJ51" s="26">
        <v>0</v>
      </c>
      <c r="AK51" s="26">
        <v>1352.1142534948699</v>
      </c>
      <c r="AL51" s="26">
        <v>1.12931760291451</v>
      </c>
      <c r="AM51" s="26">
        <v>2875.6701284945102</v>
      </c>
      <c r="AN51" s="26">
        <v>19.000851611302998</v>
      </c>
      <c r="AO51" s="26">
        <v>116.973060870715</v>
      </c>
      <c r="AP51" s="26">
        <v>290.96717338800698</v>
      </c>
      <c r="AQ51" s="26">
        <v>1.0249067992746701</v>
      </c>
      <c r="AR51" s="26">
        <v>0</v>
      </c>
      <c r="AS51" s="26">
        <v>88.9408776732419</v>
      </c>
      <c r="AT51" s="26">
        <v>10694.9046228933</v>
      </c>
      <c r="AU51" s="26">
        <v>6217.0816106081002</v>
      </c>
      <c r="AV51" s="26">
        <v>4477.8230122852501</v>
      </c>
      <c r="AW51" s="26">
        <v>1.850999539234</v>
      </c>
      <c r="AX51" s="26">
        <v>2.5199520285277999E-2</v>
      </c>
      <c r="AY51" s="26">
        <v>833.82341804593295</v>
      </c>
      <c r="AZ51" s="26">
        <v>8.3258068897744106</v>
      </c>
      <c r="BA51" s="26">
        <v>1973.6419920964299</v>
      </c>
      <c r="BB51" s="26">
        <v>26.75945931315</v>
      </c>
      <c r="BC51" s="26">
        <v>5.5365632493923496</v>
      </c>
      <c r="BD51" s="26">
        <v>2819.5556311005998</v>
      </c>
      <c r="BE51" s="26">
        <v>323.704888195828</v>
      </c>
      <c r="BF51" s="26">
        <v>3.3013258993479799</v>
      </c>
      <c r="BG51" s="26">
        <v>26.1376559290552</v>
      </c>
      <c r="BH51" s="26">
        <v>8.7371079438041802E-2</v>
      </c>
      <c r="BI51" s="26">
        <v>354.47808040917698</v>
      </c>
      <c r="BJ51" s="26">
        <v>661.32743947167796</v>
      </c>
      <c r="BK51" s="26">
        <v>0</v>
      </c>
      <c r="BL51" s="26">
        <v>149.865509526007</v>
      </c>
      <c r="BM51" s="26">
        <v>657.86851170212401</v>
      </c>
      <c r="BN51" s="26">
        <v>2761.6006507442198</v>
      </c>
      <c r="BO51" s="26">
        <v>20354.6050704101</v>
      </c>
      <c r="BP51" s="26">
        <v>171.88756283999101</v>
      </c>
      <c r="BR51" s="76">
        <f t="shared" si="0"/>
        <v>-2.6308717878216159E-7</v>
      </c>
      <c r="BS51" s="76">
        <f t="shared" si="1"/>
        <v>-2.5600081093382147E-7</v>
      </c>
      <c r="BT51" s="76">
        <f t="shared" si="2"/>
        <v>-3.3405914603677922E-7</v>
      </c>
      <c r="BU51" s="76">
        <f t="shared" si="13"/>
        <v>-6.1797456075893768E-6</v>
      </c>
      <c r="BV51" s="76">
        <f t="shared" si="13"/>
        <v>-1.0577393075513076E-5</v>
      </c>
      <c r="BW51" s="76">
        <f t="shared" si="4"/>
        <v>-2.0034685270492478E-7</v>
      </c>
      <c r="BX51" s="76">
        <f t="shared" si="5"/>
        <v>-2.3032644470891781E-7</v>
      </c>
    </row>
    <row r="52" spans="1:76" x14ac:dyDescent="0.25">
      <c r="A52" s="28" t="s">
        <v>444</v>
      </c>
      <c r="B52" s="86">
        <v>6030.1091494054399</v>
      </c>
      <c r="C52" s="86">
        <v>87.173298709216397</v>
      </c>
      <c r="D52" s="86">
        <v>358.765162413898</v>
      </c>
      <c r="E52" s="86">
        <v>909.82783363042302</v>
      </c>
      <c r="F52" s="86">
        <v>529.87423350629103</v>
      </c>
      <c r="G52" s="86">
        <v>31.471297926112101</v>
      </c>
      <c r="H52" s="86">
        <v>2092.6042336882501</v>
      </c>
      <c r="J52" s="28" t="s">
        <v>444</v>
      </c>
      <c r="K52" s="26">
        <v>29.413631046543799</v>
      </c>
      <c r="L52" s="26">
        <v>151.91657364925001</v>
      </c>
      <c r="M52" s="26">
        <v>151.91657364925001</v>
      </c>
      <c r="N52" s="26">
        <v>353.61439753749198</v>
      </c>
      <c r="O52" s="26">
        <v>44.683299843976798</v>
      </c>
      <c r="P52" s="26">
        <v>249.16824157019701</v>
      </c>
      <c r="Q52" s="26">
        <v>6030.1074356388099</v>
      </c>
      <c r="R52" s="26">
        <v>155.16015546983201</v>
      </c>
      <c r="S52" s="26">
        <v>31.7948013032589</v>
      </c>
      <c r="T52" s="26">
        <v>28.617047758272701</v>
      </c>
      <c r="U52" s="26">
        <v>0.95433289734556903</v>
      </c>
      <c r="V52" s="26">
        <v>201.750351737301</v>
      </c>
      <c r="W52" s="26">
        <v>201.750351737301</v>
      </c>
      <c r="X52" s="26">
        <v>1306110.21555691</v>
      </c>
      <c r="Y52" s="26">
        <v>0</v>
      </c>
      <c r="Z52" s="26">
        <v>44.780310753309401</v>
      </c>
      <c r="AA52" s="26">
        <v>11.924430686870901</v>
      </c>
      <c r="AB52" s="26">
        <v>19.2015281618038</v>
      </c>
      <c r="AC52" s="26">
        <v>106.029703734248</v>
      </c>
      <c r="AD52" s="26">
        <v>0</v>
      </c>
      <c r="AE52" s="26">
        <v>87.173275176507502</v>
      </c>
      <c r="AF52" s="26">
        <v>0</v>
      </c>
      <c r="AG52" s="26">
        <v>322.88852051125201</v>
      </c>
      <c r="AH52" s="26">
        <v>35.876537418497797</v>
      </c>
      <c r="AI52" s="26">
        <v>358.76505792974899</v>
      </c>
      <c r="AJ52" s="26">
        <v>0</v>
      </c>
      <c r="AK52" s="26">
        <v>130.733115106014</v>
      </c>
      <c r="AL52" s="26">
        <v>0.110740761476435</v>
      </c>
      <c r="AM52" s="26">
        <v>310.293500044643</v>
      </c>
      <c r="AN52" s="26">
        <v>1.2855984984319599</v>
      </c>
      <c r="AO52" s="26">
        <v>18.746722281563301</v>
      </c>
      <c r="AP52" s="26">
        <v>32.4143587140439</v>
      </c>
      <c r="AQ52" s="26">
        <v>7.9410058257135999E-2</v>
      </c>
      <c r="AR52" s="26">
        <v>0</v>
      </c>
      <c r="AS52" s="26">
        <v>14.4485777013508</v>
      </c>
      <c r="AT52" s="26">
        <v>909.81679630317899</v>
      </c>
      <c r="AU52" s="26">
        <v>529.86330732353304</v>
      </c>
      <c r="AV52" s="26">
        <v>379.95348897964499</v>
      </c>
      <c r="AW52" s="26">
        <v>0.21999072306089701</v>
      </c>
      <c r="AX52" s="26">
        <v>1.6514062732518699E-3</v>
      </c>
      <c r="AY52" s="26">
        <v>57.569759100955103</v>
      </c>
      <c r="AZ52" s="26">
        <v>1.3476192677348</v>
      </c>
      <c r="BA52" s="26">
        <v>162.60737082292999</v>
      </c>
      <c r="BB52" s="26">
        <v>3.9576104432943602</v>
      </c>
      <c r="BC52" s="26">
        <v>0.79137959159377602</v>
      </c>
      <c r="BD52" s="26">
        <v>232.30765654193999</v>
      </c>
      <c r="BE52" s="26">
        <v>37.170373262414998</v>
      </c>
      <c r="BF52" s="26">
        <v>0.234713929132426</v>
      </c>
      <c r="BG52" s="26">
        <v>3.7331973158727201</v>
      </c>
      <c r="BH52" s="26">
        <v>6.9501656222269899E-3</v>
      </c>
      <c r="BI52" s="26">
        <v>31.471297713255801</v>
      </c>
      <c r="BJ52" s="26">
        <v>78.762567300738297</v>
      </c>
      <c r="BK52" s="26">
        <v>0</v>
      </c>
      <c r="BL52" s="26">
        <v>11.801535346795699</v>
      </c>
      <c r="BM52" s="26">
        <v>67.414792834708194</v>
      </c>
      <c r="BN52" s="26">
        <v>218.80948340718501</v>
      </c>
      <c r="BO52" s="26">
        <v>2092.6037214019102</v>
      </c>
      <c r="BP52" s="26">
        <v>18.843203714371899</v>
      </c>
      <c r="BR52" s="76">
        <f t="shared" si="0"/>
        <v>-2.8420159362913502E-7</v>
      </c>
      <c r="BS52" s="76">
        <f t="shared" si="1"/>
        <v>-2.6995317652179123E-7</v>
      </c>
      <c r="BT52" s="76">
        <f t="shared" si="2"/>
        <v>-2.9123270582531175E-7</v>
      </c>
      <c r="BU52" s="76">
        <f t="shared" si="13"/>
        <v>-1.2131226190326731E-5</v>
      </c>
      <c r="BV52" s="76">
        <f t="shared" si="13"/>
        <v>-2.0620332273372905E-5</v>
      </c>
      <c r="BW52" s="76">
        <f t="shared" si="4"/>
        <v>-6.7635055979258221E-9</v>
      </c>
      <c r="BX52" s="76">
        <f t="shared" si="5"/>
        <v>-2.4480803951332501E-7</v>
      </c>
    </row>
    <row r="53" spans="1:76" x14ac:dyDescent="0.25">
      <c r="A53" s="28" t="s">
        <v>445</v>
      </c>
      <c r="B53" s="86">
        <v>248277.51137518999</v>
      </c>
      <c r="C53" s="86">
        <v>3589.0738808218698</v>
      </c>
      <c r="D53" s="86">
        <v>14574.612033704299</v>
      </c>
      <c r="E53" s="86">
        <v>49228.491824057499</v>
      </c>
      <c r="F53" s="86">
        <v>24586.116951770899</v>
      </c>
      <c r="G53" s="86">
        <v>1112.3604518597101</v>
      </c>
      <c r="H53" s="86">
        <v>83117.636123080796</v>
      </c>
      <c r="J53" s="28" t="s">
        <v>445</v>
      </c>
      <c r="K53" s="26">
        <v>2211.6090699955898</v>
      </c>
      <c r="L53" s="26">
        <v>2196.4195272542102</v>
      </c>
      <c r="M53" s="26">
        <v>2196.4195272542102</v>
      </c>
      <c r="N53" s="26">
        <v>7025.0482568547704</v>
      </c>
      <c r="O53" s="26">
        <v>1979.14623033865</v>
      </c>
      <c r="P53" s="26">
        <v>18734.940426447101</v>
      </c>
      <c r="Q53" s="26">
        <v>248277.43806390101</v>
      </c>
      <c r="R53" s="26">
        <v>4622.5708353192103</v>
      </c>
      <c r="S53" s="26">
        <v>2390.6485384245798</v>
      </c>
      <c r="T53" s="26">
        <v>1097.7293142257099</v>
      </c>
      <c r="U53" s="26">
        <v>71.756283496362002</v>
      </c>
      <c r="V53" s="26">
        <v>8912.4190778172706</v>
      </c>
      <c r="W53" s="26">
        <v>8912.4190778172706</v>
      </c>
      <c r="X53" s="26">
        <v>60603390.6840875</v>
      </c>
      <c r="Y53" s="26">
        <v>0</v>
      </c>
      <c r="Z53" s="26">
        <v>1041.9936031924201</v>
      </c>
      <c r="AA53" s="26">
        <v>409.45007003423302</v>
      </c>
      <c r="AB53" s="26">
        <v>880.36993729183996</v>
      </c>
      <c r="AC53" s="26">
        <v>7972.3622835586402</v>
      </c>
      <c r="AD53" s="26">
        <v>0</v>
      </c>
      <c r="AE53" s="26">
        <v>3589.0724937361101</v>
      </c>
      <c r="AF53" s="26">
        <v>0</v>
      </c>
      <c r="AG53" s="26">
        <v>13117.146054377001</v>
      </c>
      <c r="AH53" s="26">
        <v>1457.4608493636899</v>
      </c>
      <c r="AI53" s="26">
        <v>14574.6069037406</v>
      </c>
      <c r="AJ53" s="26">
        <v>0</v>
      </c>
      <c r="AK53" s="26">
        <v>6129.8232209203197</v>
      </c>
      <c r="AL53" s="26">
        <v>3.8489797971747701</v>
      </c>
      <c r="AM53" s="26">
        <v>10665.114040884901</v>
      </c>
      <c r="AN53" s="26">
        <v>89.351838075034294</v>
      </c>
      <c r="AO53" s="26">
        <v>88.880805340696796</v>
      </c>
      <c r="AP53" s="26">
        <v>826.40355078622201</v>
      </c>
      <c r="AQ53" s="26">
        <v>4.3911340130182897</v>
      </c>
      <c r="AR53" s="26">
        <v>0</v>
      </c>
      <c r="AS53" s="26">
        <v>59.302576486604103</v>
      </c>
      <c r="AT53" s="26">
        <v>49228.456412342603</v>
      </c>
      <c r="AU53" s="26">
        <v>24586.085853856799</v>
      </c>
      <c r="AV53" s="26">
        <v>24642.3705584858</v>
      </c>
      <c r="AW53" s="26">
        <v>4.6702591204660502</v>
      </c>
      <c r="AX53" s="26">
        <v>0.12078317697051801</v>
      </c>
      <c r="AY53" s="26">
        <v>3871.97102535866</v>
      </c>
      <c r="AZ53" s="26">
        <v>5.7608320204809296</v>
      </c>
      <c r="BA53" s="26">
        <v>8043.3988359595796</v>
      </c>
      <c r="BB53" s="26">
        <v>34.425364546371398</v>
      </c>
      <c r="BC53" s="26">
        <v>8.2915057802983902</v>
      </c>
      <c r="BD53" s="26">
        <v>11490.5956995541</v>
      </c>
      <c r="BE53" s="26">
        <v>1035.6862873940099</v>
      </c>
      <c r="BF53" s="26">
        <v>15.0414866429669</v>
      </c>
      <c r="BG53" s="26">
        <v>39.264533336640199</v>
      </c>
      <c r="BH53" s="26">
        <v>0.36664386150564598</v>
      </c>
      <c r="BI53" s="26">
        <v>1112.3600980880401</v>
      </c>
      <c r="BJ53" s="26">
        <v>1908.2455563694</v>
      </c>
      <c r="BK53" s="26">
        <v>0</v>
      </c>
      <c r="BL53" s="26">
        <v>877.14320321802199</v>
      </c>
      <c r="BM53" s="26">
        <v>2702.4976806889499</v>
      </c>
      <c r="BN53" s="26">
        <v>16064.7140183844</v>
      </c>
      <c r="BO53" s="26">
        <v>83117.611935051798</v>
      </c>
      <c r="BP53" s="26">
        <v>615.71469231391802</v>
      </c>
      <c r="BR53" s="76">
        <f t="shared" si="0"/>
        <v>-2.9527961908640988E-7</v>
      </c>
      <c r="BS53" s="76">
        <f t="shared" si="1"/>
        <v>-3.8647456300644812E-7</v>
      </c>
      <c r="BT53" s="76">
        <f t="shared" si="2"/>
        <v>-3.5197943437106869E-7</v>
      </c>
      <c r="BU53" s="76">
        <f t="shared" si="13"/>
        <v>-7.1933373508350127E-7</v>
      </c>
      <c r="BV53" s="76">
        <f t="shared" si="13"/>
        <v>-1.2648566734031883E-6</v>
      </c>
      <c r="BW53" s="76">
        <f t="shared" si="4"/>
        <v>-3.1803690019287548E-7</v>
      </c>
      <c r="BX53" s="76">
        <f t="shared" si="5"/>
        <v>-2.9100958744692819E-7</v>
      </c>
    </row>
    <row r="54" spans="1:76" x14ac:dyDescent="0.25">
      <c r="A54" s="28" t="s">
        <v>446</v>
      </c>
      <c r="B54" s="86">
        <v>163116.77942347401</v>
      </c>
      <c r="C54" s="86">
        <v>2359.12773985289</v>
      </c>
      <c r="D54" s="86">
        <v>9212.0169852289091</v>
      </c>
      <c r="E54" s="86">
        <v>29883.3034789796</v>
      </c>
      <c r="F54" s="86">
        <v>16557.961539803</v>
      </c>
      <c r="G54" s="86">
        <v>890.38208092108403</v>
      </c>
      <c r="H54" s="86">
        <v>50101.592893692003</v>
      </c>
      <c r="J54" s="28" t="s">
        <v>446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R54" s="76">
        <f t="shared" si="0"/>
        <v>-1</v>
      </c>
      <c r="BS54" s="76">
        <f t="shared" si="1"/>
        <v>-1</v>
      </c>
      <c r="BT54" s="76">
        <f t="shared" si="2"/>
        <v>-1</v>
      </c>
      <c r="BU54" s="76">
        <f t="shared" si="13"/>
        <v>-1</v>
      </c>
      <c r="BV54" s="76">
        <f t="shared" si="13"/>
        <v>-1</v>
      </c>
      <c r="BW54" s="76">
        <f t="shared" si="4"/>
        <v>-1</v>
      </c>
      <c r="BX54" s="76">
        <f t="shared" si="5"/>
        <v>-1</v>
      </c>
    </row>
    <row r="55" spans="1:76" x14ac:dyDescent="0.25">
      <c r="A55" s="28" t="s">
        <v>447</v>
      </c>
      <c r="B55" s="86">
        <v>1561526.2277655101</v>
      </c>
      <c r="C55" s="86">
        <v>22802.951130035999</v>
      </c>
      <c r="D55" s="86">
        <v>89903.565164363798</v>
      </c>
      <c r="E55" s="86">
        <v>298790.98874275002</v>
      </c>
      <c r="F55" s="86">
        <v>156460.705303733</v>
      </c>
      <c r="G55" s="86">
        <v>7664.9653404449</v>
      </c>
      <c r="H55" s="86">
        <v>505404.62949771102</v>
      </c>
      <c r="J55" s="28" t="s">
        <v>447</v>
      </c>
      <c r="K55" s="26">
        <v>11893.512027336499</v>
      </c>
      <c r="L55" s="26">
        <v>11943.0070357734</v>
      </c>
      <c r="M55" s="26">
        <v>11943.0070357734</v>
      </c>
      <c r="N55" s="26">
        <v>38057.194993758101</v>
      </c>
      <c r="O55" s="26">
        <v>10663.011502482999</v>
      </c>
      <c r="P55" s="26">
        <v>100752.090552059</v>
      </c>
      <c r="Q55" s="26">
        <v>1363685.89195412</v>
      </c>
      <c r="R55" s="26">
        <v>24959.243453589901</v>
      </c>
      <c r="S55" s="26">
        <v>12856.3455799476</v>
      </c>
      <c r="T55" s="26">
        <v>5918.3142562658404</v>
      </c>
      <c r="U55" s="26">
        <v>385.88859486803801</v>
      </c>
      <c r="V55" s="26">
        <v>48017.854102736201</v>
      </c>
      <c r="W55" s="26">
        <v>48017.854102736201</v>
      </c>
      <c r="X55" s="26">
        <v>335872997.11506599</v>
      </c>
      <c r="Y55" s="26">
        <v>0</v>
      </c>
      <c r="Z55" s="26">
        <v>5636.6534658371602</v>
      </c>
      <c r="AA55" s="26">
        <v>2208.8513821206798</v>
      </c>
      <c r="AB55" s="26">
        <v>4742.4328352826396</v>
      </c>
      <c r="AC55" s="26">
        <v>42873.500619088802</v>
      </c>
      <c r="AD55" s="26">
        <v>0</v>
      </c>
      <c r="AE55" s="26">
        <v>19764.436078192401</v>
      </c>
      <c r="AF55" s="26">
        <v>0</v>
      </c>
      <c r="AG55" s="26">
        <v>71195.102817154097</v>
      </c>
      <c r="AH55" s="26">
        <v>7910.5629922694898</v>
      </c>
      <c r="AI55" s="26">
        <v>79105.665809423605</v>
      </c>
      <c r="AJ55" s="26">
        <v>0</v>
      </c>
      <c r="AK55" s="26">
        <v>33017.357797133802</v>
      </c>
      <c r="AL55" s="26">
        <v>21.604383294917799</v>
      </c>
      <c r="AM55" s="26">
        <v>57534.537748701798</v>
      </c>
      <c r="AN55" s="26">
        <v>488.91862299001798</v>
      </c>
      <c r="AO55" s="26">
        <v>657.79478342124196</v>
      </c>
      <c r="AP55" s="26">
        <v>4723.39734927275</v>
      </c>
      <c r="AQ55" s="26">
        <v>24.186876723600999</v>
      </c>
      <c r="AR55" s="26">
        <v>0</v>
      </c>
      <c r="AS55" s="26">
        <v>457.93695793250498</v>
      </c>
      <c r="AT55" s="26">
        <v>266750.55467426701</v>
      </c>
      <c r="AU55" s="26">
        <v>136259.72012750999</v>
      </c>
      <c r="AV55" s="26">
        <v>130490.834546757</v>
      </c>
      <c r="AW55" s="26">
        <v>27.0546343850482</v>
      </c>
      <c r="AX55" s="26">
        <v>0.66005482806704197</v>
      </c>
      <c r="AY55" s="26">
        <v>21205.054838803499</v>
      </c>
      <c r="AZ55" s="26">
        <v>43.936147184201602</v>
      </c>
      <c r="BA55" s="26">
        <v>44472.289329078303</v>
      </c>
      <c r="BB55" s="26">
        <v>222.35371193747599</v>
      </c>
      <c r="BC55" s="26">
        <v>51.966461346913803</v>
      </c>
      <c r="BD55" s="26">
        <v>63532.112329899603</v>
      </c>
      <c r="BE55" s="26">
        <v>5594.6877311695898</v>
      </c>
      <c r="BF55" s="26">
        <v>82.484147540799299</v>
      </c>
      <c r="BG55" s="26">
        <v>245.946844153066</v>
      </c>
      <c r="BH55" s="26">
        <v>2.0226547181666299</v>
      </c>
      <c r="BI55" s="26">
        <v>6412.8559133054396</v>
      </c>
      <c r="BJ55" s="26">
        <v>10319.171946554599</v>
      </c>
      <c r="BK55" s="26">
        <v>0</v>
      </c>
      <c r="BL55" s="26">
        <v>4717.2185017068296</v>
      </c>
      <c r="BM55" s="26">
        <v>14567.036032494099</v>
      </c>
      <c r="BN55" s="26">
        <v>86397.741877108798</v>
      </c>
      <c r="BO55" s="26">
        <v>448042.27613474597</v>
      </c>
      <c r="BP55" s="26">
        <v>3322.5573107741102</v>
      </c>
      <c r="BR55" s="76">
        <f t="shared" si="0"/>
        <v>-0.12669677415184549</v>
      </c>
      <c r="BS55" s="76">
        <f t="shared" si="1"/>
        <v>-0.13325095662031539</v>
      </c>
      <c r="BT55" s="76">
        <f t="shared" si="2"/>
        <v>-0.12010535216483596</v>
      </c>
      <c r="BU55" s="76">
        <f t="shared" si="13"/>
        <v>-0.10723360233620985</v>
      </c>
      <c r="BV55" s="76">
        <f t="shared" si="13"/>
        <v>-0.12911219553182618</v>
      </c>
      <c r="BW55" s="76">
        <f t="shared" si="4"/>
        <v>-0.16335487135637639</v>
      </c>
      <c r="BX55" s="76">
        <f t="shared" si="5"/>
        <v>-0.11349787875899313</v>
      </c>
    </row>
    <row r="56" spans="1:76" x14ac:dyDescent="0.25">
      <c r="A56" s="28" t="s">
        <v>448</v>
      </c>
      <c r="B56" s="86">
        <v>1630499.96753815</v>
      </c>
      <c r="C56" s="86">
        <v>23889.085014072101</v>
      </c>
      <c r="D56" s="86">
        <v>94059.665083492</v>
      </c>
      <c r="E56" s="86">
        <v>319023.93846413802</v>
      </c>
      <c r="F56" s="86">
        <v>164427.587174582</v>
      </c>
      <c r="G56" s="86">
        <v>7806.9584286866502</v>
      </c>
      <c r="H56" s="86">
        <v>529153.41980800498</v>
      </c>
      <c r="J56" s="28" t="s">
        <v>448</v>
      </c>
      <c r="K56" s="26">
        <v>9036.0484175148904</v>
      </c>
      <c r="L56" s="26">
        <v>8831.0656825890092</v>
      </c>
      <c r="M56" s="26">
        <v>8831.0656825890092</v>
      </c>
      <c r="N56" s="26">
        <v>28399.4304685274</v>
      </c>
      <c r="O56" s="26">
        <v>8064.8774985826003</v>
      </c>
      <c r="P56" s="26">
        <v>76545.963089252298</v>
      </c>
      <c r="Q56" s="26">
        <v>1019911.1174893701</v>
      </c>
      <c r="R56" s="26">
        <v>18777.477393033401</v>
      </c>
      <c r="S56" s="26">
        <v>9767.5536183547301</v>
      </c>
      <c r="T56" s="26">
        <v>4468.7031844046496</v>
      </c>
      <c r="U56" s="26">
        <v>293.17728990471301</v>
      </c>
      <c r="V56" s="26">
        <v>36316.853183629501</v>
      </c>
      <c r="W56" s="26">
        <v>36316.853183629501</v>
      </c>
      <c r="X56" s="26">
        <v>250719702.13303301</v>
      </c>
      <c r="Y56" s="26">
        <v>0</v>
      </c>
      <c r="Z56" s="26">
        <v>4221.2928686125997</v>
      </c>
      <c r="AA56" s="26">
        <v>1665.35713070627</v>
      </c>
      <c r="AB56" s="26">
        <v>3588.2307873162199</v>
      </c>
      <c r="AC56" s="26">
        <v>32572.946322987598</v>
      </c>
      <c r="AD56" s="26">
        <v>0</v>
      </c>
      <c r="AE56" s="26">
        <v>14836.918434163899</v>
      </c>
      <c r="AF56" s="26">
        <v>0</v>
      </c>
      <c r="AG56" s="26">
        <v>53451.281928228498</v>
      </c>
      <c r="AH56" s="26">
        <v>5939.0294994471897</v>
      </c>
      <c r="AI56" s="26">
        <v>59390.311427675697</v>
      </c>
      <c r="AJ56" s="26">
        <v>0</v>
      </c>
      <c r="AK56" s="26">
        <v>24987.5055404878</v>
      </c>
      <c r="AL56" s="26">
        <v>15.889238809393801</v>
      </c>
      <c r="AM56" s="26">
        <v>43378.605386423696</v>
      </c>
      <c r="AN56" s="26">
        <v>370.44159792567098</v>
      </c>
      <c r="AO56" s="26">
        <v>346.98540368502501</v>
      </c>
      <c r="AP56" s="26">
        <v>3400.9024524215001</v>
      </c>
      <c r="AQ56" s="26">
        <v>18.1851183285658</v>
      </c>
      <c r="AR56" s="26">
        <v>0</v>
      </c>
      <c r="AS56" s="26">
        <v>229.12496097378099</v>
      </c>
      <c r="AT56" s="26">
        <v>201569.35883807001</v>
      </c>
      <c r="AU56" s="26">
        <v>101714.07302371001</v>
      </c>
      <c r="AV56" s="26">
        <v>99855.285814359697</v>
      </c>
      <c r="AW56" s="26">
        <v>19.174220321433801</v>
      </c>
      <c r="AX56" s="26">
        <v>0.50085624145020002</v>
      </c>
      <c r="AY56" s="26">
        <v>16050.4239692675</v>
      </c>
      <c r="AZ56" s="26">
        <v>22.3267812448398</v>
      </c>
      <c r="BA56" s="26">
        <v>33289.225001295199</v>
      </c>
      <c r="BB56" s="26">
        <v>138.461159546288</v>
      </c>
      <c r="BC56" s="26">
        <v>33.5482100139442</v>
      </c>
      <c r="BD56" s="26">
        <v>47556.142698457297</v>
      </c>
      <c r="BE56" s="26">
        <v>4204.2878981092099</v>
      </c>
      <c r="BF56" s="26">
        <v>62.337619569327103</v>
      </c>
      <c r="BG56" s="26">
        <v>158.88573719583101</v>
      </c>
      <c r="BH56" s="26">
        <v>1.5179984135540101</v>
      </c>
      <c r="BI56" s="26">
        <v>4670.7018041435804</v>
      </c>
      <c r="BJ56" s="26">
        <v>7734.4055252977096</v>
      </c>
      <c r="BK56" s="26">
        <v>0</v>
      </c>
      <c r="BL56" s="26">
        <v>3583.6151861621702</v>
      </c>
      <c r="BM56" s="26">
        <v>11005.026054861901</v>
      </c>
      <c r="BN56" s="26">
        <v>65630.1324630663</v>
      </c>
      <c r="BO56" s="26">
        <v>338446.66374862799</v>
      </c>
      <c r="BP56" s="26">
        <v>2503.2365629856199</v>
      </c>
      <c r="BR56" s="76">
        <f t="shared" si="0"/>
        <v>-0.37447952297152903</v>
      </c>
      <c r="BS56" s="76">
        <f t="shared" si="1"/>
        <v>-0.37892479241360372</v>
      </c>
      <c r="BT56" s="76">
        <f t="shared" si="2"/>
        <v>-0.36858895494728877</v>
      </c>
      <c r="BU56" s="76">
        <f t="shared" si="13"/>
        <v>-0.36816854619601302</v>
      </c>
      <c r="BV56" s="76">
        <f t="shared" si="13"/>
        <v>-0.38140506242596345</v>
      </c>
      <c r="BW56" s="76">
        <f t="shared" si="4"/>
        <v>-0.40172580053954204</v>
      </c>
      <c r="BX56" s="76">
        <f t="shared" si="5"/>
        <v>-0.36039974215525611</v>
      </c>
    </row>
    <row r="57" spans="1:76" x14ac:dyDescent="0.25">
      <c r="BR57" s="23"/>
      <c r="BS57" s="23"/>
      <c r="BT57" s="23"/>
      <c r="BU57" s="23"/>
      <c r="BV57" s="23"/>
      <c r="BW57" s="23"/>
      <c r="BX57" s="23"/>
    </row>
    <row r="58" spans="1:76" x14ac:dyDescent="0.25">
      <c r="A58" s="3"/>
      <c r="BR58" s="23"/>
      <c r="BS58" s="23" t="str">
        <f>IF(AE58&lt;&gt;0,(AE58-C58)/C58,"")</f>
        <v/>
      </c>
      <c r="BT58" s="23" t="str">
        <f>IF(AI58&lt;&gt;0,(AI58-D58)/D58,"")</f>
        <v/>
      </c>
      <c r="BU58" s="23" t="str">
        <f t="shared" ref="BU58:BV61" si="14">IF(AT58&lt;&gt;0,(AT58-E58)/E58,"")</f>
        <v/>
      </c>
      <c r="BV58" s="23" t="str">
        <f t="shared" si="14"/>
        <v/>
      </c>
      <c r="BW58" s="23" t="str">
        <f>IF(BI58&lt;&gt;0,(BI58-G58)/G58,"")</f>
        <v/>
      </c>
      <c r="BX58" s="23" t="str">
        <f>IF(BO58&lt;&gt;0,(BO58-H58)/H58,"")</f>
        <v/>
      </c>
    </row>
    <row r="59" spans="1:76" x14ac:dyDescent="0.25">
      <c r="A59" s="4" t="s">
        <v>55</v>
      </c>
      <c r="B59" s="1">
        <f t="shared" ref="B59:H59" si="15">SUM(B3:B56)</f>
        <v>18971507.148462445</v>
      </c>
      <c r="C59" s="1">
        <f t="shared" si="15"/>
        <v>310501.66447519499</v>
      </c>
      <c r="D59" s="1">
        <f t="shared" si="15"/>
        <v>734961.2276205977</v>
      </c>
      <c r="E59" s="1">
        <f t="shared" si="15"/>
        <v>2743578.8137966413</v>
      </c>
      <c r="F59" s="1">
        <f t="shared" si="15"/>
        <v>1857527.8326858354</v>
      </c>
      <c r="G59" s="1">
        <f t="shared" si="15"/>
        <v>138809.90832277914</v>
      </c>
      <c r="H59" s="1">
        <f t="shared" si="15"/>
        <v>5458054.1119477227</v>
      </c>
      <c r="K59" s="1">
        <f t="shared" ref="K59:AP59" si="16">SUM(K3:K56)</f>
        <v>113049.40217982826</v>
      </c>
      <c r="L59" s="1">
        <f t="shared" si="16"/>
        <v>177647.68407152817</v>
      </c>
      <c r="M59" s="1">
        <f t="shared" si="16"/>
        <v>177647.68407152817</v>
      </c>
      <c r="N59" s="1">
        <f t="shared" si="16"/>
        <v>497715.08402330021</v>
      </c>
      <c r="O59" s="1">
        <f t="shared" si="16"/>
        <v>110949.72254415235</v>
      </c>
      <c r="P59" s="1">
        <f t="shared" si="16"/>
        <v>957664.29478896782</v>
      </c>
      <c r="Q59" s="1">
        <f t="shared" si="16"/>
        <v>16392875.626274843</v>
      </c>
      <c r="R59" s="1">
        <f t="shared" si="16"/>
        <v>286200.345652555</v>
      </c>
      <c r="S59" s="1">
        <f t="shared" si="16"/>
        <v>122201.27194698041</v>
      </c>
      <c r="T59" s="1">
        <f t="shared" si="16"/>
        <v>63580.31520271521</v>
      </c>
      <c r="U59" s="1">
        <f t="shared" si="16"/>
        <v>3667.9392512118484</v>
      </c>
      <c r="V59" s="1">
        <f t="shared" si="16"/>
        <v>499908.57884942647</v>
      </c>
      <c r="W59" s="1">
        <f t="shared" si="16"/>
        <v>499908.57884942647</v>
      </c>
      <c r="X59" s="1">
        <f t="shared" si="16"/>
        <v>2736865099.0280929</v>
      </c>
      <c r="Y59" s="1">
        <f t="shared" si="16"/>
        <v>0</v>
      </c>
      <c r="Z59" s="1">
        <f t="shared" si="16"/>
        <v>69737.678668602006</v>
      </c>
      <c r="AA59" s="1">
        <f t="shared" si="16"/>
        <v>24381.373535551757</v>
      </c>
      <c r="AB59" s="1">
        <f t="shared" si="16"/>
        <v>48993.360310485717</v>
      </c>
      <c r="AC59" s="1">
        <f t="shared" si="16"/>
        <v>407519.24791483837</v>
      </c>
      <c r="AD59" s="1">
        <f t="shared" si="16"/>
        <v>0</v>
      </c>
      <c r="AE59" s="1">
        <f t="shared" si="16"/>
        <v>269545.50700401672</v>
      </c>
      <c r="AF59" s="1">
        <f t="shared" si="16"/>
        <v>0</v>
      </c>
      <c r="AG59" s="1">
        <f t="shared" si="16"/>
        <v>587579.83779893466</v>
      </c>
      <c r="AH59" s="1">
        <f t="shared" si="16"/>
        <v>65286.798383800473</v>
      </c>
      <c r="AI59" s="1">
        <f t="shared" si="16"/>
        <v>652866.63618273498</v>
      </c>
      <c r="AJ59" s="1">
        <f t="shared" si="16"/>
        <v>0</v>
      </c>
      <c r="AK59" s="1">
        <f t="shared" si="16"/>
        <v>339551.79778027156</v>
      </c>
      <c r="AL59" s="1">
        <f t="shared" si="16"/>
        <v>261.00816848686685</v>
      </c>
      <c r="AM59" s="1">
        <f t="shared" si="16"/>
        <v>634910.94736215204</v>
      </c>
      <c r="AN59" s="1">
        <f t="shared" si="16"/>
        <v>5690.5259788642825</v>
      </c>
      <c r="AO59" s="1">
        <f t="shared" si="16"/>
        <v>10670.818820205666</v>
      </c>
      <c r="AP59" s="1">
        <f t="shared" si="16"/>
        <v>58517.820030134135</v>
      </c>
      <c r="AQ59" s="1">
        <f t="shared" ref="AQ59:BP59" si="17">SUM(AQ3:AQ56)</f>
        <v>284.31303747366911</v>
      </c>
      <c r="AR59" s="1">
        <f t="shared" si="17"/>
        <v>0</v>
      </c>
      <c r="AS59" s="1">
        <f t="shared" si="17"/>
        <v>7676.3141667698983</v>
      </c>
      <c r="AT59" s="1">
        <f t="shared" si="17"/>
        <v>2396698.8277219343</v>
      </c>
      <c r="AU59" s="1">
        <f t="shared" si="17"/>
        <v>1616324.3857783405</v>
      </c>
      <c r="AV59" s="1">
        <f t="shared" si="17"/>
        <v>780374.44194359402</v>
      </c>
      <c r="AW59" s="1">
        <f t="shared" si="17"/>
        <v>341.25955274236156</v>
      </c>
      <c r="AX59" s="1">
        <f t="shared" si="17"/>
        <v>7.6674867219220815</v>
      </c>
      <c r="AY59" s="1">
        <f t="shared" si="17"/>
        <v>247126.9496140402</v>
      </c>
      <c r="AZ59" s="1">
        <f t="shared" si="17"/>
        <v>729.64917199749891</v>
      </c>
      <c r="BA59" s="1">
        <f t="shared" si="17"/>
        <v>525704.32025102514</v>
      </c>
      <c r="BB59" s="1">
        <f t="shared" si="17"/>
        <v>3185.524166650323</v>
      </c>
      <c r="BC59" s="1">
        <f t="shared" si="17"/>
        <v>720.83122698478144</v>
      </c>
      <c r="BD59" s="1">
        <f t="shared" si="17"/>
        <v>751010.98427012807</v>
      </c>
      <c r="BE59" s="1">
        <f t="shared" si="17"/>
        <v>65405.533714881225</v>
      </c>
      <c r="BF59" s="1">
        <f t="shared" si="17"/>
        <v>963.18828119467184</v>
      </c>
      <c r="BG59" s="1">
        <f t="shared" si="17"/>
        <v>3409.3807841924331</v>
      </c>
      <c r="BH59" s="1">
        <f t="shared" si="17"/>
        <v>23.830770729491284</v>
      </c>
      <c r="BI59" s="1">
        <f t="shared" si="17"/>
        <v>120117.43517506849</v>
      </c>
      <c r="BJ59" s="1">
        <f t="shared" si="17"/>
        <v>125984.24363927866</v>
      </c>
      <c r="BK59" s="1">
        <f t="shared" si="17"/>
        <v>0</v>
      </c>
      <c r="BL59" s="1">
        <f t="shared" si="17"/>
        <v>44908.679125166433</v>
      </c>
      <c r="BM59" s="1">
        <f t="shared" si="17"/>
        <v>154910.28107337735</v>
      </c>
      <c r="BN59" s="1">
        <f t="shared" si="17"/>
        <v>823919.90125119465</v>
      </c>
      <c r="BO59" s="1">
        <f t="shared" si="17"/>
        <v>4774609.2844495047</v>
      </c>
      <c r="BP59" s="1">
        <f t="shared" si="17"/>
        <v>37149.61792832327</v>
      </c>
      <c r="BQ59" s="1"/>
      <c r="BR59" s="76">
        <f t="shared" ref="BR59" si="18">IF(B59&lt;&gt;0,(Q59-B59)/B59,"")</f>
        <v>-0.13592127931684059</v>
      </c>
      <c r="BS59" s="23">
        <f>IF(AE59&lt;&gt;0,(AE59-C59)/C59,"")</f>
        <v>-0.13190318171209073</v>
      </c>
      <c r="BT59" s="23">
        <f>IF(AI59&lt;&gt;0,(AI59-D59)/D59,"")</f>
        <v>-0.11169921398934211</v>
      </c>
      <c r="BU59" s="23">
        <f t="shared" si="14"/>
        <v>-0.12643339580053278</v>
      </c>
      <c r="BV59" s="23">
        <f t="shared" si="14"/>
        <v>-0.12985186152432193</v>
      </c>
      <c r="BW59" s="23">
        <f>IF(BI59&lt;&gt;0,(BI59-G59)/G59,"")</f>
        <v>-0.13466238378491285</v>
      </c>
      <c r="BX59" s="23">
        <f>IF(BO59&lt;&gt;0,(BO59-H59)/H59,"")</f>
        <v>-0.12521767162442601</v>
      </c>
    </row>
    <row r="60" spans="1:76" x14ac:dyDescent="0.25">
      <c r="A60" s="4" t="s">
        <v>74</v>
      </c>
      <c r="B60" s="1">
        <f t="shared" ref="B60:H60" si="19">SUM(B3:B16)</f>
        <v>7865312.7722690003</v>
      </c>
      <c r="C60" s="1">
        <f t="shared" si="19"/>
        <v>130743.48795288098</v>
      </c>
      <c r="D60" s="1">
        <f t="shared" si="19"/>
        <v>160439.9245888</v>
      </c>
      <c r="E60" s="1">
        <f t="shared" si="19"/>
        <v>850175.72151535994</v>
      </c>
      <c r="F60" s="1">
        <f t="shared" si="19"/>
        <v>720793.23960374994</v>
      </c>
      <c r="G60" s="1">
        <f t="shared" si="19"/>
        <v>74197.072988887012</v>
      </c>
      <c r="H60" s="1">
        <f t="shared" si="19"/>
        <v>1876616.2393738902</v>
      </c>
      <c r="K60" s="1">
        <f t="shared" ref="K60:AP60" si="20">SUM(K3:K16)</f>
        <v>40755.344339399679</v>
      </c>
      <c r="L60" s="1">
        <f t="shared" si="20"/>
        <v>36784.547948364503</v>
      </c>
      <c r="M60" s="1">
        <f t="shared" si="20"/>
        <v>36784.547948364503</v>
      </c>
      <c r="N60" s="1">
        <f t="shared" si="20"/>
        <v>121630.50242684137</v>
      </c>
      <c r="O60" s="1">
        <f t="shared" si="20"/>
        <v>35919.679824788196</v>
      </c>
      <c r="P60" s="1">
        <f t="shared" si="20"/>
        <v>345248.37706780713</v>
      </c>
      <c r="Q60" s="1">
        <f t="shared" si="20"/>
        <v>6282820.8355382038</v>
      </c>
      <c r="R60" s="1">
        <f t="shared" si="20"/>
        <v>82366.224070118507</v>
      </c>
      <c r="S60" s="1">
        <f t="shared" si="20"/>
        <v>44054.700774921585</v>
      </c>
      <c r="T60" s="1">
        <f t="shared" si="20"/>
        <v>19807.313855999935</v>
      </c>
      <c r="U60" s="1">
        <f t="shared" si="20"/>
        <v>1322.3371179316055</v>
      </c>
      <c r="V60" s="1">
        <f t="shared" si="20"/>
        <v>161735.33723657255</v>
      </c>
      <c r="W60" s="1">
        <f t="shared" si="20"/>
        <v>161735.33723657255</v>
      </c>
      <c r="X60" s="1">
        <f t="shared" si="20"/>
        <v>184660456.51160303</v>
      </c>
      <c r="Y60" s="1">
        <f t="shared" si="20"/>
        <v>0</v>
      </c>
      <c r="Z60" s="1">
        <f t="shared" si="20"/>
        <v>18271.726508347547</v>
      </c>
      <c r="AA60" s="1">
        <f t="shared" si="20"/>
        <v>7350.3952736041383</v>
      </c>
      <c r="AB60" s="1">
        <f t="shared" si="20"/>
        <v>15997.988158044711</v>
      </c>
      <c r="AC60" s="1">
        <f t="shared" si="20"/>
        <v>146915.13661643848</v>
      </c>
      <c r="AD60" s="1">
        <f t="shared" si="20"/>
        <v>0</v>
      </c>
      <c r="AE60" s="1">
        <f t="shared" si="20"/>
        <v>104682.92340667988</v>
      </c>
      <c r="AF60" s="1">
        <f t="shared" si="20"/>
        <v>0</v>
      </c>
      <c r="AG60" s="1">
        <f t="shared" si="20"/>
        <v>120870.50699420105</v>
      </c>
      <c r="AH60" s="1">
        <f t="shared" si="20"/>
        <v>13430.207780907818</v>
      </c>
      <c r="AI60" s="1">
        <f t="shared" si="20"/>
        <v>134300.71477510882</v>
      </c>
      <c r="AJ60" s="1">
        <f t="shared" si="20"/>
        <v>0</v>
      </c>
      <c r="AK60" s="1">
        <f t="shared" si="20"/>
        <v>111479.92677769449</v>
      </c>
      <c r="AL60" s="1">
        <f t="shared" si="20"/>
        <v>89.481832316703617</v>
      </c>
      <c r="AM60" s="1">
        <f t="shared" si="20"/>
        <v>191470.77226841886</v>
      </c>
      <c r="AN60" s="1">
        <f t="shared" si="20"/>
        <v>2144.9211900191222</v>
      </c>
      <c r="AO60" s="1">
        <f t="shared" si="20"/>
        <v>1214.1244805093763</v>
      </c>
      <c r="AP60" s="1">
        <f t="shared" si="20"/>
        <v>18757.737613462057</v>
      </c>
      <c r="AQ60" s="1">
        <f t="shared" ref="AQ60:BP60" si="21">SUM(AQ3:AQ16)</f>
        <v>104.55712174027437</v>
      </c>
      <c r="AR60" s="1">
        <f t="shared" si="21"/>
        <v>0</v>
      </c>
      <c r="AS60" s="1">
        <f t="shared" si="21"/>
        <v>707.93673895353061</v>
      </c>
      <c r="AT60" s="1">
        <f t="shared" si="21"/>
        <v>685134.58276104287</v>
      </c>
      <c r="AU60" s="1">
        <f t="shared" si="21"/>
        <v>580928.13190998207</v>
      </c>
      <c r="AV60" s="1">
        <f t="shared" si="21"/>
        <v>104206.45085106029</v>
      </c>
      <c r="AW60" s="1">
        <f t="shared" si="21"/>
        <v>104.06814528679367</v>
      </c>
      <c r="AX60" s="1">
        <f t="shared" si="21"/>
        <v>2.9039953552221305</v>
      </c>
      <c r="AY60" s="1">
        <f t="shared" si="21"/>
        <v>92850.442654857456</v>
      </c>
      <c r="AZ60" s="1">
        <f t="shared" si="21"/>
        <v>71.716129380007231</v>
      </c>
      <c r="BA60" s="1">
        <f t="shared" si="21"/>
        <v>190617.34600952594</v>
      </c>
      <c r="BB60" s="1">
        <f t="shared" si="21"/>
        <v>644.14107258373895</v>
      </c>
      <c r="BC60" s="1">
        <f t="shared" si="21"/>
        <v>163.66304989036411</v>
      </c>
      <c r="BD60" s="1">
        <f t="shared" si="21"/>
        <v>272310.47891616425</v>
      </c>
      <c r="BE60" s="1">
        <f t="shared" si="21"/>
        <v>18381.865746854946</v>
      </c>
      <c r="BF60" s="1">
        <f t="shared" si="21"/>
        <v>360.11022211260018</v>
      </c>
      <c r="BG60" s="1">
        <f t="shared" si="21"/>
        <v>775.78946423565037</v>
      </c>
      <c r="BH60" s="1">
        <f t="shared" si="21"/>
        <v>8.7132735888187991</v>
      </c>
      <c r="BI60" s="1">
        <f t="shared" si="21"/>
        <v>60914.272950218699</v>
      </c>
      <c r="BJ60" s="1">
        <f t="shared" si="21"/>
        <v>33559.267268596108</v>
      </c>
      <c r="BK60" s="1">
        <f t="shared" si="21"/>
        <v>0</v>
      </c>
      <c r="BL60" s="1">
        <f t="shared" si="21"/>
        <v>16159.777268332877</v>
      </c>
      <c r="BM60" s="1">
        <f t="shared" si="21"/>
        <v>48855.307057685648</v>
      </c>
      <c r="BN60" s="1">
        <f t="shared" si="21"/>
        <v>295888.34645734372</v>
      </c>
      <c r="BO60" s="1">
        <f t="shared" si="21"/>
        <v>1501987.9991796692</v>
      </c>
      <c r="BP60" s="1">
        <f t="shared" si="21"/>
        <v>11025.924829779498</v>
      </c>
      <c r="BQ60" s="1"/>
      <c r="BR60" s="76">
        <f t="shared" ref="BR60:BR61" si="22">IF(B60&lt;&gt;0,(Q60-B60)/B60,"")</f>
        <v>-0.20119885661893089</v>
      </c>
      <c r="BS60" s="23">
        <f>IF(AE60&lt;&gt;0,(AE60-C60)/C60,"")</f>
        <v>-0.19932590872589495</v>
      </c>
      <c r="BT60" s="23">
        <f>IF(AI60&lt;&gt;0,(AI60-D60)/D60,"")</f>
        <v>-0.16292210234257309</v>
      </c>
      <c r="BU60" s="23">
        <f t="shared" si="14"/>
        <v>-0.19412591371128129</v>
      </c>
      <c r="BV60" s="23">
        <f t="shared" si="14"/>
        <v>-0.1940433122966824</v>
      </c>
      <c r="BW60" s="23">
        <f>IF(BI60&lt;&gt;0,(BI60-G60)/G60,"")</f>
        <v>-0.17902053953877353</v>
      </c>
      <c r="BX60" s="23">
        <f>IF(BO60&lt;&gt;0,(BO60-H60)/H60,"")</f>
        <v>-0.1996296484779494</v>
      </c>
    </row>
    <row r="61" spans="1:76" x14ac:dyDescent="0.25">
      <c r="A61" s="4" t="s">
        <v>127</v>
      </c>
      <c r="B61" s="1">
        <f t="shared" ref="B61:H61" si="23">SUM(B17:B48)</f>
        <v>7158089.1155387992</v>
      </c>
      <c r="C61" s="1">
        <f t="shared" si="23"/>
        <v>121029.91439643702</v>
      </c>
      <c r="D61" s="1">
        <f t="shared" si="23"/>
        <v>348265.74997212808</v>
      </c>
      <c r="E61" s="1">
        <f t="shared" si="23"/>
        <v>1157982.0932886899</v>
      </c>
      <c r="F61" s="1">
        <f t="shared" si="23"/>
        <v>747684.45730989019</v>
      </c>
      <c r="G61" s="1">
        <f t="shared" si="23"/>
        <v>45339.278629796107</v>
      </c>
      <c r="H61" s="1">
        <f t="shared" si="23"/>
        <v>2270393.2354035196</v>
      </c>
      <c r="K61" s="1">
        <f t="shared" ref="K61:BP61" si="24">SUM(K17:K48)</f>
        <v>48283.361774763682</v>
      </c>
      <c r="L61" s="1">
        <f t="shared" si="24"/>
        <v>103282.95061404799</v>
      </c>
      <c r="M61" s="1">
        <f t="shared" si="24"/>
        <v>103282.95061404799</v>
      </c>
      <c r="N61" s="1">
        <f t="shared" si="24"/>
        <v>270693.58874494262</v>
      </c>
      <c r="O61" s="1">
        <f t="shared" si="24"/>
        <v>51487.932568566815</v>
      </c>
      <c r="P61" s="1">
        <f t="shared" si="24"/>
        <v>409017.00793010968</v>
      </c>
      <c r="Q61" s="1">
        <f t="shared" si="24"/>
        <v>7133495.701788309</v>
      </c>
      <c r="R61" s="1">
        <f t="shared" si="24"/>
        <v>143162.63165981291</v>
      </c>
      <c r="S61" s="1">
        <f t="shared" si="24"/>
        <v>52192.105031719359</v>
      </c>
      <c r="T61" s="1">
        <f t="shared" si="24"/>
        <v>30286.32875707683</v>
      </c>
      <c r="U61" s="1">
        <f t="shared" si="24"/>
        <v>1566.5679188411832</v>
      </c>
      <c r="V61" s="1">
        <f t="shared" si="24"/>
        <v>232099.46467459708</v>
      </c>
      <c r="W61" s="1">
        <f t="shared" si="24"/>
        <v>232099.46467459708</v>
      </c>
      <c r="X61" s="1">
        <f t="shared" si="24"/>
        <v>1838411282.9314766</v>
      </c>
      <c r="Y61" s="1">
        <f t="shared" si="24"/>
        <v>0</v>
      </c>
      <c r="Z61" s="1">
        <f t="shared" si="24"/>
        <v>36692.255675596782</v>
      </c>
      <c r="AA61" s="1">
        <f t="shared" si="24"/>
        <v>11860.535613116173</v>
      </c>
      <c r="AB61" s="1">
        <f t="shared" si="24"/>
        <v>22598.808805214434</v>
      </c>
      <c r="AC61" s="1">
        <f t="shared" si="24"/>
        <v>174050.8507291975</v>
      </c>
      <c r="AD61" s="1">
        <f t="shared" si="24"/>
        <v>0</v>
      </c>
      <c r="AE61" s="1">
        <f t="shared" si="24"/>
        <v>120584.1340488766</v>
      </c>
      <c r="AF61" s="1">
        <f t="shared" si="24"/>
        <v>0</v>
      </c>
      <c r="AG61" s="1">
        <f t="shared" si="24"/>
        <v>312290.68202606135</v>
      </c>
      <c r="AH61" s="1">
        <f t="shared" si="24"/>
        <v>34698.968422473001</v>
      </c>
      <c r="AI61" s="1">
        <f t="shared" si="24"/>
        <v>346989.65044853429</v>
      </c>
      <c r="AJ61" s="1">
        <f t="shared" si="24"/>
        <v>0</v>
      </c>
      <c r="AK61" s="1">
        <f t="shared" si="24"/>
        <v>156014.51659483844</v>
      </c>
      <c r="AL61" s="1">
        <f t="shared" si="24"/>
        <v>124.07954420027856</v>
      </c>
      <c r="AM61" s="1">
        <f t="shared" si="24"/>
        <v>308797.87304383522</v>
      </c>
      <c r="AN61" s="1">
        <f t="shared" si="24"/>
        <v>2541.8821693984087</v>
      </c>
      <c r="AO61" s="1">
        <f t="shared" si="24"/>
        <v>7129.9855157706415</v>
      </c>
      <c r="AP61" s="1">
        <f t="shared" si="24"/>
        <v>28916.110233027077</v>
      </c>
      <c r="AQ61" s="1">
        <f t="shared" si="24"/>
        <v>129.19449564410766</v>
      </c>
      <c r="AR61" s="1">
        <f t="shared" si="24"/>
        <v>0</v>
      </c>
      <c r="AS61" s="1">
        <f t="shared" si="24"/>
        <v>5268.406243760197</v>
      </c>
      <c r="AT61" s="1">
        <f t="shared" si="24"/>
        <v>1155522.3285914531</v>
      </c>
      <c r="AU61" s="1">
        <f t="shared" si="24"/>
        <v>745819.33885024372</v>
      </c>
      <c r="AV61" s="1">
        <f t="shared" si="24"/>
        <v>409702.98974121088</v>
      </c>
      <c r="AW61" s="1">
        <f t="shared" si="24"/>
        <v>173.10991105825116</v>
      </c>
      <c r="AX61" s="1">
        <f t="shared" si="24"/>
        <v>3.4132650349043412</v>
      </c>
      <c r="AY61" s="1">
        <f t="shared" si="24"/>
        <v>110639.78432889251</v>
      </c>
      <c r="AZ61" s="1">
        <f t="shared" si="24"/>
        <v>497.04785211853084</v>
      </c>
      <c r="BA61" s="1">
        <f t="shared" si="24"/>
        <v>241167.77030834364</v>
      </c>
      <c r="BB61" s="1">
        <f t="shared" si="24"/>
        <v>1891.3932415580027</v>
      </c>
      <c r="BC61" s="1">
        <f t="shared" si="24"/>
        <v>412.92082109095645</v>
      </c>
      <c r="BD61" s="1">
        <f t="shared" si="24"/>
        <v>344529.04904218629</v>
      </c>
      <c r="BE61" s="1">
        <f t="shared" si="24"/>
        <v>33160.841802544543</v>
      </c>
      <c r="BF61" s="1">
        <f t="shared" si="24"/>
        <v>432.72012294490042</v>
      </c>
      <c r="BG61" s="1">
        <f t="shared" si="24"/>
        <v>1951.6002651289373</v>
      </c>
      <c r="BH61" s="1">
        <f t="shared" si="24"/>
        <v>10.871490086323035</v>
      </c>
      <c r="BI61" s="1">
        <f t="shared" si="24"/>
        <v>45208.354674231108</v>
      </c>
      <c r="BJ61" s="1">
        <f t="shared" si="24"/>
        <v>65732.559114120479</v>
      </c>
      <c r="BK61" s="1">
        <f t="shared" si="24"/>
        <v>0</v>
      </c>
      <c r="BL61" s="1">
        <f t="shared" si="24"/>
        <v>19210.846386970519</v>
      </c>
      <c r="BM61" s="1">
        <f t="shared" si="24"/>
        <v>73192.156114503057</v>
      </c>
      <c r="BN61" s="1">
        <f t="shared" si="24"/>
        <v>353045.47097726323</v>
      </c>
      <c r="BO61" s="1">
        <f t="shared" si="24"/>
        <v>2259747.4077874045</v>
      </c>
      <c r="BP61" s="1">
        <f t="shared" si="24"/>
        <v>18246.534375607651</v>
      </c>
      <c r="BQ61" s="1"/>
      <c r="BR61" s="76">
        <f t="shared" si="22"/>
        <v>-3.4357512673462982E-3</v>
      </c>
      <c r="BS61" s="23">
        <f>IF(AE61&lt;&gt;0,(AE61-C61)/C61,"")</f>
        <v>-3.683224513406243E-3</v>
      </c>
      <c r="BT61" s="23">
        <f>IF(AI61&lt;&gt;0,(AI61-D61)/D61,"")</f>
        <v>-3.6641545248015778E-3</v>
      </c>
      <c r="BU61" s="23">
        <f t="shared" si="14"/>
        <v>-2.1241819813041596E-3</v>
      </c>
      <c r="BV61" s="23">
        <f t="shared" si="14"/>
        <v>-2.4945261887040198E-3</v>
      </c>
      <c r="BW61" s="23">
        <f>IF(BI61&lt;&gt;0,(BI61-G61)/G61,"")</f>
        <v>-2.8876497271608024E-3</v>
      </c>
      <c r="BX61" s="23">
        <f>IF(BO61&lt;&gt;0,(BO61-H61)/H61,"")</f>
        <v>-4.6889796226084182E-3</v>
      </c>
    </row>
    <row r="62" spans="1:76" x14ac:dyDescent="0.25">
      <c r="A62" s="4" t="s">
        <v>441</v>
      </c>
      <c r="B62" s="1">
        <f>SUM(B49:B56)</f>
        <v>3948105.2606546413</v>
      </c>
      <c r="C62" s="1">
        <f t="shared" ref="C62:H62" si="25">SUM(C49:C56)</f>
        <v>58728.262125877111</v>
      </c>
      <c r="D62" s="1">
        <f t="shared" si="25"/>
        <v>226255.55305966953</v>
      </c>
      <c r="E62" s="1">
        <f t="shared" si="25"/>
        <v>735420.99899259093</v>
      </c>
      <c r="F62" s="1">
        <f t="shared" si="25"/>
        <v>389050.135772195</v>
      </c>
      <c r="G62" s="1">
        <f t="shared" si="25"/>
        <v>19273.556704095965</v>
      </c>
      <c r="H62" s="1">
        <f t="shared" si="25"/>
        <v>1311044.6371703125</v>
      </c>
      <c r="K62" s="1">
        <f t="shared" ref="K62:BP62" si="26">SUM(K49:K56)</f>
        <v>24010.696065664877</v>
      </c>
      <c r="L62" s="1">
        <f t="shared" si="26"/>
        <v>37580.185509115683</v>
      </c>
      <c r="M62" s="1">
        <f t="shared" si="26"/>
        <v>37580.185509115683</v>
      </c>
      <c r="N62" s="1">
        <f t="shared" si="26"/>
        <v>105390.99285151617</v>
      </c>
      <c r="O62" s="1">
        <f t="shared" si="26"/>
        <v>23542.110150797358</v>
      </c>
      <c r="P62" s="1">
        <f t="shared" si="26"/>
        <v>203398.90979105071</v>
      </c>
      <c r="Q62" s="1">
        <f t="shared" si="26"/>
        <v>2976559.0889483308</v>
      </c>
      <c r="R62" s="1">
        <f t="shared" si="26"/>
        <v>60671.489922623616</v>
      </c>
      <c r="S62" s="1">
        <f t="shared" si="26"/>
        <v>25954.466140339464</v>
      </c>
      <c r="T62" s="1">
        <f t="shared" si="26"/>
        <v>13486.672589638434</v>
      </c>
      <c r="U62" s="1">
        <f t="shared" si="26"/>
        <v>779.03421443905972</v>
      </c>
      <c r="V62" s="1">
        <f t="shared" si="26"/>
        <v>106073.77693825679</v>
      </c>
      <c r="W62" s="1">
        <f t="shared" si="26"/>
        <v>106073.77693825679</v>
      </c>
      <c r="X62" s="1">
        <f t="shared" si="26"/>
        <v>713793359.58501351</v>
      </c>
      <c r="Y62" s="1">
        <f t="shared" si="26"/>
        <v>0</v>
      </c>
      <c r="Z62" s="1">
        <f t="shared" si="26"/>
        <v>14773.696484657663</v>
      </c>
      <c r="AA62" s="1">
        <f t="shared" si="26"/>
        <v>5170.4426488314466</v>
      </c>
      <c r="AB62" s="1">
        <f t="shared" si="26"/>
        <v>10396.563347226576</v>
      </c>
      <c r="AC62" s="1">
        <f t="shared" si="26"/>
        <v>86553.260569202277</v>
      </c>
      <c r="AD62" s="1">
        <f t="shared" si="26"/>
        <v>0</v>
      </c>
      <c r="AE62" s="1">
        <f t="shared" si="26"/>
        <v>44278.449548460274</v>
      </c>
      <c r="AF62" s="1">
        <f t="shared" si="26"/>
        <v>0</v>
      </c>
      <c r="AG62" s="1">
        <f t="shared" si="26"/>
        <v>154418.64877867236</v>
      </c>
      <c r="AH62" s="1">
        <f t="shared" si="26"/>
        <v>17157.622180419639</v>
      </c>
      <c r="AI62" s="1">
        <f t="shared" si="26"/>
        <v>171576.27095909184</v>
      </c>
      <c r="AJ62" s="1">
        <f t="shared" si="26"/>
        <v>0</v>
      </c>
      <c r="AK62" s="1">
        <f t="shared" si="26"/>
        <v>72057.354407738603</v>
      </c>
      <c r="AL62" s="1">
        <f t="shared" si="26"/>
        <v>47.446791969884764</v>
      </c>
      <c r="AM62" s="1">
        <f t="shared" si="26"/>
        <v>134642.30204989814</v>
      </c>
      <c r="AN62" s="1">
        <f t="shared" si="26"/>
        <v>1003.7226194467491</v>
      </c>
      <c r="AO62" s="1">
        <f t="shared" si="26"/>
        <v>2326.7088239256504</v>
      </c>
      <c r="AP62" s="1">
        <f t="shared" si="26"/>
        <v>10843.972183645003</v>
      </c>
      <c r="AQ62" s="1">
        <f t="shared" si="26"/>
        <v>50.561420089287104</v>
      </c>
      <c r="AR62" s="1">
        <f t="shared" si="26"/>
        <v>0</v>
      </c>
      <c r="AS62" s="1">
        <f t="shared" si="26"/>
        <v>1699.9711840561724</v>
      </c>
      <c r="AT62" s="1">
        <f t="shared" si="26"/>
        <v>556041.91636943794</v>
      </c>
      <c r="AU62" s="1">
        <f t="shared" si="26"/>
        <v>289576.91501811496</v>
      </c>
      <c r="AV62" s="1">
        <f t="shared" si="26"/>
        <v>266465.00135132263</v>
      </c>
      <c r="AW62" s="1">
        <f t="shared" si="26"/>
        <v>64.081496397316755</v>
      </c>
      <c r="AX62" s="1">
        <f t="shared" si="26"/>
        <v>1.3502263317956078</v>
      </c>
      <c r="AY62" s="1">
        <f t="shared" si="26"/>
        <v>43636.722630290271</v>
      </c>
      <c r="AZ62" s="1">
        <f t="shared" si="26"/>
        <v>160.88519049896084</v>
      </c>
      <c r="BA62" s="1">
        <f t="shared" si="26"/>
        <v>93919.203933155717</v>
      </c>
      <c r="BB62" s="1">
        <f t="shared" si="26"/>
        <v>649.98985250858186</v>
      </c>
      <c r="BC62" s="1">
        <f t="shared" si="26"/>
        <v>144.24735600346111</v>
      </c>
      <c r="BD62" s="1">
        <f t="shared" si="26"/>
        <v>134171.45631177755</v>
      </c>
      <c r="BE62" s="1">
        <f t="shared" si="26"/>
        <v>13862.826165481736</v>
      </c>
      <c r="BF62" s="1">
        <f t="shared" si="26"/>
        <v>170.35793613717152</v>
      </c>
      <c r="BG62" s="1">
        <f t="shared" si="26"/>
        <v>681.99105482784432</v>
      </c>
      <c r="BH62" s="1">
        <f t="shared" si="26"/>
        <v>4.2460070543494304</v>
      </c>
      <c r="BI62" s="1">
        <f t="shared" si="26"/>
        <v>13994.807550618651</v>
      </c>
      <c r="BJ62" s="1">
        <f t="shared" si="26"/>
        <v>26692.417256562054</v>
      </c>
      <c r="BK62" s="1">
        <f t="shared" si="26"/>
        <v>0</v>
      </c>
      <c r="BL62" s="1">
        <f t="shared" si="26"/>
        <v>9538.0554698630367</v>
      </c>
      <c r="BM62" s="1">
        <f t="shared" si="26"/>
        <v>32862.817901188668</v>
      </c>
      <c r="BN62" s="1">
        <f t="shared" si="26"/>
        <v>174986.08381658792</v>
      </c>
      <c r="BO62" s="1">
        <f t="shared" si="26"/>
        <v>1012873.8774824297</v>
      </c>
      <c r="BP62" s="1">
        <f t="shared" si="26"/>
        <v>7877.1587229361212</v>
      </c>
    </row>
    <row r="63" spans="1:76" x14ac:dyDescent="0.25">
      <c r="A63" s="6"/>
    </row>
    <row r="64" spans="1:76" x14ac:dyDescent="0.25">
      <c r="A64" s="6"/>
    </row>
    <row r="65" spans="1:1" x14ac:dyDescent="0.25">
      <c r="A65" s="1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42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27" sqref="D27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42578125" bestFit="1" customWidth="1"/>
    <col min="6" max="6" width="10.42578125" style="28" customWidth="1"/>
    <col min="7" max="8" width="9.28515625" bestFit="1" customWidth="1"/>
    <col min="9" max="9" width="9.28515625" style="28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28" customWidth="1"/>
    <col min="22" max="22" width="9.28515625" bestFit="1" customWidth="1"/>
  </cols>
  <sheetData>
    <row r="1" spans="1:22" x14ac:dyDescent="0.25">
      <c r="A1" s="45" t="s">
        <v>245</v>
      </c>
      <c r="B1" s="28">
        <v>43.65</v>
      </c>
      <c r="C1" s="28">
        <v>78.111800000000002</v>
      </c>
      <c r="D1" s="28">
        <v>70.91</v>
      </c>
      <c r="E1" s="28">
        <v>28</v>
      </c>
      <c r="F1" s="28">
        <v>30.026</v>
      </c>
      <c r="G1" s="28">
        <v>36.46</v>
      </c>
      <c r="H1" s="31">
        <v>46</v>
      </c>
      <c r="I1" s="61">
        <v>128.1705</v>
      </c>
      <c r="J1" s="31">
        <v>17</v>
      </c>
      <c r="K1" s="31">
        <v>46</v>
      </c>
      <c r="L1" s="31">
        <v>46</v>
      </c>
      <c r="M1" s="31">
        <v>1</v>
      </c>
      <c r="N1" s="31">
        <v>1</v>
      </c>
      <c r="O1" s="31">
        <v>1</v>
      </c>
      <c r="P1" s="31">
        <v>1</v>
      </c>
      <c r="Q1" s="31">
        <v>1</v>
      </c>
      <c r="R1" s="31">
        <v>1</v>
      </c>
      <c r="S1" s="31">
        <v>1</v>
      </c>
      <c r="T1" s="31">
        <v>64</v>
      </c>
      <c r="U1" s="31">
        <v>92.1006</v>
      </c>
      <c r="V1" s="31">
        <v>98</v>
      </c>
    </row>
    <row r="2" spans="1:22" x14ac:dyDescent="0.25">
      <c r="A2" s="28" t="s">
        <v>220</v>
      </c>
      <c r="B2" s="28" t="s">
        <v>133</v>
      </c>
      <c r="C2" s="28" t="s">
        <v>392</v>
      </c>
      <c r="D2" s="28" t="s">
        <v>135</v>
      </c>
      <c r="E2" s="28" t="s">
        <v>59</v>
      </c>
      <c r="F2" s="28" t="s">
        <v>140</v>
      </c>
      <c r="G2" s="28" t="s">
        <v>67</v>
      </c>
      <c r="H2" s="28" t="s">
        <v>141</v>
      </c>
      <c r="I2" s="28" t="s">
        <v>400</v>
      </c>
      <c r="J2" s="28" t="s">
        <v>57</v>
      </c>
      <c r="K2" s="28" t="s">
        <v>145</v>
      </c>
      <c r="L2" s="28" t="s">
        <v>146</v>
      </c>
      <c r="M2" s="26" t="s">
        <v>152</v>
      </c>
      <c r="N2" s="26" t="s">
        <v>153</v>
      </c>
      <c r="O2" s="26" t="s">
        <v>154</v>
      </c>
      <c r="P2" s="28" t="s">
        <v>157</v>
      </c>
      <c r="Q2" s="26" t="s">
        <v>166</v>
      </c>
      <c r="R2" s="26" t="s">
        <v>167</v>
      </c>
      <c r="S2" s="26" t="s">
        <v>168</v>
      </c>
      <c r="T2" s="28" t="s">
        <v>61</v>
      </c>
      <c r="U2" s="28" t="s">
        <v>401</v>
      </c>
      <c r="V2" s="28" t="s">
        <v>169</v>
      </c>
    </row>
    <row r="3" spans="1:22" x14ac:dyDescent="0.25">
      <c r="A3" s="28" t="s">
        <v>221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>
        <f>afdust!AJ62</f>
        <v>1526.7584725732606</v>
      </c>
      <c r="N3" s="26">
        <f>afdust!AK62</f>
        <v>6981.7529273736773</v>
      </c>
      <c r="O3" s="26">
        <f>afdust!AL62</f>
        <v>36932.377951077971</v>
      </c>
      <c r="P3" s="26">
        <f>afdust!AO62</f>
        <v>5433249.1468305169</v>
      </c>
      <c r="Q3" s="26">
        <f>afdust!AX62</f>
        <v>144276.24709635248</v>
      </c>
      <c r="R3" s="26">
        <f>afdust!AY62</f>
        <v>8765.8429709725388</v>
      </c>
      <c r="S3" s="26">
        <f>afdust!AZ62</f>
        <v>3181.4551044307123</v>
      </c>
      <c r="T3" s="26"/>
      <c r="U3" s="26"/>
      <c r="V3" s="26"/>
    </row>
    <row r="4" spans="1:22" x14ac:dyDescent="0.25">
      <c r="A4" s="28" t="s">
        <v>213</v>
      </c>
      <c r="B4" s="26">
        <f>ag!N62</f>
        <v>4469.1754765927599</v>
      </c>
      <c r="C4" s="26">
        <f>ag!P62</f>
        <v>456.9641770230204</v>
      </c>
      <c r="D4" s="26"/>
      <c r="E4" s="26"/>
      <c r="F4" s="26">
        <f>ag!X62</f>
        <v>0</v>
      </c>
      <c r="G4" s="26"/>
      <c r="H4" s="26"/>
      <c r="I4" s="26">
        <f>ag!AD62</f>
        <v>0</v>
      </c>
      <c r="J4" s="26">
        <f>ag!AE62</f>
        <v>3471899.2077557035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>
        <f>ag!AK62</f>
        <v>13725.346923166762</v>
      </c>
      <c r="V4" s="26"/>
    </row>
    <row r="5" spans="1:22" s="96" customFormat="1" x14ac:dyDescent="0.25">
      <c r="A5" s="96" t="s">
        <v>490</v>
      </c>
      <c r="B5" s="97">
        <f>airports!W62</f>
        <v>5002.4089823555305</v>
      </c>
      <c r="C5" s="97">
        <f>airports!Y62</f>
        <v>1446.7602184881271</v>
      </c>
      <c r="D5" s="97"/>
      <c r="E5" s="97">
        <f>airports!AB62</f>
        <v>666788.18223564245</v>
      </c>
      <c r="F5" s="97">
        <f>airports!AI62</f>
        <v>10438.189270725277</v>
      </c>
      <c r="H5" s="97">
        <f>airports!AJ62</f>
        <v>1549.4157210232729</v>
      </c>
      <c r="I5" s="97">
        <f>airports!AP62</f>
        <v>458.1130828593104</v>
      </c>
      <c r="K5" s="97">
        <f>airports!AQ62</f>
        <v>174309.21869884466</v>
      </c>
      <c r="L5" s="97">
        <f>airports!AR62</f>
        <v>17818.26417084087</v>
      </c>
      <c r="M5" s="97">
        <f>airports!AY62</f>
        <v>2.9758066757274469E-2</v>
      </c>
      <c r="N5" s="97">
        <f>airports!AZ62</f>
        <v>3370.9731194006467</v>
      </c>
      <c r="O5" s="97">
        <f>airports!BA62</f>
        <v>4.568463798540364</v>
      </c>
      <c r="P5" s="97">
        <f>airports!BF62</f>
        <v>1229.6192746510339</v>
      </c>
      <c r="Q5" s="97">
        <f>airports!BP62</f>
        <v>0.12778449385341389</v>
      </c>
      <c r="R5" s="97">
        <f>airports!BQ62</f>
        <v>647.99586805793604</v>
      </c>
      <c r="S5" s="97">
        <f>airports!BR62</f>
        <v>5.8064351981210616E-4</v>
      </c>
      <c r="T5" s="97">
        <f>airports!BS62</f>
        <v>26014.197518545916</v>
      </c>
      <c r="U5" s="97">
        <f>airports!BT62</f>
        <v>10258.937620573903</v>
      </c>
      <c r="V5" s="97">
        <f>airports!BU62</f>
        <v>0</v>
      </c>
    </row>
    <row r="6" spans="1:22" s="28" customFormat="1" x14ac:dyDescent="0.25">
      <c r="A6" s="28" t="s">
        <v>403</v>
      </c>
      <c r="B6" s="26">
        <f>ptagfire!T61</f>
        <v>8602.5911185832811</v>
      </c>
      <c r="C6" s="26">
        <f>ptagfire!V61</f>
        <v>957.48767702324233</v>
      </c>
      <c r="D6" s="26"/>
      <c r="E6" s="26">
        <f>ptagfire!Y61</f>
        <v>383450.27402351971</v>
      </c>
      <c r="F6" s="26">
        <f>ptagfire!AF61</f>
        <v>2816.5644120300562</v>
      </c>
      <c r="H6" s="26">
        <f>ptagfire!AH61</f>
        <v>0</v>
      </c>
      <c r="I6" s="26"/>
      <c r="J6" s="26">
        <f>ptagfire!AN61</f>
        <v>85462.073996189618</v>
      </c>
      <c r="K6" s="26">
        <f>ptagfire!AP61</f>
        <v>13575.663423303566</v>
      </c>
      <c r="L6" s="26">
        <f>ptagfire!AQ61</f>
        <v>1508.4064398852697</v>
      </c>
      <c r="M6" s="26">
        <f>ptagfire!AX61</f>
        <v>2917.5784279068052</v>
      </c>
      <c r="N6" s="26">
        <f>ptagfire!AY61</f>
        <v>3513.9890478782763</v>
      </c>
      <c r="O6" s="26">
        <f>ptagfire!AZ61</f>
        <v>3.2238471818723777</v>
      </c>
      <c r="P6" s="26">
        <f>ptagfire!BE61</f>
        <v>21139.047167629058</v>
      </c>
      <c r="Q6" s="26">
        <f>ptagfire!BO61</f>
        <v>4.8357679993812619</v>
      </c>
      <c r="R6" s="26">
        <f>ptagfire!BP61</f>
        <v>531.93413131891441</v>
      </c>
      <c r="S6" s="26">
        <f>ptagfire!BQ61</f>
        <v>0.32238473636434645</v>
      </c>
      <c r="T6" s="26">
        <f>ptagfire!BR61</f>
        <v>6170.6183641192902</v>
      </c>
      <c r="U6" s="26">
        <f>ptagfire!BS61</f>
        <v>4131.5325989674348</v>
      </c>
      <c r="V6" s="26">
        <f>ptagfire!BT61</f>
        <v>0</v>
      </c>
    </row>
    <row r="7" spans="1:22" x14ac:dyDescent="0.25">
      <c r="A7" s="63" t="s">
        <v>538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s="28" customFormat="1" x14ac:dyDescent="0.25">
      <c r="A8" s="28" t="s">
        <v>415</v>
      </c>
      <c r="B8" s="26">
        <f>'cmv_c1c2 12'!V61</f>
        <v>494.18989585285794</v>
      </c>
      <c r="C8" s="26">
        <f>'cmv_c1c2 12'!X61</f>
        <v>168.81738571011351</v>
      </c>
      <c r="D8" s="26"/>
      <c r="E8" s="26">
        <f>'cmv_c1c2 12'!Z61</f>
        <v>32113.28026211098</v>
      </c>
      <c r="F8" s="26">
        <f>'cmv_c1c2 12'!AG61</f>
        <v>1767.7477981866723</v>
      </c>
      <c r="G8" s="26"/>
      <c r="H8" s="26">
        <f>'cmv_c1c2 12'!AH61</f>
        <v>1756.721317080614</v>
      </c>
      <c r="I8" s="26">
        <f>'cmv_c1c2 12'!AN61</f>
        <v>4.2810300667124253</v>
      </c>
      <c r="J8" s="26">
        <f>'cmv_c1c2 12'!AO61</f>
        <v>111.67268148817145</v>
      </c>
      <c r="K8" s="26">
        <f>'cmv_c1c2 12'!AQ61</f>
        <v>197631.12580827432</v>
      </c>
      <c r="L8" s="26">
        <f>'cmv_c1c2 12'!AR61</f>
        <v>20202.301980169388</v>
      </c>
      <c r="M8" s="26">
        <f>'cmv_c1c2 12'!AY61</f>
        <v>1.1801105171181157</v>
      </c>
      <c r="N8" s="26">
        <f>'cmv_c1c2 12'!AZ61</f>
        <v>4441.5391150096093</v>
      </c>
      <c r="O8" s="26">
        <f>'cmv_c1c2 12'!BA61</f>
        <v>1.5098956649706485</v>
      </c>
      <c r="P8" s="26">
        <f>'cmv_c1c2 12'!BF61</f>
        <v>185.88084533907613</v>
      </c>
      <c r="Q8" s="26">
        <f>'cmv_c1c2 12'!BP61</f>
        <v>1.987045211285458E-2</v>
      </c>
      <c r="R8" s="26">
        <f>'cmv_c1c2 12'!BQ61</f>
        <v>16.990353704170563</v>
      </c>
      <c r="S8" s="26">
        <f>'cmv_c1c2 12'!BR61</f>
        <v>2.3026541117251678E-2</v>
      </c>
      <c r="T8" s="26">
        <f>'cmv_c1c2 12'!BS61</f>
        <v>855.62729853382393</v>
      </c>
      <c r="U8" s="26">
        <f>'cmv_c1c2 12'!BT61</f>
        <v>965.69920143820923</v>
      </c>
      <c r="V8" s="26">
        <f>'cmv_c1c2 12'!BU61</f>
        <v>0</v>
      </c>
    </row>
    <row r="9" spans="1:22" s="28" customFormat="1" x14ac:dyDescent="0.25">
      <c r="A9" s="28" t="s">
        <v>416</v>
      </c>
      <c r="B9" s="26">
        <f>'cmv_c3 12'!V61</f>
        <v>2332.2417658128643</v>
      </c>
      <c r="C9" s="26">
        <f>'cmv_c3 12'!X61</f>
        <v>788.65740109356625</v>
      </c>
      <c r="D9" s="26"/>
      <c r="E9" s="26">
        <f>'cmv_c3 12'!Z61</f>
        <v>75679.207913595892</v>
      </c>
      <c r="F9" s="26">
        <f>'cmv_c3 12'!AG61</f>
        <v>8339.6300227381071</v>
      </c>
      <c r="H9" s="26">
        <f>'cmv_c3 12'!AH61</f>
        <v>5793.0992586474849</v>
      </c>
      <c r="I9" s="26">
        <f>'cmv_c3 12'!AN61</f>
        <v>19.893864577947088</v>
      </c>
      <c r="J9" s="26">
        <f>'cmv_c3 12'!AO61</f>
        <v>638.02166583393614</v>
      </c>
      <c r="K9" s="26">
        <f>'cmv_c3 12'!AQ61</f>
        <v>651721.15051998943</v>
      </c>
      <c r="L9" s="26">
        <f>'cmv_c3 12'!AR61</f>
        <v>66620.616422730396</v>
      </c>
      <c r="M9" s="26">
        <f>'cmv_c3 12'!AY61</f>
        <v>1.3138433084786441</v>
      </c>
      <c r="N9" s="26">
        <f>'cmv_c3 12'!AZ61</f>
        <v>6816.1785432926954</v>
      </c>
      <c r="O9" s="26">
        <f>'cmv_c3 12'!BA61</f>
        <v>22.295355022201111</v>
      </c>
      <c r="P9" s="26">
        <f>'cmv_c3 12'!BF61</f>
        <v>2855.2202273435869</v>
      </c>
      <c r="Q9" s="26">
        <f>'cmv_c3 12'!BP61</f>
        <v>89.962278781946409</v>
      </c>
      <c r="R9" s="26">
        <f>'cmv_c3 12'!BQ61</f>
        <v>3211.1659660817095</v>
      </c>
      <c r="S9" s="26">
        <f>'cmv_c3 12'!BR61</f>
        <v>3.7739511525388174</v>
      </c>
      <c r="T9" s="26">
        <f>'cmv_c3 12'!BS61</f>
        <v>224815.87693307386</v>
      </c>
      <c r="U9" s="26">
        <f>'cmv_c3 12'!BT61</f>
        <v>4482.4524389319686</v>
      </c>
      <c r="V9" s="26">
        <f>'cmv_c3 12'!BU61</f>
        <v>0</v>
      </c>
    </row>
    <row r="10" spans="1:22" x14ac:dyDescent="0.25">
      <c r="A10" s="28" t="s">
        <v>216</v>
      </c>
      <c r="B10" s="26">
        <f>nonpt!Y62</f>
        <v>5922.813989755271</v>
      </c>
      <c r="C10" s="26">
        <f>nonpt!AA62</f>
        <v>12746.139201272172</v>
      </c>
      <c r="D10" s="26">
        <f>nonpt!AD62</f>
        <v>4.2208369583968004</v>
      </c>
      <c r="E10" s="26">
        <f>nonpt!AE62</f>
        <v>1930495.9924688458</v>
      </c>
      <c r="F10" s="26">
        <f>nonpt!AL62</f>
        <v>6251.788737022398</v>
      </c>
      <c r="G10" s="26">
        <f>nonpt!AM62</f>
        <v>1809.5394204520842</v>
      </c>
      <c r="H10" s="26">
        <f>nonpt!AN62</f>
        <v>0</v>
      </c>
      <c r="I10" s="26">
        <f>nonpt!AT62</f>
        <v>7530.0441093786512</v>
      </c>
      <c r="J10" s="26">
        <f>nonpt!AU62</f>
        <v>102947.85164133272</v>
      </c>
      <c r="K10" s="26">
        <f>nonpt!AW62</f>
        <v>666424.95386239723</v>
      </c>
      <c r="L10" s="26">
        <f>nonpt!AX62</f>
        <v>74047.236030651169</v>
      </c>
      <c r="M10" s="26">
        <f>nonpt!BE62</f>
        <v>19623.729256794457</v>
      </c>
      <c r="N10" s="26">
        <f>nonpt!BF62</f>
        <v>32112.298357057181</v>
      </c>
      <c r="O10" s="26">
        <f>nonpt!BG62</f>
        <v>506.35717068073143</v>
      </c>
      <c r="P10" s="26">
        <f>nonpt!BL62</f>
        <v>97450.263445709308</v>
      </c>
      <c r="Q10" s="26">
        <f>nonpt!BV62</f>
        <v>17079.70674961873</v>
      </c>
      <c r="R10" s="26">
        <f>nonpt!BW62</f>
        <v>15459.523217928849</v>
      </c>
      <c r="S10" s="26">
        <f>nonpt!BX62</f>
        <v>81.364137526760629</v>
      </c>
      <c r="T10" s="26">
        <f>nonpt!BY62</f>
        <v>166227.64289784391</v>
      </c>
      <c r="U10" s="26">
        <f>nonpt!BZ62</f>
        <v>1289013.307572823</v>
      </c>
      <c r="V10" s="26">
        <f>nonpt!CA62</f>
        <v>2887.9963479839012</v>
      </c>
    </row>
    <row r="11" spans="1:22" s="28" customFormat="1" x14ac:dyDescent="0.25">
      <c r="A11" s="28" t="s">
        <v>217</v>
      </c>
      <c r="B11" s="26">
        <f>nonroad!U62</f>
        <v>5466.0814685030737</v>
      </c>
      <c r="C11" s="26">
        <f>nonroad!V62</f>
        <v>27383.287428735035</v>
      </c>
      <c r="D11" s="26"/>
      <c r="E11" s="26">
        <f>nonroad!Y62</f>
        <v>10458436.669724984</v>
      </c>
      <c r="F11" s="26">
        <f>nonroad!AE62</f>
        <v>26365.017547870561</v>
      </c>
      <c r="H11" s="26">
        <f>nonroad!AF62</f>
        <v>8326.8410787889843</v>
      </c>
      <c r="I11" s="26">
        <f>nonroad!AL62</f>
        <v>1796.4188950313485</v>
      </c>
      <c r="J11" s="26">
        <f>nonroad!AM62</f>
        <v>1875.3606445936573</v>
      </c>
      <c r="K11" s="26">
        <f>nonroad!AO62</f>
        <v>936769.37893972732</v>
      </c>
      <c r="L11" s="26">
        <f>nonroad!AP62</f>
        <v>95758.668575135875</v>
      </c>
      <c r="M11" s="26">
        <f>nonroad!AV62</f>
        <v>12.067274891284557</v>
      </c>
      <c r="N11" s="26">
        <f>nonroad!AW62</f>
        <v>50169.482209968097</v>
      </c>
      <c r="O11" s="26">
        <f>nonroad!AX62</f>
        <v>23.926389392295924</v>
      </c>
      <c r="P11" s="26">
        <f>nonroad!BB62</f>
        <v>5694.5788743806261</v>
      </c>
      <c r="Q11" s="26">
        <f>nonroad!BJ62</f>
        <v>50.601437780948643</v>
      </c>
      <c r="R11" s="26">
        <f>nonroad!BK62</f>
        <v>283.80121205101455</v>
      </c>
      <c r="S11" s="26">
        <f>nonroad!BL62</f>
        <v>0.25698212888440586</v>
      </c>
      <c r="T11" s="26">
        <f>nonroad!BM62</f>
        <v>2089.8807912973834</v>
      </c>
      <c r="U11" s="26">
        <f>nonroad!BN62</f>
        <v>257860.8611956625</v>
      </c>
      <c r="V11" s="26">
        <f>nonroad!BO62</f>
        <v>0</v>
      </c>
    </row>
    <row r="12" spans="1:22" s="28" customFormat="1" x14ac:dyDescent="0.25">
      <c r="A12" s="28" t="s">
        <v>315</v>
      </c>
      <c r="B12" s="26">
        <f>'onroad all'!H62</f>
        <v>6349.6589597957063</v>
      </c>
      <c r="C12" s="26">
        <f>'onroad all'!I62</f>
        <v>42830.112077820937</v>
      </c>
      <c r="D12" s="26"/>
      <c r="E12" s="26">
        <f>'onroad all'!P62</f>
        <v>19254045.705250841</v>
      </c>
      <c r="F12" s="26">
        <f>'onroad all'!AD62</f>
        <v>26497.216517314286</v>
      </c>
      <c r="G12" s="26"/>
      <c r="H12" s="26">
        <f>'onroad all'!AF62</f>
        <v>27672.395772907872</v>
      </c>
      <c r="I12" s="26">
        <f>'onroad all'!AN62</f>
        <v>3540.6539885597213</v>
      </c>
      <c r="J12" s="26">
        <f>'onroad all'!AP62</f>
        <v>99546.44493527693</v>
      </c>
      <c r="K12" s="26">
        <f>'onroad all'!AR62</f>
        <v>3025634.2605791064</v>
      </c>
      <c r="L12" s="26">
        <f>'onroad all'!AS62</f>
        <v>405742.57100343634</v>
      </c>
      <c r="M12" s="26">
        <f>'onroad all'!BB62</f>
        <v>158.34722583672539</v>
      </c>
      <c r="N12" s="26">
        <f>'onroad all'!BC62</f>
        <v>39929.739587266864</v>
      </c>
      <c r="O12" s="26">
        <f>'onroad all'!BD62</f>
        <v>4064.9710611252167</v>
      </c>
      <c r="P12" s="26">
        <f>'onroad all'!BK62</f>
        <v>124038.87029429994</v>
      </c>
      <c r="Q12" s="26">
        <f>'onroad all'!BV62</f>
        <v>296.83616816882534</v>
      </c>
      <c r="R12" s="26">
        <f>'onroad all'!BW62</f>
        <v>4775.6688859567421</v>
      </c>
      <c r="S12" s="26">
        <f>'onroad all'!BX62</f>
        <v>32.23569644931144</v>
      </c>
      <c r="T12" s="26">
        <f>'onroad all'!BZ62</f>
        <v>25338.034397640113</v>
      </c>
      <c r="U12" s="26">
        <f>'onroad all'!CB62</f>
        <v>508916.72191156365</v>
      </c>
      <c r="V12" s="26"/>
    </row>
    <row r="13" spans="1:22" s="28" customFormat="1" x14ac:dyDescent="0.25">
      <c r="A13" s="28" t="s">
        <v>234</v>
      </c>
      <c r="B13" s="26">
        <f>np_oilgas!X61</f>
        <v>9.3730093206445417</v>
      </c>
      <c r="C13" s="26">
        <f>np_oilgas!Z61</f>
        <v>27577.450086989025</v>
      </c>
      <c r="D13" s="26">
        <f>np_oilgas!AC61</f>
        <v>0.6079532971499616</v>
      </c>
      <c r="E13" s="26">
        <f>np_oilgas!AD61</f>
        <v>604337.94153704937</v>
      </c>
      <c r="F13" s="26">
        <f>np_oilgas!AK61</f>
        <v>21903.697158476902</v>
      </c>
      <c r="H13" s="26">
        <f>np_oilgas!AL61</f>
        <v>0</v>
      </c>
      <c r="I13" s="26">
        <f>np_oilgas!AR61</f>
        <v>96.491594420477568</v>
      </c>
      <c r="J13" s="26">
        <f>np_oilgas!AS61</f>
        <v>13.102185916618946</v>
      </c>
      <c r="K13" s="26">
        <f>np_oilgas!AU61</f>
        <v>539221.01351709245</v>
      </c>
      <c r="L13" s="26">
        <f>np_oilgas!AV61</f>
        <v>59913.470116144686</v>
      </c>
      <c r="M13" s="26">
        <f>np_oilgas!BC61</f>
        <v>198.42999853436484</v>
      </c>
      <c r="N13" s="26">
        <f>np_oilgas!BD61</f>
        <v>479.66699246809299</v>
      </c>
      <c r="O13" s="26">
        <f>np_oilgas!BE61</f>
        <v>112.18660209967517</v>
      </c>
      <c r="P13" s="26">
        <f>np_oilgas!BJ61</f>
        <v>145.74008028391077</v>
      </c>
      <c r="Q13" s="26">
        <f>np_oilgas!BT61</f>
        <v>175.2915300202182</v>
      </c>
      <c r="R13" s="26">
        <f>np_oilgas!BU61</f>
        <v>1472.7123393250204</v>
      </c>
      <c r="S13" s="26">
        <f>np_oilgas!BV61</f>
        <v>3.6000017636975799E-7</v>
      </c>
      <c r="T13" s="26">
        <f>np_oilgas!BW61</f>
        <v>34438.017209490332</v>
      </c>
      <c r="U13" s="26">
        <f>np_oilgas!BX61</f>
        <v>759422.05740166816</v>
      </c>
      <c r="V13" s="26">
        <f>np_oilgas!BY61</f>
        <v>0</v>
      </c>
    </row>
    <row r="14" spans="1:22" x14ac:dyDescent="0.25">
      <c r="A14" s="28" t="s">
        <v>457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>
        <f>'othafdust 12US1'!AI18</f>
        <v>204.31085506948904</v>
      </c>
      <c r="N14" s="26">
        <f>'othafdust 12US1'!AJ18</f>
        <v>424.86759323006686</v>
      </c>
      <c r="O14" s="26">
        <f>'othafdust 12US1'!AK18</f>
        <v>6894.1113984840549</v>
      </c>
      <c r="P14" s="26">
        <f>'othafdust 12US1'!AN18</f>
        <v>827514.76930421731</v>
      </c>
      <c r="Q14" s="26">
        <f>'othafdust 12US1'!AW18</f>
        <v>24204.928135723112</v>
      </c>
      <c r="R14" s="26">
        <f>'othafdust 12US1'!AX18</f>
        <v>1526.6418282326647</v>
      </c>
      <c r="S14" s="26">
        <f>'othafdust 12US1'!AY18</f>
        <v>620.8130493693842</v>
      </c>
      <c r="T14" s="26"/>
      <c r="U14" s="26"/>
      <c r="V14" s="26"/>
    </row>
    <row r="15" spans="1:22" s="96" customFormat="1" x14ac:dyDescent="0.25">
      <c r="A15" s="92" t="s">
        <v>475</v>
      </c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>
        <f>'othptdust 12US1'!AI18</f>
        <v>75.988896234851808</v>
      </c>
      <c r="N15" s="97">
        <f>'othptdust 12US1'!AJ18</f>
        <v>11.257613850618561</v>
      </c>
      <c r="O15" s="97">
        <f>'othptdust 12US1'!AK18</f>
        <v>3242.1926627532202</v>
      </c>
      <c r="P15" s="97">
        <f>'othptdust 12US1'!AN18</f>
        <v>98918.76029795139</v>
      </c>
      <c r="Q15" s="97">
        <f>'othptdust 12US1'!AW18</f>
        <v>13756.804097582644</v>
      </c>
      <c r="R15" s="97">
        <f>'othptdust 12US1'!AX18</f>
        <v>61.945019512395596</v>
      </c>
      <c r="S15" s="97">
        <f>'othptdust 12US1'!AY18</f>
        <v>292.69796724068033</v>
      </c>
      <c r="T15" s="97"/>
      <c r="U15" s="97"/>
      <c r="V15" s="97"/>
    </row>
    <row r="16" spans="1:22" x14ac:dyDescent="0.25">
      <c r="A16" s="28" t="s">
        <v>452</v>
      </c>
      <c r="B16" s="26">
        <f>'othar 12US1'!O49</f>
        <v>31377.058235257457</v>
      </c>
      <c r="C16" s="26">
        <f>'othar 12US1'!Q49</f>
        <v>43807.506132445917</v>
      </c>
      <c r="D16" s="26"/>
      <c r="E16" s="26">
        <f>'othar 12US1'!S49</f>
        <v>2823404.6406073002</v>
      </c>
      <c r="F16" s="26">
        <f>'othar 12US1'!Z49</f>
        <v>22026.385962486733</v>
      </c>
      <c r="H16" s="26">
        <f>'othar 12US1'!AA49</f>
        <v>2635.3586049414321</v>
      </c>
      <c r="I16" s="26">
        <f>'othar 12US1'!AG49</f>
        <v>4387.8594922407719</v>
      </c>
      <c r="J16" s="26">
        <f>'othar 12US1'!AH49</f>
        <v>116484.58845613775</v>
      </c>
      <c r="K16" s="26">
        <f>'othar 12US1'!AJ49</f>
        <v>390165.6694014105</v>
      </c>
      <c r="L16" s="26">
        <f>'othar 12US1'!AK49</f>
        <v>40717.452799514882</v>
      </c>
      <c r="M16" s="26">
        <f>'othar 12US1'!AR49</f>
        <v>1137.5617156804672</v>
      </c>
      <c r="N16" s="26">
        <f>'othar 12US1'!AS49</f>
        <v>25847.315378782198</v>
      </c>
      <c r="O16" s="26">
        <f>'othar 12US1'!AT49</f>
        <v>1818.9486906706961</v>
      </c>
      <c r="P16" s="26">
        <f>'othar 12US1'!AY49</f>
        <v>137505.21361359122</v>
      </c>
      <c r="Q16" s="26">
        <f>'othar 12US1'!BI49</f>
        <v>8932.14863985384</v>
      </c>
      <c r="R16" s="26">
        <f>'othar 12US1'!BJ49</f>
        <v>6993.0463178647024</v>
      </c>
      <c r="S16" s="26">
        <f>'othar 12US1'!BK49</f>
        <v>103.68813851343201</v>
      </c>
      <c r="T16" s="26">
        <f>'othar 12US1'!BL49</f>
        <v>21383.541342118486</v>
      </c>
      <c r="U16" s="26">
        <f>'othar 12US1'!BM49</f>
        <v>272531.37425565161</v>
      </c>
      <c r="V16" s="26">
        <f>'othar 12US1'!BN49</f>
        <v>0</v>
      </c>
    </row>
    <row r="17" spans="1:22" x14ac:dyDescent="0.25">
      <c r="A17" s="28" t="s">
        <v>449</v>
      </c>
      <c r="B17" s="26">
        <f>'onroad_can 12US1'!O49</f>
        <v>702.66925556771525</v>
      </c>
      <c r="C17" s="26">
        <f>'onroad_can 12US1'!Q49</f>
        <v>5804.2540775370271</v>
      </c>
      <c r="D17" s="26"/>
      <c r="E17" s="26">
        <f>'onroad_can 12US1'!S49</f>
        <v>1602360.2379620452</v>
      </c>
      <c r="F17" s="26">
        <f>'onroad_can 12US1'!Z49</f>
        <v>3096.6447583479858</v>
      </c>
      <c r="H17" s="26">
        <f>'onroad_can 12US1'!AA49</f>
        <v>2896.6597816321896</v>
      </c>
      <c r="I17" s="26">
        <f>'onroad_can 12US1'!AG49</f>
        <v>48.785016183920163</v>
      </c>
      <c r="J17" s="26">
        <f>'onroad_can 12US1'!AH49</f>
        <v>6667.3596411977542</v>
      </c>
      <c r="K17" s="26">
        <f>'onroad_can 12US1'!AJ49</f>
        <v>325877.3659337397</v>
      </c>
      <c r="L17" s="26">
        <f>'onroad_can 12US1'!AK49</f>
        <v>33311.172158490263</v>
      </c>
      <c r="M17" s="26">
        <f>'onroad_can 12US1'!AR49</f>
        <v>8.9247384524655722</v>
      </c>
      <c r="N17" s="26">
        <f>'onroad_can 12US1'!AS49</f>
        <v>7352.2098664550058</v>
      </c>
      <c r="O17" s="26">
        <f>'onroad_can 12US1'!AT49</f>
        <v>147.13161163378993</v>
      </c>
      <c r="P17" s="26">
        <f>'onroad_can 12US1'!AY49</f>
        <v>12053.560608585882</v>
      </c>
      <c r="Q17" s="26">
        <f>'onroad_can 12US1'!BI49</f>
        <v>115.54607730506991</v>
      </c>
      <c r="R17" s="26">
        <f>'onroad_can 12US1'!BJ49</f>
        <v>101.71137206854154</v>
      </c>
      <c r="S17" s="26">
        <f>'onroad_can 12US1'!BK49</f>
        <v>4.4309403308035176</v>
      </c>
      <c r="T17" s="26">
        <f>'onroad_can 12US1'!BL49</f>
        <v>1354.2958457205516</v>
      </c>
      <c r="U17" s="26">
        <f>'onroad_can 12US1'!BM49</f>
        <v>40549.058679294212</v>
      </c>
      <c r="V17" s="26">
        <f>'onroad_can 12US1'!BN49</f>
        <v>0</v>
      </c>
    </row>
    <row r="18" spans="1:22" s="28" customFormat="1" x14ac:dyDescent="0.25">
      <c r="A18" s="28" t="s">
        <v>450</v>
      </c>
      <c r="B18" s="26">
        <f>'onroad_mex 12US1'!U36</f>
        <v>411.85968387455483</v>
      </c>
      <c r="C18" s="26">
        <f>'onroad_mex 12US1'!V36</f>
        <v>3975.3542917876539</v>
      </c>
      <c r="D18" s="26"/>
      <c r="E18" s="26">
        <f>'onroad_mex 12US1'!Y36</f>
        <v>1829349.39789026</v>
      </c>
      <c r="F18" s="26">
        <f>'onroad_mex 12US1'!AE36</f>
        <v>1619.5374325482785</v>
      </c>
      <c r="H18" s="26">
        <f>'onroad_mex 12US1'!AF36</f>
        <v>3577.7401257463289</v>
      </c>
      <c r="I18" s="26">
        <f>'onroad_mex 12US1'!AK36</f>
        <v>238.30855832021862</v>
      </c>
      <c r="J18" s="26">
        <f>'onroad_mex 12US1'!AL36</f>
        <v>2851.8469681941347</v>
      </c>
      <c r="K18" s="26">
        <f>'onroad_mex 12US1'!AN36</f>
        <v>381940.59631589043</v>
      </c>
      <c r="L18" s="26">
        <f>'onroad_mex 12US1'!AO36</f>
        <v>61697.990922943573</v>
      </c>
      <c r="M18" s="26">
        <f>'onroad_mex 12US1'!AU36</f>
        <v>11.109226530390778</v>
      </c>
      <c r="N18" s="26">
        <f>'onroad_mex 12US1'!AV36</f>
        <v>4710.4822387373051</v>
      </c>
      <c r="O18" s="26">
        <f>'onroad_mex 12US1'!AW36</f>
        <v>89.083479362777979</v>
      </c>
      <c r="P18" s="26">
        <f>'onroad_mex 12US1'!BB36</f>
        <v>4436.8527149988904</v>
      </c>
      <c r="Q18" s="26">
        <f>'onroad_mex 12US1'!BL36</f>
        <v>51.75638120226742</v>
      </c>
      <c r="R18" s="26">
        <f>'onroad_mex 12US1'!BM36</f>
        <v>2753.9174978032715</v>
      </c>
      <c r="S18" s="26">
        <f>'onroad_mex 12US1'!BN36</f>
        <v>2.6020612157052203</v>
      </c>
      <c r="T18" s="26">
        <f>'onroad_mex 12US1'!BO36</f>
        <v>6441.1085680815841</v>
      </c>
      <c r="U18" s="26">
        <f>'onroad_mex 12US1'!BV36</f>
        <v>57228.346770758246</v>
      </c>
      <c r="V18" s="26">
        <f>'onroad_mex 12US1'!BP36</f>
        <v>0</v>
      </c>
    </row>
    <row r="19" spans="1:22" x14ac:dyDescent="0.25">
      <c r="A19" s="28" t="s">
        <v>451</v>
      </c>
      <c r="B19" s="26">
        <f>'othpt 12US1'!R49</f>
        <v>688.75389512508889</v>
      </c>
      <c r="C19" s="26">
        <f>'othpt 12US1'!T49</f>
        <v>45146.327379660521</v>
      </c>
      <c r="D19" s="26"/>
      <c r="E19" s="26">
        <f>'othpt 12US1'!V49</f>
        <v>1193949.9149778907</v>
      </c>
      <c r="F19" s="26">
        <f>'othpt 12US1'!AC49</f>
        <v>7411.7470792145386</v>
      </c>
      <c r="H19" s="26">
        <f>'othpt 12US1'!AD49</f>
        <v>43.851694906627785</v>
      </c>
      <c r="I19" s="26">
        <f>'othpt 12US1'!AJ49</f>
        <v>77.547079351945897</v>
      </c>
      <c r="J19" s="26">
        <f>'othpt 12US1'!AK49</f>
        <v>532193.80363876582</v>
      </c>
      <c r="K19" s="26">
        <f>'othpt 12US1'!AM49</f>
        <v>746602.29054711561</v>
      </c>
      <c r="L19" s="26">
        <f>'othpt 12US1'!AN49</f>
        <v>82912.183261306986</v>
      </c>
      <c r="M19" s="26">
        <f>'othpt 12US1'!AU49</f>
        <v>1075.5350719561327</v>
      </c>
      <c r="N19" s="26">
        <f>'othpt 12US1'!AV49</f>
        <v>2718.8862300002634</v>
      </c>
      <c r="O19" s="26">
        <f>'othpt 12US1'!AW49</f>
        <v>1955.1408840725305</v>
      </c>
      <c r="P19" s="26">
        <f>'othpt 12US1'!BB49</f>
        <v>78816.902610555175</v>
      </c>
      <c r="Q19" s="26">
        <f>'othpt 12US1'!BL49</f>
        <v>7477.9093216293422</v>
      </c>
      <c r="R19" s="26">
        <f>'othpt 12US1'!BM49</f>
        <v>5754.5710516646323</v>
      </c>
      <c r="S19" s="26">
        <f>'othpt 12US1'!BN49</f>
        <v>454.61297942110838</v>
      </c>
      <c r="T19" s="26">
        <f>'othpt 12US1'!BO49</f>
        <v>1335930.6766166377</v>
      </c>
      <c r="U19" s="26">
        <f>'othpt 12US1'!BP49</f>
        <v>215011.32988198538</v>
      </c>
      <c r="V19" s="26">
        <f>'othpt 12US1'!BQ49</f>
        <v>11904.253640164696</v>
      </c>
    </row>
    <row r="20" spans="1:22" s="28" customFormat="1" x14ac:dyDescent="0.25">
      <c r="A20" s="28" t="s">
        <v>233</v>
      </c>
      <c r="B20" s="26">
        <f>ptegu!Y61</f>
        <v>6.8222344086261799</v>
      </c>
      <c r="C20" s="26">
        <f>ptegu!AA61</f>
        <v>1786.7356707701663</v>
      </c>
      <c r="D20" s="26">
        <f>ptegu!AD61</f>
        <v>237.3178690892795</v>
      </c>
      <c r="E20" s="26">
        <f>ptegu!AE61</f>
        <v>608524.72863809601</v>
      </c>
      <c r="F20" s="26">
        <f>ptegu!AL61</f>
        <v>7121.0834375784343</v>
      </c>
      <c r="G20" s="26">
        <f>ptegu!AM61</f>
        <v>6443.2082637576596</v>
      </c>
      <c r="H20" s="26">
        <f>ptegu!AN61</f>
        <v>0</v>
      </c>
      <c r="I20" s="26">
        <f>ptegu!AT61</f>
        <v>2.5063298930187741</v>
      </c>
      <c r="J20" s="26">
        <f>ptegu!AU61</f>
        <v>22748.860470260803</v>
      </c>
      <c r="K20" s="26">
        <f>ptegu!AW61</f>
        <v>1036127.3225705735</v>
      </c>
      <c r="L20" s="26">
        <f>ptegu!AX61</f>
        <v>115125.26691078614</v>
      </c>
      <c r="M20" s="26">
        <f>ptegu!BE61</f>
        <v>1029.4679653320015</v>
      </c>
      <c r="N20" s="26">
        <f>ptegu!BF61</f>
        <v>5489.1830872112814</v>
      </c>
      <c r="O20" s="26">
        <f>ptegu!BG61</f>
        <v>2636.7719703846824</v>
      </c>
      <c r="P20" s="26">
        <f>ptegu!BL61</f>
        <v>24484.621888852671</v>
      </c>
      <c r="Q20" s="26">
        <f>ptegu!BV61</f>
        <v>7726.4979931844728</v>
      </c>
      <c r="R20" s="26">
        <f>ptegu!BW61</f>
        <v>11701.937469909197</v>
      </c>
      <c r="S20" s="26">
        <f>ptegu!BX61</f>
        <v>348.14537612623496</v>
      </c>
      <c r="T20" s="26">
        <f>ptegu!BY61</f>
        <v>1383548.2258942495</v>
      </c>
      <c r="U20" s="26">
        <f>ptegu!BZ61</f>
        <v>4577.9800772402232</v>
      </c>
      <c r="V20" s="26">
        <f>ptegu!CA61</f>
        <v>31804.732038618316</v>
      </c>
    </row>
    <row r="21" spans="1:22" x14ac:dyDescent="0.25">
      <c r="A21" s="28" t="s">
        <v>376</v>
      </c>
      <c r="B21" s="26">
        <f>ptfire!W61</f>
        <v>116512.50161956224</v>
      </c>
      <c r="C21" s="26">
        <f>ptfire!Y61</f>
        <v>55155.701100572485</v>
      </c>
      <c r="D21" s="26"/>
      <c r="E21" s="26">
        <f>ptfire!AB61</f>
        <v>23818708.896280523</v>
      </c>
      <c r="F21" s="26">
        <f>ptfire!AI61</f>
        <v>348566.47747106297</v>
      </c>
      <c r="G21" s="26"/>
      <c r="H21" s="26">
        <f>ptfire!AK61</f>
        <v>0</v>
      </c>
      <c r="I21" s="26">
        <f>ptfire!AQ61</f>
        <v>53920.823907863858</v>
      </c>
      <c r="J21" s="26">
        <f>ptfire!AR61</f>
        <v>389547.12939612073</v>
      </c>
      <c r="K21" s="26">
        <f>ptfire!AT61</f>
        <v>321461.70206075377</v>
      </c>
      <c r="L21" s="26">
        <f>ptfire!AU61</f>
        <v>35717.970853904553</v>
      </c>
      <c r="M21" s="26">
        <f>ptfire!BB61</f>
        <v>4320.7097611893614</v>
      </c>
      <c r="N21" s="26">
        <f>ptfire!BC61</f>
        <v>67419.769496149587</v>
      </c>
      <c r="O21" s="26">
        <f>ptfire!BD61</f>
        <v>375.71392584606878</v>
      </c>
      <c r="P21" s="26">
        <f>ptfire!BI61</f>
        <v>373600.45706752897</v>
      </c>
      <c r="Q21" s="26">
        <f>ptfire!BS61</f>
        <v>1294.1257484672929</v>
      </c>
      <c r="R21" s="26">
        <f>ptfire!BT61</f>
        <v>2780.2830106274196</v>
      </c>
      <c r="S21" s="26">
        <f>ptfire!BU61</f>
        <v>31.309490328748222</v>
      </c>
      <c r="T21" s="26">
        <f>ptfire!BV61</f>
        <v>186734.64044578688</v>
      </c>
      <c r="U21" s="26">
        <f>ptfire!BW61</f>
        <v>68401.959782936407</v>
      </c>
      <c r="V21" s="26">
        <f>ptfire!BX61</f>
        <v>0</v>
      </c>
    </row>
    <row r="22" spans="1:22" s="28" customFormat="1" x14ac:dyDescent="0.25">
      <c r="A22" s="28" t="s">
        <v>482</v>
      </c>
      <c r="B22" s="26">
        <f>'ptfire_othna 12US1'!O58</f>
        <v>109492.58291251675</v>
      </c>
      <c r="C22" s="26">
        <f>'ptfire_othna 12US1'!Q58</f>
        <v>39968.585430997889</v>
      </c>
      <c r="D22" s="26"/>
      <c r="E22" s="26">
        <f>'ptfire_othna 12US1'!S58</f>
        <v>5883365.4503984498</v>
      </c>
      <c r="F22" s="26">
        <f>'ptfire_othna 12US1'!Z58</f>
        <v>180097.05301939455</v>
      </c>
      <c r="G22" s="26"/>
      <c r="H22" s="26">
        <f>'ptfire_othna 12US1'!AB58</f>
        <v>0</v>
      </c>
      <c r="I22" s="26">
        <f>'ptfire_othna 12US1'!AH58</f>
        <v>0</v>
      </c>
      <c r="J22" s="26">
        <f>'ptfire_othna 12US1'!AI58</f>
        <v>119941.10433349313</v>
      </c>
      <c r="K22" s="26">
        <f>'ptfire_othna 12US1'!AK58</f>
        <v>225382.05649999707</v>
      </c>
      <c r="L22" s="26">
        <f>'ptfire_othna 12US1'!AL58</f>
        <v>25042.462000293617</v>
      </c>
      <c r="M22" s="26">
        <f>'ptfire_othna 12US1'!AS58</f>
        <v>3735.0810404162239</v>
      </c>
      <c r="N22" s="26">
        <f>'ptfire_othna 12US1'!AT58</f>
        <v>24308.249089725861</v>
      </c>
      <c r="O22" s="26">
        <f>'ptfire_othna 12US1'!AU58</f>
        <v>122.23516650576222</v>
      </c>
      <c r="P22" s="26">
        <f>'ptfire_othna 12US1'!AZ58</f>
        <v>126206.67915558556</v>
      </c>
      <c r="Q22" s="26">
        <f>'ptfire_othna 12US1'!BJ58</f>
        <v>415.96315435110716</v>
      </c>
      <c r="R22" s="26">
        <f>'ptfire_othna 12US1'!BK58</f>
        <v>1315.4073570133971</v>
      </c>
      <c r="S22" s="26">
        <f>'ptfire_othna 12US1'!BL58</f>
        <v>10.229713446202245</v>
      </c>
      <c r="T22" s="26">
        <f>'ptfire_othna 12US1'!BM58</f>
        <v>46742.418377524242</v>
      </c>
      <c r="U22" s="26">
        <f>'ptfire_othna 12US1'!BN58</f>
        <v>45997.148762734942</v>
      </c>
      <c r="V22" s="26">
        <f>'ptfire_othna 12US1'!BO58</f>
        <v>0</v>
      </c>
    </row>
    <row r="23" spans="1:22" x14ac:dyDescent="0.25">
      <c r="A23" s="28" t="s">
        <v>218</v>
      </c>
      <c r="B23" s="26">
        <f>ptnonipm!Y62</f>
        <v>3464.665728029458</v>
      </c>
      <c r="C23" s="26">
        <f>ptnonipm!AA62</f>
        <v>22740.267350109592</v>
      </c>
      <c r="D23" s="26">
        <f>ptnonipm!AD62</f>
        <v>6321.1555903236958</v>
      </c>
      <c r="E23" s="26">
        <f>ptnonipm!AE62</f>
        <v>1351543.3145066618</v>
      </c>
      <c r="F23" s="26">
        <f>ptnonipm!AL62</f>
        <v>12192.997340207135</v>
      </c>
      <c r="G23" s="26">
        <f>ptnonipm!AM62</f>
        <v>15086.507144207932</v>
      </c>
      <c r="H23" s="26">
        <f>ptnonipm!AN62</f>
        <v>0.14590665961187599</v>
      </c>
      <c r="I23" s="26">
        <f>ptnonipm!AT62</f>
        <v>677.50100762098498</v>
      </c>
      <c r="J23" s="26">
        <f>ptnonipm!AU62</f>
        <v>60642.99999222433</v>
      </c>
      <c r="K23" s="26">
        <f>ptnonipm!AW62</f>
        <v>784383.13921226945</v>
      </c>
      <c r="L23" s="26">
        <f>ptnonipm!AX62</f>
        <v>87153.567293012442</v>
      </c>
      <c r="M23" s="26">
        <f>ptnonipm!BE62</f>
        <v>4221.7260975374629</v>
      </c>
      <c r="N23" s="26">
        <f>ptnonipm!BF62</f>
        <v>8388.6402953069373</v>
      </c>
      <c r="O23" s="26">
        <f>ptnonipm!BG62</f>
        <v>3820.8945615150515</v>
      </c>
      <c r="P23" s="26">
        <f>ptnonipm!BL62</f>
        <v>137612.54733802014</v>
      </c>
      <c r="Q23" s="26">
        <f>ptnonipm!BV62</f>
        <v>10995.370831981003</v>
      </c>
      <c r="R23" s="26">
        <f>ptnonipm!BW62</f>
        <v>30922.510235857455</v>
      </c>
      <c r="S23" s="26">
        <f>ptnonipm!BX62</f>
        <v>1552.6969968164103</v>
      </c>
      <c r="T23" s="26">
        <f>ptnonipm!BY62</f>
        <v>584555.38618535304</v>
      </c>
      <c r="U23" s="26">
        <f>ptnonipm!BZ62</f>
        <v>172084.4987052776</v>
      </c>
      <c r="V23" s="26">
        <f>ptnonipm!CA62</f>
        <v>1962.9011710108052</v>
      </c>
    </row>
    <row r="24" spans="1:22" x14ac:dyDescent="0.25">
      <c r="A24" s="28" t="s">
        <v>230</v>
      </c>
      <c r="B24" s="26">
        <f>pt_oilgas!Y61</f>
        <v>84.00901811626629</v>
      </c>
      <c r="C24" s="26">
        <f>pt_oilgas!AA61</f>
        <v>1857.5617324513671</v>
      </c>
      <c r="D24" s="26">
        <f>pt_oilgas!AD61</f>
        <v>4.6173099124500398E-2</v>
      </c>
      <c r="E24" s="26">
        <f>pt_oilgas!AE61</f>
        <v>211566.76159225294</v>
      </c>
      <c r="F24" s="26">
        <f>pt_oilgas!AL61</f>
        <v>8039.242267072229</v>
      </c>
      <c r="G24" s="26">
        <f>pt_oilgas!AM61</f>
        <v>10.987988341606634</v>
      </c>
      <c r="H24" s="26">
        <f>pt_oilgas!AN61</f>
        <v>0</v>
      </c>
      <c r="I24" s="26">
        <f>pt_oilgas!AT61</f>
        <v>1.8295046772304107</v>
      </c>
      <c r="J24" s="26">
        <f>pt_oilgas!AU61</f>
        <v>2183.708318768302</v>
      </c>
      <c r="K24" s="26">
        <f>pt_oilgas!AW61</f>
        <v>343760.53984538256</v>
      </c>
      <c r="L24" s="26">
        <f>pt_oilgas!AX61</f>
        <v>38195.49102533832</v>
      </c>
      <c r="M24" s="26">
        <f>pt_oilgas!BE61</f>
        <v>314.34738003249436</v>
      </c>
      <c r="N24" s="26">
        <f>pt_oilgas!BF61</f>
        <v>997.85742267174817</v>
      </c>
      <c r="O24" s="26">
        <f>pt_oilgas!BG61</f>
        <v>179.10095535033284</v>
      </c>
      <c r="P24" s="26">
        <f>pt_oilgas!BL61</f>
        <v>291.66005433362704</v>
      </c>
      <c r="Q24" s="26">
        <f>pt_oilgas!BV61</f>
        <v>287.91895495311411</v>
      </c>
      <c r="R24" s="26">
        <f>pt_oilgas!BW61</f>
        <v>1151.0996792364076</v>
      </c>
      <c r="S24" s="26">
        <f>pt_oilgas!BX61</f>
        <v>35.96041313061486</v>
      </c>
      <c r="T24" s="26">
        <f>pt_oilgas!BY61</f>
        <v>39272.787173562028</v>
      </c>
      <c r="U24" s="26">
        <f>pt_oilgas!BZ61</f>
        <v>51830.38666329917</v>
      </c>
      <c r="V24" s="26">
        <f>pt_oilgas!CA61</f>
        <v>3.4377223540239296E-2</v>
      </c>
    </row>
    <row r="25" spans="1:22" x14ac:dyDescent="0.25">
      <c r="A25" s="28" t="s">
        <v>390</v>
      </c>
      <c r="B25" s="26">
        <f>rail!V60</f>
        <v>455.54400507061246</v>
      </c>
      <c r="C25" s="26">
        <f>rail!X60</f>
        <v>535.32836498633139</v>
      </c>
      <c r="D25" s="26"/>
      <c r="E25" s="26">
        <f>rail!AA60</f>
        <v>109882.26441653028</v>
      </c>
      <c r="F25" s="26">
        <f>rail!AH60</f>
        <v>5306.1878229631857</v>
      </c>
      <c r="G25" s="26"/>
      <c r="H25" s="26">
        <f>rail!AI60</f>
        <v>4459.0737023555866</v>
      </c>
      <c r="I25" s="26">
        <f>rail!AO60</f>
        <v>67.035273142811874</v>
      </c>
      <c r="J25" s="26">
        <f>rail!AP60</f>
        <v>342.05421392914172</v>
      </c>
      <c r="K25" s="26">
        <f>rail!AR60</f>
        <v>501645.63679612102</v>
      </c>
      <c r="L25" s="26">
        <f>rail!AS60</f>
        <v>51279.324051221854</v>
      </c>
      <c r="M25" s="26">
        <f>rail!AZ60</f>
        <v>3.1805821673961692</v>
      </c>
      <c r="N25" s="26">
        <f>rail!BA60</f>
        <v>11965.194544514059</v>
      </c>
      <c r="O25" s="26">
        <f>rail!BB60</f>
        <v>4.0649379958734233</v>
      </c>
      <c r="P25" s="26">
        <f>rail!BG60</f>
        <v>505.70479476622489</v>
      </c>
      <c r="Q25" s="26">
        <f>rail!BQ60</f>
        <v>0</v>
      </c>
      <c r="R25" s="26">
        <f>rail!BR60</f>
        <v>45.76937453666244</v>
      </c>
      <c r="S25" s="26">
        <f>rail!BS60</f>
        <v>6.2060169505831375E-2</v>
      </c>
      <c r="T25" s="26">
        <f>rail!BT60</f>
        <v>681.56391750893181</v>
      </c>
      <c r="U25" s="26">
        <f>rail!BU60</f>
        <v>3901.2778259260099</v>
      </c>
      <c r="V25" s="26">
        <f>rail!BV60</f>
        <v>0</v>
      </c>
    </row>
    <row r="26" spans="1:22" x14ac:dyDescent="0.25">
      <c r="A26" s="28" t="s">
        <v>219</v>
      </c>
      <c r="B26" s="26">
        <f>rwc!W62</f>
        <v>52765.199471967033</v>
      </c>
      <c r="C26" s="26">
        <f>rwc!Y62</f>
        <v>16020.161620066885</v>
      </c>
      <c r="D26" s="26"/>
      <c r="E26" s="26">
        <f>rwc!AB62</f>
        <v>2169773.1732368534</v>
      </c>
      <c r="F26" s="26">
        <f>rwc!AI62</f>
        <v>18362.427099288067</v>
      </c>
      <c r="H26" s="26">
        <f>rwc!AJ62</f>
        <v>0</v>
      </c>
      <c r="I26" s="26">
        <f>rwc!AP62</f>
        <v>2613.1203082806132</v>
      </c>
      <c r="J26" s="26">
        <f>rwc!AQ62</f>
        <v>16524.59466532266</v>
      </c>
      <c r="K26" s="26">
        <f>rwc!AS62</f>
        <v>30828.985313577054</v>
      </c>
      <c r="L26" s="26">
        <f>rwc!AT62</f>
        <v>3425.4429666532806</v>
      </c>
      <c r="M26" s="26">
        <f>rwc!BA62</f>
        <v>891.80924507032125</v>
      </c>
      <c r="N26" s="26">
        <f>rwc!BB62</f>
        <v>16783.457370433782</v>
      </c>
      <c r="O26" s="26">
        <f>rwc!BC62</f>
        <v>27.070096186062791</v>
      </c>
      <c r="P26" s="26">
        <f>rwc!BH62</f>
        <v>860.67872409814493</v>
      </c>
      <c r="Q26" s="26">
        <f>rwc!BR62</f>
        <v>102.26479952833098</v>
      </c>
      <c r="R26" s="26">
        <f>rwc!BS62</f>
        <v>1233.1932405353471</v>
      </c>
      <c r="S26" s="26">
        <f>rwc!BT62</f>
        <v>0</v>
      </c>
      <c r="T26" s="26">
        <f>rwc!BU62</f>
        <v>8012.5665415221638</v>
      </c>
      <c r="U26" s="26">
        <f>rwc!BV62</f>
        <v>1609.9167632180254</v>
      </c>
      <c r="V26" s="26">
        <f>rwc!BW62</f>
        <v>0</v>
      </c>
    </row>
    <row r="27" spans="1:22" x14ac:dyDescent="0.25">
      <c r="A27" s="26" t="s">
        <v>518</v>
      </c>
      <c r="B27" s="26"/>
      <c r="C27" s="26"/>
      <c r="D27" s="32">
        <v>78811.760296283785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</row>
    <row r="28" spans="1:22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3"/>
      <c r="U28" s="33"/>
      <c r="V28" s="33"/>
    </row>
    <row r="29" spans="1:22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</row>
    <row r="30" spans="1:22" x14ac:dyDescent="0.25">
      <c r="A30" s="34" t="s">
        <v>222</v>
      </c>
      <c r="B30" s="26">
        <f>SUM(B3:B27)</f>
        <v>354610.20072606776</v>
      </c>
      <c r="C30" s="26">
        <f t="shared" ref="C30:V30" si="0">SUM(C3:C27)</f>
        <v>351153.4588055411</v>
      </c>
      <c r="D30" s="26">
        <f t="shared" si="0"/>
        <v>85375.108719051437</v>
      </c>
      <c r="E30" s="26">
        <f t="shared" si="0"/>
        <v>75007776.033923447</v>
      </c>
      <c r="F30" s="26">
        <f t="shared" si="0"/>
        <v>718219.63515452831</v>
      </c>
      <c r="G30" s="26">
        <f t="shared" si="0"/>
        <v>23350.242816759281</v>
      </c>
      <c r="H30" s="26">
        <f t="shared" si="0"/>
        <v>58711.302964690003</v>
      </c>
      <c r="I30" s="26">
        <f t="shared" si="0"/>
        <v>75481.21304246955</v>
      </c>
      <c r="J30" s="26">
        <f t="shared" si="0"/>
        <v>5032621.7856007488</v>
      </c>
      <c r="K30" s="26">
        <f t="shared" si="0"/>
        <v>11293462.069845568</v>
      </c>
      <c r="L30" s="26">
        <f t="shared" si="0"/>
        <v>1316189.8589824599</v>
      </c>
      <c r="M30" s="26">
        <f t="shared" si="0"/>
        <v>41469.186944098306</v>
      </c>
      <c r="N30" s="26">
        <f t="shared" si="0"/>
        <v>324232.99012678384</v>
      </c>
      <c r="O30" s="26">
        <f t="shared" si="0"/>
        <v>62983.877076804376</v>
      </c>
      <c r="P30" s="26">
        <f t="shared" si="0"/>
        <v>7508796.7752132369</v>
      </c>
      <c r="Q30" s="26">
        <f t="shared" si="0"/>
        <v>237334.86281943007</v>
      </c>
      <c r="R30" s="26">
        <f t="shared" si="0"/>
        <v>101507.66840025898</v>
      </c>
      <c r="S30" s="26">
        <f t="shared" si="0"/>
        <v>6756.6810500780393</v>
      </c>
      <c r="T30" s="26">
        <f t="shared" si="0"/>
        <v>4100607.1063186103</v>
      </c>
      <c r="U30" s="26">
        <f t="shared" ref="U30" si="1">SUM(U3:U27)</f>
        <v>3782500.1950331177</v>
      </c>
      <c r="V30" s="26">
        <f t="shared" si="0"/>
        <v>48559.917575001258</v>
      </c>
    </row>
    <row r="31" spans="1:22" x14ac:dyDescent="0.25">
      <c r="A31" s="34" t="s">
        <v>314</v>
      </c>
      <c r="B31" s="26">
        <f>SUM(B3:B26)-B7-B16-B17-B19</f>
        <v>321841.71934011753</v>
      </c>
      <c r="C31" s="26">
        <f t="shared" ref="C31:V31" si="2">SUM(C3:C26)-C7-C16-C17-C19</f>
        <v>256395.37121589761</v>
      </c>
      <c r="D31" s="26">
        <f t="shared" si="2"/>
        <v>6563.3484227676463</v>
      </c>
      <c r="E31" s="26">
        <f t="shared" si="2"/>
        <v>69388061.240376204</v>
      </c>
      <c r="F31" s="26">
        <f t="shared" si="2"/>
        <v>685684.85735447903</v>
      </c>
      <c r="G31" s="26">
        <f t="shared" si="2"/>
        <v>23350.242816759281</v>
      </c>
      <c r="H31" s="26">
        <f>SUM(H3:H26)-H7-H16-H17-H19</f>
        <v>53135.43288320976</v>
      </c>
      <c r="I31" s="26">
        <f t="shared" si="2"/>
        <v>70967.02145469292</v>
      </c>
      <c r="J31" s="26">
        <f t="shared" si="2"/>
        <v>4377276.0338646472</v>
      </c>
      <c r="K31" s="26">
        <f>SUM(K3:K26)-K7-K16-K17-K19</f>
        <v>9830816.7439633012</v>
      </c>
      <c r="L31" s="26">
        <f t="shared" si="2"/>
        <v>1159249.0507631479</v>
      </c>
      <c r="M31" s="26">
        <f t="shared" si="2"/>
        <v>39247.165418009245</v>
      </c>
      <c r="N31" s="26">
        <f t="shared" si="2"/>
        <v>288314.57865154638</v>
      </c>
      <c r="O31" s="26">
        <f t="shared" si="2"/>
        <v>59062.655890427362</v>
      </c>
      <c r="P31" s="26">
        <f t="shared" si="2"/>
        <v>7280421.0983805042</v>
      </c>
      <c r="Q31" s="26">
        <f t="shared" si="2"/>
        <v>220809.2587806418</v>
      </c>
      <c r="R31" s="26">
        <f t="shared" si="2"/>
        <v>88658.339658661091</v>
      </c>
      <c r="S31" s="26">
        <f t="shared" si="2"/>
        <v>6193.9489918126956</v>
      </c>
      <c r="T31" s="26">
        <f t="shared" si="2"/>
        <v>2741938.592514134</v>
      </c>
      <c r="U31" s="26">
        <f t="shared" ref="U31" si="3">SUM(U3:U26)-U7-U16-U17-U19</f>
        <v>3254408.4322161865</v>
      </c>
      <c r="V31" s="26">
        <f t="shared" si="2"/>
        <v>36655.663934836564</v>
      </c>
    </row>
    <row r="32" spans="1:22" x14ac:dyDescent="0.25">
      <c r="A32" s="113" t="s">
        <v>519</v>
      </c>
      <c r="B32" s="26">
        <v>60207</v>
      </c>
      <c r="C32" s="26">
        <v>166692</v>
      </c>
      <c r="D32" s="26">
        <v>78817</v>
      </c>
      <c r="E32" s="26">
        <v>39291372</v>
      </c>
      <c r="F32" s="26">
        <v>123557</v>
      </c>
      <c r="G32" s="26">
        <v>1810</v>
      </c>
      <c r="H32" s="26">
        <v>51130</v>
      </c>
      <c r="I32" s="26">
        <v>18170</v>
      </c>
      <c r="J32" s="26">
        <v>3802651</v>
      </c>
      <c r="K32" s="26">
        <v>6943786</v>
      </c>
      <c r="L32" s="26">
        <v>840474</v>
      </c>
      <c r="M32" s="26">
        <v>22962</v>
      </c>
      <c r="N32" s="26">
        <v>183447</v>
      </c>
      <c r="O32" s="26">
        <v>53841</v>
      </c>
      <c r="P32" s="26">
        <v>6742832</v>
      </c>
      <c r="Q32" s="26">
        <v>208946</v>
      </c>
      <c r="R32" s="26">
        <v>42900</v>
      </c>
      <c r="S32" s="26">
        <v>4320</v>
      </c>
      <c r="T32" s="26">
        <v>283999</v>
      </c>
      <c r="U32" s="26">
        <v>3214476</v>
      </c>
      <c r="V32" s="26">
        <v>2888</v>
      </c>
    </row>
    <row r="33" spans="1:22" s="28" customFormat="1" x14ac:dyDescent="0.25">
      <c r="A33" s="31" t="s">
        <v>419</v>
      </c>
      <c r="B33" s="26">
        <f>B9</f>
        <v>2332.2417658128643</v>
      </c>
      <c r="C33" s="26">
        <f t="shared" ref="C33:V33" si="4">C9</f>
        <v>788.65740109356625</v>
      </c>
      <c r="D33" s="26">
        <f t="shared" si="4"/>
        <v>0</v>
      </c>
      <c r="E33" s="26">
        <f t="shared" si="4"/>
        <v>75679.207913595892</v>
      </c>
      <c r="F33" s="26">
        <f t="shared" si="4"/>
        <v>8339.6300227381071</v>
      </c>
      <c r="G33" s="26">
        <f t="shared" si="4"/>
        <v>0</v>
      </c>
      <c r="H33" s="26">
        <f t="shared" si="4"/>
        <v>5793.0992586474849</v>
      </c>
      <c r="I33" s="26">
        <f t="shared" si="4"/>
        <v>19.893864577947088</v>
      </c>
      <c r="J33" s="26">
        <f t="shared" si="4"/>
        <v>638.02166583393614</v>
      </c>
      <c r="K33" s="26">
        <f t="shared" si="4"/>
        <v>651721.15051998943</v>
      </c>
      <c r="L33" s="26">
        <f t="shared" si="4"/>
        <v>66620.616422730396</v>
      </c>
      <c r="M33" s="26">
        <f t="shared" si="4"/>
        <v>1.3138433084786441</v>
      </c>
      <c r="N33" s="26">
        <f t="shared" si="4"/>
        <v>6816.1785432926954</v>
      </c>
      <c r="O33" s="26">
        <f t="shared" si="4"/>
        <v>22.295355022201111</v>
      </c>
      <c r="P33" s="26">
        <f t="shared" si="4"/>
        <v>2855.2202273435869</v>
      </c>
      <c r="Q33" s="26">
        <f t="shared" si="4"/>
        <v>89.962278781946409</v>
      </c>
      <c r="R33" s="26">
        <f t="shared" si="4"/>
        <v>3211.1659660817095</v>
      </c>
      <c r="S33" s="26">
        <f t="shared" si="4"/>
        <v>3.7739511525388174</v>
      </c>
      <c r="T33" s="26">
        <f t="shared" si="4"/>
        <v>224815.87693307386</v>
      </c>
      <c r="U33" s="26">
        <f t="shared" si="4"/>
        <v>4482.4524389319686</v>
      </c>
      <c r="V33" s="26">
        <f t="shared" si="4"/>
        <v>0</v>
      </c>
    </row>
    <row r="34" spans="1:22" s="96" customFormat="1" x14ac:dyDescent="0.25">
      <c r="A34" s="31" t="s">
        <v>501</v>
      </c>
      <c r="B34" s="97">
        <f>B8</f>
        <v>494.18989585285794</v>
      </c>
      <c r="C34" s="97">
        <f t="shared" ref="C34:V34" si="5">C8</f>
        <v>168.81738571011351</v>
      </c>
      <c r="D34" s="97">
        <f t="shared" si="5"/>
        <v>0</v>
      </c>
      <c r="E34" s="97">
        <f t="shared" si="5"/>
        <v>32113.28026211098</v>
      </c>
      <c r="F34" s="97">
        <f t="shared" si="5"/>
        <v>1767.7477981866723</v>
      </c>
      <c r="G34" s="97">
        <f t="shared" si="5"/>
        <v>0</v>
      </c>
      <c r="H34" s="97">
        <f t="shared" si="5"/>
        <v>1756.721317080614</v>
      </c>
      <c r="I34" s="97">
        <f t="shared" si="5"/>
        <v>4.2810300667124253</v>
      </c>
      <c r="J34" s="97">
        <f t="shared" si="5"/>
        <v>111.67268148817145</v>
      </c>
      <c r="K34" s="97">
        <f t="shared" si="5"/>
        <v>197631.12580827432</v>
      </c>
      <c r="L34" s="97">
        <f t="shared" si="5"/>
        <v>20202.301980169388</v>
      </c>
      <c r="M34" s="97">
        <f t="shared" si="5"/>
        <v>1.1801105171181157</v>
      </c>
      <c r="N34" s="97">
        <f t="shared" si="5"/>
        <v>4441.5391150096093</v>
      </c>
      <c r="O34" s="97">
        <f t="shared" si="5"/>
        <v>1.5098956649706485</v>
      </c>
      <c r="P34" s="97">
        <f t="shared" si="5"/>
        <v>185.88084533907613</v>
      </c>
      <c r="Q34" s="97">
        <f t="shared" si="5"/>
        <v>1.987045211285458E-2</v>
      </c>
      <c r="R34" s="97">
        <f t="shared" si="5"/>
        <v>16.990353704170563</v>
      </c>
      <c r="S34" s="97">
        <f t="shared" si="5"/>
        <v>2.3026541117251678E-2</v>
      </c>
      <c r="T34" s="97">
        <f t="shared" si="5"/>
        <v>855.62729853382393</v>
      </c>
      <c r="U34" s="97">
        <f t="shared" si="5"/>
        <v>965.69920143820923</v>
      </c>
      <c r="V34" s="97">
        <f t="shared" si="5"/>
        <v>0</v>
      </c>
    </row>
    <row r="35" spans="1:22" s="96" customFormat="1" x14ac:dyDescent="0.25">
      <c r="A35" s="31" t="s">
        <v>476</v>
      </c>
      <c r="B35" s="97">
        <f>B6</f>
        <v>8602.5911185832811</v>
      </c>
      <c r="C35" s="97">
        <f t="shared" ref="C35:V35" si="6">C6</f>
        <v>957.48767702324233</v>
      </c>
      <c r="D35" s="97">
        <f t="shared" si="6"/>
        <v>0</v>
      </c>
      <c r="E35" s="97">
        <f t="shared" si="6"/>
        <v>383450.27402351971</v>
      </c>
      <c r="F35" s="97">
        <f t="shared" si="6"/>
        <v>2816.5644120300562</v>
      </c>
      <c r="G35" s="97">
        <f t="shared" si="6"/>
        <v>0</v>
      </c>
      <c r="H35" s="97">
        <f t="shared" si="6"/>
        <v>0</v>
      </c>
      <c r="I35" s="97">
        <f t="shared" si="6"/>
        <v>0</v>
      </c>
      <c r="J35" s="97">
        <f t="shared" si="6"/>
        <v>85462.073996189618</v>
      </c>
      <c r="K35" s="97">
        <f t="shared" si="6"/>
        <v>13575.663423303566</v>
      </c>
      <c r="L35" s="97">
        <f t="shared" si="6"/>
        <v>1508.4064398852697</v>
      </c>
      <c r="M35" s="97">
        <f t="shared" si="6"/>
        <v>2917.5784279068052</v>
      </c>
      <c r="N35" s="97">
        <f t="shared" si="6"/>
        <v>3513.9890478782763</v>
      </c>
      <c r="O35" s="97">
        <f t="shared" si="6"/>
        <v>3.2238471818723777</v>
      </c>
      <c r="P35" s="97">
        <f t="shared" si="6"/>
        <v>21139.047167629058</v>
      </c>
      <c r="Q35" s="97">
        <f t="shared" si="6"/>
        <v>4.8357679993812619</v>
      </c>
      <c r="R35" s="97">
        <f t="shared" si="6"/>
        <v>531.93413131891441</v>
      </c>
      <c r="S35" s="97">
        <f t="shared" si="6"/>
        <v>0.32238473636434645</v>
      </c>
      <c r="T35" s="97">
        <f t="shared" si="6"/>
        <v>6170.6183641192902</v>
      </c>
      <c r="U35" s="97">
        <f t="shared" si="6"/>
        <v>4131.5325989674348</v>
      </c>
      <c r="V35" s="97">
        <f t="shared" si="6"/>
        <v>0</v>
      </c>
    </row>
    <row r="36" spans="1:22" s="28" customFormat="1" x14ac:dyDescent="0.25">
      <c r="A36" s="32" t="s">
        <v>414</v>
      </c>
      <c r="B36" s="26">
        <f>B20</f>
        <v>6.8222344086261799</v>
      </c>
      <c r="C36" s="26">
        <f t="shared" ref="C36:V36" si="7">C20</f>
        <v>1786.7356707701663</v>
      </c>
      <c r="D36" s="26">
        <f t="shared" si="7"/>
        <v>237.3178690892795</v>
      </c>
      <c r="E36" s="26">
        <f t="shared" si="7"/>
        <v>608524.72863809601</v>
      </c>
      <c r="F36" s="26">
        <f t="shared" si="7"/>
        <v>7121.0834375784343</v>
      </c>
      <c r="G36" s="26">
        <f t="shared" si="7"/>
        <v>6443.2082637576596</v>
      </c>
      <c r="H36" s="26">
        <f t="shared" si="7"/>
        <v>0</v>
      </c>
      <c r="I36" s="26">
        <f t="shared" si="7"/>
        <v>2.5063298930187741</v>
      </c>
      <c r="J36" s="26">
        <f t="shared" si="7"/>
        <v>22748.860470260803</v>
      </c>
      <c r="K36" s="26">
        <f t="shared" si="7"/>
        <v>1036127.3225705735</v>
      </c>
      <c r="L36" s="26">
        <f t="shared" si="7"/>
        <v>115125.26691078614</v>
      </c>
      <c r="M36" s="26">
        <f t="shared" si="7"/>
        <v>1029.4679653320015</v>
      </c>
      <c r="N36" s="26">
        <f t="shared" si="7"/>
        <v>5489.1830872112814</v>
      </c>
      <c r="O36" s="26">
        <f t="shared" si="7"/>
        <v>2636.7719703846824</v>
      </c>
      <c r="P36" s="26">
        <f t="shared" si="7"/>
        <v>24484.621888852671</v>
      </c>
      <c r="Q36" s="26">
        <f t="shared" si="7"/>
        <v>7726.4979931844728</v>
      </c>
      <c r="R36" s="26">
        <f t="shared" si="7"/>
        <v>11701.937469909197</v>
      </c>
      <c r="S36" s="26">
        <f t="shared" si="7"/>
        <v>348.14537612623496</v>
      </c>
      <c r="T36" s="26">
        <f t="shared" si="7"/>
        <v>1383548.2258942495</v>
      </c>
      <c r="U36" s="26">
        <f t="shared" si="7"/>
        <v>4577.9800772402232</v>
      </c>
      <c r="V36" s="26">
        <f t="shared" si="7"/>
        <v>31804.732038618316</v>
      </c>
    </row>
    <row r="37" spans="1:22" x14ac:dyDescent="0.25">
      <c r="A37" s="93" t="s">
        <v>410</v>
      </c>
      <c r="B37" s="97">
        <f>B23</f>
        <v>3464.665728029458</v>
      </c>
      <c r="C37" s="97">
        <f t="shared" ref="C37:V37" si="8">C23</f>
        <v>22740.267350109592</v>
      </c>
      <c r="D37" s="97">
        <f t="shared" si="8"/>
        <v>6321.1555903236958</v>
      </c>
      <c r="E37" s="97">
        <f t="shared" si="8"/>
        <v>1351543.3145066618</v>
      </c>
      <c r="F37" s="97">
        <f t="shared" si="8"/>
        <v>12192.997340207135</v>
      </c>
      <c r="G37" s="97">
        <f t="shared" si="8"/>
        <v>15086.507144207932</v>
      </c>
      <c r="H37" s="97">
        <f t="shared" si="8"/>
        <v>0.14590665961187599</v>
      </c>
      <c r="I37" s="97">
        <f t="shared" si="8"/>
        <v>677.50100762098498</v>
      </c>
      <c r="J37" s="97">
        <f t="shared" si="8"/>
        <v>60642.99999222433</v>
      </c>
      <c r="K37" s="97">
        <f t="shared" si="8"/>
        <v>784383.13921226945</v>
      </c>
      <c r="L37" s="97">
        <f t="shared" si="8"/>
        <v>87153.567293012442</v>
      </c>
      <c r="M37" s="97">
        <f t="shared" si="8"/>
        <v>4221.7260975374629</v>
      </c>
      <c r="N37" s="97">
        <f t="shared" si="8"/>
        <v>8388.6402953069373</v>
      </c>
      <c r="O37" s="97">
        <f t="shared" si="8"/>
        <v>3820.8945615150515</v>
      </c>
      <c r="P37" s="97">
        <f t="shared" si="8"/>
        <v>137612.54733802014</v>
      </c>
      <c r="Q37" s="97">
        <f t="shared" si="8"/>
        <v>10995.370831981003</v>
      </c>
      <c r="R37" s="97">
        <f t="shared" si="8"/>
        <v>30922.510235857455</v>
      </c>
      <c r="S37" s="97">
        <f t="shared" si="8"/>
        <v>1552.6969968164103</v>
      </c>
      <c r="T37" s="97">
        <f t="shared" si="8"/>
        <v>584555.38618535304</v>
      </c>
      <c r="U37" s="97">
        <f t="shared" si="8"/>
        <v>172084.4987052776</v>
      </c>
      <c r="V37" s="97">
        <f t="shared" si="8"/>
        <v>1962.9011710108052</v>
      </c>
    </row>
    <row r="38" spans="1:22" s="28" customFormat="1" x14ac:dyDescent="0.25">
      <c r="A38" s="31" t="s">
        <v>411</v>
      </c>
      <c r="B38" s="97">
        <f>B24</f>
        <v>84.00901811626629</v>
      </c>
      <c r="C38" s="97">
        <f t="shared" ref="C38:V38" si="9">C24</f>
        <v>1857.5617324513671</v>
      </c>
      <c r="D38" s="97">
        <f t="shared" si="9"/>
        <v>4.6173099124500398E-2</v>
      </c>
      <c r="E38" s="97">
        <f t="shared" si="9"/>
        <v>211566.76159225294</v>
      </c>
      <c r="F38" s="97">
        <f t="shared" si="9"/>
        <v>8039.242267072229</v>
      </c>
      <c r="G38" s="97">
        <f t="shared" si="9"/>
        <v>10.987988341606634</v>
      </c>
      <c r="H38" s="97">
        <f t="shared" si="9"/>
        <v>0</v>
      </c>
      <c r="I38" s="97">
        <f t="shared" si="9"/>
        <v>1.8295046772304107</v>
      </c>
      <c r="J38" s="97">
        <f t="shared" si="9"/>
        <v>2183.708318768302</v>
      </c>
      <c r="K38" s="97">
        <f t="shared" si="9"/>
        <v>343760.53984538256</v>
      </c>
      <c r="L38" s="97">
        <f t="shared" si="9"/>
        <v>38195.49102533832</v>
      </c>
      <c r="M38" s="97">
        <f t="shared" si="9"/>
        <v>314.34738003249436</v>
      </c>
      <c r="N38" s="97">
        <f t="shared" si="9"/>
        <v>997.85742267174817</v>
      </c>
      <c r="O38" s="97">
        <f t="shared" si="9"/>
        <v>179.10095535033284</v>
      </c>
      <c r="P38" s="97">
        <f t="shared" si="9"/>
        <v>291.66005433362704</v>
      </c>
      <c r="Q38" s="97">
        <f t="shared" si="9"/>
        <v>287.91895495311411</v>
      </c>
      <c r="R38" s="97">
        <f t="shared" si="9"/>
        <v>1151.0996792364076</v>
      </c>
      <c r="S38" s="97">
        <f t="shared" si="9"/>
        <v>35.96041313061486</v>
      </c>
      <c r="T38" s="97">
        <f t="shared" si="9"/>
        <v>39272.787173562028</v>
      </c>
      <c r="U38" s="97">
        <f t="shared" si="9"/>
        <v>51830.38666329917</v>
      </c>
      <c r="V38" s="97">
        <f t="shared" si="9"/>
        <v>3.4377223540239296E-2</v>
      </c>
    </row>
    <row r="39" spans="1:22" x14ac:dyDescent="0.25">
      <c r="A39" s="31" t="s">
        <v>413</v>
      </c>
      <c r="B39" s="26">
        <f>B19</f>
        <v>688.75389512508889</v>
      </c>
      <c r="C39" s="26">
        <f t="shared" ref="C39:V39" si="10">C19</f>
        <v>45146.327379660521</v>
      </c>
      <c r="D39" s="26">
        <f t="shared" si="10"/>
        <v>0</v>
      </c>
      <c r="E39" s="26">
        <f t="shared" si="10"/>
        <v>1193949.9149778907</v>
      </c>
      <c r="F39" s="26">
        <f t="shared" si="10"/>
        <v>7411.7470792145386</v>
      </c>
      <c r="G39" s="26">
        <f t="shared" si="10"/>
        <v>0</v>
      </c>
      <c r="H39" s="26">
        <f t="shared" si="10"/>
        <v>43.851694906627785</v>
      </c>
      <c r="I39" s="26">
        <f t="shared" si="10"/>
        <v>77.547079351945897</v>
      </c>
      <c r="J39" s="26">
        <f t="shared" si="10"/>
        <v>532193.80363876582</v>
      </c>
      <c r="K39" s="26">
        <f t="shared" si="10"/>
        <v>746602.29054711561</v>
      </c>
      <c r="L39" s="26">
        <f t="shared" si="10"/>
        <v>82912.183261306986</v>
      </c>
      <c r="M39" s="26">
        <f t="shared" si="10"/>
        <v>1075.5350719561327</v>
      </c>
      <c r="N39" s="26">
        <f t="shared" si="10"/>
        <v>2718.8862300002634</v>
      </c>
      <c r="O39" s="26">
        <f t="shared" si="10"/>
        <v>1955.1408840725305</v>
      </c>
      <c r="P39" s="26">
        <f t="shared" si="10"/>
        <v>78816.902610555175</v>
      </c>
      <c r="Q39" s="26">
        <f t="shared" si="10"/>
        <v>7477.9093216293422</v>
      </c>
      <c r="R39" s="26">
        <f t="shared" si="10"/>
        <v>5754.5710516646323</v>
      </c>
      <c r="S39" s="26">
        <f t="shared" si="10"/>
        <v>454.61297942110838</v>
      </c>
      <c r="T39" s="26">
        <f t="shared" si="10"/>
        <v>1335930.6766166377</v>
      </c>
      <c r="U39" s="26">
        <f t="shared" si="10"/>
        <v>215011.32988198538</v>
      </c>
      <c r="V39" s="26">
        <f t="shared" si="10"/>
        <v>11904.253640164696</v>
      </c>
    </row>
    <row r="40" spans="1:22" x14ac:dyDescent="0.25">
      <c r="A40" s="26" t="s">
        <v>478</v>
      </c>
      <c r="B40" s="26">
        <f>B21+B22</f>
        <v>226005.084532079</v>
      </c>
      <c r="C40" s="26">
        <f t="shared" ref="C40:V40" si="11">C21+C22</f>
        <v>95124.286531570368</v>
      </c>
      <c r="D40" s="26">
        <f t="shared" si="11"/>
        <v>0</v>
      </c>
      <c r="E40" s="26">
        <f t="shared" si="11"/>
        <v>29702074.346678972</v>
      </c>
      <c r="F40" s="26">
        <f t="shared" si="11"/>
        <v>528663.53049045755</v>
      </c>
      <c r="G40" s="26">
        <f t="shared" si="11"/>
        <v>0</v>
      </c>
      <c r="H40" s="26">
        <f t="shared" si="11"/>
        <v>0</v>
      </c>
      <c r="I40" s="26">
        <f t="shared" si="11"/>
        <v>53920.823907863858</v>
      </c>
      <c r="J40" s="26">
        <f t="shared" si="11"/>
        <v>509488.23372961383</v>
      </c>
      <c r="K40" s="26">
        <f t="shared" si="11"/>
        <v>546843.75856075087</v>
      </c>
      <c r="L40" s="26">
        <f t="shared" si="11"/>
        <v>60760.432854198167</v>
      </c>
      <c r="M40" s="26">
        <f>M21+M22</f>
        <v>8055.7908016055853</v>
      </c>
      <c r="N40" s="26">
        <f t="shared" si="11"/>
        <v>91728.018585875456</v>
      </c>
      <c r="O40" s="26">
        <f t="shared" si="11"/>
        <v>497.94909235183098</v>
      </c>
      <c r="P40" s="26">
        <f t="shared" si="11"/>
        <v>499807.13622311456</v>
      </c>
      <c r="Q40" s="26">
        <f t="shared" si="11"/>
        <v>1710.0889028184001</v>
      </c>
      <c r="R40" s="26">
        <f t="shared" si="11"/>
        <v>4095.6903676408165</v>
      </c>
      <c r="S40" s="26">
        <f t="shared" si="11"/>
        <v>41.539203774950465</v>
      </c>
      <c r="T40" s="26">
        <f t="shared" si="11"/>
        <v>233477.05882331112</v>
      </c>
      <c r="U40" s="26">
        <f t="shared" si="11"/>
        <v>114399.10854567135</v>
      </c>
      <c r="V40" s="26">
        <f t="shared" si="11"/>
        <v>0</v>
      </c>
    </row>
    <row r="41" spans="1:22" x14ac:dyDescent="0.25">
      <c r="A41" s="34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</row>
    <row r="42" spans="1:22" ht="26.25" x14ac:dyDescent="0.25">
      <c r="A42" s="114" t="s">
        <v>535</v>
      </c>
      <c r="B42" s="26">
        <f>SUM(B32:B40)+B26+B7</f>
        <v>354650.55765997444</v>
      </c>
      <c r="C42" s="97">
        <f t="shared" ref="C42:V42" si="12">SUM(C32:C40)+C26+C7</f>
        <v>351282.30274845584</v>
      </c>
      <c r="D42" s="97">
        <f t="shared" si="12"/>
        <v>85375.519632512107</v>
      </c>
      <c r="E42" s="97">
        <f t="shared" si="12"/>
        <v>75020047.001829952</v>
      </c>
      <c r="F42" s="97">
        <f t="shared" si="12"/>
        <v>718271.96994677279</v>
      </c>
      <c r="G42" s="97">
        <f t="shared" si="12"/>
        <v>23350.703396307199</v>
      </c>
      <c r="H42" s="97">
        <f t="shared" si="12"/>
        <v>58723.818177294335</v>
      </c>
      <c r="I42" s="97">
        <f t="shared" si="12"/>
        <v>75487.503032332301</v>
      </c>
      <c r="J42" s="97">
        <f t="shared" si="12"/>
        <v>5032644.9691584669</v>
      </c>
      <c r="K42" s="97">
        <f t="shared" si="12"/>
        <v>11295259.975801237</v>
      </c>
      <c r="L42" s="97">
        <f t="shared" si="12"/>
        <v>1316377.7091540804</v>
      </c>
      <c r="M42" s="97">
        <f t="shared" si="12"/>
        <v>41470.748943266401</v>
      </c>
      <c r="N42" s="97">
        <f t="shared" si="12"/>
        <v>324324.74969768006</v>
      </c>
      <c r="O42" s="97">
        <f t="shared" si="12"/>
        <v>62984.956657729526</v>
      </c>
      <c r="P42" s="97">
        <f t="shared" si="12"/>
        <v>7508885.6950792866</v>
      </c>
      <c r="Q42" s="97">
        <f t="shared" si="12"/>
        <v>237340.86872132812</v>
      </c>
      <c r="R42" s="97">
        <f t="shared" si="12"/>
        <v>101519.09249594863</v>
      </c>
      <c r="S42" s="97">
        <f t="shared" si="12"/>
        <v>6757.0743316993394</v>
      </c>
      <c r="T42" s="97">
        <f t="shared" si="12"/>
        <v>4100637.8238303633</v>
      </c>
      <c r="U42" s="97">
        <f t="shared" si="12"/>
        <v>3783568.9048760291</v>
      </c>
      <c r="V42" s="97">
        <f t="shared" si="12"/>
        <v>48559.921227017352</v>
      </c>
    </row>
    <row r="43" spans="1:22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</row>
    <row r="44" spans="1:22" x14ac:dyDescent="0.25">
      <c r="A44" s="26" t="s">
        <v>225</v>
      </c>
      <c r="B44" s="30">
        <f t="shared" ref="B44:V44" si="13">(B42-B30)/B42</f>
        <v>1.1379351599770242E-4</v>
      </c>
      <c r="C44" s="30">
        <f t="shared" si="13"/>
        <v>3.6678176471361269E-4</v>
      </c>
      <c r="D44" s="30">
        <f t="shared" si="13"/>
        <v>4.8130127047942279E-6</v>
      </c>
      <c r="E44" s="30">
        <f t="shared" si="13"/>
        <v>1.6356918446352808E-4</v>
      </c>
      <c r="F44" s="30">
        <f t="shared" si="13"/>
        <v>7.2862083492356198E-5</v>
      </c>
      <c r="G44" s="30">
        <f t="shared" si="13"/>
        <v>1.9724439992293884E-5</v>
      </c>
      <c r="H44" s="30">
        <f t="shared" si="13"/>
        <v>2.131198718473524E-4</v>
      </c>
      <c r="I44" s="30">
        <f t="shared" si="13"/>
        <v>8.3324916179264972E-5</v>
      </c>
      <c r="J44" s="30">
        <f t="shared" si="13"/>
        <v>4.6066348530716134E-6</v>
      </c>
      <c r="K44" s="30">
        <f t="shared" si="13"/>
        <v>1.5917349043052931E-4</v>
      </c>
      <c r="L44" s="30">
        <f t="shared" si="13"/>
        <v>1.4270233407492642E-4</v>
      </c>
      <c r="M44" s="30">
        <f t="shared" si="13"/>
        <v>3.7665082206040334E-5</v>
      </c>
      <c r="N44" s="30">
        <f t="shared" si="13"/>
        <v>2.8292497252137532E-4</v>
      </c>
      <c r="O44" s="30">
        <f t="shared" si="13"/>
        <v>1.7140297976499132E-5</v>
      </c>
      <c r="P44" s="30">
        <f t="shared" si="13"/>
        <v>1.1841952276345488E-5</v>
      </c>
      <c r="Q44" s="30">
        <f t="shared" si="13"/>
        <v>2.5304962985980678E-5</v>
      </c>
      <c r="R44" s="30">
        <f t="shared" si="13"/>
        <v>1.1253149933456778E-4</v>
      </c>
      <c r="S44" s="30">
        <f t="shared" si="13"/>
        <v>5.8202944350493965E-5</v>
      </c>
      <c r="T44" s="30">
        <f t="shared" si="13"/>
        <v>7.4909107004219876E-6</v>
      </c>
      <c r="U44" s="30">
        <f t="shared" si="13"/>
        <v>2.8246078498376723E-4</v>
      </c>
      <c r="V44" s="30">
        <f t="shared" si="13"/>
        <v>7.5206384227125792E-8</v>
      </c>
    </row>
    <row r="45" spans="1:22" x14ac:dyDescent="0.25">
      <c r="A45" s="28"/>
      <c r="B45" s="66" t="s">
        <v>379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22" x14ac:dyDescent="0.25">
      <c r="A46" s="33"/>
      <c r="B46" s="26">
        <f t="shared" ref="B46:V46" si="14">+B42-B30</f>
        <v>40.356933906674385</v>
      </c>
      <c r="C46" s="26">
        <f t="shared" si="14"/>
        <v>128.84394291474018</v>
      </c>
      <c r="D46" s="26">
        <f t="shared" si="14"/>
        <v>0.41091346066968981</v>
      </c>
      <c r="E46" s="26">
        <f t="shared" si="14"/>
        <v>12270.967906504869</v>
      </c>
      <c r="F46" s="26">
        <f t="shared" si="14"/>
        <v>52.334792244480923</v>
      </c>
      <c r="G46" s="26">
        <f t="shared" si="14"/>
        <v>0.46057954791831435</v>
      </c>
      <c r="H46" s="26">
        <f t="shared" si="14"/>
        <v>12.515212604332191</v>
      </c>
      <c r="I46" s="26">
        <f t="shared" si="14"/>
        <v>6.2899898627510993</v>
      </c>
      <c r="J46" s="26">
        <f t="shared" si="14"/>
        <v>23.183557718060911</v>
      </c>
      <c r="K46" s="26">
        <f t="shared" si="14"/>
        <v>1797.9059556685388</v>
      </c>
      <c r="L46" s="26">
        <f t="shared" si="14"/>
        <v>187.85017162049189</v>
      </c>
      <c r="M46" s="26">
        <f t="shared" si="14"/>
        <v>1.5619991680941894</v>
      </c>
      <c r="N46" s="26">
        <f t="shared" si="14"/>
        <v>91.759570896218065</v>
      </c>
      <c r="O46" s="26">
        <f t="shared" si="14"/>
        <v>1.079580925150367</v>
      </c>
      <c r="P46" s="26">
        <f t="shared" si="14"/>
        <v>88.919866049662232</v>
      </c>
      <c r="Q46" s="26">
        <f t="shared" si="14"/>
        <v>6.0059018980537076</v>
      </c>
      <c r="R46" s="26">
        <f t="shared" si="14"/>
        <v>11.424095689653768</v>
      </c>
      <c r="S46" s="26">
        <f t="shared" si="14"/>
        <v>0.39328162130004785</v>
      </c>
      <c r="T46" s="26">
        <f t="shared" si="14"/>
        <v>30.717511753086001</v>
      </c>
      <c r="U46" s="26">
        <f t="shared" si="14"/>
        <v>1068.7098429114558</v>
      </c>
      <c r="V46" s="26">
        <f t="shared" si="14"/>
        <v>3.6520160938380286E-3</v>
      </c>
    </row>
    <row r="48" spans="1:22" x14ac:dyDescent="0.25">
      <c r="A48" s="28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</row>
    <row r="49" spans="1:28" x14ac:dyDescent="0.25">
      <c r="A49" s="28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</row>
    <row r="50" spans="1:28" s="28" customFormat="1" x14ac:dyDescent="0.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</row>
    <row r="51" spans="1:28" x14ac:dyDescent="0.25"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</row>
    <row r="52" spans="1:28" x14ac:dyDescent="0.25"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</row>
    <row r="53" spans="1:28" x14ac:dyDescent="0.25">
      <c r="A53" s="28"/>
      <c r="B53" s="28"/>
      <c r="C53" s="28"/>
      <c r="D53" s="28"/>
      <c r="E53" s="28"/>
      <c r="G53" s="28"/>
      <c r="H53" s="28"/>
      <c r="J53" s="28"/>
      <c r="K53" s="28"/>
      <c r="L53" s="28"/>
    </row>
    <row r="54" spans="1:28" x14ac:dyDescent="0.25">
      <c r="A54" s="28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x14ac:dyDescent="0.25">
      <c r="A55" s="28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x14ac:dyDescent="0.25">
      <c r="A56" s="28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x14ac:dyDescent="0.25">
      <c r="A57" s="28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x14ac:dyDescent="0.25">
      <c r="A58" s="28"/>
      <c r="B58" s="60"/>
      <c r="C58" s="60"/>
      <c r="D58" s="28"/>
      <c r="E58" s="60"/>
      <c r="F58" s="60"/>
      <c r="G58" s="28"/>
      <c r="H58" s="60"/>
      <c r="J58" s="28"/>
      <c r="K58" s="60"/>
      <c r="L58" s="60"/>
      <c r="W58" s="60"/>
    </row>
    <row r="59" spans="1:28" x14ac:dyDescent="0.25">
      <c r="A59" s="28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x14ac:dyDescent="0.25">
      <c r="A60" s="28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x14ac:dyDescent="0.25">
      <c r="A61" s="28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x14ac:dyDescent="0.25">
      <c r="A62" s="28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x14ac:dyDescent="0.25">
      <c r="A63" s="28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x14ac:dyDescent="0.25">
      <c r="A64" s="28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x14ac:dyDescent="0.25">
      <c r="A65" s="28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x14ac:dyDescent="0.25">
      <c r="A66" s="28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x14ac:dyDescent="0.25">
      <c r="A67" s="28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x14ac:dyDescent="0.25">
      <c r="A68" s="28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x14ac:dyDescent="0.25">
      <c r="A69" s="28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x14ac:dyDescent="0.25">
      <c r="A70" s="28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x14ac:dyDescent="0.25">
      <c r="A71" s="28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x14ac:dyDescent="0.25">
      <c r="A72" s="28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x14ac:dyDescent="0.25">
      <c r="A73" s="28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x14ac:dyDescent="0.25">
      <c r="A74" s="28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x14ac:dyDescent="0.25">
      <c r="A75" s="28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x14ac:dyDescent="0.25">
      <c r="A76" s="28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x14ac:dyDescent="0.25">
      <c r="A77" s="28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x14ac:dyDescent="0.25">
      <c r="A78" s="28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x14ac:dyDescent="0.25">
      <c r="A79" s="28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x14ac:dyDescent="0.25">
      <c r="A80" s="28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x14ac:dyDescent="0.25">
      <c r="A81" s="28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x14ac:dyDescent="0.25">
      <c r="A82" s="28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x14ac:dyDescent="0.25">
      <c r="A83" s="28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x14ac:dyDescent="0.25">
      <c r="A84" s="28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x14ac:dyDescent="0.25">
      <c r="A85" s="28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x14ac:dyDescent="0.25">
      <c r="A86" s="28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x14ac:dyDescent="0.25">
      <c r="A87" s="28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x14ac:dyDescent="0.25">
      <c r="A88" s="28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x14ac:dyDescent="0.25">
      <c r="A89" s="28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x14ac:dyDescent="0.25">
      <c r="A90" s="28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x14ac:dyDescent="0.25">
      <c r="A91" s="28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x14ac:dyDescent="0.25">
      <c r="A92" s="28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x14ac:dyDescent="0.25">
      <c r="A93" s="28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x14ac:dyDescent="0.25">
      <c r="A94" s="28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x14ac:dyDescent="0.25">
      <c r="A95" s="28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x14ac:dyDescent="0.25">
      <c r="A96" s="28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x14ac:dyDescent="0.25">
      <c r="A97" s="28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x14ac:dyDescent="0.25">
      <c r="A98" s="28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x14ac:dyDescent="0.25">
      <c r="A99" s="28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x14ac:dyDescent="0.25">
      <c r="A100" s="28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x14ac:dyDescent="0.25">
      <c r="A101" s="28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x14ac:dyDescent="0.25">
      <c r="A102" s="28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x14ac:dyDescent="0.25">
      <c r="A103" s="28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x14ac:dyDescent="0.25">
      <c r="A104" s="28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x14ac:dyDescent="0.25">
      <c r="A105" s="28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x14ac:dyDescent="0.25">
      <c r="A106" s="28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x14ac:dyDescent="0.25">
      <c r="A107" s="28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x14ac:dyDescent="0.25">
      <c r="A108" s="28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x14ac:dyDescent="0.25">
      <c r="A109" s="28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x14ac:dyDescent="0.25">
      <c r="A110" s="28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x14ac:dyDescent="0.25">
      <c r="A111" s="28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x14ac:dyDescent="0.25">
      <c r="A112" s="28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x14ac:dyDescent="0.25">
      <c r="A113" s="28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x14ac:dyDescent="0.25">
      <c r="A114" s="28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x14ac:dyDescent="0.25">
      <c r="A115" s="28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x14ac:dyDescent="0.25">
      <c r="A116" s="28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x14ac:dyDescent="0.25">
      <c r="A117" s="28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x14ac:dyDescent="0.25">
      <c r="A118" s="28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x14ac:dyDescent="0.25">
      <c r="A119" s="28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x14ac:dyDescent="0.25">
      <c r="A120" s="28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x14ac:dyDescent="0.25">
      <c r="A121" s="28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x14ac:dyDescent="0.25">
      <c r="A122" s="28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x14ac:dyDescent="0.25">
      <c r="A123" s="28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x14ac:dyDescent="0.25">
      <c r="A124" s="28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x14ac:dyDescent="0.25">
      <c r="A125" s="28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x14ac:dyDescent="0.25">
      <c r="A126" s="28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x14ac:dyDescent="0.25">
      <c r="A127" s="28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x14ac:dyDescent="0.25">
      <c r="A128" s="28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x14ac:dyDescent="0.25">
      <c r="A129" s="28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x14ac:dyDescent="0.25">
      <c r="A130" s="28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x14ac:dyDescent="0.25">
      <c r="A131" s="28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x14ac:dyDescent="0.25">
      <c r="A132" s="28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x14ac:dyDescent="0.25">
      <c r="A133" s="28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x14ac:dyDescent="0.25">
      <c r="A134" s="28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x14ac:dyDescent="0.25">
      <c r="A135" s="28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x14ac:dyDescent="0.25">
      <c r="A136" s="28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x14ac:dyDescent="0.25">
      <c r="A137" s="28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x14ac:dyDescent="0.25">
      <c r="A138" s="28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x14ac:dyDescent="0.25">
      <c r="A139" s="28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x14ac:dyDescent="0.25">
      <c r="A140" s="28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x14ac:dyDescent="0.25">
      <c r="A141" s="28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x14ac:dyDescent="0.25">
      <c r="A142" s="28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x14ac:dyDescent="0.25">
      <c r="A143" s="28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x14ac:dyDescent="0.25">
      <c r="A144" s="28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x14ac:dyDescent="0.25">
      <c r="A145" s="28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x14ac:dyDescent="0.25">
      <c r="A146" s="28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x14ac:dyDescent="0.25">
      <c r="A147" s="28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x14ac:dyDescent="0.25">
      <c r="A148" s="28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x14ac:dyDescent="0.25">
      <c r="A149" s="28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x14ac:dyDescent="0.25">
      <c r="A150" s="28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x14ac:dyDescent="0.25">
      <c r="A151" s="28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x14ac:dyDescent="0.25">
      <c r="A152" s="28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x14ac:dyDescent="0.25">
      <c r="A153" s="28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x14ac:dyDescent="0.25">
      <c r="A154" s="28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x14ac:dyDescent="0.25">
      <c r="A155" s="28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x14ac:dyDescent="0.25">
      <c r="A156" s="28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x14ac:dyDescent="0.25">
      <c r="A157" s="28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x14ac:dyDescent="0.25">
      <c r="A158" s="28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x14ac:dyDescent="0.25">
      <c r="A159" s="28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x14ac:dyDescent="0.25">
      <c r="A160" s="28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x14ac:dyDescent="0.25">
      <c r="A161" s="28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x14ac:dyDescent="0.25">
      <c r="A162" s="28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x14ac:dyDescent="0.25">
      <c r="A163" s="28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x14ac:dyDescent="0.25">
      <c r="A164" s="28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x14ac:dyDescent="0.25">
      <c r="A165" s="28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x14ac:dyDescent="0.25">
      <c r="A166" s="28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x14ac:dyDescent="0.25">
      <c r="A167" s="28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x14ac:dyDescent="0.25">
      <c r="A168" s="28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x14ac:dyDescent="0.25">
      <c r="A169" s="28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x14ac:dyDescent="0.25">
      <c r="A170" s="28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x14ac:dyDescent="0.25">
      <c r="A171" s="28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x14ac:dyDescent="0.25">
      <c r="A172" s="28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x14ac:dyDescent="0.25">
      <c r="A173" s="28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x14ac:dyDescent="0.25">
      <c r="A174" s="28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x14ac:dyDescent="0.25">
      <c r="A175" s="28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x14ac:dyDescent="0.25">
      <c r="A176" s="28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x14ac:dyDescent="0.25">
      <c r="A177" s="28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x14ac:dyDescent="0.25">
      <c r="A178" s="28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x14ac:dyDescent="0.25">
      <c r="A179" s="28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x14ac:dyDescent="0.25">
      <c r="A180" s="28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x14ac:dyDescent="0.25">
      <c r="A181" s="28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x14ac:dyDescent="0.25">
      <c r="A182" s="28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x14ac:dyDescent="0.25">
      <c r="A183" s="28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x14ac:dyDescent="0.25">
      <c r="A184" s="28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x14ac:dyDescent="0.25">
      <c r="A185" s="28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x14ac:dyDescent="0.25">
      <c r="A186" s="28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x14ac:dyDescent="0.25">
      <c r="A187" s="28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x14ac:dyDescent="0.25">
      <c r="A188" s="28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x14ac:dyDescent="0.25">
      <c r="A189" s="28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x14ac:dyDescent="0.25">
      <c r="A190" s="28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x14ac:dyDescent="0.25">
      <c r="A191" s="28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x14ac:dyDescent="0.25">
      <c r="A192" s="28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x14ac:dyDescent="0.25">
      <c r="A193" s="28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x14ac:dyDescent="0.25">
      <c r="A194" s="28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x14ac:dyDescent="0.25">
      <c r="A195" s="28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x14ac:dyDescent="0.25">
      <c r="A196" s="28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x14ac:dyDescent="0.25">
      <c r="A197" s="28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x14ac:dyDescent="0.25">
      <c r="A198" s="28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x14ac:dyDescent="0.25">
      <c r="A199" s="28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x14ac:dyDescent="0.25">
      <c r="A200" s="28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x14ac:dyDescent="0.25">
      <c r="A201" s="28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x14ac:dyDescent="0.25">
      <c r="A202" s="28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x14ac:dyDescent="0.25">
      <c r="A203" s="28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x14ac:dyDescent="0.25">
      <c r="A204" s="28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x14ac:dyDescent="0.25">
      <c r="A205" s="28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x14ac:dyDescent="0.25">
      <c r="A206" s="28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x14ac:dyDescent="0.25">
      <c r="A207" s="28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x14ac:dyDescent="0.25">
      <c r="A208" s="28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x14ac:dyDescent="0.25">
      <c r="A209" s="28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x14ac:dyDescent="0.25">
      <c r="A210" s="28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x14ac:dyDescent="0.25">
      <c r="A211" s="28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x14ac:dyDescent="0.25">
      <c r="A212" s="28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x14ac:dyDescent="0.25">
      <c r="A213" s="28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x14ac:dyDescent="0.25">
      <c r="A214" s="28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x14ac:dyDescent="0.25">
      <c r="A215" s="28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x14ac:dyDescent="0.25">
      <c r="A216" s="28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x14ac:dyDescent="0.25">
      <c r="A217" s="28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x14ac:dyDescent="0.25">
      <c r="A218" s="28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x14ac:dyDescent="0.25">
      <c r="A219" s="28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x14ac:dyDescent="0.25">
      <c r="A220" s="28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x14ac:dyDescent="0.25">
      <c r="A221" s="28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x14ac:dyDescent="0.25">
      <c r="A222" s="28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x14ac:dyDescent="0.25">
      <c r="A223" s="28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x14ac:dyDescent="0.25">
      <c r="A224" s="28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x14ac:dyDescent="0.25">
      <c r="A225" s="28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x14ac:dyDescent="0.25">
      <c r="A226" s="28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x14ac:dyDescent="0.25">
      <c r="A227" s="28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x14ac:dyDescent="0.25">
      <c r="A228" s="28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x14ac:dyDescent="0.25">
      <c r="A229" s="28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x14ac:dyDescent="0.25">
      <c r="A230" s="28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x14ac:dyDescent="0.25">
      <c r="A231" s="28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x14ac:dyDescent="0.25">
      <c r="A232" s="28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x14ac:dyDescent="0.25">
      <c r="A233" s="28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x14ac:dyDescent="0.25">
      <c r="A234" s="28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x14ac:dyDescent="0.25">
      <c r="A235" s="28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x14ac:dyDescent="0.25">
      <c r="A236" s="28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x14ac:dyDescent="0.25">
      <c r="A237" s="28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x14ac:dyDescent="0.25">
      <c r="A238" s="28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x14ac:dyDescent="0.25">
      <c r="A239" s="28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x14ac:dyDescent="0.25">
      <c r="A240" s="28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x14ac:dyDescent="0.25">
      <c r="A241" s="28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x14ac:dyDescent="0.25">
      <c r="A242" s="28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x14ac:dyDescent="0.25">
      <c r="A243" s="28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x14ac:dyDescent="0.25">
      <c r="A244" s="28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x14ac:dyDescent="0.25">
      <c r="A245" s="28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x14ac:dyDescent="0.25">
      <c r="A246" s="28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x14ac:dyDescent="0.25">
      <c r="A247" s="28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x14ac:dyDescent="0.25">
      <c r="A248" s="28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1:28" x14ac:dyDescent="0.25">
      <c r="A249" s="28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</row>
    <row r="250" spans="1:28" x14ac:dyDescent="0.25">
      <c r="A250" s="28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</row>
    <row r="251" spans="1:28" x14ac:dyDescent="0.25">
      <c r="A251" s="28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</row>
    <row r="252" spans="1:28" x14ac:dyDescent="0.25">
      <c r="A252" s="28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</row>
    <row r="253" spans="1:28" x14ac:dyDescent="0.25">
      <c r="A253" s="28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</row>
    <row r="254" spans="1:28" x14ac:dyDescent="0.25">
      <c r="A254" s="28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</row>
    <row r="255" spans="1:28" x14ac:dyDescent="0.25">
      <c r="A255" s="28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</row>
    <row r="256" spans="1:28" x14ac:dyDescent="0.25">
      <c r="A256" s="28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</row>
    <row r="257" spans="1:28" x14ac:dyDescent="0.25">
      <c r="A257" s="28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</row>
    <row r="258" spans="1:28" x14ac:dyDescent="0.25">
      <c r="A258" s="28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1:28" x14ac:dyDescent="0.25">
      <c r="A259" s="28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1:28" x14ac:dyDescent="0.25">
      <c r="A260" s="28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1:28" x14ac:dyDescent="0.25">
      <c r="A261" s="28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1:28" x14ac:dyDescent="0.25">
      <c r="A262" s="28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1:28" x14ac:dyDescent="0.25">
      <c r="A263" s="28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1:28" x14ac:dyDescent="0.25">
      <c r="A264" s="28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1:28" x14ac:dyDescent="0.25">
      <c r="A265" s="28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1:28" x14ac:dyDescent="0.25">
      <c r="A266" s="28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</row>
    <row r="267" spans="1:28" x14ac:dyDescent="0.25">
      <c r="A267" s="28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</row>
    <row r="268" spans="1:28" x14ac:dyDescent="0.25">
      <c r="A268" s="28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</row>
    <row r="269" spans="1:28" x14ac:dyDescent="0.25">
      <c r="A269" s="28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</row>
    <row r="270" spans="1:28" x14ac:dyDescent="0.25">
      <c r="A270" s="28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</row>
    <row r="271" spans="1:28" x14ac:dyDescent="0.25">
      <c r="A271" s="28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1:28" x14ac:dyDescent="0.25">
      <c r="A272" s="28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</row>
    <row r="273" spans="1:28" x14ac:dyDescent="0.25">
      <c r="A273" s="28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</row>
    <row r="274" spans="1:28" x14ac:dyDescent="0.25">
      <c r="A274" s="28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</row>
    <row r="275" spans="1:28" x14ac:dyDescent="0.25">
      <c r="A275" s="28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</row>
    <row r="276" spans="1:28" x14ac:dyDescent="0.25">
      <c r="A276" s="28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</row>
    <row r="277" spans="1:28" x14ac:dyDescent="0.25">
      <c r="A277" s="28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</row>
    <row r="278" spans="1:28" x14ac:dyDescent="0.25">
      <c r="A278" s="28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</row>
    <row r="279" spans="1:28" x14ac:dyDescent="0.25">
      <c r="A279" s="28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</row>
    <row r="280" spans="1:28" x14ac:dyDescent="0.25">
      <c r="A280" s="28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</row>
    <row r="281" spans="1:28" x14ac:dyDescent="0.25">
      <c r="A281" s="28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</row>
    <row r="282" spans="1:28" x14ac:dyDescent="0.25">
      <c r="A282" s="28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</row>
    <row r="283" spans="1:28" x14ac:dyDescent="0.25">
      <c r="A283" s="28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</row>
    <row r="284" spans="1:28" x14ac:dyDescent="0.25">
      <c r="A284" s="28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1:28" x14ac:dyDescent="0.25">
      <c r="A285" s="28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1:28" x14ac:dyDescent="0.25">
      <c r="A286" s="28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1:28" x14ac:dyDescent="0.25">
      <c r="A287" s="28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1:28" x14ac:dyDescent="0.25">
      <c r="A288" s="28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1:28" x14ac:dyDescent="0.25">
      <c r="A289" s="28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1:28" x14ac:dyDescent="0.25">
      <c r="A290" s="28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1:28" x14ac:dyDescent="0.25">
      <c r="A291" s="28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1:28" x14ac:dyDescent="0.25">
      <c r="A292" s="28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1:28" x14ac:dyDescent="0.25">
      <c r="A293" s="28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1:28" x14ac:dyDescent="0.25">
      <c r="A294" s="28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1:28" x14ac:dyDescent="0.25">
      <c r="A295" s="28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1:28" x14ac:dyDescent="0.25">
      <c r="A296" s="28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1:28" x14ac:dyDescent="0.25">
      <c r="A297" s="28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1:28" x14ac:dyDescent="0.25">
      <c r="A298" s="28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1:28" x14ac:dyDescent="0.25">
      <c r="A299" s="28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1:28" x14ac:dyDescent="0.25">
      <c r="A300" s="28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1:28" x14ac:dyDescent="0.25">
      <c r="A301" s="28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1:28" x14ac:dyDescent="0.25">
      <c r="A302" s="28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1:28" x14ac:dyDescent="0.25">
      <c r="A303" s="28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1:28" x14ac:dyDescent="0.25">
      <c r="A304" s="28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1:28" x14ac:dyDescent="0.25">
      <c r="A305" s="28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1:28" x14ac:dyDescent="0.25">
      <c r="A306" s="28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1:28" x14ac:dyDescent="0.25">
      <c r="A307" s="28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1:28" x14ac:dyDescent="0.25">
      <c r="A308" s="28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1:28" x14ac:dyDescent="0.25">
      <c r="A309" s="28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</row>
    <row r="310" spans="1:28" x14ac:dyDescent="0.25">
      <c r="A310" s="28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</row>
    <row r="311" spans="1:28" x14ac:dyDescent="0.25">
      <c r="A311" s="28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</row>
    <row r="312" spans="1:28" x14ac:dyDescent="0.25">
      <c r="A312" s="28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</row>
    <row r="313" spans="1:28" x14ac:dyDescent="0.25">
      <c r="A313" s="28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</row>
    <row r="314" spans="1:28" x14ac:dyDescent="0.25">
      <c r="A314" s="28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</row>
    <row r="315" spans="1:28" x14ac:dyDescent="0.25">
      <c r="A315" s="28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</row>
    <row r="316" spans="1:28" x14ac:dyDescent="0.25">
      <c r="A316" s="28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</row>
    <row r="317" spans="1:28" x14ac:dyDescent="0.25">
      <c r="A317" s="28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</row>
    <row r="318" spans="1:28" x14ac:dyDescent="0.25">
      <c r="A318" s="28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</row>
    <row r="319" spans="1:28" x14ac:dyDescent="0.25">
      <c r="A319" s="28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</row>
    <row r="320" spans="1:28" x14ac:dyDescent="0.25">
      <c r="A320" s="28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</row>
    <row r="321" spans="1:28" x14ac:dyDescent="0.25">
      <c r="A321" s="28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</row>
    <row r="322" spans="1:28" x14ac:dyDescent="0.25">
      <c r="A322" s="28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</row>
    <row r="323" spans="1:28" x14ac:dyDescent="0.25">
      <c r="A323" s="28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</row>
    <row r="324" spans="1:28" x14ac:dyDescent="0.25">
      <c r="A324" s="28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</row>
    <row r="325" spans="1:28" x14ac:dyDescent="0.25">
      <c r="A325" s="28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</row>
    <row r="326" spans="1:28" x14ac:dyDescent="0.25">
      <c r="A326" s="28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</row>
    <row r="327" spans="1:28" x14ac:dyDescent="0.25">
      <c r="A327" s="28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</row>
    <row r="328" spans="1:28" x14ac:dyDescent="0.25">
      <c r="A328" s="28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</row>
    <row r="329" spans="1:28" x14ac:dyDescent="0.25">
      <c r="A329" s="28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</row>
    <row r="330" spans="1:28" x14ac:dyDescent="0.25">
      <c r="A330" s="28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</row>
    <row r="331" spans="1:28" x14ac:dyDescent="0.25">
      <c r="A331" s="28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</row>
    <row r="332" spans="1:28" x14ac:dyDescent="0.25">
      <c r="A332" s="28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</row>
    <row r="333" spans="1:28" x14ac:dyDescent="0.25">
      <c r="A333" s="28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</row>
    <row r="334" spans="1:28" x14ac:dyDescent="0.25">
      <c r="A334" s="28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</row>
    <row r="335" spans="1:28" x14ac:dyDescent="0.25">
      <c r="A335" s="28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</row>
    <row r="336" spans="1:28" x14ac:dyDescent="0.25">
      <c r="A336" s="28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</row>
    <row r="337" spans="1:28" x14ac:dyDescent="0.25">
      <c r="A337" s="28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</row>
    <row r="338" spans="1:28" x14ac:dyDescent="0.25">
      <c r="A338" s="28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</row>
    <row r="339" spans="1:28" x14ac:dyDescent="0.25">
      <c r="A339" s="28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</row>
    <row r="340" spans="1:28" x14ac:dyDescent="0.25">
      <c r="A340" s="28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</row>
    <row r="341" spans="1:28" x14ac:dyDescent="0.25">
      <c r="A341" s="28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</row>
    <row r="342" spans="1:28" x14ac:dyDescent="0.25">
      <c r="A342" s="28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</row>
    <row r="343" spans="1:28" x14ac:dyDescent="0.25">
      <c r="A343" s="28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</row>
    <row r="344" spans="1:28" x14ac:dyDescent="0.25">
      <c r="A344" s="28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</row>
    <row r="345" spans="1:28" x14ac:dyDescent="0.25">
      <c r="A345" s="28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</row>
    <row r="346" spans="1:28" x14ac:dyDescent="0.25">
      <c r="A346" s="28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</row>
    <row r="347" spans="1:28" x14ac:dyDescent="0.25">
      <c r="A347" s="28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</row>
    <row r="348" spans="1:28" x14ac:dyDescent="0.25">
      <c r="A348" s="28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</row>
    <row r="349" spans="1:28" x14ac:dyDescent="0.25">
      <c r="A349" s="28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</row>
    <row r="350" spans="1:28" x14ac:dyDescent="0.25">
      <c r="A350" s="28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</row>
    <row r="351" spans="1:28" x14ac:dyDescent="0.25">
      <c r="A351" s="28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</row>
    <row r="352" spans="1:28" x14ac:dyDescent="0.25">
      <c r="A352" s="28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</row>
    <row r="353" spans="1:28" x14ac:dyDescent="0.25">
      <c r="A353" s="28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</row>
    <row r="354" spans="1:28" x14ac:dyDescent="0.25">
      <c r="A354" s="28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</row>
    <row r="355" spans="1:28" x14ac:dyDescent="0.25">
      <c r="A355" s="28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</row>
    <row r="356" spans="1:28" x14ac:dyDescent="0.25">
      <c r="A356" s="28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</row>
    <row r="357" spans="1:28" x14ac:dyDescent="0.25">
      <c r="A357" s="28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</row>
    <row r="358" spans="1:28" x14ac:dyDescent="0.25">
      <c r="A358" s="28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</row>
    <row r="359" spans="1:28" x14ac:dyDescent="0.25">
      <c r="A359" s="28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</row>
    <row r="360" spans="1:28" x14ac:dyDescent="0.25">
      <c r="A360" s="28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</row>
    <row r="361" spans="1:28" x14ac:dyDescent="0.25">
      <c r="A361" s="28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</row>
    <row r="362" spans="1:28" x14ac:dyDescent="0.25">
      <c r="A362" s="28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</row>
    <row r="363" spans="1:28" x14ac:dyDescent="0.25">
      <c r="A363" s="28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</row>
    <row r="364" spans="1:28" x14ac:dyDescent="0.25">
      <c r="A364" s="28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</row>
    <row r="365" spans="1:28" x14ac:dyDescent="0.25">
      <c r="A365" s="28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</row>
    <row r="366" spans="1:28" x14ac:dyDescent="0.25">
      <c r="A366" s="28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</row>
    <row r="367" spans="1:28" x14ac:dyDescent="0.25">
      <c r="A367" s="28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</row>
    <row r="368" spans="1:28" x14ac:dyDescent="0.25">
      <c r="A368" s="28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</row>
    <row r="369" spans="1:28" x14ac:dyDescent="0.25">
      <c r="A369" s="28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</row>
    <row r="370" spans="1:28" x14ac:dyDescent="0.25">
      <c r="A370" s="28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</row>
    <row r="371" spans="1:28" x14ac:dyDescent="0.25">
      <c r="A371" s="28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</row>
    <row r="372" spans="1:28" x14ac:dyDescent="0.25">
      <c r="A372" s="28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</row>
    <row r="373" spans="1:28" x14ac:dyDescent="0.25">
      <c r="A373" s="28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</row>
    <row r="374" spans="1:28" x14ac:dyDescent="0.25">
      <c r="A374" s="28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</row>
    <row r="375" spans="1:28" x14ac:dyDescent="0.25">
      <c r="A375" s="28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</row>
    <row r="376" spans="1:28" x14ac:dyDescent="0.25">
      <c r="A376" s="28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</row>
    <row r="377" spans="1:28" x14ac:dyDescent="0.25">
      <c r="A377" s="28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</row>
    <row r="378" spans="1:28" x14ac:dyDescent="0.25">
      <c r="A378" s="28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</row>
    <row r="379" spans="1:28" x14ac:dyDescent="0.25">
      <c r="A379" s="28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</row>
    <row r="380" spans="1:28" x14ac:dyDescent="0.25">
      <c r="A380" s="28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</row>
    <row r="381" spans="1:28" x14ac:dyDescent="0.25">
      <c r="A381" s="28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</row>
    <row r="382" spans="1:28" x14ac:dyDescent="0.25">
      <c r="A382" s="28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</row>
    <row r="383" spans="1:28" x14ac:dyDescent="0.25">
      <c r="A383" s="28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</row>
    <row r="384" spans="1:28" x14ac:dyDescent="0.25">
      <c r="A384" s="28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</row>
    <row r="385" spans="1:28" x14ac:dyDescent="0.25">
      <c r="A385" s="28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</row>
    <row r="386" spans="1:28" x14ac:dyDescent="0.25">
      <c r="A386" s="28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</row>
    <row r="387" spans="1:28" x14ac:dyDescent="0.25">
      <c r="A387" s="28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</row>
    <row r="388" spans="1:28" x14ac:dyDescent="0.25">
      <c r="A388" s="28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</row>
    <row r="389" spans="1:28" x14ac:dyDescent="0.25">
      <c r="A389" s="28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</row>
    <row r="390" spans="1:28" x14ac:dyDescent="0.25">
      <c r="A390" s="28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</row>
    <row r="391" spans="1:28" x14ac:dyDescent="0.25">
      <c r="A391" s="28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</row>
    <row r="392" spans="1:28" x14ac:dyDescent="0.25">
      <c r="A392" s="28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</row>
    <row r="393" spans="1:28" x14ac:dyDescent="0.25">
      <c r="A393" s="28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</row>
    <row r="394" spans="1:28" x14ac:dyDescent="0.25">
      <c r="A394" s="28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</row>
    <row r="395" spans="1:28" x14ac:dyDescent="0.25">
      <c r="A395" s="28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</row>
    <row r="396" spans="1:28" x14ac:dyDescent="0.25">
      <c r="A396" s="28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</row>
    <row r="397" spans="1:28" x14ac:dyDescent="0.25">
      <c r="A397" s="28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</row>
    <row r="398" spans="1:28" x14ac:dyDescent="0.25">
      <c r="A398" s="28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</row>
    <row r="399" spans="1:28" x14ac:dyDescent="0.25">
      <c r="A399" s="28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</row>
    <row r="400" spans="1:28" x14ac:dyDescent="0.25">
      <c r="A400" s="28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</row>
    <row r="401" spans="1:28" x14ac:dyDescent="0.25">
      <c r="A401" s="28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</row>
    <row r="402" spans="1:28" x14ac:dyDescent="0.25">
      <c r="A402" s="28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</row>
    <row r="403" spans="1:28" x14ac:dyDescent="0.25">
      <c r="A403" s="28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</row>
    <row r="404" spans="1:28" x14ac:dyDescent="0.25">
      <c r="A404" s="28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</row>
    <row r="405" spans="1:28" x14ac:dyDescent="0.25">
      <c r="A405" s="28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</row>
    <row r="406" spans="1:28" x14ac:dyDescent="0.25">
      <c r="A406" s="28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</row>
    <row r="407" spans="1:28" x14ac:dyDescent="0.25">
      <c r="A407" s="28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</row>
    <row r="408" spans="1:28" x14ac:dyDescent="0.25">
      <c r="A408" s="28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</row>
    <row r="409" spans="1:28" x14ac:dyDescent="0.25">
      <c r="A409" s="28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</row>
    <row r="410" spans="1:28" x14ac:dyDescent="0.25">
      <c r="A410" s="28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</row>
    <row r="411" spans="1:28" x14ac:dyDescent="0.25">
      <c r="A411" s="28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</row>
    <row r="412" spans="1:28" x14ac:dyDescent="0.25">
      <c r="A412" s="28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</row>
    <row r="413" spans="1:28" x14ac:dyDescent="0.25">
      <c r="A413" s="28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</row>
    <row r="414" spans="1:28" x14ac:dyDescent="0.25">
      <c r="A414" s="28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</row>
    <row r="415" spans="1:28" x14ac:dyDescent="0.25">
      <c r="A415" s="28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</row>
    <row r="416" spans="1:28" x14ac:dyDescent="0.25">
      <c r="A416" s="28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</row>
    <row r="417" spans="1:28" x14ac:dyDescent="0.25">
      <c r="A417" s="28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</row>
    <row r="418" spans="1:28" x14ac:dyDescent="0.25">
      <c r="A418" s="28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</row>
    <row r="419" spans="1:28" x14ac:dyDescent="0.25"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</row>
    <row r="420" spans="1:28" x14ac:dyDescent="0.25"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</row>
    <row r="421" spans="1:28" x14ac:dyDescent="0.25"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</row>
    <row r="422" spans="1:28" x14ac:dyDescent="0.25"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</row>
    <row r="423" spans="1:28" x14ac:dyDescent="0.25"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</row>
    <row r="424" spans="1:28" x14ac:dyDescent="0.25">
      <c r="B424" s="60"/>
      <c r="C424" s="60"/>
      <c r="D424" s="60"/>
      <c r="E424" s="60"/>
      <c r="F424" s="60"/>
      <c r="G424" s="60"/>
      <c r="H424" s="60"/>
      <c r="I424" s="60"/>
      <c r="J424" s="60"/>
    </row>
  </sheetData>
  <sortState xmlns:xlrd2="http://schemas.microsoft.com/office/spreadsheetml/2017/richdata2" columnSort="1" ref="D58:BI423">
    <sortCondition ref="D58:BI5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FF0000"/>
  </sheetPr>
  <dimension ref="A1:AB424"/>
  <sheetViews>
    <sheetView zoomScale="85" zoomScaleNormal="85"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M42" sqref="M42"/>
    </sheetView>
  </sheetViews>
  <sheetFormatPr defaultColWidth="9.140625" defaultRowHeight="15" x14ac:dyDescent="0.25"/>
  <cols>
    <col min="1" max="1" width="25.42578125" style="28" customWidth="1"/>
    <col min="2" max="3" width="9.28515625" style="28" bestFit="1" customWidth="1"/>
    <col min="4" max="4" width="10.42578125" style="28" customWidth="1"/>
    <col min="5" max="5" width="11.7109375" style="28" bestFit="1" customWidth="1"/>
    <col min="6" max="6" width="10.42578125" style="28" customWidth="1"/>
    <col min="7" max="8" width="9.28515625" style="28" bestFit="1" customWidth="1"/>
    <col min="9" max="9" width="9.28515625" style="28" customWidth="1"/>
    <col min="10" max="10" width="9.42578125" style="28" bestFit="1" customWidth="1"/>
    <col min="11" max="11" width="10.42578125" style="28" bestFit="1" customWidth="1"/>
    <col min="12" max="12" width="9.42578125" style="28" bestFit="1" customWidth="1"/>
    <col min="13" max="15" width="9.28515625" style="28" bestFit="1" customWidth="1"/>
    <col min="16" max="16" width="9.42578125" style="28" bestFit="1" customWidth="1"/>
    <col min="17" max="20" width="9.28515625" style="28" bestFit="1" customWidth="1"/>
    <col min="21" max="21" width="9.28515625" style="28" customWidth="1"/>
    <col min="22" max="22" width="9.28515625" style="28" bestFit="1" customWidth="1"/>
    <col min="23" max="16384" width="9.140625" style="28"/>
  </cols>
  <sheetData>
    <row r="1" spans="1:22" x14ac:dyDescent="0.25">
      <c r="A1" s="45" t="s">
        <v>245</v>
      </c>
      <c r="B1" s="28">
        <v>43.65</v>
      </c>
      <c r="C1" s="28">
        <v>78.111800000000002</v>
      </c>
      <c r="D1" s="28">
        <v>70.91</v>
      </c>
      <c r="E1" s="28">
        <v>28</v>
      </c>
      <c r="F1" s="28">
        <v>30.026</v>
      </c>
      <c r="G1" s="28">
        <v>36.46</v>
      </c>
      <c r="H1" s="31">
        <v>46</v>
      </c>
      <c r="I1" s="61">
        <v>128.1705</v>
      </c>
      <c r="J1" s="31">
        <v>17</v>
      </c>
      <c r="K1" s="31">
        <v>46</v>
      </c>
      <c r="L1" s="31">
        <v>46</v>
      </c>
      <c r="M1" s="31">
        <v>1</v>
      </c>
      <c r="N1" s="31">
        <v>1</v>
      </c>
      <c r="O1" s="31">
        <v>1</v>
      </c>
      <c r="P1" s="31">
        <v>1</v>
      </c>
      <c r="Q1" s="31">
        <v>1</v>
      </c>
      <c r="R1" s="31">
        <v>1</v>
      </c>
      <c r="S1" s="31">
        <v>1</v>
      </c>
      <c r="T1" s="31">
        <v>64</v>
      </c>
      <c r="U1" s="31">
        <v>92.1006</v>
      </c>
      <c r="V1" s="31">
        <v>98</v>
      </c>
    </row>
    <row r="2" spans="1:22" x14ac:dyDescent="0.25">
      <c r="A2" s="28" t="s">
        <v>220</v>
      </c>
      <c r="B2" s="28" t="s">
        <v>133</v>
      </c>
      <c r="C2" s="28" t="s">
        <v>392</v>
      </c>
      <c r="D2" s="28" t="s">
        <v>135</v>
      </c>
      <c r="E2" s="28" t="s">
        <v>59</v>
      </c>
      <c r="F2" s="28" t="s">
        <v>140</v>
      </c>
      <c r="G2" s="28" t="s">
        <v>67</v>
      </c>
      <c r="H2" s="28" t="s">
        <v>141</v>
      </c>
      <c r="I2" s="28" t="s">
        <v>400</v>
      </c>
      <c r="J2" s="28" t="s">
        <v>57</v>
      </c>
      <c r="K2" s="28" t="s">
        <v>145</v>
      </c>
      <c r="L2" s="28" t="s">
        <v>146</v>
      </c>
      <c r="M2" s="26" t="s">
        <v>152</v>
      </c>
      <c r="N2" s="26" t="s">
        <v>153</v>
      </c>
      <c r="O2" s="26" t="s">
        <v>154</v>
      </c>
      <c r="P2" s="28" t="s">
        <v>157</v>
      </c>
      <c r="Q2" s="26" t="s">
        <v>166</v>
      </c>
      <c r="R2" s="26" t="s">
        <v>167</v>
      </c>
      <c r="S2" s="26" t="s">
        <v>168</v>
      </c>
      <c r="T2" s="28" t="s">
        <v>61</v>
      </c>
      <c r="U2" s="28" t="s">
        <v>401</v>
      </c>
      <c r="V2" s="28" t="s">
        <v>169</v>
      </c>
    </row>
    <row r="3" spans="1:22" x14ac:dyDescent="0.25">
      <c r="A3" s="28" t="s">
        <v>221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>
        <f>afdust!AJ64</f>
        <v>1533.4081887139475</v>
      </c>
      <c r="N3" s="26">
        <f>afdust!AK64</f>
        <v>7000.8189599078014</v>
      </c>
      <c r="O3" s="26">
        <f>afdust!AL64</f>
        <v>37107.479369475957</v>
      </c>
      <c r="P3" s="26">
        <f>afdust!AO64</f>
        <v>5465143.6633506836</v>
      </c>
      <c r="Q3" s="26">
        <f>afdust!AX64</f>
        <v>144916.95596347237</v>
      </c>
      <c r="R3" s="26">
        <f>afdust!AY64</f>
        <v>8803.7707960573462</v>
      </c>
      <c r="S3" s="26">
        <f>afdust!AZ64</f>
        <v>3196.5781259599271</v>
      </c>
      <c r="T3" s="26"/>
      <c r="U3" s="26"/>
      <c r="V3" s="26"/>
    </row>
    <row r="4" spans="1:22" x14ac:dyDescent="0.25">
      <c r="A4" s="28" t="s">
        <v>213</v>
      </c>
      <c r="B4" s="26">
        <f>ag!N61</f>
        <v>4469.1754765927599</v>
      </c>
      <c r="C4" s="26">
        <f>ag!P61</f>
        <v>456.9641770230204</v>
      </c>
      <c r="D4" s="26"/>
      <c r="E4" s="26"/>
      <c r="F4" s="26">
        <f>ag!X61</f>
        <v>0</v>
      </c>
      <c r="G4" s="26"/>
      <c r="H4" s="26"/>
      <c r="I4" s="26">
        <f>ag!AD61</f>
        <v>0</v>
      </c>
      <c r="J4" s="26">
        <f>ag!AE61</f>
        <v>3471899.2077557035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>
        <f>ag!AK61</f>
        <v>13725.346923166762</v>
      </c>
      <c r="V4" s="26"/>
    </row>
    <row r="5" spans="1:22" s="96" customFormat="1" x14ac:dyDescent="0.25">
      <c r="A5" s="96" t="s">
        <v>490</v>
      </c>
      <c r="B5" s="97">
        <f>airports!W61</f>
        <v>5002.4089823555305</v>
      </c>
      <c r="C5" s="97">
        <f>airports!Y61</f>
        <v>1446.7602184881271</v>
      </c>
      <c r="D5" s="97"/>
      <c r="E5" s="97">
        <f>airports!AB61</f>
        <v>666788.18223564245</v>
      </c>
      <c r="F5" s="97">
        <f>airports!AI61</f>
        <v>10438.189270725277</v>
      </c>
      <c r="H5" s="97">
        <f>airports!AJ61</f>
        <v>1549.4157210232729</v>
      </c>
      <c r="I5" s="97">
        <f>airports!AP61</f>
        <v>458.1130828593104</v>
      </c>
      <c r="K5" s="97">
        <f>airports!AQ61</f>
        <v>174309.21869884466</v>
      </c>
      <c r="L5" s="97">
        <f>airports!AR61</f>
        <v>17818.26417084087</v>
      </c>
      <c r="M5" s="97">
        <f>airports!AY61</f>
        <v>2.9758066757274469E-2</v>
      </c>
      <c r="N5" s="97">
        <f>airports!AZ61</f>
        <v>3370.9731194006467</v>
      </c>
      <c r="O5" s="97">
        <f>airports!BA61</f>
        <v>4.568463798540364</v>
      </c>
      <c r="P5" s="97">
        <f>airports!BF61</f>
        <v>1229.6192746510339</v>
      </c>
      <c r="Q5" s="97">
        <f>airports!BP61</f>
        <v>0.12778449385341389</v>
      </c>
      <c r="R5" s="97">
        <f>airports!BQ61</f>
        <v>647.99586805793604</v>
      </c>
      <c r="S5" s="97">
        <f>airports!BR61</f>
        <v>5.8064351981210616E-4</v>
      </c>
      <c r="T5" s="97">
        <f>airports!BS61</f>
        <v>26014.197518545916</v>
      </c>
      <c r="U5" s="97">
        <f>airports!BT61</f>
        <v>10258.937620573903</v>
      </c>
      <c r="V5" s="97">
        <f>airports!BU61</f>
        <v>0</v>
      </c>
    </row>
    <row r="6" spans="1:22" x14ac:dyDescent="0.25">
      <c r="A6" s="28" t="s">
        <v>403</v>
      </c>
      <c r="B6" s="26">
        <f>ptagfire!T61</f>
        <v>8602.5911185832811</v>
      </c>
      <c r="C6" s="26">
        <f>ptagfire!V61</f>
        <v>957.48767702324233</v>
      </c>
      <c r="D6" s="26"/>
      <c r="E6" s="26">
        <f>ptagfire!Y61</f>
        <v>383450.27402351971</v>
      </c>
      <c r="F6" s="26">
        <f>ptagfire!AF61</f>
        <v>2816.5644120300562</v>
      </c>
      <c r="H6" s="26">
        <f>ptagfire!AH61</f>
        <v>0</v>
      </c>
      <c r="I6" s="26" t="e">
        <f>ptagfire!#REF!</f>
        <v>#REF!</v>
      </c>
      <c r="J6" s="26">
        <f>ptagfire!AN61</f>
        <v>85462.073996189618</v>
      </c>
      <c r="K6" s="26">
        <f>ptagfire!AP61</f>
        <v>13575.663423303566</v>
      </c>
      <c r="L6" s="26">
        <f>ptagfire!AQ61</f>
        <v>1508.4064398852697</v>
      </c>
      <c r="M6" s="26">
        <f>ptagfire!AX61</f>
        <v>2917.5784279068052</v>
      </c>
      <c r="N6" s="26">
        <f>ptagfire!AY61</f>
        <v>3513.9890478782763</v>
      </c>
      <c r="O6" s="26">
        <f>ptagfire!AZ61</f>
        <v>3.2238471818723777</v>
      </c>
      <c r="P6" s="26">
        <f>ptagfire!BE61</f>
        <v>21139.047167629058</v>
      </c>
      <c r="Q6" s="26">
        <f>ptagfire!BO61</f>
        <v>4.8357679993812619</v>
      </c>
      <c r="R6" s="26">
        <f>ptagfire!BP61</f>
        <v>531.93413131891441</v>
      </c>
      <c r="S6" s="26">
        <f>ptagfire!BQ61</f>
        <v>0.32238473636434645</v>
      </c>
      <c r="T6" s="26">
        <f>ptagfire!BR61</f>
        <v>6170.6183641192902</v>
      </c>
      <c r="U6" s="26">
        <f>ptagfire!BS61</f>
        <v>4131.5325989674348</v>
      </c>
      <c r="V6" s="26">
        <f>ptagfire!BT61</f>
        <v>0</v>
      </c>
    </row>
    <row r="7" spans="1:22" x14ac:dyDescent="0.25">
      <c r="A7" s="63" t="s">
        <v>488</v>
      </c>
      <c r="B7" s="26">
        <v>538980.9172929445</v>
      </c>
      <c r="C7" s="26"/>
      <c r="D7" s="26"/>
      <c r="E7" s="26">
        <v>15612665.190363597</v>
      </c>
      <c r="F7" s="26">
        <v>2224527.7778267497</v>
      </c>
      <c r="G7" s="26"/>
      <c r="H7" s="26"/>
      <c r="I7" s="26"/>
      <c r="J7" s="26"/>
      <c r="K7" s="26">
        <v>2429863.4755204297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x14ac:dyDescent="0.25">
      <c r="A8" s="28" t="s">
        <v>415</v>
      </c>
      <c r="B8" s="26">
        <f>'cmv_c1c2 12'!V61</f>
        <v>494.18989585285794</v>
      </c>
      <c r="C8" s="26">
        <f>'cmv_c1c2 12'!X61</f>
        <v>168.81738571011351</v>
      </c>
      <c r="D8" s="26"/>
      <c r="E8" s="26">
        <f>'cmv_c1c2 12'!Z61</f>
        <v>32113.28026211098</v>
      </c>
      <c r="F8" s="26">
        <f>'cmv_c1c2 12'!AG61</f>
        <v>1767.7477981866723</v>
      </c>
      <c r="G8" s="26"/>
      <c r="H8" s="26">
        <f>'cmv_c1c2 12'!AH61</f>
        <v>1756.721317080614</v>
      </c>
      <c r="I8" s="26">
        <f>'cmv_c1c2 12'!AN61</f>
        <v>4.2810300667124253</v>
      </c>
      <c r="J8" s="26">
        <f>'cmv_c1c2 12'!AO61</f>
        <v>111.67268148817145</v>
      </c>
      <c r="K8" s="26">
        <f>'cmv_c1c2 12'!AQ61</f>
        <v>197631.12580827432</v>
      </c>
      <c r="L8" s="26">
        <f>'cmv_c1c2 12'!AR61</f>
        <v>20202.301980169388</v>
      </c>
      <c r="M8" s="26">
        <f>'cmv_c1c2 12'!AY61</f>
        <v>1.1801105171181157</v>
      </c>
      <c r="N8" s="26">
        <f>'cmv_c1c2 12'!AZ61</f>
        <v>4441.5391150096093</v>
      </c>
      <c r="O8" s="26">
        <f>'cmv_c1c2 12'!BA61</f>
        <v>1.5098956649706485</v>
      </c>
      <c r="P8" s="26">
        <f>'cmv_c1c2 12'!BF61</f>
        <v>185.88084533907613</v>
      </c>
      <c r="Q8" s="26">
        <f>'cmv_c1c2 12'!BP61</f>
        <v>1.987045211285458E-2</v>
      </c>
      <c r="R8" s="26">
        <f>'cmv_c1c2 12'!BQ61</f>
        <v>16.990353704170563</v>
      </c>
      <c r="S8" s="26">
        <f>'cmv_c1c2 12'!BR61</f>
        <v>2.3026541117251678E-2</v>
      </c>
      <c r="T8" s="26">
        <f>'cmv_c1c2 12'!BS61</f>
        <v>855.62729853382393</v>
      </c>
      <c r="U8" s="26">
        <f>'cmv_c1c2 12'!BT61</f>
        <v>965.69920143820923</v>
      </c>
      <c r="V8" s="26">
        <f>'cmv_c1c2 12'!BU61</f>
        <v>0</v>
      </c>
    </row>
    <row r="9" spans="1:22" x14ac:dyDescent="0.25">
      <c r="A9" s="28" t="s">
        <v>483</v>
      </c>
      <c r="B9" s="26">
        <f>'cmv_c3 36'!U61</f>
        <v>48.848732539001297</v>
      </c>
      <c r="C9" s="26">
        <f>'cmv_c3 36'!V61</f>
        <v>1498.2747974062777</v>
      </c>
      <c r="D9" s="26"/>
      <c r="E9" s="26">
        <f>'cmv_c3 36'!X61</f>
        <v>207720.92416333657</v>
      </c>
      <c r="F9" s="26">
        <f>'cmv_c3 36'!AD61</f>
        <v>45.584413767131721</v>
      </c>
      <c r="H9" s="26">
        <f>'cmv_c3 36'!AE61</f>
        <v>13637.287782880485</v>
      </c>
      <c r="I9" s="26">
        <f>'cmv_c3 36'!AJ61</f>
        <v>5.2922367586825843</v>
      </c>
      <c r="J9" s="26">
        <f>'cmv_c3 36'!AK61</f>
        <v>1396.0094300103606</v>
      </c>
      <c r="K9" s="26">
        <f>'cmv_c3 36'!AM61</f>
        <v>1534175.9542845716</v>
      </c>
      <c r="L9" s="26">
        <f>'cmv_c3 36'!AN61</f>
        <v>156580.62129823375</v>
      </c>
      <c r="M9" s="26">
        <f>'cmv_c3 36'!AU61</f>
        <v>4.4470018744264888</v>
      </c>
      <c r="N9" s="26">
        <f>'cmv_c3 36'!AV61</f>
        <v>23098.295319474833</v>
      </c>
      <c r="O9" s="26">
        <f>'cmv_c3 36'!AW61</f>
        <v>75.549523893074792</v>
      </c>
      <c r="P9" s="26">
        <f>'cmv_c3 36'!BB61</f>
        <v>9553.7041207430593</v>
      </c>
      <c r="Q9" s="26">
        <f>'cmv_c3 36'!BL61</f>
        <v>305.18718580168263</v>
      </c>
      <c r="R9" s="26">
        <f>'cmv_c3 36'!BM61</f>
        <v>10916.316206897889</v>
      </c>
      <c r="S9" s="26">
        <f>'cmv_c3 36'!BN61</f>
        <v>12.822752137278545</v>
      </c>
      <c r="T9" s="26">
        <f>'cmv_c3 36'!BO61</f>
        <v>845439.75068492396</v>
      </c>
      <c r="U9" s="26">
        <f>'cmv_c3 36'!BP61</f>
        <v>20504.084264304071</v>
      </c>
      <c r="V9" s="26">
        <f>'cmv_c3 36'!BQ61</f>
        <v>0</v>
      </c>
    </row>
    <row r="10" spans="1:22" x14ac:dyDescent="0.25">
      <c r="A10" s="28" t="s">
        <v>216</v>
      </c>
      <c r="B10" s="26">
        <f>nonpt!Y61</f>
        <v>5922.813989755271</v>
      </c>
      <c r="C10" s="26">
        <f>nonpt!AA61</f>
        <v>12746.139201272172</v>
      </c>
      <c r="D10" s="26">
        <f>nonpt!AD61</f>
        <v>4.2208369583968004</v>
      </c>
      <c r="E10" s="26">
        <f>nonpt!AE61</f>
        <v>1930495.9924688458</v>
      </c>
      <c r="F10" s="26">
        <f>nonpt!AL61</f>
        <v>6251.788737022398</v>
      </c>
      <c r="G10" s="26">
        <f>nonpt!AM61</f>
        <v>1809.5394204520842</v>
      </c>
      <c r="H10" s="26">
        <f>nonpt!AN61</f>
        <v>0</v>
      </c>
      <c r="I10" s="26">
        <f>nonpt!AT61</f>
        <v>7530.0441093786512</v>
      </c>
      <c r="J10" s="26">
        <f>nonpt!AU61</f>
        <v>102947.85164133272</v>
      </c>
      <c r="K10" s="26">
        <f>nonpt!AW61</f>
        <v>666424.95386239723</v>
      </c>
      <c r="L10" s="26">
        <f>nonpt!AX61</f>
        <v>74047.236030651169</v>
      </c>
      <c r="M10" s="26">
        <f>nonpt!BE61</f>
        <v>19623.729256794457</v>
      </c>
      <c r="N10" s="26">
        <f>nonpt!BF61</f>
        <v>32112.298357057181</v>
      </c>
      <c r="O10" s="26">
        <f>nonpt!BG61</f>
        <v>506.35717068073143</v>
      </c>
      <c r="P10" s="26">
        <f>nonpt!BL61</f>
        <v>97450.263445709308</v>
      </c>
      <c r="Q10" s="26">
        <f>nonpt!BV61</f>
        <v>17079.70674961873</v>
      </c>
      <c r="R10" s="26">
        <f>nonpt!BW61</f>
        <v>15459.523217928849</v>
      </c>
      <c r="S10" s="26">
        <f>nonpt!BX61</f>
        <v>81.364137526760629</v>
      </c>
      <c r="T10" s="26">
        <f>nonpt!BY61</f>
        <v>166227.64289784391</v>
      </c>
      <c r="U10" s="26">
        <f>nonpt!BZ61</f>
        <v>1289013.307572823</v>
      </c>
      <c r="V10" s="26">
        <f>nonpt!CA61</f>
        <v>2887.9963479839012</v>
      </c>
    </row>
    <row r="11" spans="1:22" x14ac:dyDescent="0.25">
      <c r="A11" s="28" t="s">
        <v>217</v>
      </c>
      <c r="B11" s="26">
        <f>nonroad!U61</f>
        <v>5466.0814685030737</v>
      </c>
      <c r="C11" s="26">
        <f>nonroad!V61</f>
        <v>27383.287428735035</v>
      </c>
      <c r="D11" s="26"/>
      <c r="E11" s="26">
        <f>nonroad!Y61</f>
        <v>10458436.669724984</v>
      </c>
      <c r="F11" s="26">
        <f>nonroad!AE61</f>
        <v>26365.017547870561</v>
      </c>
      <c r="H11" s="26">
        <f>nonroad!AF61</f>
        <v>8326.8410787889843</v>
      </c>
      <c r="I11" s="26">
        <f>nonroad!AL61</f>
        <v>1796.4188950313485</v>
      </c>
      <c r="J11" s="26">
        <f>nonroad!AM61</f>
        <v>1875.3606445936573</v>
      </c>
      <c r="K11" s="26">
        <f>nonroad!AO61</f>
        <v>936769.37893972732</v>
      </c>
      <c r="L11" s="26">
        <f>nonroad!AP61</f>
        <v>95758.668575135875</v>
      </c>
      <c r="M11" s="26">
        <f>nonroad!AV61</f>
        <v>12.067274891284557</v>
      </c>
      <c r="N11" s="26">
        <f>nonroad!AW61</f>
        <v>50169.482209968097</v>
      </c>
      <c r="O11" s="26">
        <f>nonroad!AX61</f>
        <v>23.926389392295924</v>
      </c>
      <c r="P11" s="26">
        <f>nonroad!BB61</f>
        <v>5694.5788743806261</v>
      </c>
      <c r="Q11" s="26">
        <f>nonroad!BJ61</f>
        <v>50.601437780948643</v>
      </c>
      <c r="R11" s="26">
        <f>nonroad!BK61</f>
        <v>283.80121205101455</v>
      </c>
      <c r="S11" s="26">
        <f>nonroad!BL61</f>
        <v>0.25698212888440586</v>
      </c>
      <c r="T11" s="26">
        <f>nonroad!BM61</f>
        <v>2089.8807912973834</v>
      </c>
      <c r="U11" s="26">
        <f>nonroad!BN61</f>
        <v>257860.8611956625</v>
      </c>
      <c r="V11" s="26">
        <f>nonroad!BO61</f>
        <v>0</v>
      </c>
    </row>
    <row r="12" spans="1:22" x14ac:dyDescent="0.25">
      <c r="A12" s="28" t="s">
        <v>473</v>
      </c>
      <c r="B12" s="26">
        <f>'onroad all'!H64</f>
        <v>6349.6589597957063</v>
      </c>
      <c r="C12" s="26">
        <f>'onroad all'!I64</f>
        <v>42830.112077820937</v>
      </c>
      <c r="D12" s="26"/>
      <c r="E12" s="26">
        <f>'onroad all'!P64</f>
        <v>19254045.705250841</v>
      </c>
      <c r="F12" s="26">
        <f>'onroad all'!AD64</f>
        <v>26497.216517314286</v>
      </c>
      <c r="G12" s="26"/>
      <c r="H12" s="26">
        <f>'onroad all'!AF64</f>
        <v>27672.395772907872</v>
      </c>
      <c r="I12" s="26">
        <f>'onroad all'!AN64</f>
        <v>3540.6539885597213</v>
      </c>
      <c r="J12" s="97">
        <f>'onroad all'!AP64</f>
        <v>99546.44493527693</v>
      </c>
      <c r="K12" s="26">
        <f>'onroad all'!AR64</f>
        <v>3025634.2605791064</v>
      </c>
      <c r="L12" s="97">
        <f>'onroad all'!AS64</f>
        <v>405742.57100343634</v>
      </c>
      <c r="M12" s="26">
        <f>'onroad all'!BB64</f>
        <v>158.34722583672539</v>
      </c>
      <c r="N12" s="97">
        <f>'onroad all'!BC64</f>
        <v>39929.739587266864</v>
      </c>
      <c r="O12" s="97">
        <f>'onroad all'!BD64</f>
        <v>4064.9710611252167</v>
      </c>
      <c r="P12" s="26">
        <f>'onroad all'!BK64</f>
        <v>124038.87029429994</v>
      </c>
      <c r="Q12" s="26">
        <f>'onroad all'!BV64</f>
        <v>296.83616816882534</v>
      </c>
      <c r="R12" s="97">
        <f>'onroad all'!BW64</f>
        <v>4775.6688859567421</v>
      </c>
      <c r="S12" s="97">
        <f>'onroad all'!BX64</f>
        <v>32.23569644931144</v>
      </c>
      <c r="T12" s="97">
        <f>'onroad all'!BZ64</f>
        <v>25338.034397640113</v>
      </c>
      <c r="U12" s="26">
        <f>'onroad all'!CB64</f>
        <v>508916.72191156365</v>
      </c>
      <c r="V12" s="26"/>
    </row>
    <row r="13" spans="1:22" x14ac:dyDescent="0.25">
      <c r="A13" s="28" t="s">
        <v>234</v>
      </c>
      <c r="B13" s="26">
        <f>np_oilgas!X61</f>
        <v>9.3730093206445417</v>
      </c>
      <c r="C13" s="26">
        <f>np_oilgas!Z61</f>
        <v>27577.450086989025</v>
      </c>
      <c r="D13" s="26">
        <f>np_oilgas!AC61</f>
        <v>0.6079532971499616</v>
      </c>
      <c r="E13" s="26">
        <f>np_oilgas!AD61</f>
        <v>604337.94153704937</v>
      </c>
      <c r="F13" s="26">
        <f>np_oilgas!AK61</f>
        <v>21903.697158476902</v>
      </c>
      <c r="H13" s="26">
        <f>np_oilgas!AL61</f>
        <v>0</v>
      </c>
      <c r="I13" s="26">
        <f>np_oilgas!AR61</f>
        <v>96.491594420477568</v>
      </c>
      <c r="J13" s="26">
        <f>np_oilgas!AS61</f>
        <v>13.102185916618946</v>
      </c>
      <c r="K13" s="26">
        <f>np_oilgas!AU61</f>
        <v>539221.01351709245</v>
      </c>
      <c r="L13" s="26">
        <f>np_oilgas!AV61</f>
        <v>59913.470116144686</v>
      </c>
      <c r="M13" s="26">
        <f>np_oilgas!BC61</f>
        <v>198.42999853436484</v>
      </c>
      <c r="N13" s="26">
        <f>np_oilgas!BD61</f>
        <v>479.66699246809299</v>
      </c>
      <c r="O13" s="26">
        <f>np_oilgas!BE61</f>
        <v>112.18660209967517</v>
      </c>
      <c r="P13" s="26">
        <f>np_oilgas!BJ61</f>
        <v>145.74008028391077</v>
      </c>
      <c r="Q13" s="26">
        <f>np_oilgas!BT61</f>
        <v>175.2915300202182</v>
      </c>
      <c r="R13" s="26">
        <f>np_oilgas!BU61</f>
        <v>1472.7123393250204</v>
      </c>
      <c r="S13" s="26">
        <f>np_oilgas!BV61</f>
        <v>3.6000017636975799E-7</v>
      </c>
      <c r="T13" s="26">
        <f>np_oilgas!BW61</f>
        <v>34438.017209490332</v>
      </c>
      <c r="U13" s="26">
        <f>np_oilgas!BX61</f>
        <v>759422.05740166816</v>
      </c>
      <c r="V13" s="26">
        <f>np_oilgas!BY61</f>
        <v>0</v>
      </c>
    </row>
    <row r="14" spans="1:22" x14ac:dyDescent="0.25">
      <c r="A14" s="28" t="s">
        <v>459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>
        <f>'othafdust 36US3'!AI18</f>
        <v>224.26005240048195</v>
      </c>
      <c r="N14" s="26">
        <f>'othafdust 36US3'!AJ18</f>
        <v>466.06927612736354</v>
      </c>
      <c r="O14" s="26">
        <f>'othafdust 36US3'!AK18</f>
        <v>7571.4931246140968</v>
      </c>
      <c r="P14" s="26">
        <f>'othafdust 36US3'!AN18</f>
        <v>907409.4764321344</v>
      </c>
      <c r="Q14" s="26">
        <f>'othafdust 36US3'!AW18</f>
        <v>26589.136629422683</v>
      </c>
      <c r="R14" s="26">
        <f>'othafdust 36US3'!AX18</f>
        <v>1674.4392617498941</v>
      </c>
      <c r="S14" s="26">
        <f>'othafdust 36US3'!AY18</f>
        <v>682.10852438789857</v>
      </c>
      <c r="T14" s="26"/>
      <c r="U14" s="26"/>
      <c r="V14" s="26"/>
    </row>
    <row r="15" spans="1:22" s="96" customFormat="1" x14ac:dyDescent="0.25">
      <c r="A15" s="92" t="s">
        <v>474</v>
      </c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>
        <f>'othptdust 36US3'!AI18</f>
        <v>73.920606593423102</v>
      </c>
      <c r="N15" s="97">
        <f>'othptdust 36US3'!AJ18</f>
        <v>10.951200632175984</v>
      </c>
      <c r="O15" s="97">
        <f>'othptdust 36US3'!AK18</f>
        <v>3153.9456709929627</v>
      </c>
      <c r="P15" s="97">
        <f>'othptdust 36US3'!AN18</f>
        <v>95573.359050689818</v>
      </c>
      <c r="Q15" s="97">
        <f>'othptdust 36US3'!AW18</f>
        <v>13382.367078198526</v>
      </c>
      <c r="R15" s="97">
        <f>'othptdust 36US3'!AX18</f>
        <v>60.258980918650884</v>
      </c>
      <c r="S15" s="97">
        <f>'othptdust 36US3'!AY18</f>
        <v>284.73122637963542</v>
      </c>
      <c r="T15" s="97"/>
      <c r="U15" s="97"/>
      <c r="V15" s="97"/>
    </row>
    <row r="16" spans="1:22" x14ac:dyDescent="0.25">
      <c r="A16" s="28" t="s">
        <v>458</v>
      </c>
      <c r="B16" s="26">
        <f>'othar 36US3'!N49</f>
        <v>378972.06685725559</v>
      </c>
      <c r="C16" s="26">
        <f>'othar 36US3'!O49</f>
        <v>117020.88724111466</v>
      </c>
      <c r="D16" s="26"/>
      <c r="E16" s="26">
        <f>'othar 36US3'!Q49</f>
        <v>5618093.5980899651</v>
      </c>
      <c r="F16" s="26">
        <f>'othar 36US3'!W49</f>
        <v>204630.30510211037</v>
      </c>
      <c r="H16" s="26">
        <f>'othar 36US3'!X49</f>
        <v>4654.0466767033486</v>
      </c>
      <c r="I16" s="26">
        <f>'othar 36US3'!AC49</f>
        <v>39811.586837369585</v>
      </c>
      <c r="J16" s="26">
        <f>'othar 36US3'!AD49</f>
        <v>883522.1815388106</v>
      </c>
      <c r="K16" s="26">
        <f>'othar 36US3'!AF49</f>
        <v>1031357.5100477958</v>
      </c>
      <c r="L16" s="26">
        <f>'othar 36US3'!AG49</f>
        <v>109942.22224130185</v>
      </c>
      <c r="M16" s="26">
        <f>'othar 36US3'!AN49</f>
        <v>2610.6141192010141</v>
      </c>
      <c r="N16" s="26">
        <f>'othar 36US3'!AO49</f>
        <v>80308.31921828365</v>
      </c>
      <c r="O16" s="26">
        <f>'othar 36US3'!AP49</f>
        <v>3219.7791584341921</v>
      </c>
      <c r="P16" s="26">
        <f>'othar 36US3'!AU49</f>
        <v>237460.45703756576</v>
      </c>
      <c r="Q16" s="26">
        <f>'othar 36US3'!BE49</f>
        <v>15120.885590318077</v>
      </c>
      <c r="R16" s="26">
        <f>'othar 36US3'!BF49</f>
        <v>9836.2378138899367</v>
      </c>
      <c r="S16" s="26">
        <f>'othar 36US3'!BG49</f>
        <v>241.29447336271986</v>
      </c>
      <c r="T16" s="26">
        <f>'othar 36US3'!BH49</f>
        <v>46261.57884351274</v>
      </c>
      <c r="U16" s="26">
        <f>'othar 36US3'!BI49</f>
        <v>607735.12626949872</v>
      </c>
      <c r="V16" s="26">
        <f>'othar 36US3'!BJ49</f>
        <v>8.3629994100392745E-3</v>
      </c>
    </row>
    <row r="17" spans="1:22" x14ac:dyDescent="0.25">
      <c r="A17" s="28" t="s">
        <v>460</v>
      </c>
      <c r="B17" s="26">
        <f>'onroad_can 36US3'!N49</f>
        <v>781.52971947454273</v>
      </c>
      <c r="C17" s="26">
        <f>'onroad_can 36US3'!O49</f>
        <v>6723.9766636063841</v>
      </c>
      <c r="D17" s="26"/>
      <c r="E17" s="26">
        <f>'onroad_can 36US3'!Q49</f>
        <v>1730052.0775560611</v>
      </c>
      <c r="F17" s="26">
        <f>'onroad_can 36US3'!W49</f>
        <v>3446.6070012245855</v>
      </c>
      <c r="H17" s="26">
        <f>'onroad_can 36US3'!X49</f>
        <v>3403.6801152191715</v>
      </c>
      <c r="I17" s="26">
        <f>'onroad_can 36US3'!AC49</f>
        <v>56.591478186604363</v>
      </c>
      <c r="J17" s="26">
        <f>'onroad_can 36US3'!AD49</f>
        <v>7124.6075014570033</v>
      </c>
      <c r="K17" s="26">
        <f>'onroad_can 36US3'!AF49</f>
        <v>382915.59856984334</v>
      </c>
      <c r="L17" s="26">
        <f>'onroad_can 36US3'!AG49</f>
        <v>39142.545393908091</v>
      </c>
      <c r="M17" s="26">
        <f>'onroad_can 36US3'!AN49</f>
        <v>9.4997966685865123</v>
      </c>
      <c r="N17" s="26">
        <f>'onroad_can 36US3'!AO49</f>
        <v>8248.084247992394</v>
      </c>
      <c r="O17" s="26">
        <f>'onroad_can 36US3'!AP49</f>
        <v>149.81384436832607</v>
      </c>
      <c r="P17" s="26">
        <f>'onroad_can 36US3'!AU49</f>
        <v>11528.671863935499</v>
      </c>
      <c r="Q17" s="26">
        <f>'onroad_can 36US3'!BE49</f>
        <v>118.06871480066732</v>
      </c>
      <c r="R17" s="26">
        <f>'onroad_can 36US3'!BF49</f>
        <v>108.51150087649764</v>
      </c>
      <c r="S17" s="26">
        <f>'onroad_can 36US3'!BG49</f>
        <v>4.4833949305601495</v>
      </c>
      <c r="T17" s="26">
        <f>'onroad_can 36US3'!BH49</f>
        <v>1606.2478759115006</v>
      </c>
      <c r="U17" s="26">
        <f>'onroad_can 36US3'!BI49</f>
        <v>46790.242994580083</v>
      </c>
      <c r="V17" s="26">
        <f>'onroad_can 36US3'!BJ49</f>
        <v>0</v>
      </c>
    </row>
    <row r="18" spans="1:22" x14ac:dyDescent="0.25">
      <c r="A18" s="28" t="s">
        <v>461</v>
      </c>
      <c r="B18" s="26">
        <f>'onroad_mex 36US3'!U36</f>
        <v>1504.9336513493565</v>
      </c>
      <c r="C18" s="26">
        <f>'onroad_mex 36US3'!V36</f>
        <v>13970.513770320331</v>
      </c>
      <c r="D18" s="26"/>
      <c r="E18" s="26">
        <f>'onroad_mex 36US3'!Y36</f>
        <v>6273194.1050842823</v>
      </c>
      <c r="F18" s="26">
        <f>'onroad_mex 36US3'!AE36</f>
        <v>5913.184018160392</v>
      </c>
      <c r="H18" s="26">
        <f>'onroad_mex 36US3'!AF36</f>
        <v>11976.224179317393</v>
      </c>
      <c r="I18" s="26">
        <f>'onroad_mex 36US3'!AK36</f>
        <v>854.54831675711921</v>
      </c>
      <c r="J18" s="26">
        <f>'onroad_mex 36US3'!AL36</f>
        <v>10318.638529675627</v>
      </c>
      <c r="K18" s="26">
        <f>'onroad_mex 36US3'!AN36</f>
        <v>1287666.3071792193</v>
      </c>
      <c r="L18" s="26">
        <f>'onroad_mex 36US3'!AO36</f>
        <v>197385.44140928527</v>
      </c>
      <c r="M18" s="26">
        <f>'onroad_mex 36US3'!AU36</f>
        <v>44.037718835196692</v>
      </c>
      <c r="N18" s="26">
        <f>'onroad_mex 36US3'!AV36</f>
        <v>17380.212742690379</v>
      </c>
      <c r="O18" s="26">
        <f>'onroad_mex 36US3'!AW36</f>
        <v>328.98486331827519</v>
      </c>
      <c r="P18" s="26">
        <f>'onroad_mex 36US3'!BB36</f>
        <v>17386.750308822091</v>
      </c>
      <c r="Q18" s="26">
        <f>'onroad_mex 36US3'!BL36</f>
        <v>192.61887015660497</v>
      </c>
      <c r="R18" s="26">
        <f>'onroad_mex 36US3'!BM36</f>
        <v>26076.8267422879</v>
      </c>
      <c r="S18" s="26">
        <f>'onroad_mex 36US3'!BN36</f>
        <v>9.6706354362450746</v>
      </c>
      <c r="T18" s="26">
        <f>'onroad_mex 36US3'!BO36</f>
        <v>26399.533019798291</v>
      </c>
      <c r="U18" s="26">
        <f>'onroad_mex 36US3'!BV36</f>
        <v>197576.076554114</v>
      </c>
      <c r="V18" s="26">
        <f>'onroad_mex 36US3'!BP36</f>
        <v>0</v>
      </c>
    </row>
    <row r="19" spans="1:22" x14ac:dyDescent="0.25">
      <c r="A19" s="28" t="s">
        <v>462</v>
      </c>
      <c r="B19" s="26">
        <f>'othpt 36US3'!Q49</f>
        <v>11574.696975271099</v>
      </c>
      <c r="C19" s="26">
        <f>'othpt 36US3'!R49</f>
        <v>78776.878122439797</v>
      </c>
      <c r="D19" s="26"/>
      <c r="E19" s="26">
        <f>'othpt 36US3'!T49</f>
        <v>2056013.0214160627</v>
      </c>
      <c r="F19" s="26">
        <f>'othpt 36US3'!Z49</f>
        <v>22945.374047331134</v>
      </c>
      <c r="H19" s="26">
        <f>'othpt 36US3'!AA49</f>
        <v>45.242818755735811</v>
      </c>
      <c r="I19" s="26">
        <f>'othpt 36US3'!AF49</f>
        <v>204.84178326335766</v>
      </c>
      <c r="J19" s="26">
        <f>'othpt 36US3'!AG49</f>
        <v>557405.96077085368</v>
      </c>
      <c r="K19" s="26">
        <f>'othpt 36US3'!AI49</f>
        <v>1372085.5019136032</v>
      </c>
      <c r="L19" s="26">
        <f>'othpt 36US3'!AJ49</f>
        <v>152408.73136963684</v>
      </c>
      <c r="M19" s="26">
        <f>'othpt 36US3'!AQ49</f>
        <v>2306.6997362846741</v>
      </c>
      <c r="N19" s="26">
        <f>'othpt 36US3'!AR49</f>
        <v>8644.5790868791573</v>
      </c>
      <c r="O19" s="26">
        <f>'othpt 36US3'!AS49</f>
        <v>3009.5391719991103</v>
      </c>
      <c r="P19" s="26">
        <f>'othpt 36US3'!AX49</f>
        <v>170568.24184607057</v>
      </c>
      <c r="Q19" s="26">
        <f>'othpt 36US3'!BH49</f>
        <v>15823.385246527507</v>
      </c>
      <c r="R19" s="26">
        <f>'othpt 36US3'!BI49</f>
        <v>29388.136802154804</v>
      </c>
      <c r="S19" s="26">
        <f>'othpt 36US3'!BJ49</f>
        <v>1986.2776736199557</v>
      </c>
      <c r="T19" s="26">
        <f>'othpt 36US3'!BK49</f>
        <v>3227197.1693587918</v>
      </c>
      <c r="U19" s="26">
        <f>'othpt 36US3'!BL49</f>
        <v>361484.93851803162</v>
      </c>
      <c r="V19" s="26">
        <f>'othpt 36US3'!BM49</f>
        <v>27744.106681728033</v>
      </c>
    </row>
    <row r="20" spans="1:22" x14ac:dyDescent="0.25">
      <c r="A20" s="28" t="s">
        <v>233</v>
      </c>
      <c r="B20" s="26">
        <f>ptegu!Y61</f>
        <v>6.8222344086261799</v>
      </c>
      <c r="C20" s="26">
        <f>ptegu!AA61</f>
        <v>1786.7356707701663</v>
      </c>
      <c r="D20" s="26">
        <f>ptegu!AD61</f>
        <v>237.3178690892795</v>
      </c>
      <c r="E20" s="26">
        <f>ptegu!AE61</f>
        <v>608524.72863809601</v>
      </c>
      <c r="F20" s="26">
        <f>ptegu!AL61</f>
        <v>7121.0834375784343</v>
      </c>
      <c r="G20" s="26">
        <f>ptegu!AM61</f>
        <v>6443.2082637576596</v>
      </c>
      <c r="H20" s="26">
        <f>ptegu!AN61</f>
        <v>0</v>
      </c>
      <c r="I20" s="26">
        <f>ptegu!AT61</f>
        <v>2.5063298930187741</v>
      </c>
      <c r="J20" s="26">
        <f>ptegu!AU61</f>
        <v>22748.860470260803</v>
      </c>
      <c r="K20" s="26">
        <f>ptegu!AW61</f>
        <v>1036127.3225705735</v>
      </c>
      <c r="L20" s="26">
        <f>ptegu!AX61</f>
        <v>115125.26691078614</v>
      </c>
      <c r="M20" s="26">
        <f>ptegu!BE61</f>
        <v>1029.4679653320015</v>
      </c>
      <c r="N20" s="26">
        <f>ptegu!BF61</f>
        <v>5489.1830872112814</v>
      </c>
      <c r="O20" s="26">
        <f>ptegu!BG61</f>
        <v>2636.7719703846824</v>
      </c>
      <c r="P20" s="26">
        <f>ptegu!BL61</f>
        <v>24484.621888852671</v>
      </c>
      <c r="Q20" s="26">
        <f>ptegu!BV61</f>
        <v>7726.4979931844728</v>
      </c>
      <c r="R20" s="26">
        <f>ptegu!BW61</f>
        <v>11701.937469909197</v>
      </c>
      <c r="S20" s="26">
        <f>ptegu!BX61</f>
        <v>348.14537612623496</v>
      </c>
      <c r="T20" s="26">
        <f>ptegu!BY61</f>
        <v>1383548.2258942495</v>
      </c>
      <c r="U20" s="26">
        <f>ptegu!BZ61</f>
        <v>4577.9800772402232</v>
      </c>
      <c r="V20" s="26">
        <f>ptegu!CA61</f>
        <v>31804.732038618316</v>
      </c>
    </row>
    <row r="21" spans="1:22" x14ac:dyDescent="0.25">
      <c r="A21" s="28" t="s">
        <v>376</v>
      </c>
      <c r="B21" s="26">
        <f>ptfire!W61</f>
        <v>116512.50161956224</v>
      </c>
      <c r="C21" s="26">
        <f>ptfire!Y61</f>
        <v>55155.701100572485</v>
      </c>
      <c r="D21" s="26"/>
      <c r="E21" s="26">
        <f>ptfire!AB61</f>
        <v>23818708.896280523</v>
      </c>
      <c r="F21" s="26">
        <f>ptfire!AI61</f>
        <v>348566.47747106297</v>
      </c>
      <c r="G21" s="26"/>
      <c r="H21" s="26">
        <f>ptfire!AK61</f>
        <v>0</v>
      </c>
      <c r="I21" s="26">
        <f>ptfire!AQ61</f>
        <v>53920.823907863858</v>
      </c>
      <c r="J21" s="26">
        <f>ptfire!AR61</f>
        <v>389547.12939612073</v>
      </c>
      <c r="K21" s="26">
        <f>ptfire!AT61</f>
        <v>321461.70206075377</v>
      </c>
      <c r="L21" s="26">
        <f>ptfire!AU61</f>
        <v>35717.970853904553</v>
      </c>
      <c r="M21" s="26">
        <f>ptfire!BB61</f>
        <v>4320.7097611893614</v>
      </c>
      <c r="N21" s="26">
        <f>ptfire!BC61</f>
        <v>67419.769496149587</v>
      </c>
      <c r="O21" s="26">
        <f>ptfire!BD61</f>
        <v>375.71392584606878</v>
      </c>
      <c r="P21" s="26">
        <f>ptfire!BI61</f>
        <v>373600.45706752897</v>
      </c>
      <c r="Q21" s="26">
        <f>ptfire!BS61</f>
        <v>1294.1257484672929</v>
      </c>
      <c r="R21" s="26">
        <f>ptfire!BT61</f>
        <v>2780.2830106274196</v>
      </c>
      <c r="S21" s="26">
        <f>ptfire!BU61</f>
        <v>31.309490328748222</v>
      </c>
      <c r="T21" s="26">
        <f>ptfire!BV61</f>
        <v>186734.64044578688</v>
      </c>
      <c r="U21" s="26">
        <f>ptfire!BW61</f>
        <v>68401.959782936407</v>
      </c>
      <c r="V21" s="26">
        <f>ptfire!BX61</f>
        <v>0</v>
      </c>
    </row>
    <row r="22" spans="1:22" x14ac:dyDescent="0.25">
      <c r="A22" s="28" t="s">
        <v>477</v>
      </c>
      <c r="B22" s="26">
        <f>'ptfire_othna 36US3'!N59</f>
        <v>497715.08402330021</v>
      </c>
      <c r="C22" s="26">
        <f>'ptfire_othna 36US3'!O59</f>
        <v>110949.72254415235</v>
      </c>
      <c r="D22" s="26"/>
      <c r="E22" s="26">
        <f>'ptfire_othna 36US3'!Q59</f>
        <v>16392875.626274843</v>
      </c>
      <c r="F22" s="26">
        <f>'ptfire_othna 36US3'!W59</f>
        <v>499908.57884942647</v>
      </c>
      <c r="G22" s="26"/>
      <c r="H22" s="26">
        <f>'ptfire_othna 36US3'!Y59</f>
        <v>0</v>
      </c>
      <c r="I22" s="26">
        <f>'ptfire_othna 36US3'!AD59</f>
        <v>0</v>
      </c>
      <c r="J22" s="26">
        <f>'ptfire_othna 36US3'!AE59</f>
        <v>269545.50700401672</v>
      </c>
      <c r="K22" s="26">
        <f>'ptfire_othna 36US3'!AG59</f>
        <v>587579.83779893466</v>
      </c>
      <c r="L22" s="26">
        <f>'ptfire_othna 36US3'!AH59</f>
        <v>65286.798383800473</v>
      </c>
      <c r="M22" s="26">
        <f>'ptfire_othna 36US3'!AO59</f>
        <v>10670.818820205666</v>
      </c>
      <c r="N22" s="26">
        <f>'ptfire_othna 36US3'!AP59</f>
        <v>58517.820030134135</v>
      </c>
      <c r="O22" s="26">
        <f>'ptfire_othna 36US3'!AQ59</f>
        <v>284.31303747366911</v>
      </c>
      <c r="P22" s="26">
        <f>'ptfire_othna 36US3'!AV59</f>
        <v>780374.44194359402</v>
      </c>
      <c r="Q22" s="26">
        <f>'ptfire_othna 36US3'!BF59</f>
        <v>963.18828119467184</v>
      </c>
      <c r="R22" s="26">
        <f>'ptfire_othna 36US3'!BG59</f>
        <v>3409.3807841924331</v>
      </c>
      <c r="S22" s="26">
        <f>'ptfire_othna 36US3'!BH59</f>
        <v>23.830770729491284</v>
      </c>
      <c r="T22" s="26">
        <f>'ptfire_othna 36US3'!BI59</f>
        <v>120117.43517506849</v>
      </c>
      <c r="U22" s="26">
        <f>'ptfire_othna 36US3'!BJ59</f>
        <v>125984.24363927866</v>
      </c>
      <c r="V22" s="26">
        <f>'ptfire_othna 36US3'!BK59</f>
        <v>0</v>
      </c>
    </row>
    <row r="23" spans="1:22" x14ac:dyDescent="0.25">
      <c r="A23" s="28" t="s">
        <v>218</v>
      </c>
      <c r="B23" s="26">
        <f>ptnonipm!Y61</f>
        <v>3464.665728029458</v>
      </c>
      <c r="C23" s="26">
        <f>ptnonipm!AA61</f>
        <v>22740.267350109592</v>
      </c>
      <c r="D23" s="26">
        <f>ptnonipm!AD61</f>
        <v>6321.1555903236958</v>
      </c>
      <c r="E23" s="26">
        <f>ptnonipm!AE61</f>
        <v>1351543.3145066618</v>
      </c>
      <c r="F23" s="26">
        <f>ptnonipm!AL61</f>
        <v>12192.997340207135</v>
      </c>
      <c r="G23" s="26">
        <f>ptnonipm!AM61</f>
        <v>15086.507144207932</v>
      </c>
      <c r="H23" s="26">
        <f>ptnonipm!AN61</f>
        <v>0.14590665961187599</v>
      </c>
      <c r="I23" s="26">
        <f>ptnonipm!AT61</f>
        <v>677.50100762098498</v>
      </c>
      <c r="J23" s="26">
        <f>ptnonipm!AU61</f>
        <v>60642.99999222433</v>
      </c>
      <c r="K23" s="26">
        <f>ptnonipm!AW61</f>
        <v>784383.13921226945</v>
      </c>
      <c r="L23" s="26">
        <f>ptnonipm!AX61</f>
        <v>87153.567293012442</v>
      </c>
      <c r="M23" s="26">
        <f>ptnonipm!BE61</f>
        <v>4221.7260975374629</v>
      </c>
      <c r="N23" s="26">
        <f>ptnonipm!BF61</f>
        <v>8388.6402953069373</v>
      </c>
      <c r="O23" s="26">
        <f>ptnonipm!BG61</f>
        <v>3820.8945615150515</v>
      </c>
      <c r="P23" s="26">
        <f>ptnonipm!BL61</f>
        <v>137612.54733802014</v>
      </c>
      <c r="Q23" s="26">
        <f>ptnonipm!BV61</f>
        <v>10995.370831981003</v>
      </c>
      <c r="R23" s="26">
        <f>ptnonipm!BW61</f>
        <v>30922.510235857455</v>
      </c>
      <c r="S23" s="26">
        <f>ptnonipm!BX61</f>
        <v>1552.6969968164103</v>
      </c>
      <c r="T23" s="26">
        <f>ptnonipm!BY61</f>
        <v>584555.38618535304</v>
      </c>
      <c r="U23" s="26">
        <f>ptnonipm!BZ61</f>
        <v>172084.4987052776</v>
      </c>
      <c r="V23" s="26">
        <f>ptnonipm!CA61</f>
        <v>1962.9011710108052</v>
      </c>
    </row>
    <row r="24" spans="1:22" x14ac:dyDescent="0.25">
      <c r="A24" s="28" t="s">
        <v>230</v>
      </c>
      <c r="B24" s="26">
        <f>pt_oilgas!Y61</f>
        <v>84.00901811626629</v>
      </c>
      <c r="C24" s="26">
        <f>pt_oilgas!AA61</f>
        <v>1857.5617324513671</v>
      </c>
      <c r="D24" s="26">
        <f>pt_oilgas!AD61</f>
        <v>4.6173099124500398E-2</v>
      </c>
      <c r="E24" s="26">
        <f>pt_oilgas!AE61</f>
        <v>211566.76159225294</v>
      </c>
      <c r="F24" s="26">
        <f>pt_oilgas!AL61</f>
        <v>8039.242267072229</v>
      </c>
      <c r="G24" s="26">
        <f>pt_oilgas!AM61</f>
        <v>10.987988341606634</v>
      </c>
      <c r="H24" s="26">
        <f>pt_oilgas!AN61</f>
        <v>0</v>
      </c>
      <c r="I24" s="26">
        <f>pt_oilgas!AT61</f>
        <v>1.8295046772304107</v>
      </c>
      <c r="J24" s="26">
        <f>pt_oilgas!AU61</f>
        <v>2183.708318768302</v>
      </c>
      <c r="K24" s="26">
        <f>pt_oilgas!AW61</f>
        <v>343760.53984538256</v>
      </c>
      <c r="L24" s="26">
        <f>pt_oilgas!AX61</f>
        <v>38195.49102533832</v>
      </c>
      <c r="M24" s="26">
        <f>pt_oilgas!BE61</f>
        <v>314.34738003249436</v>
      </c>
      <c r="N24" s="26">
        <f>pt_oilgas!BF61</f>
        <v>997.85742267174817</v>
      </c>
      <c r="O24" s="26">
        <f>pt_oilgas!BG61</f>
        <v>179.10095535033284</v>
      </c>
      <c r="P24" s="26">
        <f>pt_oilgas!BL61</f>
        <v>291.66005433362704</v>
      </c>
      <c r="Q24" s="26">
        <f>pt_oilgas!BV61</f>
        <v>287.91895495311411</v>
      </c>
      <c r="R24" s="26">
        <f>pt_oilgas!BW61</f>
        <v>1151.0996792364076</v>
      </c>
      <c r="S24" s="26">
        <f>pt_oilgas!BX61</f>
        <v>35.96041313061486</v>
      </c>
      <c r="T24" s="26">
        <f>pt_oilgas!BY61</f>
        <v>39272.787173562028</v>
      </c>
      <c r="U24" s="26">
        <f>pt_oilgas!BZ61</f>
        <v>51830.38666329917</v>
      </c>
      <c r="V24" s="26">
        <f>pt_oilgas!CA61</f>
        <v>3.4377223540239296E-2</v>
      </c>
    </row>
    <row r="25" spans="1:22" x14ac:dyDescent="0.25">
      <c r="A25" s="28" t="s">
        <v>390</v>
      </c>
      <c r="B25" s="26">
        <f>rail!V60</f>
        <v>455.54400507061246</v>
      </c>
      <c r="C25" s="26">
        <f>rail!X60</f>
        <v>535.32836498633139</v>
      </c>
      <c r="D25" s="26"/>
      <c r="E25" s="26">
        <f>rail!AA60</f>
        <v>109882.26441653028</v>
      </c>
      <c r="F25" s="26">
        <f>rail!AH60</f>
        <v>5306.1878229631857</v>
      </c>
      <c r="G25" s="26"/>
      <c r="H25" s="26">
        <f>rail!AI60</f>
        <v>4459.0737023555866</v>
      </c>
      <c r="I25" s="26">
        <f>rail!AO60</f>
        <v>67.035273142811874</v>
      </c>
      <c r="J25" s="26">
        <f>rail!AP60</f>
        <v>342.05421392914172</v>
      </c>
      <c r="K25" s="26">
        <f>rail!AR60</f>
        <v>501645.63679612102</v>
      </c>
      <c r="L25" s="26">
        <f>rail!AS60</f>
        <v>51279.324051221854</v>
      </c>
      <c r="M25" s="26">
        <f>rail!AZ60</f>
        <v>3.1805821673961692</v>
      </c>
      <c r="N25" s="26">
        <f>rail!BA60</f>
        <v>11965.194544514059</v>
      </c>
      <c r="O25" s="26">
        <f>rail!BB60</f>
        <v>4.0649379958734233</v>
      </c>
      <c r="P25" s="26">
        <f>rail!BG60</f>
        <v>505.70479476622489</v>
      </c>
      <c r="Q25" s="26">
        <f>rail!BQ60</f>
        <v>0</v>
      </c>
      <c r="R25" s="26">
        <f>rail!BR60</f>
        <v>45.76937453666244</v>
      </c>
      <c r="S25" s="26">
        <f>rail!BS60</f>
        <v>6.2060169505831375E-2</v>
      </c>
      <c r="T25" s="26">
        <f>rail!BT60</f>
        <v>681.56391750893181</v>
      </c>
      <c r="U25" s="26">
        <f>rail!BU60</f>
        <v>3901.2778259260099</v>
      </c>
      <c r="V25" s="26">
        <f>rail!BV60</f>
        <v>0</v>
      </c>
    </row>
    <row r="26" spans="1:22" x14ac:dyDescent="0.25">
      <c r="A26" s="28" t="s">
        <v>219</v>
      </c>
      <c r="B26" s="26">
        <f>rwc!W61</f>
        <v>52765.199471967033</v>
      </c>
      <c r="C26" s="26">
        <f>rwc!Y61</f>
        <v>16020.161620066885</v>
      </c>
      <c r="D26" s="26" t="e">
        <f>rwc!#REF!</f>
        <v>#REF!</v>
      </c>
      <c r="E26" s="26">
        <f>rwc!AB61</f>
        <v>2169773.1732368534</v>
      </c>
      <c r="F26" s="26">
        <f>rwc!AI61</f>
        <v>18362.427099288067</v>
      </c>
      <c r="H26" s="26">
        <f>rwc!AJ61</f>
        <v>0</v>
      </c>
      <c r="I26" s="26">
        <f>rwc!AP61</f>
        <v>2613.1203082806132</v>
      </c>
      <c r="J26" s="26">
        <f>rwc!AQ61</f>
        <v>16524.59466532266</v>
      </c>
      <c r="K26" s="26">
        <f>rwc!AS61</f>
        <v>30828.985313577054</v>
      </c>
      <c r="L26" s="26">
        <f>rwc!AT61</f>
        <v>3425.4429666532806</v>
      </c>
      <c r="M26" s="26">
        <f>rwc!BA61</f>
        <v>891.80924507032125</v>
      </c>
      <c r="N26" s="26">
        <f>rwc!BB61</f>
        <v>16783.457370433782</v>
      </c>
      <c r="O26" s="26">
        <f>rwc!BC61</f>
        <v>27.070096186062791</v>
      </c>
      <c r="P26" s="26">
        <f>rwc!BH61</f>
        <v>860.67872409814493</v>
      </c>
      <c r="Q26" s="26">
        <f>rwc!BR61</f>
        <v>102.26479952833098</v>
      </c>
      <c r="R26" s="26">
        <f>rwc!BS61</f>
        <v>1233.1932405353471</v>
      </c>
      <c r="S26" s="26">
        <f>rwc!BT61</f>
        <v>0</v>
      </c>
      <c r="T26" s="26">
        <f>rwc!BU61</f>
        <v>8012.5665415221638</v>
      </c>
      <c r="U26" s="26">
        <f>rwc!BV61</f>
        <v>1609.9167632180254</v>
      </c>
      <c r="V26" s="26">
        <f>rwc!BW61</f>
        <v>0</v>
      </c>
    </row>
    <row r="27" spans="1:22" x14ac:dyDescent="0.25">
      <c r="A27" s="26" t="s">
        <v>463</v>
      </c>
      <c r="B27" s="26"/>
      <c r="C27" s="26"/>
      <c r="D27" s="32">
        <v>188748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</row>
    <row r="28" spans="1:22" x14ac:dyDescent="0.25">
      <c r="A28" s="33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3"/>
      <c r="U28" s="33"/>
      <c r="V28" s="33"/>
    </row>
    <row r="29" spans="1:22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</row>
    <row r="30" spans="1:22" x14ac:dyDescent="0.25">
      <c r="A30" s="34" t="s">
        <v>222</v>
      </c>
      <c r="B30" s="26">
        <f>SUM(B3:B27)</f>
        <v>1639183.1122300474</v>
      </c>
      <c r="C30" s="26">
        <f t="shared" ref="C30:V30" si="0">SUM(C3:C27)</f>
        <v>540603.02723105822</v>
      </c>
      <c r="D30" s="26" t="e">
        <f t="shared" si="0"/>
        <v>#REF!</v>
      </c>
      <c r="E30" s="26">
        <f t="shared" si="0"/>
        <v>109490281.72712205</v>
      </c>
      <c r="F30" s="26">
        <f t="shared" si="0"/>
        <v>3457046.0481385672</v>
      </c>
      <c r="G30" s="26">
        <f t="shared" si="0"/>
        <v>23350.242816759281</v>
      </c>
      <c r="H30" s="26">
        <f t="shared" si="0"/>
        <v>77481.075071692074</v>
      </c>
      <c r="I30" s="26" t="e">
        <f t="shared" si="0"/>
        <v>#REF!</v>
      </c>
      <c r="J30" s="26">
        <f t="shared" si="0"/>
        <v>5983157.9656719519</v>
      </c>
      <c r="K30" s="26">
        <f t="shared" si="0"/>
        <v>17197417.12594182</v>
      </c>
      <c r="L30" s="26">
        <f t="shared" si="0"/>
        <v>1726634.3415133464</v>
      </c>
      <c r="M30" s="26">
        <f t="shared" si="0"/>
        <v>51170.309124653962</v>
      </c>
      <c r="N30" s="26">
        <f t="shared" si="0"/>
        <v>448736.94072745799</v>
      </c>
      <c r="O30" s="26">
        <f t="shared" si="0"/>
        <v>66661.257641791046</v>
      </c>
      <c r="P30" s="26">
        <f t="shared" si="0"/>
        <v>8482238.4358041324</v>
      </c>
      <c r="Q30" s="26">
        <f t="shared" si="0"/>
        <v>255425.39119654105</v>
      </c>
      <c r="R30" s="26">
        <f t="shared" si="0"/>
        <v>161297.29790807053</v>
      </c>
      <c r="S30" s="26">
        <f t="shared" si="0"/>
        <v>8524.1747219011868</v>
      </c>
      <c r="T30" s="26">
        <f t="shared" si="0"/>
        <v>6730960.9035934601</v>
      </c>
      <c r="U30" s="26">
        <f t="shared" si="0"/>
        <v>4506775.1964835683</v>
      </c>
      <c r="V30" s="26">
        <f t="shared" si="0"/>
        <v>64399.778979564006</v>
      </c>
    </row>
    <row r="31" spans="1:22" x14ac:dyDescent="0.25">
      <c r="A31" s="34" t="s">
        <v>314</v>
      </c>
      <c r="B31" s="26">
        <f>SUM(B3:B26)-B7-B16-B17-B19-B18-B14-B15</f>
        <v>707368.96773375245</v>
      </c>
      <c r="C31" s="97">
        <f t="shared" ref="C31:V31" si="1">SUM(C3:C26)-C7-C16-C17-C19-C18-C14-C15</f>
        <v>324110.77143357712</v>
      </c>
      <c r="D31" s="97" t="e">
        <f t="shared" si="1"/>
        <v>#REF!</v>
      </c>
      <c r="E31" s="97">
        <f t="shared" si="1"/>
        <v>78200263.734612077</v>
      </c>
      <c r="F31" s="97">
        <f t="shared" si="1"/>
        <v>995582.80014299101</v>
      </c>
      <c r="G31" s="97">
        <f t="shared" si="1"/>
        <v>23350.242816759281</v>
      </c>
      <c r="H31" s="97">
        <f t="shared" si="1"/>
        <v>57401.88128169642</v>
      </c>
      <c r="I31" s="97" t="e">
        <f t="shared" si="1"/>
        <v>#REF!</v>
      </c>
      <c r="J31" s="97">
        <f t="shared" si="1"/>
        <v>4524786.5773311537</v>
      </c>
      <c r="K31" s="97">
        <f t="shared" si="1"/>
        <v>10693528.732710928</v>
      </c>
      <c r="L31" s="97">
        <f t="shared" si="1"/>
        <v>1227755.4010992143</v>
      </c>
      <c r="M31" s="97">
        <f t="shared" si="1"/>
        <v>45901.277094670593</v>
      </c>
      <c r="N31" s="97">
        <f t="shared" si="1"/>
        <v>333678.72495485283</v>
      </c>
      <c r="O31" s="97">
        <f t="shared" si="1"/>
        <v>49227.701808064077</v>
      </c>
      <c r="P31" s="97">
        <f t="shared" si="1"/>
        <v>7042311.4792649131</v>
      </c>
      <c r="Q31" s="97">
        <f t="shared" si="1"/>
        <v>184198.92906711699</v>
      </c>
      <c r="R31" s="97">
        <f t="shared" si="1"/>
        <v>94152.886806192852</v>
      </c>
      <c r="S31" s="97">
        <f t="shared" si="1"/>
        <v>5315.608793784173</v>
      </c>
      <c r="T31" s="97">
        <f t="shared" si="1"/>
        <v>3429496.3744954462</v>
      </c>
      <c r="U31" s="97">
        <f t="shared" si="1"/>
        <v>3293188.812147344</v>
      </c>
      <c r="V31" s="97">
        <f t="shared" si="1"/>
        <v>36655.663934836557</v>
      </c>
    </row>
    <row r="32" spans="1:22" x14ac:dyDescent="0.25">
      <c r="A32" s="31" t="s">
        <v>223</v>
      </c>
      <c r="B32" s="26">
        <v>1024004</v>
      </c>
      <c r="C32" s="26">
        <v>286145</v>
      </c>
      <c r="D32" s="26">
        <v>189602</v>
      </c>
      <c r="E32" s="26">
        <v>66203431</v>
      </c>
      <c r="F32" s="26">
        <v>2545548</v>
      </c>
      <c r="G32" s="26">
        <v>4070</v>
      </c>
      <c r="H32" s="26">
        <v>63868</v>
      </c>
      <c r="I32" s="26">
        <v>54163</v>
      </c>
      <c r="J32" s="26">
        <v>4536838</v>
      </c>
      <c r="K32" s="26">
        <v>11299986</v>
      </c>
      <c r="L32" s="26">
        <v>1065582</v>
      </c>
      <c r="M32" s="26">
        <v>28381</v>
      </c>
      <c r="N32" s="26">
        <v>282175</v>
      </c>
      <c r="O32" s="26">
        <v>61997</v>
      </c>
      <c r="P32" s="26">
        <v>7767666</v>
      </c>
      <c r="Q32" s="26">
        <v>248169</v>
      </c>
      <c r="R32" s="26">
        <v>76867</v>
      </c>
      <c r="S32" s="26">
        <v>6005</v>
      </c>
      <c r="T32" s="26">
        <v>319597</v>
      </c>
      <c r="U32" s="26">
        <v>4020282</v>
      </c>
      <c r="V32" s="26">
        <v>1795</v>
      </c>
    </row>
    <row r="33" spans="1:22" s="96" customFormat="1" x14ac:dyDescent="0.25">
      <c r="A33" s="31" t="s">
        <v>501</v>
      </c>
      <c r="B33" s="97">
        <f>B8</f>
        <v>494.18989585285794</v>
      </c>
      <c r="C33" s="97">
        <f t="shared" ref="C33:V33" si="2">C8</f>
        <v>168.81738571011351</v>
      </c>
      <c r="D33" s="97">
        <f t="shared" si="2"/>
        <v>0</v>
      </c>
      <c r="E33" s="97">
        <f t="shared" si="2"/>
        <v>32113.28026211098</v>
      </c>
      <c r="F33" s="97">
        <f t="shared" si="2"/>
        <v>1767.7477981866723</v>
      </c>
      <c r="G33" s="97">
        <f t="shared" si="2"/>
        <v>0</v>
      </c>
      <c r="H33" s="97">
        <f t="shared" si="2"/>
        <v>1756.721317080614</v>
      </c>
      <c r="I33" s="97">
        <f t="shared" si="2"/>
        <v>4.2810300667124253</v>
      </c>
      <c r="J33" s="97">
        <f t="shared" si="2"/>
        <v>111.67268148817145</v>
      </c>
      <c r="K33" s="97">
        <f t="shared" si="2"/>
        <v>197631.12580827432</v>
      </c>
      <c r="L33" s="97">
        <f t="shared" si="2"/>
        <v>20202.301980169388</v>
      </c>
      <c r="M33" s="97">
        <f t="shared" si="2"/>
        <v>1.1801105171181157</v>
      </c>
      <c r="N33" s="97">
        <f t="shared" si="2"/>
        <v>4441.5391150096093</v>
      </c>
      <c r="O33" s="97">
        <f t="shared" si="2"/>
        <v>1.5098956649706485</v>
      </c>
      <c r="P33" s="97">
        <f t="shared" si="2"/>
        <v>185.88084533907613</v>
      </c>
      <c r="Q33" s="97">
        <f t="shared" si="2"/>
        <v>1.987045211285458E-2</v>
      </c>
      <c r="R33" s="97">
        <f t="shared" si="2"/>
        <v>16.990353704170563</v>
      </c>
      <c r="S33" s="97">
        <f t="shared" si="2"/>
        <v>2.3026541117251678E-2</v>
      </c>
      <c r="T33" s="97">
        <f t="shared" si="2"/>
        <v>855.62729853382393</v>
      </c>
      <c r="U33" s="97">
        <f t="shared" si="2"/>
        <v>965.69920143820923</v>
      </c>
      <c r="V33" s="97">
        <f t="shared" si="2"/>
        <v>0</v>
      </c>
    </row>
    <row r="34" spans="1:22" x14ac:dyDescent="0.25">
      <c r="A34" s="31" t="s">
        <v>419</v>
      </c>
      <c r="B34" s="26">
        <f>B9</f>
        <v>48.848732539001297</v>
      </c>
      <c r="C34" s="26">
        <f t="shared" ref="C34:V34" si="3">C9</f>
        <v>1498.2747974062777</v>
      </c>
      <c r="D34" s="26">
        <f t="shared" si="3"/>
        <v>0</v>
      </c>
      <c r="E34" s="26">
        <f t="shared" si="3"/>
        <v>207720.92416333657</v>
      </c>
      <c r="F34" s="26">
        <f t="shared" si="3"/>
        <v>45.584413767131721</v>
      </c>
      <c r="G34" s="26">
        <f t="shared" si="3"/>
        <v>0</v>
      </c>
      <c r="H34" s="26">
        <f t="shared" si="3"/>
        <v>13637.287782880485</v>
      </c>
      <c r="I34" s="26">
        <f t="shared" si="3"/>
        <v>5.2922367586825843</v>
      </c>
      <c r="J34" s="26">
        <f t="shared" si="3"/>
        <v>1396.0094300103606</v>
      </c>
      <c r="K34" s="26">
        <f t="shared" si="3"/>
        <v>1534175.9542845716</v>
      </c>
      <c r="L34" s="26">
        <f t="shared" si="3"/>
        <v>156580.62129823375</v>
      </c>
      <c r="M34" s="26">
        <f t="shared" si="3"/>
        <v>4.4470018744264888</v>
      </c>
      <c r="N34" s="26">
        <f t="shared" si="3"/>
        <v>23098.295319474833</v>
      </c>
      <c r="O34" s="26">
        <f t="shared" si="3"/>
        <v>75.549523893074792</v>
      </c>
      <c r="P34" s="26">
        <f t="shared" si="3"/>
        <v>9553.7041207430593</v>
      </c>
      <c r="Q34" s="26">
        <f t="shared" si="3"/>
        <v>305.18718580168263</v>
      </c>
      <c r="R34" s="26">
        <f t="shared" si="3"/>
        <v>10916.316206897889</v>
      </c>
      <c r="S34" s="26">
        <f t="shared" si="3"/>
        <v>12.822752137278545</v>
      </c>
      <c r="T34" s="26">
        <f t="shared" si="3"/>
        <v>845439.75068492396</v>
      </c>
      <c r="U34" s="26">
        <f t="shared" si="3"/>
        <v>20504.084264304071</v>
      </c>
      <c r="V34" s="26">
        <f t="shared" si="3"/>
        <v>0</v>
      </c>
    </row>
    <row r="35" spans="1:22" s="96" customFormat="1" x14ac:dyDescent="0.25">
      <c r="A35" s="31" t="s">
        <v>476</v>
      </c>
      <c r="B35" s="97">
        <f>B6</f>
        <v>8602.5911185832811</v>
      </c>
      <c r="C35" s="97">
        <f t="shared" ref="C35:V35" si="4">C6</f>
        <v>957.48767702324233</v>
      </c>
      <c r="D35" s="97">
        <f t="shared" si="4"/>
        <v>0</v>
      </c>
      <c r="E35" s="97">
        <f t="shared" si="4"/>
        <v>383450.27402351971</v>
      </c>
      <c r="F35" s="97">
        <f t="shared" si="4"/>
        <v>2816.5644120300562</v>
      </c>
      <c r="G35" s="97">
        <f t="shared" si="4"/>
        <v>0</v>
      </c>
      <c r="H35" s="97">
        <f t="shared" si="4"/>
        <v>0</v>
      </c>
      <c r="I35" s="97" t="e">
        <f t="shared" si="4"/>
        <v>#REF!</v>
      </c>
      <c r="J35" s="97">
        <f t="shared" si="4"/>
        <v>85462.073996189618</v>
      </c>
      <c r="K35" s="97">
        <f t="shared" si="4"/>
        <v>13575.663423303566</v>
      </c>
      <c r="L35" s="97">
        <f t="shared" si="4"/>
        <v>1508.4064398852697</v>
      </c>
      <c r="M35" s="97">
        <f t="shared" si="4"/>
        <v>2917.5784279068052</v>
      </c>
      <c r="N35" s="97">
        <f t="shared" si="4"/>
        <v>3513.9890478782763</v>
      </c>
      <c r="O35" s="97">
        <f t="shared" si="4"/>
        <v>3.2238471818723777</v>
      </c>
      <c r="P35" s="97">
        <f t="shared" si="4"/>
        <v>21139.047167629058</v>
      </c>
      <c r="Q35" s="97">
        <f t="shared" si="4"/>
        <v>4.8357679993812619</v>
      </c>
      <c r="R35" s="97">
        <f t="shared" si="4"/>
        <v>531.93413131891441</v>
      </c>
      <c r="S35" s="97">
        <f t="shared" si="4"/>
        <v>0.32238473636434645</v>
      </c>
      <c r="T35" s="97">
        <f t="shared" si="4"/>
        <v>6170.6183641192902</v>
      </c>
      <c r="U35" s="97">
        <f t="shared" si="4"/>
        <v>4131.5325989674348</v>
      </c>
      <c r="V35" s="97">
        <f t="shared" si="4"/>
        <v>0</v>
      </c>
    </row>
    <row r="36" spans="1:22" x14ac:dyDescent="0.25">
      <c r="A36" s="32" t="s">
        <v>414</v>
      </c>
      <c r="B36" s="26">
        <f>B20</f>
        <v>6.8222344086261799</v>
      </c>
      <c r="C36" s="26">
        <f t="shared" ref="C36:V36" si="5">C20</f>
        <v>1786.7356707701663</v>
      </c>
      <c r="D36" s="26">
        <f t="shared" si="5"/>
        <v>237.3178690892795</v>
      </c>
      <c r="E36" s="26">
        <f t="shared" si="5"/>
        <v>608524.72863809601</v>
      </c>
      <c r="F36" s="26">
        <f t="shared" si="5"/>
        <v>7121.0834375784343</v>
      </c>
      <c r="G36" s="26">
        <f t="shared" si="5"/>
        <v>6443.2082637576596</v>
      </c>
      <c r="H36" s="26">
        <f t="shared" si="5"/>
        <v>0</v>
      </c>
      <c r="I36" s="26">
        <f t="shared" si="5"/>
        <v>2.5063298930187741</v>
      </c>
      <c r="J36" s="26">
        <f t="shared" si="5"/>
        <v>22748.860470260803</v>
      </c>
      <c r="K36" s="26">
        <f t="shared" si="5"/>
        <v>1036127.3225705735</v>
      </c>
      <c r="L36" s="26">
        <f t="shared" si="5"/>
        <v>115125.26691078614</v>
      </c>
      <c r="M36" s="26">
        <f t="shared" si="5"/>
        <v>1029.4679653320015</v>
      </c>
      <c r="N36" s="26">
        <f t="shared" si="5"/>
        <v>5489.1830872112814</v>
      </c>
      <c r="O36" s="26">
        <f t="shared" si="5"/>
        <v>2636.7719703846824</v>
      </c>
      <c r="P36" s="26">
        <f t="shared" si="5"/>
        <v>24484.621888852671</v>
      </c>
      <c r="Q36" s="26">
        <f t="shared" si="5"/>
        <v>7726.4979931844728</v>
      </c>
      <c r="R36" s="26">
        <f t="shared" si="5"/>
        <v>11701.937469909197</v>
      </c>
      <c r="S36" s="26">
        <f t="shared" si="5"/>
        <v>348.14537612623496</v>
      </c>
      <c r="T36" s="26">
        <f t="shared" si="5"/>
        <v>1383548.2258942495</v>
      </c>
      <c r="U36" s="26">
        <f t="shared" si="5"/>
        <v>4577.9800772402232</v>
      </c>
      <c r="V36" s="26">
        <f t="shared" si="5"/>
        <v>31804.732038618316</v>
      </c>
    </row>
    <row r="37" spans="1:22" x14ac:dyDescent="0.25">
      <c r="A37" s="93" t="s">
        <v>410</v>
      </c>
      <c r="B37" s="97">
        <v>1989.929201871724</v>
      </c>
      <c r="C37" s="97">
        <v>10853.939782315627</v>
      </c>
      <c r="D37" s="97">
        <v>3084.6860280979072</v>
      </c>
      <c r="E37" s="97">
        <v>1300932.9298875092</v>
      </c>
      <c r="F37" s="97">
        <v>11821.923496310013</v>
      </c>
      <c r="G37" s="97">
        <v>18241.510490142584</v>
      </c>
      <c r="H37" s="97">
        <v>0.35229463450123183</v>
      </c>
      <c r="I37" s="97">
        <v>401.12434990657914</v>
      </c>
      <c r="J37" s="97">
        <v>48749.767687957807</v>
      </c>
      <c r="K37" s="97">
        <v>758722.00267861574</v>
      </c>
      <c r="L37" s="97">
        <v>84302.123602131862</v>
      </c>
      <c r="M37" s="97">
        <v>3888.7547743844971</v>
      </c>
      <c r="N37" s="97">
        <v>6749.2628295220929</v>
      </c>
      <c r="O37" s="97">
        <v>3237.9437490699252</v>
      </c>
      <c r="P37" s="97">
        <v>80844.46943016033</v>
      </c>
      <c r="Q37" s="97">
        <v>8769.3700843819061</v>
      </c>
      <c r="R37" s="97">
        <v>28110.991694086653</v>
      </c>
      <c r="S37" s="97">
        <v>599.91633459547938</v>
      </c>
      <c r="T37" s="97">
        <v>633677.56742009625</v>
      </c>
      <c r="U37" s="97">
        <v>73478.346703483854</v>
      </c>
      <c r="V37" s="97">
        <v>3257.277005241489</v>
      </c>
    </row>
    <row r="38" spans="1:22" x14ac:dyDescent="0.25">
      <c r="A38" s="31" t="s">
        <v>411</v>
      </c>
      <c r="B38" s="26">
        <v>64.5115517783032</v>
      </c>
      <c r="C38" s="26">
        <v>1018.3107445140738</v>
      </c>
      <c r="D38" s="26">
        <v>3.3866166082992994</v>
      </c>
      <c r="E38" s="26">
        <v>191372.20743288303</v>
      </c>
      <c r="F38" s="26">
        <v>6241.7513340718815</v>
      </c>
      <c r="G38" s="26">
        <v>4.8564662929832387</v>
      </c>
      <c r="H38" s="26">
        <v>0</v>
      </c>
      <c r="I38" s="26">
        <v>0.78119219335802514</v>
      </c>
      <c r="J38" s="26">
        <v>4324.6526342477</v>
      </c>
      <c r="K38" s="26">
        <v>317115.46156517137</v>
      </c>
      <c r="L38" s="26">
        <v>35235.05635564962</v>
      </c>
      <c r="M38" s="26">
        <v>254.30424885773024</v>
      </c>
      <c r="N38" s="26">
        <v>848.40776688327082</v>
      </c>
      <c r="O38" s="26">
        <v>145.85734993413692</v>
      </c>
      <c r="P38" s="26">
        <v>371.28435765582543</v>
      </c>
      <c r="Q38" s="26">
        <v>237.02387054459675</v>
      </c>
      <c r="R38" s="26">
        <v>926.27424395244634</v>
      </c>
      <c r="S38" s="26">
        <v>56.760881187409403</v>
      </c>
      <c r="T38" s="26">
        <v>31138.003384094754</v>
      </c>
      <c r="U38" s="26">
        <v>18156.564983548007</v>
      </c>
      <c r="V38" s="26">
        <v>0.20637043381449208</v>
      </c>
    </row>
    <row r="39" spans="1:22" x14ac:dyDescent="0.25">
      <c r="A39" s="31" t="s">
        <v>413</v>
      </c>
      <c r="B39" s="26">
        <f>B19</f>
        <v>11574.696975271099</v>
      </c>
      <c r="C39" s="26">
        <f t="shared" ref="C39:V39" si="6">C19</f>
        <v>78776.878122439797</v>
      </c>
      <c r="D39" s="26">
        <f t="shared" si="6"/>
        <v>0</v>
      </c>
      <c r="E39" s="26">
        <f t="shared" si="6"/>
        <v>2056013.0214160627</v>
      </c>
      <c r="F39" s="26">
        <f t="shared" si="6"/>
        <v>22945.374047331134</v>
      </c>
      <c r="G39" s="26">
        <f t="shared" si="6"/>
        <v>0</v>
      </c>
      <c r="H39" s="26">
        <f t="shared" si="6"/>
        <v>45.242818755735811</v>
      </c>
      <c r="I39" s="26">
        <f t="shared" si="6"/>
        <v>204.84178326335766</v>
      </c>
      <c r="J39" s="26">
        <f t="shared" si="6"/>
        <v>557405.96077085368</v>
      </c>
      <c r="K39" s="26">
        <f t="shared" si="6"/>
        <v>1372085.5019136032</v>
      </c>
      <c r="L39" s="26">
        <f t="shared" si="6"/>
        <v>152408.73136963684</v>
      </c>
      <c r="M39" s="26">
        <f t="shared" si="6"/>
        <v>2306.6997362846741</v>
      </c>
      <c r="N39" s="26">
        <f t="shared" si="6"/>
        <v>8644.5790868791573</v>
      </c>
      <c r="O39" s="26">
        <f t="shared" si="6"/>
        <v>3009.5391719991103</v>
      </c>
      <c r="P39" s="26">
        <f t="shared" si="6"/>
        <v>170568.24184607057</v>
      </c>
      <c r="Q39" s="26">
        <f t="shared" si="6"/>
        <v>15823.385246527507</v>
      </c>
      <c r="R39" s="26">
        <f t="shared" si="6"/>
        <v>29388.136802154804</v>
      </c>
      <c r="S39" s="26">
        <f t="shared" si="6"/>
        <v>1986.2776736199557</v>
      </c>
      <c r="T39" s="26">
        <f t="shared" si="6"/>
        <v>3227197.1693587918</v>
      </c>
      <c r="U39" s="26">
        <f t="shared" si="6"/>
        <v>361484.93851803162</v>
      </c>
      <c r="V39" s="26">
        <f t="shared" si="6"/>
        <v>27744.106681728033</v>
      </c>
    </row>
    <row r="40" spans="1:22" x14ac:dyDescent="0.25">
      <c r="A40" s="26" t="s">
        <v>478</v>
      </c>
      <c r="B40" s="26">
        <f>B21+B22</f>
        <v>614227.58564286248</v>
      </c>
      <c r="C40" s="26">
        <f t="shared" ref="C40:V40" si="7">C21+C22</f>
        <v>166105.42364472483</v>
      </c>
      <c r="D40" s="26">
        <f t="shared" si="7"/>
        <v>0</v>
      </c>
      <c r="E40" s="26">
        <f t="shared" si="7"/>
        <v>40211584.522555366</v>
      </c>
      <c r="F40" s="26">
        <f t="shared" si="7"/>
        <v>848475.05632048938</v>
      </c>
      <c r="G40" s="26">
        <f t="shared" si="7"/>
        <v>0</v>
      </c>
      <c r="H40" s="26">
        <f t="shared" si="7"/>
        <v>0</v>
      </c>
      <c r="I40" s="26">
        <f t="shared" si="7"/>
        <v>53920.823907863858</v>
      </c>
      <c r="J40" s="26">
        <f t="shared" si="7"/>
        <v>659092.63640013745</v>
      </c>
      <c r="K40" s="26">
        <f t="shared" si="7"/>
        <v>909041.53985968838</v>
      </c>
      <c r="L40" s="26">
        <f t="shared" si="7"/>
        <v>101004.76923770503</v>
      </c>
      <c r="M40" s="26">
        <f>M21+M22</f>
        <v>14991.528581395029</v>
      </c>
      <c r="N40" s="26">
        <f t="shared" si="7"/>
        <v>125937.58952628373</v>
      </c>
      <c r="O40" s="26">
        <f t="shared" si="7"/>
        <v>660.02696331973789</v>
      </c>
      <c r="P40" s="26">
        <f t="shared" si="7"/>
        <v>1153974.899011123</v>
      </c>
      <c r="Q40" s="26">
        <f t="shared" si="7"/>
        <v>2257.3140296619649</v>
      </c>
      <c r="R40" s="26">
        <f t="shared" si="7"/>
        <v>6189.6637948198531</v>
      </c>
      <c r="S40" s="26">
        <f t="shared" si="7"/>
        <v>55.140261058239503</v>
      </c>
      <c r="T40" s="26">
        <f t="shared" si="7"/>
        <v>306852.07562085538</v>
      </c>
      <c r="U40" s="26">
        <f t="shared" si="7"/>
        <v>194386.20342221507</v>
      </c>
      <c r="V40" s="26">
        <f t="shared" si="7"/>
        <v>0</v>
      </c>
    </row>
    <row r="41" spans="1:22" x14ac:dyDescent="0.25">
      <c r="A41" s="34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</row>
    <row r="42" spans="1:22" x14ac:dyDescent="0.25">
      <c r="A42" s="34" t="s">
        <v>224</v>
      </c>
      <c r="B42" s="26">
        <f>SUM(B32:B40)</f>
        <v>1661013.1753531673</v>
      </c>
      <c r="C42" s="97">
        <f t="shared" ref="C42:V42" si="8">SUM(C32:C40)</f>
        <v>547310.86782490415</v>
      </c>
      <c r="D42" s="97">
        <f t="shared" si="8"/>
        <v>192927.39051379549</v>
      </c>
      <c r="E42" s="97">
        <f t="shared" si="8"/>
        <v>111195142.88837887</v>
      </c>
      <c r="F42" s="97">
        <f t="shared" si="8"/>
        <v>3446783.0852597649</v>
      </c>
      <c r="G42" s="97">
        <f t="shared" si="8"/>
        <v>28759.575220193226</v>
      </c>
      <c r="H42" s="97">
        <f t="shared" si="8"/>
        <v>79307.604213351355</v>
      </c>
      <c r="I42" s="97" t="e">
        <f t="shared" si="8"/>
        <v>#REF!</v>
      </c>
      <c r="J42" s="97">
        <f t="shared" si="8"/>
        <v>5916129.6340711461</v>
      </c>
      <c r="K42" s="97">
        <f t="shared" si="8"/>
        <v>17438460.572103802</v>
      </c>
      <c r="L42" s="97">
        <f t="shared" si="8"/>
        <v>1731949.2771941978</v>
      </c>
      <c r="M42" s="97">
        <f t="shared" si="8"/>
        <v>53774.960846552276</v>
      </c>
      <c r="N42" s="97">
        <f t="shared" si="8"/>
        <v>460897.84577914217</v>
      </c>
      <c r="O42" s="97">
        <f t="shared" si="8"/>
        <v>71767.422471447513</v>
      </c>
      <c r="P42" s="97">
        <f t="shared" si="8"/>
        <v>9228788.1486675739</v>
      </c>
      <c r="Q42" s="97">
        <f t="shared" si="8"/>
        <v>283292.63404855365</v>
      </c>
      <c r="R42" s="97">
        <f t="shared" si="8"/>
        <v>164649.24469684393</v>
      </c>
      <c r="S42" s="97">
        <f t="shared" si="8"/>
        <v>9064.4086900020793</v>
      </c>
      <c r="T42" s="97">
        <f t="shared" si="8"/>
        <v>6754476.0380256642</v>
      </c>
      <c r="U42" s="97">
        <f t="shared" si="8"/>
        <v>4697967.3497692281</v>
      </c>
      <c r="V42" s="97">
        <f t="shared" si="8"/>
        <v>64601.322096021642</v>
      </c>
    </row>
    <row r="43" spans="1:22" x14ac:dyDescent="0.2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</row>
    <row r="44" spans="1:22" x14ac:dyDescent="0.25">
      <c r="A44" s="26" t="s">
        <v>225</v>
      </c>
      <c r="B44" s="30">
        <f t="shared" ref="B44:V44" si="9">(B42-B30)/B42</f>
        <v>1.3142618882886616E-2</v>
      </c>
      <c r="C44" s="30">
        <f t="shared" si="9"/>
        <v>1.2255997437989679E-2</v>
      </c>
      <c r="D44" s="30" t="e">
        <f t="shared" si="9"/>
        <v>#REF!</v>
      </c>
      <c r="E44" s="30">
        <f t="shared" si="9"/>
        <v>1.5332154957237767E-2</v>
      </c>
      <c r="F44" s="30">
        <f t="shared" si="9"/>
        <v>-2.9775482311875344E-3</v>
      </c>
      <c r="G44" s="30">
        <f t="shared" si="9"/>
        <v>0.18808804935463166</v>
      </c>
      <c r="H44" s="30">
        <f t="shared" si="9"/>
        <v>2.303094589448948E-2</v>
      </c>
      <c r="I44" s="30" t="e">
        <f t="shared" si="9"/>
        <v>#REF!</v>
      </c>
      <c r="J44" s="30">
        <f t="shared" si="9"/>
        <v>-1.1329760459403699E-2</v>
      </c>
      <c r="K44" s="30">
        <f t="shared" si="9"/>
        <v>1.3822518631465519E-2</v>
      </c>
      <c r="L44" s="30">
        <f t="shared" si="9"/>
        <v>3.0687594324134435E-3</v>
      </c>
      <c r="M44" s="30">
        <f t="shared" si="9"/>
        <v>4.8436143530271078E-2</v>
      </c>
      <c r="N44" s="30">
        <f t="shared" si="9"/>
        <v>2.6385250360904423E-2</v>
      </c>
      <c r="O44" s="30">
        <f t="shared" si="9"/>
        <v>7.1148783860642925E-2</v>
      </c>
      <c r="P44" s="30">
        <f t="shared" si="9"/>
        <v>8.0893580049426775E-2</v>
      </c>
      <c r="Q44" s="30">
        <f t="shared" si="9"/>
        <v>9.8369104956101391E-2</v>
      </c>
      <c r="R44" s="30">
        <f t="shared" si="9"/>
        <v>2.0358106075403441E-2</v>
      </c>
      <c r="S44" s="30">
        <f t="shared" si="9"/>
        <v>5.9599471579074241E-2</v>
      </c>
      <c r="T44" s="30">
        <f t="shared" si="9"/>
        <v>3.4814150349813883E-3</v>
      </c>
      <c r="U44" s="30">
        <f t="shared" si="9"/>
        <v>4.0696782044483883E-2</v>
      </c>
      <c r="V44" s="30">
        <f t="shared" si="9"/>
        <v>3.1197986344314822E-3</v>
      </c>
    </row>
    <row r="45" spans="1:22" x14ac:dyDescent="0.25">
      <c r="B45" s="66" t="s">
        <v>379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22" x14ac:dyDescent="0.25">
      <c r="A46" s="33"/>
      <c r="B46" s="26">
        <f t="shared" ref="B46:V46" si="10">+B42-B30</f>
        <v>21830.063123119995</v>
      </c>
      <c r="C46" s="26">
        <f t="shared" si="10"/>
        <v>6707.8405938459327</v>
      </c>
      <c r="D46" s="26" t="e">
        <f t="shared" si="10"/>
        <v>#REF!</v>
      </c>
      <c r="E46" s="26">
        <f t="shared" si="10"/>
        <v>1704861.16125682</v>
      </c>
      <c r="F46" s="26">
        <f t="shared" si="10"/>
        <v>-10262.962878802326</v>
      </c>
      <c r="G46" s="26">
        <f t="shared" si="10"/>
        <v>5409.3324034339457</v>
      </c>
      <c r="H46" s="26">
        <f t="shared" si="10"/>
        <v>1826.5291416592809</v>
      </c>
      <c r="I46" s="26" t="e">
        <f t="shared" si="10"/>
        <v>#REF!</v>
      </c>
      <c r="J46" s="26">
        <f t="shared" si="10"/>
        <v>-67028.331600805745</v>
      </c>
      <c r="K46" s="26">
        <f t="shared" si="10"/>
        <v>241043.44616198167</v>
      </c>
      <c r="L46" s="26">
        <f t="shared" si="10"/>
        <v>5314.9356808513403</v>
      </c>
      <c r="M46" s="26">
        <f t="shared" si="10"/>
        <v>2604.6517218983136</v>
      </c>
      <c r="N46" s="26">
        <f t="shared" si="10"/>
        <v>12160.905051684182</v>
      </c>
      <c r="O46" s="26">
        <f t="shared" si="10"/>
        <v>5106.1648296564672</v>
      </c>
      <c r="P46" s="26">
        <f t="shared" si="10"/>
        <v>746549.71286344156</v>
      </c>
      <c r="Q46" s="26">
        <f t="shared" si="10"/>
        <v>27867.242852012598</v>
      </c>
      <c r="R46" s="26">
        <f t="shared" si="10"/>
        <v>3351.9467887734063</v>
      </c>
      <c r="S46" s="26">
        <f t="shared" si="10"/>
        <v>540.23396810089253</v>
      </c>
      <c r="T46" s="26">
        <f t="shared" si="10"/>
        <v>23515.134432204068</v>
      </c>
      <c r="U46" s="26">
        <f t="shared" si="10"/>
        <v>191192.15328565985</v>
      </c>
      <c r="V46" s="26">
        <f t="shared" si="10"/>
        <v>201.54311645763664</v>
      </c>
    </row>
    <row r="48" spans="1:22" x14ac:dyDescent="0.25">
      <c r="A48" s="28" t="s">
        <v>228</v>
      </c>
      <c r="B48" s="36">
        <f t="shared" ref="B48:V48" si="11">B37/B23</f>
        <v>0.57434955002239241</v>
      </c>
      <c r="C48" s="36">
        <f t="shared" si="11"/>
        <v>0.47730044749290595</v>
      </c>
      <c r="D48" s="36">
        <f t="shared" si="11"/>
        <v>0.48799400426401235</v>
      </c>
      <c r="E48" s="36">
        <f t="shared" si="11"/>
        <v>0.96255363474042532</v>
      </c>
      <c r="F48" s="36">
        <f t="shared" si="11"/>
        <v>0.969566642758669</v>
      </c>
      <c r="G48" s="36">
        <f t="shared" si="11"/>
        <v>1.2091274882765646</v>
      </c>
      <c r="H48" s="36">
        <f t="shared" si="11"/>
        <v>2.4145205944565191</v>
      </c>
      <c r="I48" s="36">
        <f t="shared" si="11"/>
        <v>0.59206458056071332</v>
      </c>
      <c r="J48" s="36">
        <f t="shared" si="11"/>
        <v>0.80388120136221031</v>
      </c>
      <c r="K48" s="36">
        <f t="shared" si="11"/>
        <v>0.96728494628349049</v>
      </c>
      <c r="L48" s="36">
        <f t="shared" si="11"/>
        <v>0.9672825361090045</v>
      </c>
      <c r="M48" s="36">
        <f t="shared" si="11"/>
        <v>0.92112910324826891</v>
      </c>
      <c r="N48" s="36">
        <f t="shared" si="11"/>
        <v>0.80457172937764398</v>
      </c>
      <c r="O48" s="36">
        <f t="shared" si="11"/>
        <v>0.84743080368750712</v>
      </c>
      <c r="P48" s="36">
        <f t="shared" si="11"/>
        <v>0.58747891085527704</v>
      </c>
      <c r="Q48" s="36">
        <f t="shared" si="11"/>
        <v>0.79755109840183125</v>
      </c>
      <c r="R48" s="36">
        <f t="shared" si="11"/>
        <v>0.9090785799624187</v>
      </c>
      <c r="S48" s="36">
        <f t="shared" si="11"/>
        <v>0.38637051261484023</v>
      </c>
      <c r="T48" s="36">
        <f t="shared" si="11"/>
        <v>1.0840334079466807</v>
      </c>
      <c r="U48" s="36">
        <f t="shared" si="11"/>
        <v>0.42698992213893333</v>
      </c>
      <c r="V48" s="36">
        <f t="shared" si="11"/>
        <v>1.6594197677125735</v>
      </c>
    </row>
    <row r="49" spans="1:28" x14ac:dyDescent="0.25">
      <c r="A49" s="28" t="s">
        <v>340</v>
      </c>
      <c r="B49" s="36">
        <f t="shared" ref="B49:V49" si="12">B38/B24</f>
        <v>0.76791222210240451</v>
      </c>
      <c r="C49" s="36">
        <f t="shared" si="12"/>
        <v>0.54819752513432785</v>
      </c>
      <c r="D49" s="36">
        <f t="shared" si="12"/>
        <v>73.346097024323214</v>
      </c>
      <c r="E49" s="36">
        <f t="shared" si="12"/>
        <v>0.9045476047022436</v>
      </c>
      <c r="F49" s="36">
        <f t="shared" si="12"/>
        <v>0.77641040370649672</v>
      </c>
      <c r="G49" s="36">
        <f t="shared" si="12"/>
        <v>0.4419795636835504</v>
      </c>
      <c r="H49" s="36" t="e">
        <f t="shared" si="12"/>
        <v>#DIV/0!</v>
      </c>
      <c r="I49" s="36">
        <f t="shared" si="12"/>
        <v>0.4269965543573413</v>
      </c>
      <c r="J49" s="36">
        <f t="shared" si="12"/>
        <v>1.9804167970047279</v>
      </c>
      <c r="K49" s="36">
        <f t="shared" si="12"/>
        <v>0.92248942158342062</v>
      </c>
      <c r="L49" s="36">
        <f t="shared" si="12"/>
        <v>0.92249256155066073</v>
      </c>
      <c r="M49" s="36">
        <f t="shared" si="12"/>
        <v>0.80899115122716336</v>
      </c>
      <c r="N49" s="36">
        <f t="shared" si="12"/>
        <v>0.85022944922499233</v>
      </c>
      <c r="O49" s="36">
        <f t="shared" si="12"/>
        <v>0.81438621948627066</v>
      </c>
      <c r="P49" s="36">
        <f t="shared" si="12"/>
        <v>1.2730038006202828</v>
      </c>
      <c r="Q49" s="36">
        <f t="shared" si="12"/>
        <v>0.82323121304463842</v>
      </c>
      <c r="R49" s="36">
        <f t="shared" si="12"/>
        <v>0.80468638872951359</v>
      </c>
      <c r="S49" s="36">
        <f t="shared" si="12"/>
        <v>1.5784268379020954</v>
      </c>
      <c r="T49" s="36">
        <f t="shared" si="12"/>
        <v>0.79286461759089222</v>
      </c>
      <c r="U49" s="36">
        <f t="shared" si="12"/>
        <v>0.35030734193624252</v>
      </c>
      <c r="V49" s="36">
        <f t="shared" si="12"/>
        <v>6.0031152187997661</v>
      </c>
    </row>
    <row r="50" spans="1:28" x14ac:dyDescent="0.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</row>
    <row r="51" spans="1:28" x14ac:dyDescent="0.25">
      <c r="B51" s="60">
        <f t="shared" ref="B51:V51" si="13">B54/907185*B1</f>
        <v>1989.929201871724</v>
      </c>
      <c r="C51" s="60">
        <f t="shared" si="13"/>
        <v>10853.939782315627</v>
      </c>
      <c r="D51" s="60">
        <f t="shared" si="13"/>
        <v>3084.6860280979072</v>
      </c>
      <c r="E51" s="60">
        <f t="shared" si="13"/>
        <v>1300932.9298875092</v>
      </c>
      <c r="F51" s="60">
        <f t="shared" si="13"/>
        <v>11821.923496310013</v>
      </c>
      <c r="G51" s="60">
        <f t="shared" si="13"/>
        <v>18241.510490142584</v>
      </c>
      <c r="H51" s="60">
        <f t="shared" si="13"/>
        <v>0.35229463450123183</v>
      </c>
      <c r="I51" s="60">
        <f t="shared" si="13"/>
        <v>401.12434990657914</v>
      </c>
      <c r="J51" s="60">
        <f t="shared" si="13"/>
        <v>48749.767687957807</v>
      </c>
      <c r="K51" s="60">
        <f t="shared" si="13"/>
        <v>758722.00267861574</v>
      </c>
      <c r="L51" s="60">
        <f t="shared" si="13"/>
        <v>84302.123602131862</v>
      </c>
      <c r="M51" s="60">
        <f t="shared" si="13"/>
        <v>3888.7547743844971</v>
      </c>
      <c r="N51" s="60">
        <f t="shared" si="13"/>
        <v>6749.2628295220929</v>
      </c>
      <c r="O51" s="60">
        <f t="shared" si="13"/>
        <v>3237.9437490699252</v>
      </c>
      <c r="P51" s="60">
        <f t="shared" si="13"/>
        <v>80844.46943016033</v>
      </c>
      <c r="Q51" s="60">
        <f t="shared" si="13"/>
        <v>8769.3700843819061</v>
      </c>
      <c r="R51" s="60">
        <f t="shared" si="13"/>
        <v>28110.991694086653</v>
      </c>
      <c r="S51" s="60">
        <f t="shared" si="13"/>
        <v>599.91633459547938</v>
      </c>
      <c r="T51" s="60">
        <f t="shared" si="13"/>
        <v>633677.56742009625</v>
      </c>
      <c r="U51" s="60">
        <f t="shared" si="13"/>
        <v>73478.346703483854</v>
      </c>
      <c r="V51" s="60">
        <f t="shared" si="13"/>
        <v>3257.277005241489</v>
      </c>
    </row>
    <row r="52" spans="1:28" x14ac:dyDescent="0.25">
      <c r="A52" s="28" t="s">
        <v>354</v>
      </c>
      <c r="B52" s="60" t="s">
        <v>355</v>
      </c>
      <c r="C52" s="60" t="s">
        <v>355</v>
      </c>
      <c r="D52" s="60" t="s">
        <v>355</v>
      </c>
      <c r="E52" s="60" t="s">
        <v>355</v>
      </c>
      <c r="F52" s="60" t="s">
        <v>355</v>
      </c>
      <c r="G52" s="60" t="s">
        <v>355</v>
      </c>
      <c r="H52" s="60" t="s">
        <v>355</v>
      </c>
      <c r="I52" s="60" t="s">
        <v>355</v>
      </c>
      <c r="J52" s="60" t="s">
        <v>355</v>
      </c>
      <c r="K52" s="60" t="s">
        <v>355</v>
      </c>
      <c r="L52" s="60" t="s">
        <v>355</v>
      </c>
      <c r="M52" s="60" t="s">
        <v>356</v>
      </c>
      <c r="N52" s="60" t="s">
        <v>356</v>
      </c>
      <c r="O52" s="60" t="s">
        <v>356</v>
      </c>
      <c r="P52" s="60" t="s">
        <v>356</v>
      </c>
      <c r="Q52" s="60" t="s">
        <v>356</v>
      </c>
      <c r="R52" s="60" t="s">
        <v>356</v>
      </c>
      <c r="S52" s="60" t="s">
        <v>356</v>
      </c>
      <c r="T52" s="60" t="s">
        <v>355</v>
      </c>
      <c r="U52" s="60" t="s">
        <v>355</v>
      </c>
      <c r="V52" s="60" t="s">
        <v>357</v>
      </c>
    </row>
    <row r="53" spans="1:28" x14ac:dyDescent="0.25">
      <c r="A53" s="28" t="s">
        <v>358</v>
      </c>
      <c r="B53" s="28" t="s">
        <v>359</v>
      </c>
      <c r="C53" s="28" t="s">
        <v>396</v>
      </c>
      <c r="D53" s="28" t="s">
        <v>360</v>
      </c>
      <c r="E53" s="28" t="s">
        <v>361</v>
      </c>
      <c r="F53" s="28" t="s">
        <v>362</v>
      </c>
      <c r="G53" s="28" t="s">
        <v>363</v>
      </c>
      <c r="H53" s="28" t="s">
        <v>364</v>
      </c>
      <c r="I53" s="28" t="s">
        <v>405</v>
      </c>
      <c r="J53" s="28" t="s">
        <v>365</v>
      </c>
      <c r="K53" s="28" t="s">
        <v>366</v>
      </c>
      <c r="L53" s="28" t="s">
        <v>367</v>
      </c>
      <c r="M53" s="28" t="s">
        <v>406</v>
      </c>
      <c r="N53" s="28" t="s">
        <v>368</v>
      </c>
      <c r="O53" s="28" t="s">
        <v>407</v>
      </c>
      <c r="P53" s="28" t="s">
        <v>369</v>
      </c>
      <c r="Q53" s="28" t="s">
        <v>408</v>
      </c>
      <c r="R53" s="28" t="s">
        <v>370</v>
      </c>
      <c r="S53" s="28" t="s">
        <v>371</v>
      </c>
      <c r="T53" s="28" t="s">
        <v>372</v>
      </c>
      <c r="U53" s="28" t="s">
        <v>409</v>
      </c>
      <c r="V53" s="28" t="s">
        <v>373</v>
      </c>
    </row>
    <row r="54" spans="1:28" x14ac:dyDescent="0.25">
      <c r="A54" s="28" t="s">
        <v>374</v>
      </c>
      <c r="B54" s="60">
        <v>41357020</v>
      </c>
      <c r="C54" s="60">
        <v>126056900</v>
      </c>
      <c r="D54" s="60">
        <v>39463840</v>
      </c>
      <c r="E54" s="60">
        <v>42149530000</v>
      </c>
      <c r="F54" s="60">
        <v>357179500</v>
      </c>
      <c r="G54" s="60">
        <v>453878900</v>
      </c>
      <c r="H54" s="60">
        <v>6947.7479999999996</v>
      </c>
      <c r="I54" s="60">
        <v>2839140</v>
      </c>
      <c r="J54" s="60">
        <v>2601474000</v>
      </c>
      <c r="K54" s="60">
        <v>14963070000</v>
      </c>
      <c r="L54" s="60">
        <v>1662557000</v>
      </c>
      <c r="M54" s="60">
        <v>3527820000</v>
      </c>
      <c r="N54" s="60">
        <v>6122830000</v>
      </c>
      <c r="O54" s="60">
        <v>2937414000</v>
      </c>
      <c r="P54" s="60">
        <v>73340890000</v>
      </c>
      <c r="Q54" s="60">
        <v>7955441000</v>
      </c>
      <c r="R54" s="60">
        <v>25501870000</v>
      </c>
      <c r="S54" s="60">
        <v>544235100</v>
      </c>
      <c r="T54" s="60">
        <v>8982231000</v>
      </c>
      <c r="U54" s="60">
        <v>723757000</v>
      </c>
      <c r="V54" s="60">
        <v>30152580</v>
      </c>
      <c r="W54" s="60"/>
      <c r="X54" s="60"/>
      <c r="Y54" s="60"/>
      <c r="Z54" s="60"/>
      <c r="AA54" s="60"/>
      <c r="AB54" s="60"/>
    </row>
    <row r="55" spans="1:28" x14ac:dyDescent="0.25">
      <c r="A55" s="28" t="s">
        <v>375</v>
      </c>
      <c r="B55" s="60">
        <v>34899310</v>
      </c>
      <c r="C55" s="60">
        <v>148602100</v>
      </c>
      <c r="D55" s="60">
        <v>4401094</v>
      </c>
      <c r="E55" s="60">
        <v>4476370000</v>
      </c>
      <c r="F55" s="60">
        <v>84037520</v>
      </c>
      <c r="G55" s="60">
        <v>38955170</v>
      </c>
      <c r="H55" s="60">
        <v>1076.9760000000001</v>
      </c>
      <c r="I55" s="60">
        <v>2057159</v>
      </c>
      <c r="J55" s="60">
        <v>799478900</v>
      </c>
      <c r="K55" s="60">
        <v>1722086000</v>
      </c>
      <c r="L55" s="60">
        <v>191341900</v>
      </c>
      <c r="M55" s="60">
        <v>654484200</v>
      </c>
      <c r="N55" s="60">
        <v>2194896000</v>
      </c>
      <c r="O55" s="60">
        <v>763508000</v>
      </c>
      <c r="P55" s="60">
        <v>55951840000</v>
      </c>
      <c r="Q55" s="60">
        <v>2983153000</v>
      </c>
      <c r="R55" s="60">
        <v>3843770000</v>
      </c>
      <c r="S55" s="60">
        <v>749661800</v>
      </c>
      <c r="T55" s="60">
        <v>295526900</v>
      </c>
      <c r="U55" s="60">
        <v>1079207000</v>
      </c>
      <c r="V55" s="60">
        <v>454468.7</v>
      </c>
      <c r="W55" s="60"/>
      <c r="X55" s="60"/>
      <c r="Y55" s="60"/>
      <c r="Z55" s="60"/>
      <c r="AA55" s="60"/>
      <c r="AB55" s="60"/>
    </row>
    <row r="56" spans="1:28" x14ac:dyDescent="0.25"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x14ac:dyDescent="0.25"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x14ac:dyDescent="0.25">
      <c r="B58" s="60"/>
      <c r="C58" s="60"/>
      <c r="E58" s="60"/>
      <c r="F58" s="60"/>
      <c r="H58" s="60"/>
      <c r="K58" s="60"/>
      <c r="L58" s="60"/>
      <c r="W58" s="60"/>
    </row>
    <row r="59" spans="1:28" x14ac:dyDescent="0.25"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x14ac:dyDescent="0.25"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x14ac:dyDescent="0.25"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x14ac:dyDescent="0.25"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x14ac:dyDescent="0.25"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x14ac:dyDescent="0.25"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2:28" x14ac:dyDescent="0.25"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2:28" x14ac:dyDescent="0.25"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2:28" x14ac:dyDescent="0.25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2:28" x14ac:dyDescent="0.25"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2:28" x14ac:dyDescent="0.25"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2:28" x14ac:dyDescent="0.25"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2:28" x14ac:dyDescent="0.25"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2:28" x14ac:dyDescent="0.25"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2:28" x14ac:dyDescent="0.25"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2:28" x14ac:dyDescent="0.25"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2:28" x14ac:dyDescent="0.25"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2:28" x14ac:dyDescent="0.25"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2:28" x14ac:dyDescent="0.25"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2:28" x14ac:dyDescent="0.25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2:28" x14ac:dyDescent="0.25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2:28" x14ac:dyDescent="0.25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2:28" x14ac:dyDescent="0.25"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2:28" x14ac:dyDescent="0.25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2:28" x14ac:dyDescent="0.25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2:28" x14ac:dyDescent="0.25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2:28" x14ac:dyDescent="0.25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2:28" x14ac:dyDescent="0.25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2:28" x14ac:dyDescent="0.25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2:28" x14ac:dyDescent="0.25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2:28" x14ac:dyDescent="0.25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2:28" x14ac:dyDescent="0.25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2:28" x14ac:dyDescent="0.25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2:28" x14ac:dyDescent="0.25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2:28" x14ac:dyDescent="0.25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2:28" x14ac:dyDescent="0.25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2:28" x14ac:dyDescent="0.25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2:28" x14ac:dyDescent="0.25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2:28" x14ac:dyDescent="0.25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2:28" x14ac:dyDescent="0.25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2:28" x14ac:dyDescent="0.25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2:28" x14ac:dyDescent="0.25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2:28" x14ac:dyDescent="0.25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2:28" x14ac:dyDescent="0.25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2:28" x14ac:dyDescent="0.25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2:28" x14ac:dyDescent="0.25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2:28" x14ac:dyDescent="0.25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2:28" x14ac:dyDescent="0.25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2:28" x14ac:dyDescent="0.25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2:28" x14ac:dyDescent="0.25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2:28" x14ac:dyDescent="0.25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2:28" x14ac:dyDescent="0.25"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2:28" x14ac:dyDescent="0.25"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2:28" x14ac:dyDescent="0.25"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2:28" x14ac:dyDescent="0.25"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2:28" x14ac:dyDescent="0.25"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2:28" x14ac:dyDescent="0.25"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2:28" x14ac:dyDescent="0.25"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2:28" x14ac:dyDescent="0.25"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2:28" x14ac:dyDescent="0.25"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2:28" x14ac:dyDescent="0.25"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2:28" x14ac:dyDescent="0.25"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2:28" x14ac:dyDescent="0.25"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2:28" x14ac:dyDescent="0.25"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2:28" x14ac:dyDescent="0.25"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2:28" x14ac:dyDescent="0.25"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2:28" x14ac:dyDescent="0.25"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2:28" x14ac:dyDescent="0.25"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2:28" x14ac:dyDescent="0.25"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2:28" x14ac:dyDescent="0.25"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2:28" x14ac:dyDescent="0.25"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2:28" x14ac:dyDescent="0.25"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2:28" x14ac:dyDescent="0.25"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2:28" x14ac:dyDescent="0.25"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2:28" x14ac:dyDescent="0.25"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2:28" x14ac:dyDescent="0.25"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2:28" x14ac:dyDescent="0.25"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2:28" x14ac:dyDescent="0.25"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2:28" x14ac:dyDescent="0.25"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2:28" x14ac:dyDescent="0.25"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2:28" x14ac:dyDescent="0.25"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2:28" x14ac:dyDescent="0.25"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2:28" x14ac:dyDescent="0.25"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2:28" x14ac:dyDescent="0.25"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2:28" x14ac:dyDescent="0.25"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2:28" x14ac:dyDescent="0.25"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2:28" x14ac:dyDescent="0.25"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2:28" x14ac:dyDescent="0.25"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2:28" x14ac:dyDescent="0.25"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2:28" x14ac:dyDescent="0.25"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2:28" x14ac:dyDescent="0.25"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2:28" x14ac:dyDescent="0.25"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2:28" x14ac:dyDescent="0.25"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2:28" x14ac:dyDescent="0.25"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2:28" x14ac:dyDescent="0.25"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2:28" x14ac:dyDescent="0.25"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2:28" x14ac:dyDescent="0.25"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2:28" x14ac:dyDescent="0.25"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2:28" x14ac:dyDescent="0.25"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2:28" x14ac:dyDescent="0.25"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2:28" x14ac:dyDescent="0.25"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2:28" x14ac:dyDescent="0.25"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2:28" x14ac:dyDescent="0.25"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2:28" x14ac:dyDescent="0.25"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2:28" x14ac:dyDescent="0.25"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2:28" x14ac:dyDescent="0.25"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2:28" x14ac:dyDescent="0.2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2:28" x14ac:dyDescent="0.25"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2:28" x14ac:dyDescent="0.25"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2:28" x14ac:dyDescent="0.25"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2:28" x14ac:dyDescent="0.25"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2:28" x14ac:dyDescent="0.25"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2:28" x14ac:dyDescent="0.25"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2:28" x14ac:dyDescent="0.25"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2:28" x14ac:dyDescent="0.25"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2:28" x14ac:dyDescent="0.25"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2:28" x14ac:dyDescent="0.25"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2:28" x14ac:dyDescent="0.25"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2:28" x14ac:dyDescent="0.25"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2:28" x14ac:dyDescent="0.25"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2:28" x14ac:dyDescent="0.25"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2:28" x14ac:dyDescent="0.25"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2:28" x14ac:dyDescent="0.25"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2:28" x14ac:dyDescent="0.25"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2:28" x14ac:dyDescent="0.25"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2:28" x14ac:dyDescent="0.25"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2:28" x14ac:dyDescent="0.25"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2:28" x14ac:dyDescent="0.25"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2:28" x14ac:dyDescent="0.25"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2:28" x14ac:dyDescent="0.25"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2:28" x14ac:dyDescent="0.25"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2:28" x14ac:dyDescent="0.25"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2:28" x14ac:dyDescent="0.25"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2:28" x14ac:dyDescent="0.25"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2:28" x14ac:dyDescent="0.25"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2:28" x14ac:dyDescent="0.25"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2:28" x14ac:dyDescent="0.25"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2:28" x14ac:dyDescent="0.25"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2:28" x14ac:dyDescent="0.25"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2:28" x14ac:dyDescent="0.25"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2:28" x14ac:dyDescent="0.25"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2:28" x14ac:dyDescent="0.25"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2:28" x14ac:dyDescent="0.25"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2:28" x14ac:dyDescent="0.25"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2:28" x14ac:dyDescent="0.25"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2:28" x14ac:dyDescent="0.25"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2:28" x14ac:dyDescent="0.25"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2:28" x14ac:dyDescent="0.25"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2:28" x14ac:dyDescent="0.25"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2:28" x14ac:dyDescent="0.25"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2:28" x14ac:dyDescent="0.25"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2:28" x14ac:dyDescent="0.25"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2:28" x14ac:dyDescent="0.25"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2:28" x14ac:dyDescent="0.25"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2:28" x14ac:dyDescent="0.25"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2:28" x14ac:dyDescent="0.25"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2:28" x14ac:dyDescent="0.25"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2:28" x14ac:dyDescent="0.25"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2:28" x14ac:dyDescent="0.25"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2:28" x14ac:dyDescent="0.25"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2:28" x14ac:dyDescent="0.25"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2:28" x14ac:dyDescent="0.25"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2:28" x14ac:dyDescent="0.25"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2:28" x14ac:dyDescent="0.25"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2:28" x14ac:dyDescent="0.25"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2:28" x14ac:dyDescent="0.25"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2:28" x14ac:dyDescent="0.25"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2:28" x14ac:dyDescent="0.25"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2:28" x14ac:dyDescent="0.25"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2:28" x14ac:dyDescent="0.25"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2:28" x14ac:dyDescent="0.25"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2:28" x14ac:dyDescent="0.25"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2:28" x14ac:dyDescent="0.25"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2:28" x14ac:dyDescent="0.25"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2:28" x14ac:dyDescent="0.25"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2:28" x14ac:dyDescent="0.25"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2:28" x14ac:dyDescent="0.25"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2:28" x14ac:dyDescent="0.25"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2:28" x14ac:dyDescent="0.25"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2:28" x14ac:dyDescent="0.25"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2:28" x14ac:dyDescent="0.25"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2:28" x14ac:dyDescent="0.25"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2:28" x14ac:dyDescent="0.25"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2:28" x14ac:dyDescent="0.25"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2:28" x14ac:dyDescent="0.25"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2:28" x14ac:dyDescent="0.25"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2:28" x14ac:dyDescent="0.25"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2:28" x14ac:dyDescent="0.25"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2:28" x14ac:dyDescent="0.25"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2:28" x14ac:dyDescent="0.25"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2:28" x14ac:dyDescent="0.25"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</row>
    <row r="250" spans="2:28" x14ac:dyDescent="0.25"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</row>
    <row r="251" spans="2:28" x14ac:dyDescent="0.25"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</row>
    <row r="252" spans="2:28" x14ac:dyDescent="0.25"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</row>
    <row r="253" spans="2:28" x14ac:dyDescent="0.25"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</row>
    <row r="254" spans="2:28" x14ac:dyDescent="0.25"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</row>
    <row r="255" spans="2:28" x14ac:dyDescent="0.25"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</row>
    <row r="256" spans="2:28" x14ac:dyDescent="0.25"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</row>
    <row r="257" spans="2:28" x14ac:dyDescent="0.25"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</row>
    <row r="258" spans="2:28" x14ac:dyDescent="0.25"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2:28" x14ac:dyDescent="0.25"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2:28" x14ac:dyDescent="0.25"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2:28" x14ac:dyDescent="0.25"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2:28" x14ac:dyDescent="0.25"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2:28" x14ac:dyDescent="0.25"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2:28" x14ac:dyDescent="0.25"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2:28" x14ac:dyDescent="0.25"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2:28" x14ac:dyDescent="0.25"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</row>
    <row r="267" spans="2:28" x14ac:dyDescent="0.25"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</row>
    <row r="268" spans="2:28" x14ac:dyDescent="0.25"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</row>
    <row r="269" spans="2:28" x14ac:dyDescent="0.25"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</row>
    <row r="270" spans="2:28" x14ac:dyDescent="0.25"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</row>
    <row r="271" spans="2:28" x14ac:dyDescent="0.25"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2:28" x14ac:dyDescent="0.25"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</row>
    <row r="273" spans="2:28" x14ac:dyDescent="0.25"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</row>
    <row r="274" spans="2:28" x14ac:dyDescent="0.25"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</row>
    <row r="275" spans="2:28" x14ac:dyDescent="0.25"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</row>
    <row r="276" spans="2:28" x14ac:dyDescent="0.25"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</row>
    <row r="277" spans="2:28" x14ac:dyDescent="0.25"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</row>
    <row r="278" spans="2:28" x14ac:dyDescent="0.25"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</row>
    <row r="279" spans="2:28" x14ac:dyDescent="0.25"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</row>
    <row r="280" spans="2:28" x14ac:dyDescent="0.25"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</row>
    <row r="281" spans="2:28" x14ac:dyDescent="0.25"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</row>
    <row r="282" spans="2:28" x14ac:dyDescent="0.25"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</row>
    <row r="283" spans="2:28" x14ac:dyDescent="0.25"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</row>
    <row r="284" spans="2:28" x14ac:dyDescent="0.25"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2:28" x14ac:dyDescent="0.25"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2:28" x14ac:dyDescent="0.25"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2:28" x14ac:dyDescent="0.25"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2:28" x14ac:dyDescent="0.25"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2:28" x14ac:dyDescent="0.25"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2:28" x14ac:dyDescent="0.25"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2:28" x14ac:dyDescent="0.25"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2:28" x14ac:dyDescent="0.25"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2:28" x14ac:dyDescent="0.25"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2:28" x14ac:dyDescent="0.25"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2:28" x14ac:dyDescent="0.25"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2:28" x14ac:dyDescent="0.25"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2:28" x14ac:dyDescent="0.25"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2:28" x14ac:dyDescent="0.25"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2:28" x14ac:dyDescent="0.25"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2:28" x14ac:dyDescent="0.25"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2:28" x14ac:dyDescent="0.25"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2:28" x14ac:dyDescent="0.25"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2:28" x14ac:dyDescent="0.25"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2:28" x14ac:dyDescent="0.25"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2:28" x14ac:dyDescent="0.25"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2:28" x14ac:dyDescent="0.25"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2:28" x14ac:dyDescent="0.25"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2:28" x14ac:dyDescent="0.25"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2:28" x14ac:dyDescent="0.25"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</row>
    <row r="310" spans="2:28" x14ac:dyDescent="0.25"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</row>
    <row r="311" spans="2:28" x14ac:dyDescent="0.25"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</row>
    <row r="312" spans="2:28" x14ac:dyDescent="0.25"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</row>
    <row r="313" spans="2:28" x14ac:dyDescent="0.25"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</row>
    <row r="314" spans="2:28" x14ac:dyDescent="0.25"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</row>
    <row r="315" spans="2:28" x14ac:dyDescent="0.25"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</row>
    <row r="316" spans="2:28" x14ac:dyDescent="0.25"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</row>
    <row r="317" spans="2:28" x14ac:dyDescent="0.25"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</row>
    <row r="318" spans="2:28" x14ac:dyDescent="0.25"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</row>
    <row r="319" spans="2:28" x14ac:dyDescent="0.25"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</row>
    <row r="320" spans="2:28" x14ac:dyDescent="0.25"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</row>
    <row r="321" spans="2:28" x14ac:dyDescent="0.25"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</row>
    <row r="322" spans="2:28" x14ac:dyDescent="0.25"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</row>
    <row r="323" spans="2:28" x14ac:dyDescent="0.25"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</row>
    <row r="324" spans="2:28" x14ac:dyDescent="0.25"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</row>
    <row r="325" spans="2:28" x14ac:dyDescent="0.25"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</row>
    <row r="326" spans="2:28" x14ac:dyDescent="0.25"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</row>
    <row r="327" spans="2:28" x14ac:dyDescent="0.25"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</row>
    <row r="328" spans="2:28" x14ac:dyDescent="0.25"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</row>
    <row r="329" spans="2:28" x14ac:dyDescent="0.25"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</row>
    <row r="330" spans="2:28" x14ac:dyDescent="0.25"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</row>
    <row r="331" spans="2:28" x14ac:dyDescent="0.25"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</row>
    <row r="332" spans="2:28" x14ac:dyDescent="0.25"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</row>
    <row r="333" spans="2:28" x14ac:dyDescent="0.25"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</row>
    <row r="334" spans="2:28" x14ac:dyDescent="0.25"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</row>
    <row r="335" spans="2:28" x14ac:dyDescent="0.25"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</row>
    <row r="336" spans="2:28" x14ac:dyDescent="0.25"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</row>
    <row r="337" spans="2:28" x14ac:dyDescent="0.25"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</row>
    <row r="338" spans="2:28" x14ac:dyDescent="0.25"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</row>
    <row r="339" spans="2:28" x14ac:dyDescent="0.25"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</row>
    <row r="340" spans="2:28" x14ac:dyDescent="0.25"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</row>
    <row r="341" spans="2:28" x14ac:dyDescent="0.25"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</row>
    <row r="342" spans="2:28" x14ac:dyDescent="0.25"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</row>
    <row r="343" spans="2:28" x14ac:dyDescent="0.25"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</row>
    <row r="344" spans="2:28" x14ac:dyDescent="0.25"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</row>
    <row r="345" spans="2:28" x14ac:dyDescent="0.25"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</row>
    <row r="346" spans="2:28" x14ac:dyDescent="0.25"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</row>
    <row r="347" spans="2:28" x14ac:dyDescent="0.25"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</row>
    <row r="348" spans="2:28" x14ac:dyDescent="0.25"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</row>
    <row r="349" spans="2:28" x14ac:dyDescent="0.25"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</row>
    <row r="350" spans="2:28" x14ac:dyDescent="0.25"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</row>
    <row r="351" spans="2:28" x14ac:dyDescent="0.25"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</row>
    <row r="352" spans="2:28" x14ac:dyDescent="0.25"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</row>
    <row r="353" spans="2:28" x14ac:dyDescent="0.25"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</row>
    <row r="354" spans="2:28" x14ac:dyDescent="0.25"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</row>
    <row r="355" spans="2:28" x14ac:dyDescent="0.25"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</row>
    <row r="356" spans="2:28" x14ac:dyDescent="0.25"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</row>
    <row r="357" spans="2:28" x14ac:dyDescent="0.25"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</row>
    <row r="358" spans="2:28" x14ac:dyDescent="0.25"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</row>
    <row r="359" spans="2:28" x14ac:dyDescent="0.25"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</row>
    <row r="360" spans="2:28" x14ac:dyDescent="0.25"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</row>
    <row r="361" spans="2:28" x14ac:dyDescent="0.25"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</row>
    <row r="362" spans="2:28" x14ac:dyDescent="0.25"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</row>
    <row r="363" spans="2:28" x14ac:dyDescent="0.25"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</row>
    <row r="364" spans="2:28" x14ac:dyDescent="0.25"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</row>
    <row r="365" spans="2:28" x14ac:dyDescent="0.25"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</row>
    <row r="366" spans="2:28" x14ac:dyDescent="0.25"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</row>
    <row r="367" spans="2:28" x14ac:dyDescent="0.25"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</row>
    <row r="368" spans="2:28" x14ac:dyDescent="0.25"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</row>
    <row r="369" spans="2:28" x14ac:dyDescent="0.25"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</row>
    <row r="370" spans="2:28" x14ac:dyDescent="0.25"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</row>
    <row r="371" spans="2:28" x14ac:dyDescent="0.25"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</row>
    <row r="372" spans="2:28" x14ac:dyDescent="0.25"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</row>
    <row r="373" spans="2:28" x14ac:dyDescent="0.25"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</row>
    <row r="374" spans="2:28" x14ac:dyDescent="0.25"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</row>
    <row r="375" spans="2:28" x14ac:dyDescent="0.25"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</row>
    <row r="376" spans="2:28" x14ac:dyDescent="0.25"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</row>
    <row r="377" spans="2:28" x14ac:dyDescent="0.25"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</row>
    <row r="378" spans="2:28" x14ac:dyDescent="0.25"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</row>
    <row r="379" spans="2:28" x14ac:dyDescent="0.25"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</row>
    <row r="380" spans="2:28" x14ac:dyDescent="0.25"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</row>
    <row r="381" spans="2:28" x14ac:dyDescent="0.25"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</row>
    <row r="382" spans="2:28" x14ac:dyDescent="0.25"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</row>
    <row r="383" spans="2:28" x14ac:dyDescent="0.25"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</row>
    <row r="384" spans="2:28" x14ac:dyDescent="0.25"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</row>
    <row r="385" spans="2:28" x14ac:dyDescent="0.25"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</row>
    <row r="386" spans="2:28" x14ac:dyDescent="0.25"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</row>
    <row r="387" spans="2:28" x14ac:dyDescent="0.25"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</row>
    <row r="388" spans="2:28" x14ac:dyDescent="0.25"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</row>
    <row r="389" spans="2:28" x14ac:dyDescent="0.25"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</row>
    <row r="390" spans="2:28" x14ac:dyDescent="0.25"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</row>
    <row r="391" spans="2:28" x14ac:dyDescent="0.25"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</row>
    <row r="392" spans="2:28" x14ac:dyDescent="0.25"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</row>
    <row r="393" spans="2:28" x14ac:dyDescent="0.25"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</row>
    <row r="394" spans="2:28" x14ac:dyDescent="0.25"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</row>
    <row r="395" spans="2:28" x14ac:dyDescent="0.25"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</row>
    <row r="396" spans="2:28" x14ac:dyDescent="0.25"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</row>
    <row r="397" spans="2:28" x14ac:dyDescent="0.25"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</row>
    <row r="398" spans="2:28" x14ac:dyDescent="0.25"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</row>
    <row r="399" spans="2:28" x14ac:dyDescent="0.25"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</row>
    <row r="400" spans="2:28" x14ac:dyDescent="0.25"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</row>
    <row r="401" spans="2:28" x14ac:dyDescent="0.25"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</row>
    <row r="402" spans="2:28" x14ac:dyDescent="0.25"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</row>
    <row r="403" spans="2:28" x14ac:dyDescent="0.25"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</row>
    <row r="404" spans="2:28" x14ac:dyDescent="0.25"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</row>
    <row r="405" spans="2:28" x14ac:dyDescent="0.25"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</row>
    <row r="406" spans="2:28" x14ac:dyDescent="0.25"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</row>
    <row r="407" spans="2:28" x14ac:dyDescent="0.25"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</row>
    <row r="408" spans="2:28" x14ac:dyDescent="0.25"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</row>
    <row r="409" spans="2:28" x14ac:dyDescent="0.25"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</row>
    <row r="410" spans="2:28" x14ac:dyDescent="0.25"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</row>
    <row r="411" spans="2:28" x14ac:dyDescent="0.25"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</row>
    <row r="412" spans="2:28" x14ac:dyDescent="0.25"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</row>
    <row r="413" spans="2:28" x14ac:dyDescent="0.25"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</row>
    <row r="414" spans="2:28" x14ac:dyDescent="0.25"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</row>
    <row r="415" spans="2:28" x14ac:dyDescent="0.25"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</row>
    <row r="416" spans="2:28" x14ac:dyDescent="0.25"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</row>
    <row r="417" spans="2:28" x14ac:dyDescent="0.25"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</row>
    <row r="418" spans="2:28" x14ac:dyDescent="0.25"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</row>
    <row r="419" spans="2:28" x14ac:dyDescent="0.25"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</row>
    <row r="420" spans="2:28" x14ac:dyDescent="0.25"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</row>
    <row r="421" spans="2:28" x14ac:dyDescent="0.25"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</row>
    <row r="422" spans="2:28" x14ac:dyDescent="0.25"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</row>
    <row r="423" spans="2:28" x14ac:dyDescent="0.25"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</row>
    <row r="424" spans="2:28" x14ac:dyDescent="0.25">
      <c r="B424" s="60"/>
      <c r="C424" s="60"/>
      <c r="D424" s="60"/>
      <c r="E424" s="60"/>
      <c r="F424" s="60"/>
      <c r="G424" s="60"/>
      <c r="H424" s="60"/>
      <c r="I424" s="60"/>
      <c r="J424" s="6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sheetPr codeName="Sheet6"/>
  <dimension ref="A1:CR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2" sqref="J12"/>
    </sheetView>
  </sheetViews>
  <sheetFormatPr defaultColWidth="8.85546875" defaultRowHeight="15" x14ac:dyDescent="0.25"/>
  <cols>
    <col min="1" max="1" width="19" style="96" customWidth="1"/>
    <col min="2" max="2" width="9.42578125" style="96" bestFit="1" customWidth="1"/>
    <col min="3" max="5" width="9.28515625" style="96" bestFit="1" customWidth="1"/>
    <col min="6" max="6" width="9.7109375" style="96" customWidth="1"/>
    <col min="7" max="7" width="10.5703125" style="96" customWidth="1"/>
    <col min="8" max="8" width="9.28515625" style="96" bestFit="1" customWidth="1"/>
    <col min="9" max="9" width="10.42578125" style="90" customWidth="1"/>
    <col min="10" max="10" width="9.7109375" style="90" customWidth="1"/>
    <col min="11" max="11" width="11.42578125" style="90" customWidth="1"/>
    <col min="12" max="12" width="11.5703125" style="90" customWidth="1"/>
    <col min="13" max="14" width="9" style="92" customWidth="1"/>
    <col min="15" max="15" width="9" style="90" customWidth="1"/>
    <col min="16" max="16" width="8.85546875" style="96"/>
    <col min="17" max="17" width="19.7109375" style="96" customWidth="1"/>
    <col min="18" max="18" width="6" style="96" bestFit="1" customWidth="1"/>
    <col min="19" max="19" width="6.7109375" style="96" bestFit="1" customWidth="1"/>
    <col min="20" max="20" width="9.7109375" style="96" bestFit="1" customWidth="1"/>
    <col min="21" max="21" width="5.7109375" style="97" bestFit="1" customWidth="1"/>
    <col min="22" max="22" width="14.5703125" style="97" bestFit="1" customWidth="1"/>
    <col min="23" max="23" width="5.7109375" style="97" bestFit="1" customWidth="1"/>
    <col min="24" max="24" width="5.7109375" style="97" customWidth="1"/>
    <col min="25" max="25" width="6.7109375" style="97" bestFit="1" customWidth="1"/>
    <col min="26" max="26" width="12.85546875" style="97" bestFit="1" customWidth="1"/>
    <col min="27" max="27" width="7.7109375" style="97" bestFit="1" customWidth="1"/>
    <col min="28" max="28" width="9.28515625" style="97" bestFit="1" customWidth="1"/>
    <col min="29" max="30" width="6.7109375" style="97" bestFit="1" customWidth="1"/>
    <col min="31" max="31" width="5.7109375" style="97" bestFit="1" customWidth="1"/>
    <col min="32" max="32" width="6.7109375" style="97" bestFit="1" customWidth="1"/>
    <col min="33" max="33" width="6.7109375" style="97" customWidth="1"/>
    <col min="34" max="34" width="6.7109375" style="97" bestFit="1" customWidth="1"/>
    <col min="35" max="35" width="15.42578125" style="97" bestFit="1" customWidth="1"/>
    <col min="36" max="36" width="6.5703125" style="97" bestFit="1" customWidth="1"/>
    <col min="37" max="37" width="6.7109375" style="97" bestFit="1" customWidth="1"/>
    <col min="38" max="38" width="5.140625" style="97" bestFit="1" customWidth="1"/>
    <col min="39" max="39" width="5.140625" style="97" customWidth="1"/>
    <col min="40" max="40" width="5.7109375" style="97" bestFit="1" customWidth="1"/>
    <col min="41" max="41" width="6.7109375" style="97" bestFit="1" customWidth="1"/>
    <col min="42" max="42" width="6.140625" style="97" bestFit="1" customWidth="1"/>
    <col min="43" max="43" width="9.28515625" style="97" bestFit="1" customWidth="1"/>
    <col min="44" max="44" width="7.7109375" style="97" bestFit="1" customWidth="1"/>
    <col min="45" max="45" width="9.28515625" style="97" bestFit="1" customWidth="1"/>
    <col min="46" max="46" width="6" style="97" bestFit="1" customWidth="1"/>
    <col min="47" max="47" width="6.7109375" style="97" bestFit="1" customWidth="1"/>
    <col min="48" max="48" width="5.7109375" style="97" bestFit="1" customWidth="1"/>
    <col min="49" max="49" width="7.7109375" style="97" bestFit="1" customWidth="1"/>
    <col min="50" max="51" width="5.7109375" style="97" bestFit="1" customWidth="1"/>
    <col min="52" max="52" width="6.7109375" style="97" bestFit="1" customWidth="1"/>
    <col min="53" max="53" width="5.7109375" style="97" bestFit="1" customWidth="1"/>
    <col min="54" max="54" width="5.85546875" style="97" bestFit="1" customWidth="1"/>
    <col min="55" max="55" width="5.7109375" style="97" bestFit="1" customWidth="1"/>
    <col min="56" max="58" width="7.7109375" style="97" bestFit="1" customWidth="1"/>
    <col min="59" max="59" width="5.140625" style="97" bestFit="1" customWidth="1"/>
    <col min="60" max="60" width="5.28515625" style="97" bestFit="1" customWidth="1"/>
    <col min="61" max="61" width="8.7109375" style="97" bestFit="1" customWidth="1"/>
    <col min="62" max="62" width="5.7109375" style="97" bestFit="1" customWidth="1"/>
    <col min="63" max="63" width="7.85546875" style="97" bestFit="1" customWidth="1"/>
    <col min="64" max="64" width="5.85546875" style="97" bestFit="1" customWidth="1"/>
    <col min="65" max="65" width="6" style="97" bestFit="1" customWidth="1"/>
    <col min="66" max="69" width="6.7109375" style="97" bestFit="1" customWidth="1"/>
    <col min="70" max="70" width="5.7109375" style="97" bestFit="1" customWidth="1"/>
    <col min="71" max="71" width="7.7109375" style="97" bestFit="1" customWidth="1"/>
    <col min="72" max="72" width="8" style="97" bestFit="1" customWidth="1"/>
    <col min="73" max="73" width="5.7109375" style="97" bestFit="1" customWidth="1"/>
    <col min="74" max="75" width="6.7109375" style="97" bestFit="1" customWidth="1"/>
    <col min="76" max="77" width="6.7109375" style="97" customWidth="1"/>
    <col min="78" max="78" width="9.140625" style="97" bestFit="1" customWidth="1"/>
    <col min="79" max="79" width="7.140625" style="97" bestFit="1" customWidth="1"/>
    <col min="80" max="80" width="6.7109375" style="97" customWidth="1"/>
    <col min="81" max="90" width="8.85546875" style="96"/>
    <col min="91" max="91" width="8.85546875" style="90"/>
    <col min="92" max="92" width="8.85546875" style="96"/>
    <col min="93" max="93" width="8.85546875" style="90"/>
    <col min="94" max="95" width="8.85546875" style="96"/>
    <col min="96" max="96" width="8.85546875" style="90"/>
    <col min="97" max="16384" width="8.85546875" style="96"/>
  </cols>
  <sheetData>
    <row r="1" spans="1:96" x14ac:dyDescent="0.25">
      <c r="B1" s="96" t="s">
        <v>507</v>
      </c>
      <c r="D1" s="118" t="s">
        <v>539</v>
      </c>
      <c r="E1" s="118"/>
      <c r="F1" s="118"/>
      <c r="G1" s="118"/>
      <c r="H1" s="118"/>
      <c r="I1" s="96"/>
      <c r="J1" s="96"/>
      <c r="K1" s="96"/>
      <c r="L1" s="96"/>
      <c r="M1" s="96"/>
      <c r="N1" s="96"/>
      <c r="O1" s="96"/>
      <c r="Q1" s="96" t="s">
        <v>511</v>
      </c>
      <c r="CE1" s="96" t="s">
        <v>316</v>
      </c>
    </row>
    <row r="2" spans="1:96" x14ac:dyDescent="0.25">
      <c r="A2" s="96" t="s">
        <v>229</v>
      </c>
      <c r="B2" s="96" t="s">
        <v>59</v>
      </c>
      <c r="C2" s="96" t="s">
        <v>57</v>
      </c>
      <c r="D2" s="96" t="s">
        <v>60</v>
      </c>
      <c r="E2" s="96" t="s">
        <v>54</v>
      </c>
      <c r="F2" s="96" t="s">
        <v>53</v>
      </c>
      <c r="G2" s="96" t="s">
        <v>61</v>
      </c>
      <c r="H2" s="96" t="s">
        <v>62</v>
      </c>
      <c r="I2" s="90" t="s">
        <v>63</v>
      </c>
      <c r="J2" s="90" t="s">
        <v>64</v>
      </c>
      <c r="K2" s="90" t="s">
        <v>65</v>
      </c>
      <c r="L2" s="90" t="s">
        <v>68</v>
      </c>
      <c r="M2" s="92" t="s">
        <v>317</v>
      </c>
      <c r="N2" s="92" t="s">
        <v>320</v>
      </c>
      <c r="O2" s="90" t="s">
        <v>327</v>
      </c>
      <c r="Q2" s="96" t="s">
        <v>227</v>
      </c>
      <c r="R2" s="96" t="s">
        <v>506</v>
      </c>
      <c r="S2" s="96" t="s">
        <v>391</v>
      </c>
      <c r="T2" s="96" t="s">
        <v>178</v>
      </c>
      <c r="U2" s="96" t="s">
        <v>131</v>
      </c>
      <c r="V2" s="96" t="s">
        <v>132</v>
      </c>
      <c r="W2" s="96" t="s">
        <v>133</v>
      </c>
      <c r="X2" s="96" t="s">
        <v>342</v>
      </c>
      <c r="Y2" s="96" t="s">
        <v>392</v>
      </c>
      <c r="Z2" s="96" t="s">
        <v>179</v>
      </c>
      <c r="AA2" s="96" t="s">
        <v>134</v>
      </c>
      <c r="AB2" s="96" t="s">
        <v>59</v>
      </c>
      <c r="AC2" s="96" t="s">
        <v>136</v>
      </c>
      <c r="AD2" s="96" t="s">
        <v>137</v>
      </c>
      <c r="AE2" s="96" t="s">
        <v>393</v>
      </c>
      <c r="AF2" s="96" t="s">
        <v>138</v>
      </c>
      <c r="AG2" s="96" t="s">
        <v>508</v>
      </c>
      <c r="AH2" s="96" t="s">
        <v>139</v>
      </c>
      <c r="AI2" s="96" t="s">
        <v>140</v>
      </c>
      <c r="AJ2" s="96" t="s">
        <v>141</v>
      </c>
      <c r="AK2" s="96" t="s">
        <v>142</v>
      </c>
      <c r="AL2" s="96" t="s">
        <v>143</v>
      </c>
      <c r="AM2" s="96" t="s">
        <v>509</v>
      </c>
      <c r="AN2" s="96" t="s">
        <v>394</v>
      </c>
      <c r="AO2" s="96" t="s">
        <v>144</v>
      </c>
      <c r="AP2" s="96" t="s">
        <v>400</v>
      </c>
      <c r="AQ2" s="96" t="s">
        <v>145</v>
      </c>
      <c r="AR2" s="96" t="s">
        <v>146</v>
      </c>
      <c r="AS2" s="96" t="s">
        <v>60</v>
      </c>
      <c r="AT2" s="96" t="s">
        <v>147</v>
      </c>
      <c r="AU2" s="96" t="s">
        <v>148</v>
      </c>
      <c r="AV2" s="96" t="s">
        <v>149</v>
      </c>
      <c r="AW2" s="96" t="s">
        <v>150</v>
      </c>
      <c r="AX2" s="96" t="s">
        <v>151</v>
      </c>
      <c r="AY2" s="96" t="s">
        <v>152</v>
      </c>
      <c r="AZ2" s="96" t="s">
        <v>153</v>
      </c>
      <c r="BA2" s="96" t="s">
        <v>154</v>
      </c>
      <c r="BB2" s="96" t="s">
        <v>155</v>
      </c>
      <c r="BC2" s="96" t="s">
        <v>156</v>
      </c>
      <c r="BD2" s="96" t="s">
        <v>54</v>
      </c>
      <c r="BE2" s="96" t="s">
        <v>53</v>
      </c>
      <c r="BF2" s="96" t="s">
        <v>157</v>
      </c>
      <c r="BG2" s="96" t="s">
        <v>158</v>
      </c>
      <c r="BH2" s="96" t="s">
        <v>159</v>
      </c>
      <c r="BI2" s="96" t="s">
        <v>160</v>
      </c>
      <c r="BJ2" s="96" t="s">
        <v>161</v>
      </c>
      <c r="BK2" s="96" t="s">
        <v>162</v>
      </c>
      <c r="BL2" s="96" t="s">
        <v>163</v>
      </c>
      <c r="BM2" s="96" t="s">
        <v>164</v>
      </c>
      <c r="BN2" s="96" t="s">
        <v>165</v>
      </c>
      <c r="BO2" s="96" t="s">
        <v>395</v>
      </c>
      <c r="BP2" s="96" t="s">
        <v>166</v>
      </c>
      <c r="BQ2" s="96" t="s">
        <v>167</v>
      </c>
      <c r="BR2" s="96" t="s">
        <v>168</v>
      </c>
      <c r="BS2" s="96" t="s">
        <v>61</v>
      </c>
      <c r="BT2" s="96" t="s">
        <v>401</v>
      </c>
      <c r="BU2" s="96" t="s">
        <v>169</v>
      </c>
      <c r="BV2" s="96" t="s">
        <v>170</v>
      </c>
      <c r="BW2" s="96" t="s">
        <v>171</v>
      </c>
      <c r="BX2" s="96" t="s">
        <v>172</v>
      </c>
      <c r="BY2" s="96" t="s">
        <v>173</v>
      </c>
      <c r="BZ2" s="96" t="s">
        <v>174</v>
      </c>
      <c r="CA2" s="96" t="s">
        <v>402</v>
      </c>
      <c r="CD2" s="35" t="s">
        <v>141</v>
      </c>
      <c r="CE2" s="96" t="s">
        <v>59</v>
      </c>
      <c r="CG2" s="96" t="s">
        <v>60</v>
      </c>
      <c r="CH2" s="96" t="s">
        <v>54</v>
      </c>
      <c r="CI2" s="96" t="s">
        <v>53</v>
      </c>
      <c r="CJ2" s="96" t="s">
        <v>61</v>
      </c>
      <c r="CK2" s="96" t="s">
        <v>62</v>
      </c>
      <c r="CM2" s="90" t="s">
        <v>65</v>
      </c>
      <c r="CO2" s="90" t="s">
        <v>68</v>
      </c>
      <c r="CP2" s="96" t="s">
        <v>317</v>
      </c>
      <c r="CQ2" s="96" t="s">
        <v>320</v>
      </c>
      <c r="CR2" s="90" t="s">
        <v>327</v>
      </c>
    </row>
    <row r="3" spans="1:96" x14ac:dyDescent="0.25">
      <c r="A3" s="96" t="s">
        <v>0</v>
      </c>
      <c r="B3" s="97">
        <v>11793.600387</v>
      </c>
      <c r="C3" s="97"/>
      <c r="D3" s="97">
        <v>4367.3625273999996</v>
      </c>
      <c r="E3" s="97">
        <v>379.30048493999999</v>
      </c>
      <c r="F3" s="97">
        <v>345.91211217</v>
      </c>
      <c r="G3" s="97">
        <v>455.90494905999998</v>
      </c>
      <c r="H3" s="97">
        <v>2204.0235029999999</v>
      </c>
      <c r="I3" s="91">
        <v>91.502236550000006</v>
      </c>
      <c r="J3" s="91">
        <v>38.638742372000003</v>
      </c>
      <c r="K3" s="91">
        <v>264.27649869999999</v>
      </c>
      <c r="L3" s="91">
        <v>38.467413993000001</v>
      </c>
      <c r="M3" s="93">
        <v>52.231752643999997</v>
      </c>
      <c r="N3" s="93">
        <v>36.608393233000001</v>
      </c>
      <c r="O3" s="91">
        <v>19.588844803000001</v>
      </c>
      <c r="P3" s="97"/>
      <c r="Q3" s="96" t="s">
        <v>0</v>
      </c>
      <c r="R3" s="96">
        <v>0</v>
      </c>
      <c r="S3" s="97">
        <v>8.1469530678321505</v>
      </c>
      <c r="T3" s="97">
        <v>52.0162471311804</v>
      </c>
      <c r="U3" s="97">
        <v>94.513957554330801</v>
      </c>
      <c r="V3" s="97">
        <v>94.513957554330801</v>
      </c>
      <c r="W3" s="97">
        <v>129.47080856407601</v>
      </c>
      <c r="X3" s="97">
        <v>0</v>
      </c>
      <c r="Y3" s="97">
        <v>37.201992572798801</v>
      </c>
      <c r="Z3" s="97">
        <v>36.457356163995001</v>
      </c>
      <c r="AA3" s="97">
        <v>0.13008774869042</v>
      </c>
      <c r="AB3" s="97">
        <v>11744.948681629399</v>
      </c>
      <c r="AC3" s="97">
        <v>341.63075233715699</v>
      </c>
      <c r="AD3" s="97">
        <v>11.5403742634649</v>
      </c>
      <c r="AE3" s="97">
        <v>87.160927131028203</v>
      </c>
      <c r="AF3" s="97">
        <v>0</v>
      </c>
      <c r="AG3" s="97">
        <v>0</v>
      </c>
      <c r="AH3" s="97">
        <v>271.92611144408602</v>
      </c>
      <c r="AI3" s="97">
        <v>271.92611144408602</v>
      </c>
      <c r="AJ3" s="97">
        <v>34.794764170071502</v>
      </c>
      <c r="AK3" s="97">
        <v>94.619859616237093</v>
      </c>
      <c r="AL3" s="97">
        <v>5.3094067620929903E-3</v>
      </c>
      <c r="AM3" s="97">
        <v>228.06967921158801</v>
      </c>
      <c r="AN3" s="97">
        <v>2.0217157315978101E-2</v>
      </c>
      <c r="AO3" s="97">
        <v>39.743419560859103</v>
      </c>
      <c r="AP3" s="97">
        <v>11.9487389607756</v>
      </c>
      <c r="AQ3" s="97">
        <v>3914.4106865825602</v>
      </c>
      <c r="AR3" s="97">
        <v>400.13977647760902</v>
      </c>
      <c r="AS3" s="97">
        <v>4349.3452272302402</v>
      </c>
      <c r="AT3" s="97">
        <v>2.0600386225381602E-5</v>
      </c>
      <c r="AU3" s="97">
        <v>138.93066400600799</v>
      </c>
      <c r="AV3" s="97">
        <v>0</v>
      </c>
      <c r="AW3" s="97">
        <v>580.61932756840201</v>
      </c>
      <c r="AX3" s="97">
        <v>0.14727136448133499</v>
      </c>
      <c r="AY3" s="97">
        <v>8.8971048086112605E-5</v>
      </c>
      <c r="AZ3" s="97">
        <v>118.727146295849</v>
      </c>
      <c r="BA3" s="97">
        <v>0.16493165098629201</v>
      </c>
      <c r="BB3" s="97">
        <v>0</v>
      </c>
      <c r="BC3" s="97">
        <v>3.3564774919117899</v>
      </c>
      <c r="BD3" s="97">
        <v>377.76160998972398</v>
      </c>
      <c r="BE3" s="97">
        <v>344.51097915059</v>
      </c>
      <c r="BF3" s="97">
        <v>33.250630839134203</v>
      </c>
      <c r="BG3" s="97">
        <v>0</v>
      </c>
      <c r="BH3" s="97">
        <v>0</v>
      </c>
      <c r="BI3" s="97">
        <v>109.634309545462</v>
      </c>
      <c r="BJ3" s="97">
        <v>0</v>
      </c>
      <c r="BK3" s="97">
        <v>16.2900389002243</v>
      </c>
      <c r="BL3" s="97">
        <v>7.3875601250020599</v>
      </c>
      <c r="BM3" s="97">
        <v>8.0576889923223999E-4</v>
      </c>
      <c r="BN3" s="97">
        <v>65.194487114204904</v>
      </c>
      <c r="BO3" s="97">
        <v>1.72234663297604</v>
      </c>
      <c r="BP3" s="97">
        <v>5.32386060428689E-4</v>
      </c>
      <c r="BQ3" s="97">
        <v>23.607327800393499</v>
      </c>
      <c r="BR3" s="97">
        <v>1.7360666985895901E-6</v>
      </c>
      <c r="BS3" s="97">
        <v>454.02411392322398</v>
      </c>
      <c r="BT3" s="97">
        <v>257.51744926778503</v>
      </c>
      <c r="BU3" s="97">
        <v>0</v>
      </c>
      <c r="BV3" s="97">
        <v>0</v>
      </c>
      <c r="BW3" s="97">
        <v>34.494148256706602</v>
      </c>
      <c r="BX3" s="97">
        <v>0</v>
      </c>
      <c r="BY3" s="97">
        <v>8.4658871935925504</v>
      </c>
      <c r="BZ3" s="97">
        <v>2194.93145638651</v>
      </c>
      <c r="CA3" s="97">
        <v>36.629939631116599</v>
      </c>
      <c r="CD3" s="35">
        <f t="shared" ref="CD3:CD34" si="0">AJ3/AS3</f>
        <v>8.000000540823839E-3</v>
      </c>
      <c r="CE3" s="83">
        <f t="shared" ref="CE3:CE34" si="1">+(AB3-B3)/B3</f>
        <v>-4.1252631744441281E-3</v>
      </c>
      <c r="CF3" s="83"/>
      <c r="CG3" s="83">
        <f t="shared" ref="CG3:CG34" si="2">+(AS3-D3)/D3</f>
        <v>-4.1254418557475662E-3</v>
      </c>
      <c r="CH3" s="83">
        <f t="shared" ref="CH3:CH34" si="3">+(BD3-E3)/E3</f>
        <v>-4.0571394221113081E-3</v>
      </c>
      <c r="CI3" s="83">
        <f t="shared" ref="CI3:CI34" si="4">+(BE3-F3)/F3</f>
        <v>-4.050546280730997E-3</v>
      </c>
      <c r="CJ3" s="83">
        <f t="shared" ref="CJ3:CJ34" si="5">+(BS3-G3)/G3</f>
        <v>-4.1254983975365219E-3</v>
      </c>
      <c r="CK3" s="83">
        <f t="shared" ref="CK3:CK34" si="6">+(BZ3-H3)/H3</f>
        <v>-4.1252040194282164E-3</v>
      </c>
      <c r="CL3" s="83"/>
      <c r="CM3" s="74">
        <f t="shared" ref="CM3:CM34" si="7">+(AI3-K3)/K3</f>
        <v>2.8945489976275472E-2</v>
      </c>
      <c r="CN3" s="83"/>
      <c r="CO3" s="74">
        <f t="shared" ref="CO3:CO34" si="8">+(AO3-L3)/L3</f>
        <v>3.3171077423902191E-2</v>
      </c>
      <c r="CP3" s="83">
        <f t="shared" ref="CP3:CP34" si="9">+(T3-M3)/M3</f>
        <v>-4.1259483343098679E-3</v>
      </c>
      <c r="CQ3" s="83">
        <f t="shared" ref="CQ3:CQ34" si="10">+(Z3-N3)/N3</f>
        <v>-4.1257497438824996E-3</v>
      </c>
      <c r="CR3" s="74">
        <f t="shared" ref="CR3:CR34" si="11">+(AP3-O3)/O3</f>
        <v>-0.39002329739497094</v>
      </c>
    </row>
    <row r="4" spans="1:96" x14ac:dyDescent="0.25">
      <c r="A4" s="96" t="s">
        <v>2</v>
      </c>
      <c r="B4" s="97">
        <v>21253.507301000001</v>
      </c>
      <c r="C4" s="97"/>
      <c r="D4" s="97">
        <v>6470.3051846999997</v>
      </c>
      <c r="E4" s="97">
        <v>457.71649183</v>
      </c>
      <c r="F4" s="97">
        <v>408.57612520999999</v>
      </c>
      <c r="G4" s="97">
        <v>811.79853849999995</v>
      </c>
      <c r="H4" s="97">
        <v>2643.1734348999998</v>
      </c>
      <c r="I4" s="91">
        <v>102.31397004999999</v>
      </c>
      <c r="J4" s="91">
        <v>44.742108303000002</v>
      </c>
      <c r="K4" s="91">
        <v>295.76638951000001</v>
      </c>
      <c r="L4" s="91">
        <v>42.802493337999998</v>
      </c>
      <c r="M4" s="93">
        <v>58.132848432000003</v>
      </c>
      <c r="N4" s="93">
        <v>41.001717394000003</v>
      </c>
      <c r="O4" s="91">
        <v>25.751388247000001</v>
      </c>
      <c r="P4" s="97"/>
      <c r="Q4" s="96" t="s">
        <v>2</v>
      </c>
      <c r="R4" s="96">
        <v>0</v>
      </c>
      <c r="S4" s="97">
        <v>9.6116704806358406</v>
      </c>
      <c r="T4" s="97">
        <v>57.894866095770503</v>
      </c>
      <c r="U4" s="97">
        <v>113.23867383555501</v>
      </c>
      <c r="V4" s="97">
        <v>113.23867383555501</v>
      </c>
      <c r="W4" s="97">
        <v>154.07403310352299</v>
      </c>
      <c r="X4" s="97">
        <v>0</v>
      </c>
      <c r="Y4" s="97">
        <v>44.580670820875</v>
      </c>
      <c r="Z4" s="97">
        <v>40.834074151674898</v>
      </c>
      <c r="AA4" s="97">
        <v>0.96158178287713503</v>
      </c>
      <c r="AB4" s="97">
        <v>21166.578714154199</v>
      </c>
      <c r="AC4" s="97">
        <v>404.84119388102602</v>
      </c>
      <c r="AD4" s="97">
        <v>13.8427884490713</v>
      </c>
      <c r="AE4" s="97">
        <v>103.89876359036199</v>
      </c>
      <c r="AF4" s="97">
        <v>0</v>
      </c>
      <c r="AG4" s="97">
        <v>0</v>
      </c>
      <c r="AH4" s="97">
        <v>321.73941463472198</v>
      </c>
      <c r="AI4" s="97">
        <v>321.73941463472198</v>
      </c>
      <c r="AJ4" s="97">
        <v>51.550194939312298</v>
      </c>
      <c r="AK4" s="97">
        <v>113.31926906823</v>
      </c>
      <c r="AL4" s="97">
        <v>3.9246747726476502E-2</v>
      </c>
      <c r="AM4" s="97">
        <v>270.123647262075</v>
      </c>
      <c r="AN4" s="97">
        <v>0.173071069006933</v>
      </c>
      <c r="AO4" s="97">
        <v>46.888733408498297</v>
      </c>
      <c r="AP4" s="97">
        <v>14.1225689154346</v>
      </c>
      <c r="AQ4" s="97">
        <v>5799.4211764720503</v>
      </c>
      <c r="AR4" s="97">
        <v>592.83154402905598</v>
      </c>
      <c r="AS4" s="97">
        <v>6443.8029154404203</v>
      </c>
      <c r="AT4" s="97">
        <v>1.7635067498144401E-4</v>
      </c>
      <c r="AU4" s="97">
        <v>165.17704518480701</v>
      </c>
      <c r="AV4" s="97">
        <v>0</v>
      </c>
      <c r="AW4" s="97">
        <v>710.02626375212503</v>
      </c>
      <c r="AX4" s="97">
        <v>0.17408493070321901</v>
      </c>
      <c r="AY4" s="97">
        <v>7.3313224574921303E-4</v>
      </c>
      <c r="AZ4" s="97">
        <v>140.94001524716501</v>
      </c>
      <c r="BA4" s="97">
        <v>0.193113874083014</v>
      </c>
      <c r="BB4" s="97">
        <v>0</v>
      </c>
      <c r="BC4" s="97">
        <v>3.9081721360031199</v>
      </c>
      <c r="BD4" s="97">
        <v>455.874254837075</v>
      </c>
      <c r="BE4" s="97">
        <v>406.93486535753101</v>
      </c>
      <c r="BF4" s="97">
        <v>48.939389479543799</v>
      </c>
      <c r="BG4" s="97">
        <v>0</v>
      </c>
      <c r="BH4" s="97">
        <v>0</v>
      </c>
      <c r="BI4" s="97">
        <v>128.43397030594599</v>
      </c>
      <c r="BJ4" s="97">
        <v>0</v>
      </c>
      <c r="BK4" s="97">
        <v>19.4271348033752</v>
      </c>
      <c r="BL4" s="97">
        <v>8.6015981422752805</v>
      </c>
      <c r="BM4" s="97">
        <v>6.3588256011728296E-3</v>
      </c>
      <c r="BN4" s="97">
        <v>77.748540544651803</v>
      </c>
      <c r="BO4" s="97">
        <v>2.0319999589852098</v>
      </c>
      <c r="BP4" s="97">
        <v>3.9056958406829801E-3</v>
      </c>
      <c r="BQ4" s="97">
        <v>27.497223414518501</v>
      </c>
      <c r="BR4" s="97">
        <v>1.43051213938722E-5</v>
      </c>
      <c r="BS4" s="97">
        <v>808.47421678621197</v>
      </c>
      <c r="BT4" s="97">
        <v>315.94158062371702</v>
      </c>
      <c r="BU4" s="97">
        <v>0</v>
      </c>
      <c r="BV4" s="97">
        <v>0</v>
      </c>
      <c r="BW4" s="97">
        <v>42.648014480286399</v>
      </c>
      <c r="BX4" s="97">
        <v>0</v>
      </c>
      <c r="BY4" s="97">
        <v>11.599557091111899</v>
      </c>
      <c r="BZ4" s="97">
        <v>2632.3672115279601</v>
      </c>
      <c r="CA4" s="97">
        <v>45.719676500254003</v>
      </c>
      <c r="CD4" s="35">
        <f t="shared" si="0"/>
        <v>7.9999645575424844E-3</v>
      </c>
      <c r="CE4" s="83">
        <f t="shared" si="1"/>
        <v>-4.0900819622233693E-3</v>
      </c>
      <c r="CF4" s="83"/>
      <c r="CG4" s="83">
        <f t="shared" si="2"/>
        <v>-4.0959844246988486E-3</v>
      </c>
      <c r="CH4" s="83">
        <f t="shared" si="3"/>
        <v>-4.0248429449407271E-3</v>
      </c>
      <c r="CI4" s="83">
        <f t="shared" si="4"/>
        <v>-4.0170233922146139E-3</v>
      </c>
      <c r="CJ4" s="83">
        <f t="shared" si="5"/>
        <v>-4.0950082515921913E-3</v>
      </c>
      <c r="CK4" s="83">
        <f t="shared" si="6"/>
        <v>-4.0883519898302105E-3</v>
      </c>
      <c r="CL4" s="83"/>
      <c r="CM4" s="74">
        <f t="shared" si="7"/>
        <v>8.7816013062714179E-2</v>
      </c>
      <c r="CN4" s="83"/>
      <c r="CO4" s="74">
        <f t="shared" si="8"/>
        <v>9.5467337340148367E-2</v>
      </c>
      <c r="CP4" s="83">
        <f t="shared" si="9"/>
        <v>-4.0937669948837288E-3</v>
      </c>
      <c r="CQ4" s="83">
        <f t="shared" si="10"/>
        <v>-4.0886883033255054E-3</v>
      </c>
      <c r="CR4" s="74">
        <f t="shared" si="11"/>
        <v>-0.45158028841105841</v>
      </c>
    </row>
    <row r="5" spans="1:96" x14ac:dyDescent="0.25">
      <c r="A5" s="96" t="s">
        <v>3</v>
      </c>
      <c r="B5" s="97">
        <v>6958.0283741000003</v>
      </c>
      <c r="C5" s="97"/>
      <c r="D5" s="97">
        <v>1087.0936497</v>
      </c>
      <c r="E5" s="97">
        <v>166.19219623000001</v>
      </c>
      <c r="F5" s="97">
        <v>140.16685673999999</v>
      </c>
      <c r="G5" s="97">
        <v>134.80772386999999</v>
      </c>
      <c r="H5" s="97">
        <v>580.97720336999998</v>
      </c>
      <c r="I5" s="91">
        <v>22.361381204000001</v>
      </c>
      <c r="J5" s="91">
        <v>11.165035219</v>
      </c>
      <c r="K5" s="91">
        <v>64.987707138000005</v>
      </c>
      <c r="L5" s="91">
        <v>9.2780176128999994</v>
      </c>
      <c r="M5" s="93">
        <v>12.623921962000001</v>
      </c>
      <c r="N5" s="93">
        <v>9.2670368163999992</v>
      </c>
      <c r="O5" s="91">
        <v>10.083224388</v>
      </c>
      <c r="P5" s="97"/>
      <c r="Q5" s="96" t="s">
        <v>3</v>
      </c>
      <c r="R5" s="96">
        <v>0</v>
      </c>
      <c r="S5" s="97">
        <v>2.1393200819023499</v>
      </c>
      <c r="T5" s="97">
        <v>12.571840112958601</v>
      </c>
      <c r="U5" s="97">
        <v>24.897513338872901</v>
      </c>
      <c r="V5" s="97">
        <v>24.897513338872901</v>
      </c>
      <c r="W5" s="97">
        <v>34.0583785679557</v>
      </c>
      <c r="X5" s="97">
        <v>0</v>
      </c>
      <c r="Y5" s="97">
        <v>9.8050761543426308</v>
      </c>
      <c r="Z5" s="97">
        <v>9.2288097463619092</v>
      </c>
      <c r="AA5" s="97">
        <v>7.7541234706369797E-2</v>
      </c>
      <c r="AB5" s="97">
        <v>6929.3246027401201</v>
      </c>
      <c r="AC5" s="97">
        <v>89.8024031161126</v>
      </c>
      <c r="AD5" s="97">
        <v>3.04261714219738</v>
      </c>
      <c r="AE5" s="97">
        <v>22.943460744427998</v>
      </c>
      <c r="AF5" s="97">
        <v>0</v>
      </c>
      <c r="AG5" s="97">
        <v>0</v>
      </c>
      <c r="AH5" s="97">
        <v>71.447597896762105</v>
      </c>
      <c r="AI5" s="97">
        <v>71.447597896762105</v>
      </c>
      <c r="AJ5" s="97">
        <v>8.6608743998150697</v>
      </c>
      <c r="AK5" s="97">
        <v>24.936401570434001</v>
      </c>
      <c r="AL5" s="97">
        <v>3.1648285912775401E-3</v>
      </c>
      <c r="AM5" s="97">
        <v>59.937516687115497</v>
      </c>
      <c r="AN5" s="97">
        <v>1.2110532557092501E-2</v>
      </c>
      <c r="AO5" s="97">
        <v>10.4362728143353</v>
      </c>
      <c r="AP5" s="97">
        <v>3.1387998087388298</v>
      </c>
      <c r="AQ5" s="97">
        <v>974.34834310888402</v>
      </c>
      <c r="AR5" s="97">
        <v>99.600005759341997</v>
      </c>
      <c r="AS5" s="97">
        <v>1082.6092232680401</v>
      </c>
      <c r="AT5" s="97">
        <v>1.2340210507724E-5</v>
      </c>
      <c r="AU5" s="97">
        <v>36.546954067797699</v>
      </c>
      <c r="AV5" s="97">
        <v>0</v>
      </c>
      <c r="AW5" s="97">
        <v>153.785793153653</v>
      </c>
      <c r="AX5" s="97">
        <v>5.9677822818642201E-2</v>
      </c>
      <c r="AY5" s="97">
        <v>5.3227965012648997E-5</v>
      </c>
      <c r="AZ5" s="97">
        <v>48.125934765246299</v>
      </c>
      <c r="BA5" s="97">
        <v>6.6780876613105403E-2</v>
      </c>
      <c r="BB5" s="97">
        <v>0</v>
      </c>
      <c r="BC5" s="97">
        <v>1.3584186596736001</v>
      </c>
      <c r="BD5" s="97">
        <v>165.51706922362101</v>
      </c>
      <c r="BE5" s="97">
        <v>139.599092718289</v>
      </c>
      <c r="BF5" s="97">
        <v>25.917976505332401</v>
      </c>
      <c r="BG5" s="97">
        <v>0</v>
      </c>
      <c r="BH5" s="97">
        <v>0</v>
      </c>
      <c r="BI5" s="97">
        <v>44.395279723849001</v>
      </c>
      <c r="BJ5" s="97">
        <v>0</v>
      </c>
      <c r="BK5" s="97">
        <v>6.6067714193047697</v>
      </c>
      <c r="BL5" s="97">
        <v>2.9898551695475502</v>
      </c>
      <c r="BM5" s="97">
        <v>4.8246665564355602E-4</v>
      </c>
      <c r="BN5" s="97">
        <v>26.440997183011099</v>
      </c>
      <c r="BO5" s="97">
        <v>0.45227404143423999</v>
      </c>
      <c r="BP5" s="97">
        <v>3.1921650169645601E-4</v>
      </c>
      <c r="BQ5" s="97">
        <v>9.5545211485088402</v>
      </c>
      <c r="BR5" s="97">
        <v>1.03859374647949E-6</v>
      </c>
      <c r="BS5" s="97">
        <v>134.25176474771499</v>
      </c>
      <c r="BT5" s="97">
        <v>68.267347548254193</v>
      </c>
      <c r="BU5" s="97">
        <v>0</v>
      </c>
      <c r="BV5" s="97">
        <v>0</v>
      </c>
      <c r="BW5" s="97">
        <v>9.1588478977778198</v>
      </c>
      <c r="BX5" s="97">
        <v>0</v>
      </c>
      <c r="BY5" s="97">
        <v>2.3036618234994202</v>
      </c>
      <c r="BZ5" s="97">
        <v>578.58035587239601</v>
      </c>
      <c r="CA5" s="97">
        <v>9.7504758233995208</v>
      </c>
      <c r="CD5" s="35">
        <f t="shared" si="0"/>
        <v>8.0000005668441915E-3</v>
      </c>
      <c r="CE5" s="83">
        <f t="shared" si="1"/>
        <v>-4.1252736862535345E-3</v>
      </c>
      <c r="CF5" s="83"/>
      <c r="CG5" s="83">
        <f t="shared" si="2"/>
        <v>-4.1251518976285909E-3</v>
      </c>
      <c r="CH5" s="83">
        <f t="shared" si="3"/>
        <v>-4.0623267619898651E-3</v>
      </c>
      <c r="CI5" s="83">
        <f t="shared" si="4"/>
        <v>-4.0506296204112589E-3</v>
      </c>
      <c r="CJ5" s="83">
        <f t="shared" si="5"/>
        <v>-4.1240895278458582E-3</v>
      </c>
      <c r="CK5" s="83">
        <f t="shared" si="6"/>
        <v>-4.1255448298158437E-3</v>
      </c>
      <c r="CL5" s="83"/>
      <c r="CM5" s="74">
        <f t="shared" si="7"/>
        <v>9.9401733700877612E-2</v>
      </c>
      <c r="CN5" s="83"/>
      <c r="CO5" s="74">
        <f t="shared" si="8"/>
        <v>0.12483865085844226</v>
      </c>
      <c r="CP5" s="83">
        <f t="shared" si="9"/>
        <v>-4.1256472590827722E-3</v>
      </c>
      <c r="CQ5" s="83">
        <f t="shared" si="10"/>
        <v>-4.125058613173852E-3</v>
      </c>
      <c r="CR5" s="74">
        <f t="shared" si="11"/>
        <v>-0.68871070523092781</v>
      </c>
    </row>
    <row r="6" spans="1:96" x14ac:dyDescent="0.25">
      <c r="A6" s="96" t="s">
        <v>4</v>
      </c>
      <c r="B6" s="97">
        <v>73297.320888000002</v>
      </c>
      <c r="C6" s="97"/>
      <c r="D6" s="97">
        <v>21454.64659</v>
      </c>
      <c r="E6" s="97">
        <v>941.31637026999999</v>
      </c>
      <c r="F6" s="97">
        <v>813.79118414000004</v>
      </c>
      <c r="G6" s="97">
        <v>2966.5993060999999</v>
      </c>
      <c r="H6" s="97">
        <v>7145.1925064999996</v>
      </c>
      <c r="I6" s="91">
        <v>257.72324642000001</v>
      </c>
      <c r="J6" s="91">
        <v>115.23225166</v>
      </c>
      <c r="K6" s="91">
        <v>745.43513198999995</v>
      </c>
      <c r="L6" s="91">
        <v>107.34161942</v>
      </c>
      <c r="M6" s="93">
        <v>145.81134954999999</v>
      </c>
      <c r="N6" s="93">
        <v>103.22927289</v>
      </c>
      <c r="O6" s="91">
        <v>68.437196447999995</v>
      </c>
      <c r="P6" s="97"/>
      <c r="Q6" s="96" t="s">
        <v>4</v>
      </c>
      <c r="R6" s="96">
        <v>0</v>
      </c>
      <c r="S6" s="97">
        <v>25.652742034230801</v>
      </c>
      <c r="T6" s="97">
        <v>145.21095045782801</v>
      </c>
      <c r="U6" s="97">
        <v>306.59292022636498</v>
      </c>
      <c r="V6" s="97">
        <v>306.59292022636498</v>
      </c>
      <c r="W6" s="97">
        <v>414.55924181380601</v>
      </c>
      <c r="X6" s="97">
        <v>0</v>
      </c>
      <c r="Y6" s="97">
        <v>120.401254887825</v>
      </c>
      <c r="Z6" s="97">
        <v>102.80320093404499</v>
      </c>
      <c r="AA6" s="97">
        <v>4.1538375680279698</v>
      </c>
      <c r="AB6" s="97">
        <v>72995.521688078996</v>
      </c>
      <c r="AC6" s="97">
        <v>1084.2115922261701</v>
      </c>
      <c r="AD6" s="97">
        <v>37.392706684779903</v>
      </c>
      <c r="AE6" s="97">
        <v>279.502360571841</v>
      </c>
      <c r="AF6" s="97">
        <v>0</v>
      </c>
      <c r="AG6" s="97">
        <v>0</v>
      </c>
      <c r="AH6" s="97">
        <v>861.02902924568104</v>
      </c>
      <c r="AI6" s="97">
        <v>861.02902924568104</v>
      </c>
      <c r="AJ6" s="97">
        <v>170.93107703658001</v>
      </c>
      <c r="AK6" s="97">
        <v>305.795329533646</v>
      </c>
      <c r="AL6" s="97">
        <v>0.169537721824916</v>
      </c>
      <c r="AM6" s="97">
        <v>723.54255468765803</v>
      </c>
      <c r="AN6" s="97">
        <v>0.83829265318290702</v>
      </c>
      <c r="AO6" s="97">
        <v>125.14312490863701</v>
      </c>
      <c r="AP6" s="97">
        <v>37.756845016328498</v>
      </c>
      <c r="AQ6" s="97">
        <v>19229.6694406241</v>
      </c>
      <c r="AR6" s="97">
        <v>1965.68205373091</v>
      </c>
      <c r="AS6" s="97">
        <v>21366.282571391599</v>
      </c>
      <c r="AT6" s="97">
        <v>8.5418688472254397E-4</v>
      </c>
      <c r="AU6" s="97">
        <v>443.55458524221899</v>
      </c>
      <c r="AV6" s="97">
        <v>0</v>
      </c>
      <c r="AW6" s="97">
        <v>1945.7350048179801</v>
      </c>
      <c r="AX6" s="97">
        <v>0.34760949897760601</v>
      </c>
      <c r="AY6" s="97">
        <v>3.8667187249213698E-3</v>
      </c>
      <c r="AZ6" s="97">
        <v>284.07404000396798</v>
      </c>
      <c r="BA6" s="97">
        <v>0.37926335979982001</v>
      </c>
      <c r="BB6" s="97">
        <v>0</v>
      </c>
      <c r="BC6" s="97">
        <v>7.5973981512039899</v>
      </c>
      <c r="BD6" s="97">
        <v>937.49855738099097</v>
      </c>
      <c r="BE6" s="97">
        <v>810.49829231278602</v>
      </c>
      <c r="BF6" s="97">
        <v>127.000265068205</v>
      </c>
      <c r="BG6" s="97">
        <v>0</v>
      </c>
      <c r="BH6" s="97">
        <v>0</v>
      </c>
      <c r="BI6" s="97">
        <v>251.835001196668</v>
      </c>
      <c r="BJ6" s="97">
        <v>0</v>
      </c>
      <c r="BK6" s="97">
        <v>39.185071876298601</v>
      </c>
      <c r="BL6" s="97">
        <v>16.720316217530002</v>
      </c>
      <c r="BM6" s="97">
        <v>3.1245145235326802E-2</v>
      </c>
      <c r="BN6" s="97">
        <v>156.81800176017001</v>
      </c>
      <c r="BO6" s="97">
        <v>5.4233006381225897</v>
      </c>
      <c r="BP6" s="97">
        <v>1.6668966149403899E-2</v>
      </c>
      <c r="BQ6" s="97">
        <v>53.489733970138303</v>
      </c>
      <c r="BR6" s="97">
        <v>7.5447920994449702E-5</v>
      </c>
      <c r="BS6" s="97">
        <v>2954.3840316682399</v>
      </c>
      <c r="BT6" s="97">
        <v>867.42719961258194</v>
      </c>
      <c r="BU6" s="97">
        <v>0</v>
      </c>
      <c r="BV6" s="97">
        <v>0</v>
      </c>
      <c r="BW6" s="97">
        <v>117.92204983544499</v>
      </c>
      <c r="BX6" s="97">
        <v>0</v>
      </c>
      <c r="BY6" s="97">
        <v>34.5320367957531</v>
      </c>
      <c r="BZ6" s="97">
        <v>7115.7182610955797</v>
      </c>
      <c r="CA6" s="97">
        <v>127.124479631255</v>
      </c>
      <c r="CD6" s="35">
        <f t="shared" si="0"/>
        <v>8.0000382127983424E-3</v>
      </c>
      <c r="CE6" s="83">
        <f t="shared" si="1"/>
        <v>-4.1174656353697072E-3</v>
      </c>
      <c r="CF6" s="83"/>
      <c r="CG6" s="83">
        <f t="shared" si="2"/>
        <v>-4.1186424692536147E-3</v>
      </c>
      <c r="CH6" s="83">
        <f t="shared" si="3"/>
        <v>-4.0558233231553671E-3</v>
      </c>
      <c r="CI6" s="83">
        <f t="shared" si="4"/>
        <v>-4.0463596698874175E-3</v>
      </c>
      <c r="CJ6" s="83">
        <f t="shared" si="5"/>
        <v>-4.1176017289030701E-3</v>
      </c>
      <c r="CK6" s="83">
        <f t="shared" si="6"/>
        <v>-4.1250456691834534E-3</v>
      </c>
      <c r="CL6" s="83"/>
      <c r="CM6" s="74">
        <f t="shared" si="7"/>
        <v>0.1550690225011179</v>
      </c>
      <c r="CN6" s="83"/>
      <c r="CO6" s="74">
        <f t="shared" si="8"/>
        <v>0.16583973285314726</v>
      </c>
      <c r="CP6" s="83">
        <f t="shared" si="9"/>
        <v>-4.1176430643082495E-3</v>
      </c>
      <c r="CQ6" s="83">
        <f t="shared" si="10"/>
        <v>-4.1274334694677874E-3</v>
      </c>
      <c r="CR6" s="74">
        <f t="shared" si="11"/>
        <v>-0.44829936093280892</v>
      </c>
    </row>
    <row r="7" spans="1:96" x14ac:dyDescent="0.25">
      <c r="A7" s="96" t="s">
        <v>5</v>
      </c>
      <c r="B7" s="97">
        <v>18404.800374999999</v>
      </c>
      <c r="C7" s="97"/>
      <c r="D7" s="97">
        <v>5253.3875102000002</v>
      </c>
      <c r="E7" s="97">
        <v>263.97626688999998</v>
      </c>
      <c r="F7" s="97">
        <v>235.12677708000001</v>
      </c>
      <c r="G7" s="97">
        <v>734.80961995999996</v>
      </c>
      <c r="H7" s="97">
        <v>2079.9499276000001</v>
      </c>
      <c r="I7" s="91">
        <v>77.123002658999994</v>
      </c>
      <c r="J7" s="91">
        <v>33.425425580999999</v>
      </c>
      <c r="K7" s="91">
        <v>222.81840142999999</v>
      </c>
      <c r="L7" s="91">
        <v>32.237584826999999</v>
      </c>
      <c r="M7" s="93">
        <v>43.774313745000001</v>
      </c>
      <c r="N7" s="93">
        <v>30.731594512000001</v>
      </c>
      <c r="O7" s="91">
        <v>17.482338943999999</v>
      </c>
      <c r="P7" s="97"/>
      <c r="Q7" s="96" t="s">
        <v>5</v>
      </c>
      <c r="R7" s="96">
        <v>0</v>
      </c>
      <c r="S7" s="97">
        <v>7.4847661967541104</v>
      </c>
      <c r="T7" s="97">
        <v>43.593948231026502</v>
      </c>
      <c r="U7" s="97">
        <v>88.969528482224504</v>
      </c>
      <c r="V7" s="97">
        <v>88.969528482224504</v>
      </c>
      <c r="W7" s="97">
        <v>120.58344222988801</v>
      </c>
      <c r="X7" s="97">
        <v>0</v>
      </c>
      <c r="Y7" s="97">
        <v>35.0664267722982</v>
      </c>
      <c r="Z7" s="97">
        <v>30.604883700630101</v>
      </c>
      <c r="AA7" s="97">
        <v>1.1677869064726201</v>
      </c>
      <c r="AB7" s="97">
        <v>18328.959420444498</v>
      </c>
      <c r="AC7" s="97">
        <v>316.16113206427599</v>
      </c>
      <c r="AD7" s="97">
        <v>10.8975825182055</v>
      </c>
      <c r="AE7" s="97">
        <v>81.449132211552396</v>
      </c>
      <c r="AF7" s="97">
        <v>0</v>
      </c>
      <c r="AG7" s="97">
        <v>0</v>
      </c>
      <c r="AH7" s="97">
        <v>250.965038070964</v>
      </c>
      <c r="AI7" s="97">
        <v>250.965038070964</v>
      </c>
      <c r="AJ7" s="97">
        <v>41.853858932940902</v>
      </c>
      <c r="AK7" s="97">
        <v>89.114379793332702</v>
      </c>
      <c r="AL7" s="97">
        <v>4.7662966532257399E-2</v>
      </c>
      <c r="AM7" s="97">
        <v>210.83154062165599</v>
      </c>
      <c r="AN7" s="97">
        <v>0.20270509170818099</v>
      </c>
      <c r="AO7" s="97">
        <v>36.5130069588445</v>
      </c>
      <c r="AP7" s="97">
        <v>11.009092261147099</v>
      </c>
      <c r="AQ7" s="97">
        <v>4708.55960315622</v>
      </c>
      <c r="AR7" s="97">
        <v>481.31987936599899</v>
      </c>
      <c r="AS7" s="97">
        <v>5231.7333414551604</v>
      </c>
      <c r="AT7" s="97">
        <v>2.0655002709174999E-4</v>
      </c>
      <c r="AU7" s="97">
        <v>129.25902089311401</v>
      </c>
      <c r="AV7" s="97">
        <v>0</v>
      </c>
      <c r="AW7" s="97">
        <v>565.70166561461303</v>
      </c>
      <c r="AX7" s="97">
        <v>0.10022013090824899</v>
      </c>
      <c r="AY7" s="97">
        <v>8.2391727545825795E-4</v>
      </c>
      <c r="AZ7" s="97">
        <v>81.481429728996801</v>
      </c>
      <c r="BA7" s="97">
        <v>0.109916946567679</v>
      </c>
      <c r="BB7" s="97">
        <v>0</v>
      </c>
      <c r="BC7" s="97">
        <v>2.2096909619868002</v>
      </c>
      <c r="BD7" s="97">
        <v>262.90546965569501</v>
      </c>
      <c r="BE7" s="97">
        <v>234.174848283649</v>
      </c>
      <c r="BF7" s="97">
        <v>28.7306213720464</v>
      </c>
      <c r="BG7" s="97">
        <v>0</v>
      </c>
      <c r="BH7" s="97">
        <v>0</v>
      </c>
      <c r="BI7" s="97">
        <v>73.214574432888497</v>
      </c>
      <c r="BJ7" s="97">
        <v>0</v>
      </c>
      <c r="BK7" s="97">
        <v>11.321374802272899</v>
      </c>
      <c r="BL7" s="97">
        <v>4.8631936283117501</v>
      </c>
      <c r="BM7" s="97">
        <v>7.3465047748474798E-3</v>
      </c>
      <c r="BN7" s="97">
        <v>45.308110085925101</v>
      </c>
      <c r="BO7" s="97">
        <v>1.5823537371972101</v>
      </c>
      <c r="BP7" s="97">
        <v>4.7326838224397401E-3</v>
      </c>
      <c r="BQ7" s="97">
        <v>15.553418383571101</v>
      </c>
      <c r="BR7" s="97">
        <v>1.60763473784729E-5</v>
      </c>
      <c r="BS7" s="97">
        <v>731.78104385602501</v>
      </c>
      <c r="BT7" s="97">
        <v>252.27338187526101</v>
      </c>
      <c r="BU7" s="97">
        <v>0</v>
      </c>
      <c r="BV7" s="97">
        <v>0</v>
      </c>
      <c r="BW7" s="97">
        <v>34.193107304406702</v>
      </c>
      <c r="BX7" s="97">
        <v>0</v>
      </c>
      <c r="BY7" s="97">
        <v>9.8221607837109701</v>
      </c>
      <c r="BZ7" s="97">
        <v>2071.3797424002801</v>
      </c>
      <c r="CA7" s="97">
        <v>36.880318592046699</v>
      </c>
      <c r="CD7" s="35">
        <f t="shared" si="0"/>
        <v>7.9999985093467361E-3</v>
      </c>
      <c r="CE7" s="83">
        <f t="shared" si="1"/>
        <v>-4.1207159550895435E-3</v>
      </c>
      <c r="CF7" s="83"/>
      <c r="CG7" s="83">
        <f t="shared" si="2"/>
        <v>-4.1219439271890715E-3</v>
      </c>
      <c r="CH7" s="83">
        <f t="shared" si="3"/>
        <v>-4.0564147941040763E-3</v>
      </c>
      <c r="CI7" s="83">
        <f t="shared" si="4"/>
        <v>-4.0485767217705122E-3</v>
      </c>
      <c r="CJ7" s="83">
        <f t="shared" si="5"/>
        <v>-4.1215792794599224E-3</v>
      </c>
      <c r="CK7" s="83">
        <f t="shared" si="6"/>
        <v>-4.1203805370492669E-3</v>
      </c>
      <c r="CL7" s="83"/>
      <c r="CM7" s="74">
        <f t="shared" si="7"/>
        <v>0.12632097017268332</v>
      </c>
      <c r="CN7" s="83"/>
      <c r="CO7" s="74">
        <f t="shared" si="8"/>
        <v>0.13262228404479293</v>
      </c>
      <c r="CP7" s="83">
        <f t="shared" si="9"/>
        <v>-4.1203504645255639E-3</v>
      </c>
      <c r="CQ7" s="83">
        <f t="shared" si="10"/>
        <v>-4.1231447109072884E-3</v>
      </c>
      <c r="CR7" s="74">
        <f t="shared" si="11"/>
        <v>-0.3702734916413768</v>
      </c>
    </row>
    <row r="8" spans="1:96" x14ac:dyDescent="0.25">
      <c r="A8" s="96" t="s">
        <v>6</v>
      </c>
      <c r="B8" s="97">
        <v>2703.2296851000001</v>
      </c>
      <c r="C8" s="97"/>
      <c r="D8" s="97">
        <v>619.67275031999998</v>
      </c>
      <c r="E8" s="97">
        <v>40.921058338999998</v>
      </c>
      <c r="F8" s="97">
        <v>34.875537352999999</v>
      </c>
      <c r="G8" s="97">
        <v>89.002229713999995</v>
      </c>
      <c r="H8" s="97">
        <v>251.66678991000001</v>
      </c>
      <c r="I8" s="91">
        <v>9.1662549769999995</v>
      </c>
      <c r="J8" s="91">
        <v>4.2393856068</v>
      </c>
      <c r="K8" s="91">
        <v>26.545238570999999</v>
      </c>
      <c r="L8" s="91">
        <v>3.8106583574999999</v>
      </c>
      <c r="M8" s="93">
        <v>5.1782731619</v>
      </c>
      <c r="N8" s="93">
        <v>3.7008173352</v>
      </c>
      <c r="O8" s="91">
        <v>2.8674380897999998</v>
      </c>
      <c r="P8" s="97"/>
      <c r="Q8" s="96" t="s">
        <v>6</v>
      </c>
      <c r="R8" s="96">
        <v>0</v>
      </c>
      <c r="S8" s="97">
        <v>0.90422206453849896</v>
      </c>
      <c r="T8" s="97">
        <v>5.1568943107180001</v>
      </c>
      <c r="U8" s="97">
        <v>10.7796478773688</v>
      </c>
      <c r="V8" s="97">
        <v>10.7796478773688</v>
      </c>
      <c r="W8" s="97">
        <v>14.5915413314042</v>
      </c>
      <c r="X8" s="97">
        <v>0</v>
      </c>
      <c r="Y8" s="97">
        <v>4.2417950402072497</v>
      </c>
      <c r="Z8" s="97">
        <v>3.6855259573125201</v>
      </c>
      <c r="AA8" s="97">
        <v>0.145897457936284</v>
      </c>
      <c r="AB8" s="97">
        <v>2692.0676104653398</v>
      </c>
      <c r="AC8" s="97">
        <v>38.209923366601203</v>
      </c>
      <c r="AD8" s="97">
        <v>1.31787311837794</v>
      </c>
      <c r="AE8" s="97">
        <v>9.8484315096697994</v>
      </c>
      <c r="AF8" s="97">
        <v>0</v>
      </c>
      <c r="AG8" s="97">
        <v>0</v>
      </c>
      <c r="AH8" s="97">
        <v>30.335417800090401</v>
      </c>
      <c r="AI8" s="97">
        <v>30.335417800090401</v>
      </c>
      <c r="AJ8" s="97">
        <v>4.9369092217353598</v>
      </c>
      <c r="AK8" s="97">
        <v>10.7766743167832</v>
      </c>
      <c r="AL8" s="97">
        <v>5.9546647599925499E-3</v>
      </c>
      <c r="AM8" s="97">
        <v>25.488306679055398</v>
      </c>
      <c r="AN8" s="97">
        <v>2.7194949677147001E-2</v>
      </c>
      <c r="AO8" s="97">
        <v>4.4110794903447399</v>
      </c>
      <c r="AP8" s="97">
        <v>1.33045314857046</v>
      </c>
      <c r="AQ8" s="97">
        <v>555.40239969884703</v>
      </c>
      <c r="AR8" s="97">
        <v>56.7744697619558</v>
      </c>
      <c r="AS8" s="97">
        <v>617.11377868253896</v>
      </c>
      <c r="AT8" s="97">
        <v>2.7710621952188401E-5</v>
      </c>
      <c r="AU8" s="97">
        <v>15.6278519606805</v>
      </c>
      <c r="AV8" s="97">
        <v>0</v>
      </c>
      <c r="AW8" s="97">
        <v>68.525076154962903</v>
      </c>
      <c r="AX8" s="97">
        <v>1.4883039181644299E-2</v>
      </c>
      <c r="AY8" s="97">
        <v>1.2786714678262901E-4</v>
      </c>
      <c r="AZ8" s="97">
        <v>12.121247650699599</v>
      </c>
      <c r="BA8" s="97">
        <v>1.6337849721942001E-2</v>
      </c>
      <c r="BB8" s="97">
        <v>0</v>
      </c>
      <c r="BC8" s="97">
        <v>0.328525008680699</v>
      </c>
      <c r="BD8" s="97">
        <v>40.754601130020902</v>
      </c>
      <c r="BE8" s="97">
        <v>34.734046281781602</v>
      </c>
      <c r="BF8" s="97">
        <v>6.0205548482393203</v>
      </c>
      <c r="BG8" s="97">
        <v>0</v>
      </c>
      <c r="BH8" s="97">
        <v>0</v>
      </c>
      <c r="BI8" s="97">
        <v>10.8548565948511</v>
      </c>
      <c r="BJ8" s="97">
        <v>0</v>
      </c>
      <c r="BK8" s="97">
        <v>1.6715271140946899</v>
      </c>
      <c r="BL8" s="97">
        <v>0.72303100470135595</v>
      </c>
      <c r="BM8" s="97">
        <v>1.04659797530823E-3</v>
      </c>
      <c r="BN8" s="97">
        <v>6.6894706812833</v>
      </c>
      <c r="BO8" s="97">
        <v>0.191161992657638</v>
      </c>
      <c r="BP8" s="97">
        <v>5.7414146882940002E-4</v>
      </c>
      <c r="BQ8" s="97">
        <v>2.3124162370409498</v>
      </c>
      <c r="BR8" s="97">
        <v>2.49493526262008E-6</v>
      </c>
      <c r="BS8" s="97">
        <v>88.634702734282399</v>
      </c>
      <c r="BT8" s="97">
        <v>30.557281769450199</v>
      </c>
      <c r="BU8" s="97">
        <v>0</v>
      </c>
      <c r="BV8" s="97">
        <v>0</v>
      </c>
      <c r="BW8" s="97">
        <v>4.1481837581893402</v>
      </c>
      <c r="BX8" s="97">
        <v>0</v>
      </c>
      <c r="BY8" s="97">
        <v>1.20511140872038</v>
      </c>
      <c r="BZ8" s="97">
        <v>250.62750960388399</v>
      </c>
      <c r="CA8" s="97">
        <v>4.4743572747256604</v>
      </c>
      <c r="CD8" s="35">
        <f t="shared" si="0"/>
        <v>7.999998367035405E-3</v>
      </c>
      <c r="CE8" s="83">
        <f t="shared" si="1"/>
        <v>-4.1291624963223725E-3</v>
      </c>
      <c r="CF8" s="83"/>
      <c r="CG8" s="83">
        <f t="shared" si="2"/>
        <v>-4.1295532781448858E-3</v>
      </c>
      <c r="CH8" s="83">
        <f t="shared" si="3"/>
        <v>-4.0677640250680845E-3</v>
      </c>
      <c r="CI8" s="83">
        <f t="shared" si="4"/>
        <v>-4.0570291372507179E-3</v>
      </c>
      <c r="CJ8" s="83">
        <f t="shared" si="5"/>
        <v>-4.1294131719913979E-3</v>
      </c>
      <c r="CK8" s="83">
        <f t="shared" si="6"/>
        <v>-4.1295885980334361E-3</v>
      </c>
      <c r="CL8" s="83"/>
      <c r="CM8" s="74">
        <f t="shared" si="7"/>
        <v>0.14278188606039038</v>
      </c>
      <c r="CN8" s="83"/>
      <c r="CO8" s="74">
        <f t="shared" si="8"/>
        <v>0.15756362195603624</v>
      </c>
      <c r="CP8" s="83">
        <f t="shared" si="9"/>
        <v>-4.1285676737369357E-3</v>
      </c>
      <c r="CQ8" s="83">
        <f t="shared" si="10"/>
        <v>-4.1318920936835538E-3</v>
      </c>
      <c r="CR8" s="74">
        <f t="shared" si="11"/>
        <v>-0.53601329587441682</v>
      </c>
    </row>
    <row r="9" spans="1:96" x14ac:dyDescent="0.25">
      <c r="A9" s="96" t="s">
        <v>7</v>
      </c>
      <c r="B9" s="97">
        <v>1098.9278497</v>
      </c>
      <c r="C9" s="97"/>
      <c r="D9" s="97">
        <v>243.45089644000001</v>
      </c>
      <c r="E9" s="97">
        <v>33.876726705000003</v>
      </c>
      <c r="F9" s="97">
        <v>29.500752289000001</v>
      </c>
      <c r="G9" s="97">
        <v>24.408723049999999</v>
      </c>
      <c r="H9" s="97">
        <v>137.66504495999999</v>
      </c>
      <c r="I9" s="91">
        <v>5.6381208189000001</v>
      </c>
      <c r="J9" s="91">
        <v>2.5939951956999998</v>
      </c>
      <c r="K9" s="91">
        <v>16.335649413999999</v>
      </c>
      <c r="L9" s="91">
        <v>2.3563690608000001</v>
      </c>
      <c r="M9" s="93">
        <v>3.2030050451999998</v>
      </c>
      <c r="N9" s="93">
        <v>2.2989705351</v>
      </c>
      <c r="O9" s="91">
        <v>1.8812749673</v>
      </c>
      <c r="P9" s="97"/>
      <c r="Q9" s="96" t="s">
        <v>7</v>
      </c>
      <c r="R9" s="96">
        <v>0</v>
      </c>
      <c r="S9" s="97">
        <v>0.51038099958850802</v>
      </c>
      <c r="T9" s="97">
        <v>3.1897810974451799</v>
      </c>
      <c r="U9" s="97">
        <v>5.9064208201980799</v>
      </c>
      <c r="V9" s="97">
        <v>5.9064208201980799</v>
      </c>
      <c r="W9" s="97">
        <v>8.0997712452256092</v>
      </c>
      <c r="X9" s="97">
        <v>0</v>
      </c>
      <c r="Y9" s="97">
        <v>2.3239006888154798</v>
      </c>
      <c r="Z9" s="97">
        <v>2.2894777666347599</v>
      </c>
      <c r="AA9" s="97">
        <v>1.19648904704994E-4</v>
      </c>
      <c r="AB9" s="97">
        <v>1094.39011050667</v>
      </c>
      <c r="AC9" s="97">
        <v>21.384834786749099</v>
      </c>
      <c r="AD9" s="97">
        <v>0.720705483041717</v>
      </c>
      <c r="AE9" s="97">
        <v>5.4500465231038797</v>
      </c>
      <c r="AF9" s="97">
        <v>0</v>
      </c>
      <c r="AG9" s="97">
        <v>0</v>
      </c>
      <c r="AH9" s="97">
        <v>17.027522297350501</v>
      </c>
      <c r="AI9" s="97">
        <v>17.027522297350501</v>
      </c>
      <c r="AJ9" s="97">
        <v>1.9395655177279101</v>
      </c>
      <c r="AK9" s="97">
        <v>5.9109620368645697</v>
      </c>
      <c r="AL9" s="97">
        <v>4.8834633347167297E-6</v>
      </c>
      <c r="AM9" s="97">
        <v>14.2788918793661</v>
      </c>
      <c r="AN9" s="97">
        <v>9.6710327152675502E-6</v>
      </c>
      <c r="AO9" s="97">
        <v>2.4898005132062302</v>
      </c>
      <c r="AP9" s="97">
        <v>0.74833572450073604</v>
      </c>
      <c r="AQ9" s="97">
        <v>218.20108176391699</v>
      </c>
      <c r="AR9" s="97">
        <v>22.304975917811699</v>
      </c>
      <c r="AS9" s="97">
        <v>242.445623199457</v>
      </c>
      <c r="AT9" s="97">
        <v>9.8542933109784595E-9</v>
      </c>
      <c r="AU9" s="97">
        <v>8.6915596444495797</v>
      </c>
      <c r="AV9" s="97">
        <v>0</v>
      </c>
      <c r="AW9" s="97">
        <v>36.129633850427403</v>
      </c>
      <c r="AX9" s="97">
        <v>1.25589198454559E-2</v>
      </c>
      <c r="AY9" s="97">
        <v>4.1137615811548799E-8</v>
      </c>
      <c r="AZ9" s="97">
        <v>10.118123535993201</v>
      </c>
      <c r="BA9" s="97">
        <v>1.40882159647701E-2</v>
      </c>
      <c r="BB9" s="97">
        <v>0</v>
      </c>
      <c r="BC9" s="97">
        <v>0.28697716011618302</v>
      </c>
      <c r="BD9" s="97">
        <v>33.739057496038399</v>
      </c>
      <c r="BE9" s="97">
        <v>29.381153209702099</v>
      </c>
      <c r="BF9" s="97">
        <v>4.3579042863363</v>
      </c>
      <c r="BG9" s="97">
        <v>0</v>
      </c>
      <c r="BH9" s="97">
        <v>0</v>
      </c>
      <c r="BI9" s="97">
        <v>9.3629917822715303</v>
      </c>
      <c r="BJ9" s="97">
        <v>0</v>
      </c>
      <c r="BK9" s="97">
        <v>1.38670837811471</v>
      </c>
      <c r="BL9" s="97">
        <v>0.63163623737164898</v>
      </c>
      <c r="BM9" s="97">
        <v>4.4496800542337E-7</v>
      </c>
      <c r="BN9" s="97">
        <v>5.5497664754156997</v>
      </c>
      <c r="BO9" s="97">
        <v>0.107899781919674</v>
      </c>
      <c r="BP9" s="97">
        <v>3.7029680825851301E-7</v>
      </c>
      <c r="BQ9" s="97">
        <v>2.01830164740378</v>
      </c>
      <c r="BR9" s="97">
        <v>8.0266905868152501E-10</v>
      </c>
      <c r="BS9" s="97">
        <v>24.3079212817672</v>
      </c>
      <c r="BT9" s="97">
        <v>16.013200258929501</v>
      </c>
      <c r="BU9" s="97">
        <v>0</v>
      </c>
      <c r="BV9" s="97">
        <v>0</v>
      </c>
      <c r="BW9" s="97">
        <v>2.1422635633186098</v>
      </c>
      <c r="BX9" s="97">
        <v>0</v>
      </c>
      <c r="BY9" s="97">
        <v>0.51545362939863404</v>
      </c>
      <c r="BZ9" s="97">
        <v>137.09661204715599</v>
      </c>
      <c r="CA9" s="97">
        <v>2.2703630157933601</v>
      </c>
      <c r="CD9" s="35">
        <f t="shared" si="0"/>
        <v>8.0000021948519722E-3</v>
      </c>
      <c r="CE9" s="83">
        <f t="shared" si="1"/>
        <v>-4.1292421468514051E-3</v>
      </c>
      <c r="CF9" s="83"/>
      <c r="CG9" s="83">
        <f t="shared" si="2"/>
        <v>-4.1292648958914831E-3</v>
      </c>
      <c r="CH9" s="83">
        <f t="shared" si="3"/>
        <v>-4.0638285440158873E-3</v>
      </c>
      <c r="CI9" s="83">
        <f t="shared" si="4"/>
        <v>-4.0541026929166689E-3</v>
      </c>
      <c r="CJ9" s="83">
        <f t="shared" si="5"/>
        <v>-4.1297436177350072E-3</v>
      </c>
      <c r="CK9" s="83">
        <f t="shared" si="6"/>
        <v>-4.1291012762838001E-3</v>
      </c>
      <c r="CL9" s="83"/>
      <c r="CM9" s="74">
        <f t="shared" si="7"/>
        <v>4.2353558515864836E-2</v>
      </c>
      <c r="CN9" s="83"/>
      <c r="CO9" s="74">
        <f t="shared" si="8"/>
        <v>5.662587182371568E-2</v>
      </c>
      <c r="CP9" s="83">
        <f t="shared" si="9"/>
        <v>-4.1286065954336398E-3</v>
      </c>
      <c r="CQ9" s="83">
        <f t="shared" si="10"/>
        <v>-4.129138812484715E-3</v>
      </c>
      <c r="CR9" s="74">
        <f t="shared" si="11"/>
        <v>-0.60221884758571731</v>
      </c>
    </row>
    <row r="10" spans="1:96" x14ac:dyDescent="0.25">
      <c r="A10" s="96" t="s">
        <v>8</v>
      </c>
      <c r="B10" s="97">
        <v>4.0610192999999999</v>
      </c>
      <c r="C10" s="97"/>
      <c r="D10" s="97">
        <v>7.8913748000000006E-2</v>
      </c>
      <c r="E10" s="97">
        <v>9.0064350000000001E-2</v>
      </c>
      <c r="F10" s="97">
        <v>7.6319990000000004E-2</v>
      </c>
      <c r="G10" s="97">
        <v>1.7118017999999999E-2</v>
      </c>
      <c r="H10" s="97">
        <v>0.17012474599999999</v>
      </c>
      <c r="I10" s="91">
        <v>6.4224948999999998E-3</v>
      </c>
      <c r="J10" s="91">
        <v>3.7611200000000002E-3</v>
      </c>
      <c r="K10" s="91">
        <v>1.87996577E-2</v>
      </c>
      <c r="L10" s="91">
        <v>2.6286959999999998E-3</v>
      </c>
      <c r="M10" s="93">
        <v>3.5860327000000001E-3</v>
      </c>
      <c r="N10" s="93">
        <v>2.7745640999999998E-3</v>
      </c>
      <c r="O10" s="91">
        <v>4.6092371999999996E-3</v>
      </c>
      <c r="P10" s="97"/>
      <c r="Q10" s="96" t="s">
        <v>8</v>
      </c>
      <c r="R10" s="96">
        <v>0</v>
      </c>
      <c r="S10" s="97">
        <v>6.3073991825261604E-4</v>
      </c>
      <c r="T10" s="97">
        <v>3.57127024740268E-3</v>
      </c>
      <c r="U10" s="97">
        <v>7.2992509513054096E-3</v>
      </c>
      <c r="V10" s="97">
        <v>7.2992509513054096E-3</v>
      </c>
      <c r="W10" s="97">
        <v>1.00099448238231E-2</v>
      </c>
      <c r="X10" s="97">
        <v>0</v>
      </c>
      <c r="Y10" s="97">
        <v>2.8717332692868502E-3</v>
      </c>
      <c r="Z10" s="97">
        <v>2.7629758035681799E-3</v>
      </c>
      <c r="AA10" s="97">
        <v>0</v>
      </c>
      <c r="AB10" s="97">
        <v>4.0442477333730098</v>
      </c>
      <c r="AC10" s="97">
        <v>2.6427878177218499E-2</v>
      </c>
      <c r="AD10" s="97">
        <v>8.9062555997949705E-4</v>
      </c>
      <c r="AE10" s="97">
        <v>6.7351559936506796E-3</v>
      </c>
      <c r="AF10" s="97">
        <v>0</v>
      </c>
      <c r="AG10" s="97">
        <v>0</v>
      </c>
      <c r="AH10" s="97">
        <v>2.10431989117985E-2</v>
      </c>
      <c r="AI10" s="97">
        <v>2.10431989117985E-2</v>
      </c>
      <c r="AJ10" s="97">
        <v>6.2870444286446396E-4</v>
      </c>
      <c r="AK10" s="97">
        <v>7.3046507096127004E-3</v>
      </c>
      <c r="AL10" s="97">
        <v>0</v>
      </c>
      <c r="AM10" s="97">
        <v>1.7646291426247102E-2</v>
      </c>
      <c r="AN10" s="97">
        <v>0</v>
      </c>
      <c r="AO10" s="97">
        <v>3.0770117837045298E-3</v>
      </c>
      <c r="AP10" s="97">
        <v>9.2484626223978599E-4</v>
      </c>
      <c r="AQ10" s="97">
        <v>7.0729206721892396E-2</v>
      </c>
      <c r="AR10" s="97">
        <v>7.2302121397509796E-3</v>
      </c>
      <c r="AS10" s="97">
        <v>7.8588123304507901E-2</v>
      </c>
      <c r="AT10" s="97">
        <v>0</v>
      </c>
      <c r="AU10" s="97">
        <v>1.0741148045878101E-2</v>
      </c>
      <c r="AV10" s="97">
        <v>0</v>
      </c>
      <c r="AW10" s="97">
        <v>4.4646071810049801E-2</v>
      </c>
      <c r="AX10" s="97">
        <v>3.2490418161675902E-5</v>
      </c>
      <c r="AY10" s="97">
        <v>0</v>
      </c>
      <c r="AZ10" s="97">
        <v>2.6176053395944601E-2</v>
      </c>
      <c r="BA10" s="97">
        <v>3.6447086316462399E-5</v>
      </c>
      <c r="BB10" s="97">
        <v>0</v>
      </c>
      <c r="BC10" s="97">
        <v>7.4243731984104599E-4</v>
      </c>
      <c r="BD10" s="97">
        <v>8.9698199231689202E-2</v>
      </c>
      <c r="BE10" s="97">
        <v>7.6010565507586697E-2</v>
      </c>
      <c r="BF10" s="97">
        <v>1.36876337241025E-2</v>
      </c>
      <c r="BG10" s="97">
        <v>0</v>
      </c>
      <c r="BH10" s="97">
        <v>0</v>
      </c>
      <c r="BI10" s="97">
        <v>2.4222755005869699E-2</v>
      </c>
      <c r="BJ10" s="97">
        <v>0</v>
      </c>
      <c r="BK10" s="97">
        <v>3.5874313398039002E-3</v>
      </c>
      <c r="BL10" s="97">
        <v>1.63410638403413E-3</v>
      </c>
      <c r="BM10" s="97">
        <v>0</v>
      </c>
      <c r="BN10" s="97">
        <v>1.43573119044076E-2</v>
      </c>
      <c r="BO10" s="97">
        <v>1.3334569932262999E-4</v>
      </c>
      <c r="BP10" s="97">
        <v>0</v>
      </c>
      <c r="BQ10" s="97">
        <v>5.22153265320745E-3</v>
      </c>
      <c r="BR10" s="97">
        <v>0</v>
      </c>
      <c r="BS10" s="97">
        <v>1.7047378869800501E-2</v>
      </c>
      <c r="BT10" s="97">
        <v>1.9787418247523898E-2</v>
      </c>
      <c r="BU10" s="97">
        <v>0</v>
      </c>
      <c r="BV10" s="97">
        <v>0</v>
      </c>
      <c r="BW10" s="97">
        <v>2.6471821189944702E-3</v>
      </c>
      <c r="BX10" s="97">
        <v>0</v>
      </c>
      <c r="BY10" s="97">
        <v>6.3679408588104901E-4</v>
      </c>
      <c r="BZ10" s="97">
        <v>0.16942216857642001</v>
      </c>
      <c r="CA10" s="97">
        <v>2.80537693326058E-3</v>
      </c>
      <c r="CD10" s="35">
        <f t="shared" si="0"/>
        <v>7.9999930832856617E-3</v>
      </c>
      <c r="CE10" s="83">
        <f t="shared" si="1"/>
        <v>-4.1298908938921042E-3</v>
      </c>
      <c r="CF10" s="83"/>
      <c r="CG10" s="83">
        <f t="shared" si="2"/>
        <v>-4.1263367124839247E-3</v>
      </c>
      <c r="CH10" s="83">
        <f t="shared" si="3"/>
        <v>-4.0654350840349093E-3</v>
      </c>
      <c r="CI10" s="83">
        <f t="shared" si="4"/>
        <v>-4.054304677101073E-3</v>
      </c>
      <c r="CJ10" s="83">
        <f t="shared" si="5"/>
        <v>-4.1265951583587439E-3</v>
      </c>
      <c r="CK10" s="83">
        <f t="shared" si="6"/>
        <v>-4.129777942945387E-3</v>
      </c>
      <c r="CL10" s="83"/>
      <c r="CM10" s="74">
        <f t="shared" si="7"/>
        <v>0.11933947136699731</v>
      </c>
      <c r="CN10" s="83"/>
      <c r="CO10" s="74">
        <f t="shared" si="8"/>
        <v>0.17054683527670375</v>
      </c>
      <c r="CP10" s="83">
        <f t="shared" si="9"/>
        <v>-4.1166530905644167E-3</v>
      </c>
      <c r="CQ10" s="83">
        <f t="shared" si="10"/>
        <v>-4.1766187459211842E-3</v>
      </c>
      <c r="CR10" s="74">
        <f t="shared" si="11"/>
        <v>-0.79934938860603966</v>
      </c>
    </row>
    <row r="11" spans="1:96" x14ac:dyDescent="0.25">
      <c r="A11" s="96" t="s">
        <v>9</v>
      </c>
      <c r="B11" s="97">
        <v>56561.029398999999</v>
      </c>
      <c r="C11" s="97"/>
      <c r="D11" s="97">
        <v>16422.655943999998</v>
      </c>
      <c r="E11" s="97">
        <v>911.00197410999999</v>
      </c>
      <c r="F11" s="97">
        <v>821.46291609000002</v>
      </c>
      <c r="G11" s="97">
        <v>2367.1558417000001</v>
      </c>
      <c r="H11" s="97">
        <v>6888.9070942999997</v>
      </c>
      <c r="I11" s="91">
        <v>262.74840950999999</v>
      </c>
      <c r="J11" s="91">
        <v>112.48331143</v>
      </c>
      <c r="K11" s="91">
        <v>758.91564933999996</v>
      </c>
      <c r="L11" s="91">
        <v>109.94578212</v>
      </c>
      <c r="M11" s="93">
        <v>149.27576489</v>
      </c>
      <c r="N11" s="93">
        <v>104.60812061999999</v>
      </c>
      <c r="O11" s="91">
        <v>56.494212705000002</v>
      </c>
      <c r="P11" s="97"/>
      <c r="Q11" s="96" t="s">
        <v>9</v>
      </c>
      <c r="R11" s="96">
        <v>0</v>
      </c>
      <c r="S11" s="97">
        <v>24.913963897200802</v>
      </c>
      <c r="T11" s="97">
        <v>148.65910449930701</v>
      </c>
      <c r="U11" s="97">
        <v>295.57144005291298</v>
      </c>
      <c r="V11" s="97">
        <v>295.57144005291298</v>
      </c>
      <c r="W11" s="97">
        <v>400.936908313316</v>
      </c>
      <c r="X11" s="97">
        <v>0</v>
      </c>
      <c r="Y11" s="97">
        <v>116.12938879065899</v>
      </c>
      <c r="Z11" s="97">
        <v>104.176177993436</v>
      </c>
      <c r="AA11" s="97">
        <v>3.1088224931188302</v>
      </c>
      <c r="AB11" s="97">
        <v>56327.477287983304</v>
      </c>
      <c r="AC11" s="97">
        <v>1050.8800719446399</v>
      </c>
      <c r="AD11" s="97">
        <v>36.054701043301797</v>
      </c>
      <c r="AE11" s="97">
        <v>270.20514026825401</v>
      </c>
      <c r="AF11" s="97">
        <v>0</v>
      </c>
      <c r="AG11" s="97">
        <v>0</v>
      </c>
      <c r="AH11" s="97">
        <v>835.06055931979404</v>
      </c>
      <c r="AI11" s="97">
        <v>835.06055931979404</v>
      </c>
      <c r="AJ11" s="97">
        <v>130.83859136609701</v>
      </c>
      <c r="AK11" s="97">
        <v>295.04556694077098</v>
      </c>
      <c r="AL11" s="97">
        <v>0.126885785703925</v>
      </c>
      <c r="AM11" s="97">
        <v>701.38353387524398</v>
      </c>
      <c r="AN11" s="97">
        <v>0.62527556881414403</v>
      </c>
      <c r="AO11" s="97">
        <v>121.537963197639</v>
      </c>
      <c r="AP11" s="97">
        <v>36.636617368546503</v>
      </c>
      <c r="AQ11" s="97">
        <v>14719.3286354876</v>
      </c>
      <c r="AR11" s="97">
        <v>1504.6444958269101</v>
      </c>
      <c r="AS11" s="97">
        <v>16354.811722680701</v>
      </c>
      <c r="AT11" s="97">
        <v>6.3713625627114402E-4</v>
      </c>
      <c r="AU11" s="97">
        <v>429.27751877602901</v>
      </c>
      <c r="AV11" s="97">
        <v>0</v>
      </c>
      <c r="AW11" s="97">
        <v>1860.69403188099</v>
      </c>
      <c r="AX11" s="97">
        <v>0.35055515432155498</v>
      </c>
      <c r="AY11" s="97">
        <v>2.8509831456803099E-3</v>
      </c>
      <c r="AZ11" s="97">
        <v>285.37987719737401</v>
      </c>
      <c r="BA11" s="97">
        <v>0.38535187616517003</v>
      </c>
      <c r="BB11" s="97">
        <v>0</v>
      </c>
      <c r="BC11" s="97">
        <v>7.7549407668149204</v>
      </c>
      <c r="BD11" s="97">
        <v>907.30016556329099</v>
      </c>
      <c r="BE11" s="97">
        <v>818.13079805931</v>
      </c>
      <c r="BF11" s="97">
        <v>89.169367503982002</v>
      </c>
      <c r="BG11" s="97">
        <v>0</v>
      </c>
      <c r="BH11" s="97">
        <v>0</v>
      </c>
      <c r="BI11" s="97">
        <v>255.958717630075</v>
      </c>
      <c r="BJ11" s="97">
        <v>0</v>
      </c>
      <c r="BK11" s="97">
        <v>39.306707724510403</v>
      </c>
      <c r="BL11" s="97">
        <v>17.0674369799952</v>
      </c>
      <c r="BM11" s="97">
        <v>2.30992086650572E-2</v>
      </c>
      <c r="BN11" s="97">
        <v>157.30622722066599</v>
      </c>
      <c r="BO11" s="97">
        <v>5.2670524521938402</v>
      </c>
      <c r="BP11" s="97">
        <v>1.2396117410947E-2</v>
      </c>
      <c r="BQ11" s="97">
        <v>54.582581571730103</v>
      </c>
      <c r="BR11" s="97">
        <v>5.5628435233563101E-5</v>
      </c>
      <c r="BS11" s="97">
        <v>2357.3772298081399</v>
      </c>
      <c r="BT11" s="97">
        <v>828.47030948771396</v>
      </c>
      <c r="BU11" s="97">
        <v>0</v>
      </c>
      <c r="BV11" s="97">
        <v>0</v>
      </c>
      <c r="BW11" s="97">
        <v>112.232505725861</v>
      </c>
      <c r="BX11" s="97">
        <v>0</v>
      </c>
      <c r="BY11" s="97">
        <v>31.603964535234802</v>
      </c>
      <c r="BZ11" s="97">
        <v>6860.4661560059903</v>
      </c>
      <c r="CA11" s="97">
        <v>120.55537457747999</v>
      </c>
      <c r="CD11" s="35">
        <f t="shared" si="0"/>
        <v>8.0000059667242312E-3</v>
      </c>
      <c r="CE11" s="83">
        <f t="shared" si="1"/>
        <v>-4.12920545291251E-3</v>
      </c>
      <c r="CF11" s="83"/>
      <c r="CG11" s="83">
        <f t="shared" si="2"/>
        <v>-4.1311357645584922E-3</v>
      </c>
      <c r="CH11" s="83">
        <f t="shared" si="3"/>
        <v>-4.0634473381086483E-3</v>
      </c>
      <c r="CI11" s="83">
        <f t="shared" si="4"/>
        <v>-4.0563219171843379E-3</v>
      </c>
      <c r="CJ11" s="83">
        <f t="shared" si="5"/>
        <v>-4.1309539995632964E-3</v>
      </c>
      <c r="CK11" s="83">
        <f t="shared" si="6"/>
        <v>-4.1285123902370345E-3</v>
      </c>
      <c r="CL11" s="83"/>
      <c r="CM11" s="74">
        <f t="shared" si="7"/>
        <v>0.10033382503841423</v>
      </c>
      <c r="CN11" s="83"/>
      <c r="CO11" s="74">
        <f t="shared" si="8"/>
        <v>0.10543543239327495</v>
      </c>
      <c r="CP11" s="83">
        <f t="shared" si="9"/>
        <v>-4.1310147775656071E-3</v>
      </c>
      <c r="CQ11" s="83">
        <f t="shared" si="10"/>
        <v>-4.1291500507218918E-3</v>
      </c>
      <c r="CR11" s="74">
        <f t="shared" si="11"/>
        <v>-0.35149786828865764</v>
      </c>
    </row>
    <row r="12" spans="1:96" x14ac:dyDescent="0.25">
      <c r="A12" s="96" t="s">
        <v>10</v>
      </c>
      <c r="B12" s="97">
        <v>32527.184125</v>
      </c>
      <c r="C12" s="97"/>
      <c r="D12" s="97">
        <v>8073.9465295</v>
      </c>
      <c r="E12" s="97">
        <v>365.75757056999998</v>
      </c>
      <c r="F12" s="97">
        <v>337.28667509000002</v>
      </c>
      <c r="G12" s="97">
        <v>1284.1826742999999</v>
      </c>
      <c r="H12" s="97">
        <v>9839.2743733000007</v>
      </c>
      <c r="I12" s="91">
        <v>405.04997598</v>
      </c>
      <c r="J12" s="91">
        <v>162.88351195000001</v>
      </c>
      <c r="K12" s="91">
        <v>1167.7706564</v>
      </c>
      <c r="L12" s="91">
        <v>170.70912981999999</v>
      </c>
      <c r="M12" s="93">
        <v>231.64464333999999</v>
      </c>
      <c r="N12" s="93">
        <v>160.15596443999999</v>
      </c>
      <c r="O12" s="91">
        <v>58.700011981999999</v>
      </c>
      <c r="P12" s="97"/>
      <c r="Q12" s="96" t="s">
        <v>10</v>
      </c>
      <c r="R12" s="96">
        <v>0</v>
      </c>
      <c r="S12" s="97">
        <v>36.140966966400299</v>
      </c>
      <c r="T12" s="97">
        <v>230.688319453096</v>
      </c>
      <c r="U12" s="97">
        <v>421.64257384251403</v>
      </c>
      <c r="V12" s="97">
        <v>421.64257384251403</v>
      </c>
      <c r="W12" s="97">
        <v>576.16067612981897</v>
      </c>
      <c r="X12" s="97">
        <v>0</v>
      </c>
      <c r="Y12" s="97">
        <v>166.032682452491</v>
      </c>
      <c r="Z12" s="97">
        <v>159.49463471441999</v>
      </c>
      <c r="AA12" s="97">
        <v>1.76071666747593</v>
      </c>
      <c r="AB12" s="97">
        <v>32392.876801554201</v>
      </c>
      <c r="AC12" s="97">
        <v>1518.1043179124299</v>
      </c>
      <c r="AD12" s="97">
        <v>51.5278974689218</v>
      </c>
      <c r="AE12" s="97">
        <v>388.20219176898098</v>
      </c>
      <c r="AF12" s="97">
        <v>0</v>
      </c>
      <c r="AG12" s="97">
        <v>0</v>
      </c>
      <c r="AH12" s="97">
        <v>1207.56332313291</v>
      </c>
      <c r="AI12" s="97">
        <v>1207.56332313291</v>
      </c>
      <c r="AJ12" s="97">
        <v>64.325001459485705</v>
      </c>
      <c r="AK12" s="97">
        <v>422.21187877143501</v>
      </c>
      <c r="AL12" s="97">
        <v>7.1863203507921206E-2</v>
      </c>
      <c r="AM12" s="97">
        <v>1013.18770027818</v>
      </c>
      <c r="AN12" s="97">
        <v>0.29347759501840298</v>
      </c>
      <c r="AO12" s="97">
        <v>176.30704043127599</v>
      </c>
      <c r="AP12" s="97">
        <v>53.041120175118103</v>
      </c>
      <c r="AQ12" s="97">
        <v>7236.5468562322303</v>
      </c>
      <c r="AR12" s="97">
        <v>739.73589629492403</v>
      </c>
      <c r="AS12" s="97">
        <v>8040.6077539866401</v>
      </c>
      <c r="AT12" s="97">
        <v>2.9904475860989299E-4</v>
      </c>
      <c r="AU12" s="97">
        <v>618.13482431845398</v>
      </c>
      <c r="AV12" s="97">
        <v>0</v>
      </c>
      <c r="AW12" s="97">
        <v>2612.0699362841201</v>
      </c>
      <c r="AX12" s="97">
        <v>0.14383905951703299</v>
      </c>
      <c r="AY12" s="97">
        <v>1.27118462870483E-3</v>
      </c>
      <c r="AZ12" s="97">
        <v>117.08274608264</v>
      </c>
      <c r="BA12" s="97">
        <v>0.15760170049348199</v>
      </c>
      <c r="BB12" s="97">
        <v>0</v>
      </c>
      <c r="BC12" s="97">
        <v>3.1661143719792499</v>
      </c>
      <c r="BD12" s="97">
        <v>364.27153068247497</v>
      </c>
      <c r="BE12" s="97">
        <v>335.918202220485</v>
      </c>
      <c r="BF12" s="97">
        <v>28.353328461989499</v>
      </c>
      <c r="BG12" s="97">
        <v>0</v>
      </c>
      <c r="BH12" s="97">
        <v>0</v>
      </c>
      <c r="BI12" s="97">
        <v>104.889810568781</v>
      </c>
      <c r="BJ12" s="97">
        <v>0</v>
      </c>
      <c r="BK12" s="97">
        <v>16.234407357376899</v>
      </c>
      <c r="BL12" s="97">
        <v>6.9680861150834703</v>
      </c>
      <c r="BM12" s="97">
        <v>1.099244032581E-2</v>
      </c>
      <c r="BN12" s="97">
        <v>64.970037732083298</v>
      </c>
      <c r="BO12" s="97">
        <v>7.6405600494735104</v>
      </c>
      <c r="BP12" s="97">
        <v>6.7152272461074502E-3</v>
      </c>
      <c r="BQ12" s="97">
        <v>22.2865555766905</v>
      </c>
      <c r="BR12" s="97">
        <v>2.48036389765703E-5</v>
      </c>
      <c r="BS12" s="97">
        <v>1278.8800277815301</v>
      </c>
      <c r="BT12" s="97">
        <v>1160.0757785660501</v>
      </c>
      <c r="BU12" s="97">
        <v>0</v>
      </c>
      <c r="BV12" s="97">
        <v>0</v>
      </c>
      <c r="BW12" s="97">
        <v>155.833236114203</v>
      </c>
      <c r="BX12" s="97">
        <v>0</v>
      </c>
      <c r="BY12" s="97">
        <v>39.844010910281298</v>
      </c>
      <c r="BZ12" s="97">
        <v>9798.6458104998492</v>
      </c>
      <c r="CA12" s="97">
        <v>166.130707668019</v>
      </c>
      <c r="CD12" s="35">
        <f t="shared" si="0"/>
        <v>8.0000173404295855E-3</v>
      </c>
      <c r="CE12" s="83">
        <f t="shared" si="1"/>
        <v>-4.1290793242250521E-3</v>
      </c>
      <c r="CF12" s="83"/>
      <c r="CG12" s="83">
        <f t="shared" si="2"/>
        <v>-4.1291796262892142E-3</v>
      </c>
      <c r="CH12" s="83">
        <f t="shared" si="3"/>
        <v>-4.062909443567091E-3</v>
      </c>
      <c r="CI12" s="83">
        <f t="shared" si="4"/>
        <v>-4.057298940581806E-3</v>
      </c>
      <c r="CJ12" s="83">
        <f t="shared" si="5"/>
        <v>-4.1291995481563927E-3</v>
      </c>
      <c r="CK12" s="83">
        <f t="shared" si="6"/>
        <v>-4.1292234832277621E-3</v>
      </c>
      <c r="CL12" s="83"/>
      <c r="CM12" s="74">
        <f t="shared" si="7"/>
        <v>3.4075754956527773E-2</v>
      </c>
      <c r="CN12" s="83"/>
      <c r="CO12" s="74">
        <f t="shared" si="8"/>
        <v>3.27920985666003E-2</v>
      </c>
      <c r="CP12" s="83">
        <f t="shared" si="9"/>
        <v>-4.1284092440692826E-3</v>
      </c>
      <c r="CQ12" s="83">
        <f t="shared" si="10"/>
        <v>-4.1292856491008841E-3</v>
      </c>
      <c r="CR12" s="74">
        <f t="shared" si="11"/>
        <v>-9.6403588616253796E-2</v>
      </c>
    </row>
    <row r="13" spans="1:96" x14ac:dyDescent="0.25">
      <c r="A13" s="96" t="s">
        <v>12</v>
      </c>
      <c r="B13" s="97">
        <v>4609.0203328999996</v>
      </c>
      <c r="C13" s="97"/>
      <c r="D13" s="97">
        <v>511.18593928000001</v>
      </c>
      <c r="E13" s="97">
        <v>97.892351153000007</v>
      </c>
      <c r="F13" s="97">
        <v>81.267727316999995</v>
      </c>
      <c r="G13" s="97">
        <v>77.216507014000001</v>
      </c>
      <c r="H13" s="97">
        <v>332.03383024999999</v>
      </c>
      <c r="I13" s="91">
        <v>12.38534303</v>
      </c>
      <c r="J13" s="91">
        <v>6.3881105701000003</v>
      </c>
      <c r="K13" s="91">
        <v>36.037398576000001</v>
      </c>
      <c r="L13" s="91">
        <v>5.1177013403</v>
      </c>
      <c r="M13" s="93">
        <v>6.9660460096000003</v>
      </c>
      <c r="N13" s="93">
        <v>5.1575956959000004</v>
      </c>
      <c r="O13" s="91">
        <v>6.2788849473999999</v>
      </c>
      <c r="P13" s="97"/>
      <c r="Q13" s="96" t="s">
        <v>12</v>
      </c>
      <c r="R13" s="96">
        <v>0</v>
      </c>
      <c r="S13" s="97">
        <v>1.2127752850807101</v>
      </c>
      <c r="T13" s="97">
        <v>6.9373463049154003</v>
      </c>
      <c r="U13" s="97">
        <v>14.2289456077909</v>
      </c>
      <c r="V13" s="97">
        <v>14.2289456077909</v>
      </c>
      <c r="W13" s="97">
        <v>19.395317454792501</v>
      </c>
      <c r="X13" s="97">
        <v>0</v>
      </c>
      <c r="Y13" s="97">
        <v>5.6011923485460002</v>
      </c>
      <c r="Z13" s="97">
        <v>5.1363412766494898</v>
      </c>
      <c r="AA13" s="97">
        <v>9.3313717588016404E-2</v>
      </c>
      <c r="AB13" s="97">
        <v>4590.0350415229505</v>
      </c>
      <c r="AC13" s="97">
        <v>51.019806841435503</v>
      </c>
      <c r="AD13" s="97">
        <v>1.73875228587688</v>
      </c>
      <c r="AE13" s="97">
        <v>13.0727602484088</v>
      </c>
      <c r="AF13" s="97">
        <v>0</v>
      </c>
      <c r="AG13" s="97">
        <v>0</v>
      </c>
      <c r="AH13" s="97">
        <v>40.5645839423035</v>
      </c>
      <c r="AI13" s="97">
        <v>40.5645839423035</v>
      </c>
      <c r="AJ13" s="97">
        <v>4.0726338406344897</v>
      </c>
      <c r="AK13" s="97">
        <v>14.2398279286567</v>
      </c>
      <c r="AL13" s="97">
        <v>3.8085034121563902E-3</v>
      </c>
      <c r="AM13" s="97">
        <v>34.047491473995997</v>
      </c>
      <c r="AN13" s="97">
        <v>1.6737846206875899E-2</v>
      </c>
      <c r="AO13" s="97">
        <v>5.9163005012431897</v>
      </c>
      <c r="AP13" s="97">
        <v>1.7810669572961799</v>
      </c>
      <c r="AQ13" s="97">
        <v>458.171843081399</v>
      </c>
      <c r="AR13" s="97">
        <v>46.835326970926502</v>
      </c>
      <c r="AS13" s="97">
        <v>509.07980389296</v>
      </c>
      <c r="AT13" s="97">
        <v>1.70553919430606E-5</v>
      </c>
      <c r="AU13" s="97">
        <v>20.797792712786801</v>
      </c>
      <c r="AV13" s="97">
        <v>0</v>
      </c>
      <c r="AW13" s="97">
        <v>88.723123917485395</v>
      </c>
      <c r="AX13" s="97">
        <v>3.46170551585398E-2</v>
      </c>
      <c r="AY13" s="97">
        <v>8.0018737328108297E-5</v>
      </c>
      <c r="AZ13" s="97">
        <v>27.9684547652353</v>
      </c>
      <c r="BA13" s="97">
        <v>3.86038811367031E-2</v>
      </c>
      <c r="BB13" s="97">
        <v>0</v>
      </c>
      <c r="BC13" s="97">
        <v>0.78364379936837503</v>
      </c>
      <c r="BD13" s="97">
        <v>97.495153213878098</v>
      </c>
      <c r="BE13" s="97">
        <v>80.939006792696006</v>
      </c>
      <c r="BF13" s="97">
        <v>16.556146421182</v>
      </c>
      <c r="BG13" s="97">
        <v>0</v>
      </c>
      <c r="BH13" s="97">
        <v>0</v>
      </c>
      <c r="BI13" s="97">
        <v>25.658555781014801</v>
      </c>
      <c r="BJ13" s="97">
        <v>0</v>
      </c>
      <c r="BK13" s="97">
        <v>3.8417326850642302</v>
      </c>
      <c r="BL13" s="97">
        <v>1.7247651027078199</v>
      </c>
      <c r="BM13" s="97">
        <v>6.7009897081631595E-4</v>
      </c>
      <c r="BN13" s="97">
        <v>15.3749586331343</v>
      </c>
      <c r="BO13" s="97">
        <v>0.25639273640492999</v>
      </c>
      <c r="BP13" s="97">
        <v>3.8522640619829398E-4</v>
      </c>
      <c r="BQ13" s="97">
        <v>5.5125381843835601</v>
      </c>
      <c r="BR13" s="97">
        <v>1.5613779140969001E-6</v>
      </c>
      <c r="BS13" s="97">
        <v>76.898400818531996</v>
      </c>
      <c r="BT13" s="97">
        <v>39.444624597021203</v>
      </c>
      <c r="BU13" s="97">
        <v>0</v>
      </c>
      <c r="BV13" s="97">
        <v>0</v>
      </c>
      <c r="BW13" s="97">
        <v>5.3137481993196598</v>
      </c>
      <c r="BX13" s="97">
        <v>0</v>
      </c>
      <c r="BY13" s="97">
        <v>1.40809162106959</v>
      </c>
      <c r="BZ13" s="97">
        <v>330.66594486240399</v>
      </c>
      <c r="CA13" s="97">
        <v>5.6821306731891701</v>
      </c>
      <c r="CD13" s="35">
        <f t="shared" si="0"/>
        <v>7.9999909827316758E-3</v>
      </c>
      <c r="CE13" s="83">
        <f t="shared" si="1"/>
        <v>-4.1191598226479548E-3</v>
      </c>
      <c r="CF13" s="83"/>
      <c r="CG13" s="83">
        <f t="shared" si="2"/>
        <v>-4.1200964760620806E-3</v>
      </c>
      <c r="CH13" s="83">
        <f t="shared" si="3"/>
        <v>-4.0574971838311684E-3</v>
      </c>
      <c r="CI13" s="83">
        <f t="shared" si="4"/>
        <v>-4.0449085406529615E-3</v>
      </c>
      <c r="CJ13" s="83">
        <f t="shared" si="5"/>
        <v>-4.1196657006296513E-3</v>
      </c>
      <c r="CK13" s="83">
        <f t="shared" si="6"/>
        <v>-4.1197169172974791E-3</v>
      </c>
      <c r="CL13" s="83"/>
      <c r="CM13" s="74">
        <f t="shared" si="7"/>
        <v>0.12562464398633064</v>
      </c>
      <c r="CN13" s="83"/>
      <c r="CO13" s="74">
        <f t="shared" si="8"/>
        <v>0.15604645676654039</v>
      </c>
      <c r="CP13" s="83">
        <f t="shared" si="9"/>
        <v>-4.119941878800196E-3</v>
      </c>
      <c r="CQ13" s="83">
        <f t="shared" si="10"/>
        <v>-4.1209936768418489E-3</v>
      </c>
      <c r="CR13" s="74">
        <f t="shared" si="11"/>
        <v>-0.71634024636274063</v>
      </c>
    </row>
    <row r="14" spans="1:96" x14ac:dyDescent="0.25">
      <c r="A14" s="96" t="s">
        <v>13</v>
      </c>
      <c r="B14" s="97">
        <v>31945.953444999999</v>
      </c>
      <c r="C14" s="97"/>
      <c r="D14" s="97">
        <v>9833.5291015999992</v>
      </c>
      <c r="E14" s="97">
        <v>333.91167716000001</v>
      </c>
      <c r="F14" s="97">
        <v>298.59450068000001</v>
      </c>
      <c r="G14" s="97">
        <v>1461.0197654000001</v>
      </c>
      <c r="H14" s="97">
        <v>3125.7075831000002</v>
      </c>
      <c r="I14" s="91">
        <v>112.7104648</v>
      </c>
      <c r="J14" s="91">
        <v>48.628252893999999</v>
      </c>
      <c r="K14" s="91">
        <v>325.55489653000001</v>
      </c>
      <c r="L14" s="91">
        <v>47.091077634000001</v>
      </c>
      <c r="M14" s="93">
        <v>63.934520728999999</v>
      </c>
      <c r="N14" s="93">
        <v>44.792413117000002</v>
      </c>
      <c r="O14" s="91">
        <v>23.963799910999999</v>
      </c>
      <c r="P14" s="97"/>
      <c r="Q14" s="96" t="s">
        <v>13</v>
      </c>
      <c r="R14" s="96">
        <v>0</v>
      </c>
      <c r="S14" s="97">
        <v>11.2058864052422</v>
      </c>
      <c r="T14" s="97">
        <v>63.670573279364397</v>
      </c>
      <c r="U14" s="97">
        <v>133.73824685161401</v>
      </c>
      <c r="V14" s="97">
        <v>133.73824685161401</v>
      </c>
      <c r="W14" s="97">
        <v>180.94489515992501</v>
      </c>
      <c r="X14" s="97">
        <v>0</v>
      </c>
      <c r="Y14" s="97">
        <v>52.684076241874799</v>
      </c>
      <c r="Z14" s="97">
        <v>44.607290506669202</v>
      </c>
      <c r="AA14" s="97">
        <v>1.9568690058101601</v>
      </c>
      <c r="AB14" s="97">
        <v>31814.126422580601</v>
      </c>
      <c r="AC14" s="97">
        <v>473.82640002375098</v>
      </c>
      <c r="AD14" s="97">
        <v>16.374183609310698</v>
      </c>
      <c r="AE14" s="97">
        <v>122.227941140629</v>
      </c>
      <c r="AF14" s="97">
        <v>0</v>
      </c>
      <c r="AG14" s="97">
        <v>0</v>
      </c>
      <c r="AH14" s="97">
        <v>376.02152127003598</v>
      </c>
      <c r="AI14" s="97">
        <v>376.02152127003598</v>
      </c>
      <c r="AJ14" s="97">
        <v>78.343800271298505</v>
      </c>
      <c r="AK14" s="97">
        <v>133.857690437126</v>
      </c>
      <c r="AL14" s="97">
        <v>7.9868881648543597E-2</v>
      </c>
      <c r="AM14" s="97">
        <v>315.96976157419601</v>
      </c>
      <c r="AN14" s="97">
        <v>0.34976425138043299</v>
      </c>
      <c r="AO14" s="97">
        <v>54.666058171169396</v>
      </c>
      <c r="AP14" s="97">
        <v>16.490398868792798</v>
      </c>
      <c r="AQ14" s="97">
        <v>8813.6532132016491</v>
      </c>
      <c r="AR14" s="97">
        <v>900.946960386569</v>
      </c>
      <c r="AS14" s="97">
        <v>9792.9439738595102</v>
      </c>
      <c r="AT14" s="97">
        <v>3.5640058912455002E-4</v>
      </c>
      <c r="AU14" s="97">
        <v>193.86959730626401</v>
      </c>
      <c r="AV14" s="97">
        <v>0</v>
      </c>
      <c r="AW14" s="97">
        <v>853.55047749064295</v>
      </c>
      <c r="AX14" s="97">
        <v>0.12742441780643399</v>
      </c>
      <c r="AY14" s="97">
        <v>1.52154896059712E-3</v>
      </c>
      <c r="AZ14" s="97">
        <v>104.101486878431</v>
      </c>
      <c r="BA14" s="97">
        <v>0.138462801345105</v>
      </c>
      <c r="BB14" s="97">
        <v>0</v>
      </c>
      <c r="BC14" s="97">
        <v>2.7676495461631299</v>
      </c>
      <c r="BD14" s="97">
        <v>332.55506534950501</v>
      </c>
      <c r="BE14" s="97">
        <v>297.38358710042598</v>
      </c>
      <c r="BF14" s="97">
        <v>35.171478249078099</v>
      </c>
      <c r="BG14" s="97">
        <v>0</v>
      </c>
      <c r="BH14" s="97">
        <v>0</v>
      </c>
      <c r="BI14" s="97">
        <v>92.186714653328707</v>
      </c>
      <c r="BJ14" s="97">
        <v>0</v>
      </c>
      <c r="BK14" s="97">
        <v>14.486388740689</v>
      </c>
      <c r="BL14" s="97">
        <v>6.0909713982109404</v>
      </c>
      <c r="BM14" s="97">
        <v>1.3116247212431801E-2</v>
      </c>
      <c r="BN14" s="97">
        <v>57.973861736878298</v>
      </c>
      <c r="BO14" s="97">
        <v>2.36904307378882</v>
      </c>
      <c r="BP14" s="97">
        <v>7.9672034844381207E-3</v>
      </c>
      <c r="BQ14" s="97">
        <v>19.487992239300599</v>
      </c>
      <c r="BR14" s="97">
        <v>2.9688615359217701E-5</v>
      </c>
      <c r="BS14" s="97">
        <v>1454.98965832364</v>
      </c>
      <c r="BT14" s="97">
        <v>380.858861672449</v>
      </c>
      <c r="BU14" s="97">
        <v>0</v>
      </c>
      <c r="BV14" s="97">
        <v>0</v>
      </c>
      <c r="BW14" s="97">
        <v>51.720990747343599</v>
      </c>
      <c r="BX14" s="97">
        <v>0</v>
      </c>
      <c r="BY14" s="97">
        <v>15.1592510310513</v>
      </c>
      <c r="BZ14" s="97">
        <v>3112.7928589121202</v>
      </c>
      <c r="CA14" s="97">
        <v>55.879067006119598</v>
      </c>
      <c r="CD14" s="35">
        <f t="shared" si="0"/>
        <v>8.0000253734140714E-3</v>
      </c>
      <c r="CE14" s="83">
        <f t="shared" si="1"/>
        <v>-4.1265640309142582E-3</v>
      </c>
      <c r="CF14" s="83"/>
      <c r="CG14" s="83">
        <f t="shared" si="2"/>
        <v>-4.1272189588461676E-3</v>
      </c>
      <c r="CH14" s="83">
        <f t="shared" si="3"/>
        <v>-4.0627863692378465E-3</v>
      </c>
      <c r="CI14" s="83">
        <f t="shared" si="4"/>
        <v>-4.0553780354841392E-3</v>
      </c>
      <c r="CJ14" s="83">
        <f t="shared" si="5"/>
        <v>-4.1273275140868131E-3</v>
      </c>
      <c r="CK14" s="83">
        <f t="shared" si="6"/>
        <v>-4.1317761961186007E-3</v>
      </c>
      <c r="CL14" s="83"/>
      <c r="CM14" s="74">
        <f t="shared" si="7"/>
        <v>0.15501724986460294</v>
      </c>
      <c r="CN14" s="83"/>
      <c r="CO14" s="74">
        <f t="shared" si="8"/>
        <v>0.16085808432848903</v>
      </c>
      <c r="CP14" s="83">
        <f t="shared" si="9"/>
        <v>-4.1284027255697863E-3</v>
      </c>
      <c r="CQ14" s="83">
        <f t="shared" si="10"/>
        <v>-4.1329010305216499E-3</v>
      </c>
      <c r="CR14" s="74">
        <f t="shared" si="11"/>
        <v>-0.31186210325419705</v>
      </c>
    </row>
    <row r="15" spans="1:96" x14ac:dyDescent="0.25">
      <c r="A15" s="96" t="s">
        <v>14</v>
      </c>
      <c r="B15" s="97">
        <v>8454.5477537999996</v>
      </c>
      <c r="C15" s="97"/>
      <c r="D15" s="97">
        <v>1708.0630028999999</v>
      </c>
      <c r="E15" s="97">
        <v>133.31119791</v>
      </c>
      <c r="F15" s="97">
        <v>112.50038345</v>
      </c>
      <c r="G15" s="97">
        <v>245.57059214</v>
      </c>
      <c r="H15" s="97">
        <v>761.8219474</v>
      </c>
      <c r="I15" s="91">
        <v>28.006370106999999</v>
      </c>
      <c r="J15" s="91">
        <v>13.057712505</v>
      </c>
      <c r="K15" s="91">
        <v>81.147768343999999</v>
      </c>
      <c r="L15" s="91">
        <v>11.641958168</v>
      </c>
      <c r="M15" s="93">
        <v>15.823394731</v>
      </c>
      <c r="N15" s="93">
        <v>11.35390894</v>
      </c>
      <c r="O15" s="91">
        <v>9.4369866032999994</v>
      </c>
      <c r="P15" s="97"/>
      <c r="Q15" s="96" t="s">
        <v>14</v>
      </c>
      <c r="R15" s="96">
        <v>0</v>
      </c>
      <c r="S15" s="97">
        <v>2.7570534761012802</v>
      </c>
      <c r="T15" s="97">
        <v>15.758037499841601</v>
      </c>
      <c r="U15" s="97">
        <v>32.722930184205197</v>
      </c>
      <c r="V15" s="97">
        <v>32.722930184205197</v>
      </c>
      <c r="W15" s="97">
        <v>44.379729967754102</v>
      </c>
      <c r="X15" s="97">
        <v>0</v>
      </c>
      <c r="Y15" s="97">
        <v>12.8410968842351</v>
      </c>
      <c r="Z15" s="97">
        <v>11.307042792728</v>
      </c>
      <c r="AA15" s="97">
        <v>0.328555553131749</v>
      </c>
      <c r="AB15" s="97">
        <v>8419.6406997223294</v>
      </c>
      <c r="AC15" s="97">
        <v>116.269023096453</v>
      </c>
      <c r="AD15" s="97">
        <v>3.9855665765274</v>
      </c>
      <c r="AE15" s="97">
        <v>29.886522779632099</v>
      </c>
      <c r="AF15" s="97">
        <v>0</v>
      </c>
      <c r="AG15" s="97">
        <v>0</v>
      </c>
      <c r="AH15" s="97">
        <v>92.417813348919097</v>
      </c>
      <c r="AI15" s="97">
        <v>92.417813348919097</v>
      </c>
      <c r="AJ15" s="97">
        <v>13.608068565702901</v>
      </c>
      <c r="AK15" s="97">
        <v>32.620121578804699</v>
      </c>
      <c r="AL15" s="97">
        <v>1.3409746164783E-2</v>
      </c>
      <c r="AM15" s="97">
        <v>77.623607674283903</v>
      </c>
      <c r="AN15" s="97">
        <v>7.0414533900286E-2</v>
      </c>
      <c r="AO15" s="97">
        <v>13.449753397358</v>
      </c>
      <c r="AP15" s="97">
        <v>4.0545259365931701</v>
      </c>
      <c r="AQ15" s="97">
        <v>1530.9066071162699</v>
      </c>
      <c r="AR15" s="97">
        <v>156.49253794304599</v>
      </c>
      <c r="AS15" s="97">
        <v>1701.0072136250201</v>
      </c>
      <c r="AT15" s="97">
        <v>7.1749249331770406E-5</v>
      </c>
      <c r="AU15" s="97">
        <v>47.491419091896397</v>
      </c>
      <c r="AV15" s="97">
        <v>0</v>
      </c>
      <c r="AW15" s="97">
        <v>205.50794131436501</v>
      </c>
      <c r="AX15" s="97">
        <v>4.8043663156247002E-2</v>
      </c>
      <c r="AY15" s="97">
        <v>3.8058293205057401E-4</v>
      </c>
      <c r="AZ15" s="97">
        <v>39.136244516498799</v>
      </c>
      <c r="BA15" s="97">
        <v>5.29104834763581E-2</v>
      </c>
      <c r="BB15" s="97">
        <v>0</v>
      </c>
      <c r="BC15" s="97">
        <v>1.0657477770355499</v>
      </c>
      <c r="BD15" s="97">
        <v>132.768967602603</v>
      </c>
      <c r="BE15" s="97">
        <v>112.04407064156401</v>
      </c>
      <c r="BF15" s="97">
        <v>20.724896961038802</v>
      </c>
      <c r="BG15" s="97">
        <v>0</v>
      </c>
      <c r="BH15" s="97">
        <v>0</v>
      </c>
      <c r="BI15" s="97">
        <v>35.081339767081602</v>
      </c>
      <c r="BJ15" s="97">
        <v>0</v>
      </c>
      <c r="BK15" s="97">
        <v>5.3595774206804503</v>
      </c>
      <c r="BL15" s="97">
        <v>2.34555285507366</v>
      </c>
      <c r="BM15" s="97">
        <v>2.8770177414860201E-3</v>
      </c>
      <c r="BN15" s="97">
        <v>21.4492132987207</v>
      </c>
      <c r="BO15" s="97">
        <v>0.58286784945020997</v>
      </c>
      <c r="BP15" s="97">
        <v>1.30069747626999E-3</v>
      </c>
      <c r="BQ15" s="97">
        <v>7.5008751357992001</v>
      </c>
      <c r="BR15" s="97">
        <v>7.4258917838787E-6</v>
      </c>
      <c r="BS15" s="97">
        <v>244.55636046546601</v>
      </c>
      <c r="BT15" s="97">
        <v>91.467221246572905</v>
      </c>
      <c r="BU15" s="97">
        <v>0</v>
      </c>
      <c r="BV15" s="97">
        <v>0</v>
      </c>
      <c r="BW15" s="97">
        <v>12.3954403433401</v>
      </c>
      <c r="BX15" s="97">
        <v>0</v>
      </c>
      <c r="BY15" s="97">
        <v>3.4865087991931101</v>
      </c>
      <c r="BZ15" s="97">
        <v>758.67689294476804</v>
      </c>
      <c r="CA15" s="97">
        <v>13.302000948207899</v>
      </c>
      <c r="CD15" s="35">
        <f t="shared" si="0"/>
        <v>8.0000063825142256E-3</v>
      </c>
      <c r="CE15" s="83">
        <f t="shared" si="1"/>
        <v>-4.1287902196756512E-3</v>
      </c>
      <c r="CF15" s="83"/>
      <c r="CG15" s="83">
        <f t="shared" si="2"/>
        <v>-4.1308717904434949E-3</v>
      </c>
      <c r="CH15" s="83">
        <f t="shared" si="3"/>
        <v>-4.067402558058715E-3</v>
      </c>
      <c r="CI15" s="83">
        <f t="shared" si="4"/>
        <v>-4.0561000277728031E-3</v>
      </c>
      <c r="CJ15" s="83">
        <f t="shared" si="5"/>
        <v>-4.1301023290108534E-3</v>
      </c>
      <c r="CK15" s="83">
        <f t="shared" si="6"/>
        <v>-4.1283326976409938E-3</v>
      </c>
      <c r="CL15" s="83"/>
      <c r="CM15" s="74">
        <f t="shared" si="7"/>
        <v>0.13888299376445384</v>
      </c>
      <c r="CN15" s="83"/>
      <c r="CO15" s="74">
        <f t="shared" si="8"/>
        <v>0.1552827456747824</v>
      </c>
      <c r="CP15" s="83">
        <f t="shared" si="9"/>
        <v>-4.1304177939994564E-3</v>
      </c>
      <c r="CQ15" s="83">
        <f t="shared" si="10"/>
        <v>-4.1277543724954737E-3</v>
      </c>
      <c r="CR15" s="74">
        <f t="shared" si="11"/>
        <v>-0.57035798533661675</v>
      </c>
    </row>
    <row r="16" spans="1:96" x14ac:dyDescent="0.25">
      <c r="A16" s="96" t="s">
        <v>15</v>
      </c>
      <c r="B16" s="97">
        <v>4129.3774887</v>
      </c>
      <c r="C16" s="97"/>
      <c r="D16" s="97">
        <v>539.15585811999995</v>
      </c>
      <c r="E16" s="97">
        <v>81.335190147000006</v>
      </c>
      <c r="F16" s="97">
        <v>67.413548845999998</v>
      </c>
      <c r="G16" s="97">
        <v>80.105229191999996</v>
      </c>
      <c r="H16" s="97">
        <v>267.83831999</v>
      </c>
      <c r="I16" s="91">
        <v>9.5844350243999994</v>
      </c>
      <c r="J16" s="91">
        <v>5.0788947133000004</v>
      </c>
      <c r="K16" s="91">
        <v>27.916613107</v>
      </c>
      <c r="L16" s="91">
        <v>3.9474013421</v>
      </c>
      <c r="M16" s="93">
        <v>5.3745586652000004</v>
      </c>
      <c r="N16" s="93">
        <v>4.0092806319000003</v>
      </c>
      <c r="O16" s="91">
        <v>5.1716521420000001</v>
      </c>
      <c r="P16" s="97"/>
      <c r="Q16" s="96" t="s">
        <v>15</v>
      </c>
      <c r="R16" s="96">
        <v>0</v>
      </c>
      <c r="S16" s="97">
        <v>0.97346336861544203</v>
      </c>
      <c r="T16" s="97">
        <v>5.3523871377225696</v>
      </c>
      <c r="U16" s="97">
        <v>11.478202015895899</v>
      </c>
      <c r="V16" s="97">
        <v>11.478202015895899</v>
      </c>
      <c r="W16" s="97">
        <v>15.611734704666</v>
      </c>
      <c r="X16" s="97">
        <v>0</v>
      </c>
      <c r="Y16" s="97">
        <v>4.5169733152865197</v>
      </c>
      <c r="Z16" s="97">
        <v>3.9927410740470899</v>
      </c>
      <c r="AA16" s="97">
        <v>9.9155470834322607E-2</v>
      </c>
      <c r="AB16" s="97">
        <v>4112.3426572132503</v>
      </c>
      <c r="AC16" s="97">
        <v>41.007028108083901</v>
      </c>
      <c r="AD16" s="97">
        <v>1.40248161761017</v>
      </c>
      <c r="AE16" s="97">
        <v>10.525759896096501</v>
      </c>
      <c r="AF16" s="97">
        <v>0</v>
      </c>
      <c r="AG16" s="97">
        <v>0</v>
      </c>
      <c r="AH16" s="97">
        <v>32.590587990247897</v>
      </c>
      <c r="AI16" s="97">
        <v>32.590587990247897</v>
      </c>
      <c r="AJ16" s="97">
        <v>4.2954551879239604</v>
      </c>
      <c r="AK16" s="97">
        <v>11.480803182978001</v>
      </c>
      <c r="AL16" s="97">
        <v>4.0469550319395704E-3</v>
      </c>
      <c r="AM16" s="97">
        <v>27.363320786313501</v>
      </c>
      <c r="AN16" s="97">
        <v>1.8345017676333699E-2</v>
      </c>
      <c r="AO16" s="97">
        <v>4.7488584547860997</v>
      </c>
      <c r="AP16" s="97">
        <v>1.4304607779837499</v>
      </c>
      <c r="AQ16" s="97">
        <v>483.23846449083601</v>
      </c>
      <c r="AR16" s="97">
        <v>49.3976511002165</v>
      </c>
      <c r="AS16" s="97">
        <v>536.93157077897695</v>
      </c>
      <c r="AT16" s="97">
        <v>1.8693154101242599E-5</v>
      </c>
      <c r="AU16" s="97">
        <v>16.733044335995899</v>
      </c>
      <c r="AV16" s="97">
        <v>0</v>
      </c>
      <c r="AW16" s="97">
        <v>71.9748078591048</v>
      </c>
      <c r="AX16" s="97">
        <v>2.8727729097152099E-2</v>
      </c>
      <c r="AY16" s="97">
        <v>9.4392269984843198E-5</v>
      </c>
      <c r="AZ16" s="97">
        <v>23.242920933657398</v>
      </c>
      <c r="BA16" s="97">
        <v>3.1965976959495497E-2</v>
      </c>
      <c r="BB16" s="97">
        <v>0</v>
      </c>
      <c r="BC16" s="97">
        <v>0.64802600710990499</v>
      </c>
      <c r="BD16" s="97">
        <v>81.004639282841197</v>
      </c>
      <c r="BE16" s="97">
        <v>67.140426888015398</v>
      </c>
      <c r="BF16" s="97">
        <v>13.864212394825699</v>
      </c>
      <c r="BG16" s="97">
        <v>0</v>
      </c>
      <c r="BH16" s="97">
        <v>0</v>
      </c>
      <c r="BI16" s="97">
        <v>21.2386249781466</v>
      </c>
      <c r="BJ16" s="97">
        <v>0</v>
      </c>
      <c r="BK16" s="97">
        <v>3.1914134867750201</v>
      </c>
      <c r="BL16" s="97">
        <v>1.42626457635432</v>
      </c>
      <c r="BM16" s="97">
        <v>7.6136612507922896E-4</v>
      </c>
      <c r="BN16" s="97">
        <v>12.772282718188601</v>
      </c>
      <c r="BO16" s="97">
        <v>0.20579972217489101</v>
      </c>
      <c r="BP16" s="97">
        <v>4.0456067589300898E-4</v>
      </c>
      <c r="BQ16" s="97">
        <v>4.5589383208496601</v>
      </c>
      <c r="BR16" s="97">
        <v>1.8418061638805701E-6</v>
      </c>
      <c r="BS16" s="97">
        <v>79.774765454508199</v>
      </c>
      <c r="BT16" s="97">
        <v>32.0270538236379</v>
      </c>
      <c r="BU16" s="97">
        <v>0</v>
      </c>
      <c r="BV16" s="97">
        <v>0</v>
      </c>
      <c r="BW16" s="97">
        <v>4.3251605651812302</v>
      </c>
      <c r="BX16" s="97">
        <v>0</v>
      </c>
      <c r="BY16" s="97">
        <v>1.1807234823091599</v>
      </c>
      <c r="BZ16" s="97">
        <v>266.73341908254599</v>
      </c>
      <c r="CA16" s="97">
        <v>4.6370037902338002</v>
      </c>
      <c r="CD16" s="35">
        <f t="shared" si="0"/>
        <v>8.0000048827304771E-3</v>
      </c>
      <c r="CE16" s="83">
        <f t="shared" si="1"/>
        <v>-4.1252783339293456E-3</v>
      </c>
      <c r="CF16" s="83"/>
      <c r="CG16" s="83">
        <f t="shared" si="2"/>
        <v>-4.1254997187250087E-3</v>
      </c>
      <c r="CH16" s="83">
        <f t="shared" si="3"/>
        <v>-4.0640571880559036E-3</v>
      </c>
      <c r="CI16" s="83">
        <f t="shared" si="4"/>
        <v>-4.0514401431160614E-3</v>
      </c>
      <c r="CJ16" s="83">
        <f t="shared" si="5"/>
        <v>-4.1253703512878822E-3</v>
      </c>
      <c r="CK16" s="83">
        <f t="shared" si="6"/>
        <v>-4.125253277780648E-3</v>
      </c>
      <c r="CL16" s="83"/>
      <c r="CM16" s="74">
        <f t="shared" si="7"/>
        <v>0.16742628718366676</v>
      </c>
      <c r="CN16" s="83"/>
      <c r="CO16" s="74">
        <f t="shared" si="8"/>
        <v>0.20303410857628376</v>
      </c>
      <c r="CP16" s="83">
        <f t="shared" si="9"/>
        <v>-4.1252740659415109E-3</v>
      </c>
      <c r="CQ16" s="83">
        <f t="shared" si="10"/>
        <v>-4.1253180735997238E-3</v>
      </c>
      <c r="CR16" s="74">
        <f t="shared" si="11"/>
        <v>-0.7234035200537372</v>
      </c>
    </row>
    <row r="17" spans="1:96" x14ac:dyDescent="0.25">
      <c r="A17" s="96" t="s">
        <v>16</v>
      </c>
      <c r="B17" s="97">
        <v>6939.6581611000001</v>
      </c>
      <c r="C17" s="97"/>
      <c r="D17" s="97">
        <v>1780.5371735000001</v>
      </c>
      <c r="E17" s="97">
        <v>201.46168517999999</v>
      </c>
      <c r="F17" s="97">
        <v>177.20935835</v>
      </c>
      <c r="G17" s="97">
        <v>188.12398185999999</v>
      </c>
      <c r="H17" s="97">
        <v>943.66747341999996</v>
      </c>
      <c r="I17" s="91">
        <v>38.577629465000001</v>
      </c>
      <c r="J17" s="91">
        <v>17.237866126</v>
      </c>
      <c r="K17" s="91">
        <v>111.6456802</v>
      </c>
      <c r="L17" s="91">
        <v>16.152435161</v>
      </c>
      <c r="M17" s="93">
        <v>21.947110932000001</v>
      </c>
      <c r="N17" s="93">
        <v>15.617821133</v>
      </c>
      <c r="O17" s="91">
        <v>11.263788691</v>
      </c>
      <c r="P17" s="97"/>
      <c r="Q17" s="96" t="s">
        <v>16</v>
      </c>
      <c r="R17" s="96">
        <v>0</v>
      </c>
      <c r="S17" s="97">
        <v>3.4889193656786799</v>
      </c>
      <c r="T17" s="97">
        <v>21.8565469157965</v>
      </c>
      <c r="U17" s="97">
        <v>40.475666129183701</v>
      </c>
      <c r="V17" s="97">
        <v>40.475666129183701</v>
      </c>
      <c r="W17" s="97">
        <v>55.445868430706298</v>
      </c>
      <c r="X17" s="97">
        <v>0</v>
      </c>
      <c r="Y17" s="97">
        <v>15.9280338721051</v>
      </c>
      <c r="Z17" s="97">
        <v>15.5533956930258</v>
      </c>
      <c r="AA17" s="97">
        <v>5.05817268381469E-2</v>
      </c>
      <c r="AB17" s="97">
        <v>6911.0313619206599</v>
      </c>
      <c r="AC17" s="97">
        <v>146.29355651422401</v>
      </c>
      <c r="AD17" s="97">
        <v>4.9406903636572501</v>
      </c>
      <c r="AE17" s="97">
        <v>37.3209354889932</v>
      </c>
      <c r="AF17" s="97">
        <v>0</v>
      </c>
      <c r="AG17" s="97">
        <v>0</v>
      </c>
      <c r="AH17" s="97">
        <v>116.452006466135</v>
      </c>
      <c r="AI17" s="97">
        <v>116.452006466135</v>
      </c>
      <c r="AJ17" s="97">
        <v>14.185519930602201</v>
      </c>
      <c r="AK17" s="97">
        <v>40.510582209914702</v>
      </c>
      <c r="AL17" s="97">
        <v>2.0644765569905999E-3</v>
      </c>
      <c r="AM17" s="97">
        <v>97.670161486095097</v>
      </c>
      <c r="AN17" s="97">
        <v>8.6855909193432994E-3</v>
      </c>
      <c r="AO17" s="97">
        <v>17.0200030849957</v>
      </c>
      <c r="AP17" s="97">
        <v>5.1170274574515497</v>
      </c>
      <c r="AQ17" s="97">
        <v>1595.8723626296</v>
      </c>
      <c r="AR17" s="97">
        <v>163.13360482234299</v>
      </c>
      <c r="AS17" s="97">
        <v>1773.1914873825499</v>
      </c>
      <c r="AT17" s="97">
        <v>8.8502616510208706E-6</v>
      </c>
      <c r="AU17" s="97">
        <v>59.491361437444397</v>
      </c>
      <c r="AV17" s="97">
        <v>0</v>
      </c>
      <c r="AW17" s="97">
        <v>248.50880315267801</v>
      </c>
      <c r="AX17" s="97">
        <v>7.5449940940381405E-2</v>
      </c>
      <c r="AY17" s="97">
        <v>4.04203026433418E-5</v>
      </c>
      <c r="AZ17" s="97">
        <v>60.825133365630997</v>
      </c>
      <c r="BA17" s="97">
        <v>8.4520287075954603E-2</v>
      </c>
      <c r="BB17" s="97">
        <v>0</v>
      </c>
      <c r="BC17" s="97">
        <v>1.7202996697366</v>
      </c>
      <c r="BD17" s="97">
        <v>200.643885654775</v>
      </c>
      <c r="BE17" s="97">
        <v>176.49159104110799</v>
      </c>
      <c r="BF17" s="97">
        <v>24.1522946136675</v>
      </c>
      <c r="BG17" s="97">
        <v>0</v>
      </c>
      <c r="BH17" s="97">
        <v>0</v>
      </c>
      <c r="BI17" s="97">
        <v>56.175227112992303</v>
      </c>
      <c r="BJ17" s="97">
        <v>0</v>
      </c>
      <c r="BK17" s="97">
        <v>8.3413970422791195</v>
      </c>
      <c r="BL17" s="97">
        <v>3.7863625166862298</v>
      </c>
      <c r="BM17" s="97">
        <v>3.4494256937669699E-4</v>
      </c>
      <c r="BN17" s="97">
        <v>33.3831977370657</v>
      </c>
      <c r="BO17" s="97">
        <v>0.73759086471504798</v>
      </c>
      <c r="BP17" s="97">
        <v>2.0566436072245401E-4</v>
      </c>
      <c r="BQ17" s="97">
        <v>12.099411552770301</v>
      </c>
      <c r="BR17" s="97">
        <v>7.8869774446226499E-7</v>
      </c>
      <c r="BS17" s="97">
        <v>187.34780088774801</v>
      </c>
      <c r="BT17" s="97">
        <v>110.20867832452799</v>
      </c>
      <c r="BU17" s="97">
        <v>0</v>
      </c>
      <c r="BV17" s="97">
        <v>0</v>
      </c>
      <c r="BW17" s="97">
        <v>14.7627294475126</v>
      </c>
      <c r="BX17" s="97">
        <v>0</v>
      </c>
      <c r="BY17" s="97">
        <v>3.6200510961498602</v>
      </c>
      <c r="BZ17" s="97">
        <v>939.77461252511796</v>
      </c>
      <c r="CA17" s="97">
        <v>15.6729470231626</v>
      </c>
      <c r="CD17" s="35">
        <f t="shared" si="0"/>
        <v>7.9999932503295422E-3</v>
      </c>
      <c r="CE17" s="83">
        <f t="shared" si="1"/>
        <v>-4.1251022045735147E-3</v>
      </c>
      <c r="CF17" s="83"/>
      <c r="CG17" s="83">
        <f t="shared" si="2"/>
        <v>-4.125544934852894E-3</v>
      </c>
      <c r="CH17" s="83">
        <f t="shared" si="3"/>
        <v>-4.0593303113408636E-3</v>
      </c>
      <c r="CI17" s="83">
        <f t="shared" si="4"/>
        <v>-4.0503916699160449E-3</v>
      </c>
      <c r="CJ17" s="83">
        <f t="shared" si="5"/>
        <v>-4.1259012518117168E-3</v>
      </c>
      <c r="CK17" s="83">
        <f t="shared" si="6"/>
        <v>-4.1252464501861687E-3</v>
      </c>
      <c r="CL17" s="83"/>
      <c r="CM17" s="74">
        <f t="shared" si="7"/>
        <v>4.3049818475063596E-2</v>
      </c>
      <c r="CN17" s="83"/>
      <c r="CO17" s="74">
        <f t="shared" si="8"/>
        <v>5.3711277299564118E-2</v>
      </c>
      <c r="CP17" s="83">
        <f t="shared" si="9"/>
        <v>-4.1264664166550669E-3</v>
      </c>
      <c r="CQ17" s="83">
        <f t="shared" si="10"/>
        <v>-4.125123435949089E-3</v>
      </c>
      <c r="CR17" s="74">
        <f t="shared" si="11"/>
        <v>-0.54570992071786995</v>
      </c>
    </row>
    <row r="18" spans="1:96" x14ac:dyDescent="0.25">
      <c r="A18" s="96" t="s">
        <v>17</v>
      </c>
      <c r="B18" s="97">
        <v>11075.452437</v>
      </c>
      <c r="C18" s="97"/>
      <c r="D18" s="97">
        <v>3645.0440389</v>
      </c>
      <c r="E18" s="97">
        <v>148.32750662999999</v>
      </c>
      <c r="F18" s="97">
        <v>134.01396444</v>
      </c>
      <c r="G18" s="97">
        <v>506.02354352999998</v>
      </c>
      <c r="H18" s="97">
        <v>1192.7490108</v>
      </c>
      <c r="I18" s="91">
        <v>43.641156590000001</v>
      </c>
      <c r="J18" s="91">
        <v>18.660588969999999</v>
      </c>
      <c r="K18" s="91">
        <v>126.04452084</v>
      </c>
      <c r="L18" s="91">
        <v>18.215326424000001</v>
      </c>
      <c r="M18" s="93">
        <v>24.729378982</v>
      </c>
      <c r="N18" s="93">
        <v>17.312748333999998</v>
      </c>
      <c r="O18" s="91">
        <v>9.2988180496999995</v>
      </c>
      <c r="P18" s="97"/>
      <c r="Q18" s="96" t="s">
        <v>17</v>
      </c>
      <c r="R18" s="96">
        <v>0</v>
      </c>
      <c r="S18" s="97">
        <v>4.2846480311753403</v>
      </c>
      <c r="T18" s="97">
        <v>24.6272696359955</v>
      </c>
      <c r="U18" s="97">
        <v>51.446558666323398</v>
      </c>
      <c r="V18" s="97">
        <v>51.446558666323398</v>
      </c>
      <c r="W18" s="97">
        <v>69.423023745959696</v>
      </c>
      <c r="X18" s="97">
        <v>0</v>
      </c>
      <c r="Y18" s="97">
        <v>20.086228210876701</v>
      </c>
      <c r="Z18" s="97">
        <v>17.241271734797898</v>
      </c>
      <c r="AA18" s="97">
        <v>0.63883156245546202</v>
      </c>
      <c r="AB18" s="97">
        <v>11029.7257446681</v>
      </c>
      <c r="AC18" s="97">
        <v>181.03900016096199</v>
      </c>
      <c r="AD18" s="97">
        <v>6.2299566521485197</v>
      </c>
      <c r="AE18" s="97">
        <v>46.650090744015898</v>
      </c>
      <c r="AF18" s="97">
        <v>0</v>
      </c>
      <c r="AG18" s="97">
        <v>0</v>
      </c>
      <c r="AH18" s="97">
        <v>143.940156466433</v>
      </c>
      <c r="AI18" s="97">
        <v>143.940156466433</v>
      </c>
      <c r="AJ18" s="97">
        <v>29.039867596365202</v>
      </c>
      <c r="AK18" s="97">
        <v>50.974496996621099</v>
      </c>
      <c r="AL18" s="97">
        <v>2.60739119626162E-2</v>
      </c>
      <c r="AM18" s="97">
        <v>120.978524454922</v>
      </c>
      <c r="AN18" s="97">
        <v>0.16050198913458399</v>
      </c>
      <c r="AO18" s="97">
        <v>20.901847479859001</v>
      </c>
      <c r="AP18" s="97">
        <v>6.3097597763633297</v>
      </c>
      <c r="AQ18" s="97">
        <v>3266.9885652222702</v>
      </c>
      <c r="AR18" s="97">
        <v>333.95923216657098</v>
      </c>
      <c r="AS18" s="97">
        <v>3629.9876649852099</v>
      </c>
      <c r="AT18" s="97">
        <v>1.63547405571502E-4</v>
      </c>
      <c r="AU18" s="97">
        <v>74.077242158387193</v>
      </c>
      <c r="AV18" s="97">
        <v>0</v>
      </c>
      <c r="AW18" s="97">
        <v>323.86198852188602</v>
      </c>
      <c r="AX18" s="97">
        <v>5.75547510218202E-2</v>
      </c>
      <c r="AY18" s="97">
        <v>1.0099479972246E-3</v>
      </c>
      <c r="AZ18" s="97">
        <v>47.606850471524503</v>
      </c>
      <c r="BA18" s="97">
        <v>6.2144295751428803E-2</v>
      </c>
      <c r="BB18" s="97">
        <v>0</v>
      </c>
      <c r="BC18" s="97">
        <v>1.23557516060781</v>
      </c>
      <c r="BD18" s="97">
        <v>147.72456186540401</v>
      </c>
      <c r="BE18" s="97">
        <v>133.47009691504701</v>
      </c>
      <c r="BF18" s="97">
        <v>14.2544649503574</v>
      </c>
      <c r="BG18" s="97">
        <v>0</v>
      </c>
      <c r="BH18" s="97">
        <v>0</v>
      </c>
      <c r="BI18" s="97">
        <v>40.9069492872787</v>
      </c>
      <c r="BJ18" s="97">
        <v>0</v>
      </c>
      <c r="BK18" s="97">
        <v>6.4309466968942299</v>
      </c>
      <c r="BL18" s="97">
        <v>2.7190837364881402</v>
      </c>
      <c r="BM18" s="97">
        <v>7.0667216974707502E-3</v>
      </c>
      <c r="BN18" s="97">
        <v>25.7364253060511</v>
      </c>
      <c r="BO18" s="97">
        <v>0.90581690287330596</v>
      </c>
      <c r="BP18" s="97">
        <v>2.4780334154797501E-3</v>
      </c>
      <c r="BQ18" s="97">
        <v>8.70399279982583</v>
      </c>
      <c r="BR18" s="97">
        <v>1.9706493547721701E-5</v>
      </c>
      <c r="BS18" s="97">
        <v>503.93347058184497</v>
      </c>
      <c r="BT18" s="97">
        <v>144.19440679705201</v>
      </c>
      <c r="BU18" s="97">
        <v>0</v>
      </c>
      <c r="BV18" s="97">
        <v>0</v>
      </c>
      <c r="BW18" s="97">
        <v>19.6594533117478</v>
      </c>
      <c r="BX18" s="97">
        <v>0</v>
      </c>
      <c r="BY18" s="97">
        <v>5.8082451382905402</v>
      </c>
      <c r="BZ18" s="97">
        <v>1187.8248587416001</v>
      </c>
      <c r="CA18" s="97">
        <v>21.129686464146399</v>
      </c>
      <c r="CD18" s="35">
        <f t="shared" si="0"/>
        <v>7.9999907097435055E-3</v>
      </c>
      <c r="CE18" s="83">
        <f t="shared" si="1"/>
        <v>-4.1286523139352875E-3</v>
      </c>
      <c r="CF18" s="83"/>
      <c r="CG18" s="83">
        <f t="shared" si="2"/>
        <v>-4.1306425256068605E-3</v>
      </c>
      <c r="CH18" s="83">
        <f t="shared" si="3"/>
        <v>-4.0649558419397465E-3</v>
      </c>
      <c r="CI18" s="83">
        <f t="shared" si="4"/>
        <v>-4.0582899493021409E-3</v>
      </c>
      <c r="CJ18" s="83">
        <f t="shared" si="5"/>
        <v>-4.1303867673324968E-3</v>
      </c>
      <c r="CK18" s="83">
        <f t="shared" si="6"/>
        <v>-4.128405904186931E-3</v>
      </c>
      <c r="CL18" s="83"/>
      <c r="CM18" s="74">
        <f t="shared" si="7"/>
        <v>0.14197868742862357</v>
      </c>
      <c r="CN18" s="83"/>
      <c r="CO18" s="74">
        <f t="shared" si="8"/>
        <v>0.14748684669846573</v>
      </c>
      <c r="CP18" s="83">
        <f t="shared" si="9"/>
        <v>-4.1290703692487968E-3</v>
      </c>
      <c r="CQ18" s="83">
        <f t="shared" si="10"/>
        <v>-4.1285530074811538E-3</v>
      </c>
      <c r="CR18" s="74">
        <f t="shared" si="11"/>
        <v>-0.32144496831326896</v>
      </c>
    </row>
    <row r="19" spans="1:96" x14ac:dyDescent="0.25">
      <c r="A19" s="96" t="s">
        <v>18</v>
      </c>
      <c r="B19" s="97">
        <v>8333.1798914999999</v>
      </c>
      <c r="C19" s="97"/>
      <c r="D19" s="97">
        <v>1654.3409248999999</v>
      </c>
      <c r="E19" s="97">
        <v>77.949530202999995</v>
      </c>
      <c r="F19" s="97">
        <v>70.945587891000002</v>
      </c>
      <c r="G19" s="97">
        <v>264.67769679999998</v>
      </c>
      <c r="H19" s="97">
        <v>1978.2485240999999</v>
      </c>
      <c r="I19" s="91">
        <v>79.842641697000005</v>
      </c>
      <c r="J19" s="91">
        <v>32.363930922999998</v>
      </c>
      <c r="K19" s="91">
        <v>230.22857608999999</v>
      </c>
      <c r="L19" s="91">
        <v>33.601314307000003</v>
      </c>
      <c r="M19" s="93">
        <v>45.595550420999999</v>
      </c>
      <c r="N19" s="93">
        <v>31.556773928999998</v>
      </c>
      <c r="O19" s="91">
        <v>12.045693281</v>
      </c>
      <c r="P19" s="97"/>
      <c r="Q19" s="96" t="s">
        <v>18</v>
      </c>
      <c r="R19" s="96">
        <v>0</v>
      </c>
      <c r="S19" s="97">
        <v>7.2255472791518001</v>
      </c>
      <c r="T19" s="97">
        <v>45.407472795677798</v>
      </c>
      <c r="U19" s="97">
        <v>84.797128389442094</v>
      </c>
      <c r="V19" s="97">
        <v>84.797128389442094</v>
      </c>
      <c r="W19" s="97">
        <v>115.572304506701</v>
      </c>
      <c r="X19" s="97">
        <v>0</v>
      </c>
      <c r="Y19" s="97">
        <v>33.370479286412802</v>
      </c>
      <c r="Z19" s="97">
        <v>31.4265855192697</v>
      </c>
      <c r="AA19" s="97">
        <v>0.552912721456296</v>
      </c>
      <c r="AB19" s="97">
        <v>8298.8015967768406</v>
      </c>
      <c r="AC19" s="97">
        <v>303.96865032017502</v>
      </c>
      <c r="AD19" s="97">
        <v>10.358394433208399</v>
      </c>
      <c r="AE19" s="97">
        <v>77.884986400181305</v>
      </c>
      <c r="AF19" s="97">
        <v>0</v>
      </c>
      <c r="AG19" s="97">
        <v>0</v>
      </c>
      <c r="AH19" s="97">
        <v>241.69084202881501</v>
      </c>
      <c r="AI19" s="97">
        <v>241.69084202881501</v>
      </c>
      <c r="AJ19" s="97">
        <v>13.1801251808352</v>
      </c>
      <c r="AK19" s="97">
        <v>84.833688153007401</v>
      </c>
      <c r="AL19" s="97">
        <v>2.25669372352473E-2</v>
      </c>
      <c r="AM19" s="97">
        <v>202.86271223538799</v>
      </c>
      <c r="AN19" s="97">
        <v>0.10169007014030899</v>
      </c>
      <c r="AO19" s="97">
        <v>35.248487527928901</v>
      </c>
      <c r="AP19" s="97">
        <v>10.6117085383729</v>
      </c>
      <c r="AQ19" s="97">
        <v>1482.76224675342</v>
      </c>
      <c r="AR19" s="97">
        <v>151.57120490199901</v>
      </c>
      <c r="AS19" s="97">
        <v>1647.51357683625</v>
      </c>
      <c r="AT19" s="97">
        <v>1.0361991424159301E-4</v>
      </c>
      <c r="AU19" s="97">
        <v>123.912352418564</v>
      </c>
      <c r="AV19" s="97">
        <v>0</v>
      </c>
      <c r="AW19" s="97">
        <v>528.55442301052904</v>
      </c>
      <c r="AX19" s="97">
        <v>3.0354603987058901E-2</v>
      </c>
      <c r="AY19" s="97">
        <v>5.0113507363834205E-4</v>
      </c>
      <c r="AZ19" s="97">
        <v>24.977584776534002</v>
      </c>
      <c r="BA19" s="97">
        <v>3.2669454156539199E-2</v>
      </c>
      <c r="BB19" s="97">
        <v>0</v>
      </c>
      <c r="BC19" s="97">
        <v>0.64888014043442099</v>
      </c>
      <c r="BD19" s="97">
        <v>77.6328869392987</v>
      </c>
      <c r="BE19" s="97">
        <v>70.657836745457303</v>
      </c>
      <c r="BF19" s="97">
        <v>6.9750501938413798</v>
      </c>
      <c r="BG19" s="97">
        <v>0</v>
      </c>
      <c r="BH19" s="97">
        <v>0</v>
      </c>
      <c r="BI19" s="97">
        <v>21.681199230035698</v>
      </c>
      <c r="BJ19" s="97">
        <v>0</v>
      </c>
      <c r="BK19" s="97">
        <v>3.4549658684832698</v>
      </c>
      <c r="BL19" s="97">
        <v>1.4279776673997</v>
      </c>
      <c r="BM19" s="97">
        <v>4.0427551657489904E-3</v>
      </c>
      <c r="BN19" s="97">
        <v>13.826505953912299</v>
      </c>
      <c r="BO19" s="97">
        <v>1.5275518243009201</v>
      </c>
      <c r="BP19" s="97">
        <v>2.1488803973831101E-3</v>
      </c>
      <c r="BQ19" s="97">
        <v>4.57099650159559</v>
      </c>
      <c r="BR19" s="97">
        <v>9.7782818076687806E-6</v>
      </c>
      <c r="BS19" s="97">
        <v>263.585489748089</v>
      </c>
      <c r="BT19" s="97">
        <v>234.971889498731</v>
      </c>
      <c r="BU19" s="97">
        <v>0</v>
      </c>
      <c r="BV19" s="97">
        <v>0</v>
      </c>
      <c r="BW19" s="97">
        <v>31.659232502763501</v>
      </c>
      <c r="BX19" s="97">
        <v>0</v>
      </c>
      <c r="BY19" s="97">
        <v>8.3955451334676798</v>
      </c>
      <c r="BZ19" s="97">
        <v>1970.08726330902</v>
      </c>
      <c r="CA19" s="97">
        <v>33.849497646134097</v>
      </c>
      <c r="CD19" s="35">
        <f t="shared" si="0"/>
        <v>8.0000100552404738E-3</v>
      </c>
      <c r="CE19" s="83">
        <f t="shared" si="1"/>
        <v>-4.1254713291652145E-3</v>
      </c>
      <c r="CF19" s="83"/>
      <c r="CG19" s="83">
        <f t="shared" si="2"/>
        <v>-4.1269293172824196E-3</v>
      </c>
      <c r="CH19" s="83">
        <f t="shared" si="3"/>
        <v>-4.0621574354159241E-3</v>
      </c>
      <c r="CI19" s="83">
        <f t="shared" si="4"/>
        <v>-4.0559413784095688E-3</v>
      </c>
      <c r="CJ19" s="83">
        <f t="shared" si="5"/>
        <v>-4.1265549198740625E-3</v>
      </c>
      <c r="CK19" s="83">
        <f t="shared" si="6"/>
        <v>-4.1254982331872803E-3</v>
      </c>
      <c r="CL19" s="83"/>
      <c r="CM19" s="74">
        <f t="shared" si="7"/>
        <v>4.9786460627434199E-2</v>
      </c>
      <c r="CN19" s="83"/>
      <c r="CO19" s="74">
        <f t="shared" si="8"/>
        <v>4.9021095004779351E-2</v>
      </c>
      <c r="CP19" s="83">
        <f t="shared" si="9"/>
        <v>-4.1249118298959673E-3</v>
      </c>
      <c r="CQ19" s="83">
        <f t="shared" si="10"/>
        <v>-4.12552975228744E-3</v>
      </c>
      <c r="CR19" s="74">
        <f t="shared" si="11"/>
        <v>-0.11904543052652379</v>
      </c>
    </row>
    <row r="20" spans="1:96" x14ac:dyDescent="0.25">
      <c r="A20" s="96" t="s">
        <v>19</v>
      </c>
      <c r="B20" s="97">
        <v>2490.2555207999999</v>
      </c>
      <c r="C20" s="97"/>
      <c r="D20" s="97">
        <v>365.94814215000002</v>
      </c>
      <c r="E20" s="97">
        <v>56.402542162000003</v>
      </c>
      <c r="F20" s="97">
        <v>47.790145328000001</v>
      </c>
      <c r="G20" s="97">
        <v>47.767980793</v>
      </c>
      <c r="H20" s="97">
        <v>183.81108560000001</v>
      </c>
      <c r="I20" s="91">
        <v>6.8295271026000002</v>
      </c>
      <c r="J20" s="91">
        <v>3.4691765212000001</v>
      </c>
      <c r="K20" s="91">
        <v>19.858458557999999</v>
      </c>
      <c r="L20" s="91">
        <v>2.8270284253</v>
      </c>
      <c r="M20" s="93">
        <v>3.8467818436000001</v>
      </c>
      <c r="N20" s="93">
        <v>2.8342732772999999</v>
      </c>
      <c r="O20" s="91">
        <v>3.2614952489000002</v>
      </c>
      <c r="P20" s="97"/>
      <c r="Q20" s="96" t="s">
        <v>19</v>
      </c>
      <c r="R20" s="96">
        <v>0</v>
      </c>
      <c r="S20" s="97">
        <v>0.67153555312445701</v>
      </c>
      <c r="T20" s="97">
        <v>3.8308977912665698</v>
      </c>
      <c r="U20" s="97">
        <v>7.8649967240502301</v>
      </c>
      <c r="V20" s="97">
        <v>7.8649967240502301</v>
      </c>
      <c r="W20" s="97">
        <v>10.72894746889</v>
      </c>
      <c r="X20" s="97">
        <v>0</v>
      </c>
      <c r="Y20" s="97">
        <v>3.1013587615609</v>
      </c>
      <c r="Z20" s="97">
        <v>2.8225686738773099</v>
      </c>
      <c r="AA20" s="97">
        <v>5.2760555783845003E-2</v>
      </c>
      <c r="AB20" s="97">
        <v>2479.97298910365</v>
      </c>
      <c r="AC20" s="97">
        <v>28.249701654848099</v>
      </c>
      <c r="AD20" s="97">
        <v>0.96308562693265398</v>
      </c>
      <c r="AE20" s="97">
        <v>7.2382865424464597</v>
      </c>
      <c r="AF20" s="97">
        <v>0</v>
      </c>
      <c r="AG20" s="97">
        <v>0</v>
      </c>
      <c r="AH20" s="97">
        <v>22.4539793018678</v>
      </c>
      <c r="AI20" s="97">
        <v>22.4539793018678</v>
      </c>
      <c r="AJ20" s="97">
        <v>2.91549479133363</v>
      </c>
      <c r="AK20" s="97">
        <v>7.8864763582195403</v>
      </c>
      <c r="AL20" s="97">
        <v>2.1534022662919499E-3</v>
      </c>
      <c r="AM20" s="97">
        <v>18.844985689443099</v>
      </c>
      <c r="AN20" s="97">
        <v>8.0773213216008798E-3</v>
      </c>
      <c r="AO20" s="97">
        <v>3.2759591204617799</v>
      </c>
      <c r="AP20" s="97">
        <v>0.98600637571165495</v>
      </c>
      <c r="AQ20" s="97">
        <v>327.9929364564</v>
      </c>
      <c r="AR20" s="97">
        <v>33.528198509521197</v>
      </c>
      <c r="AS20" s="97">
        <v>364.43662975725499</v>
      </c>
      <c r="AT20" s="97">
        <v>8.2305848117518092E-6</v>
      </c>
      <c r="AU20" s="97">
        <v>11.514211844337099</v>
      </c>
      <c r="AV20" s="97">
        <v>0</v>
      </c>
      <c r="AW20" s="97">
        <v>49.135048248949197</v>
      </c>
      <c r="AX20" s="97">
        <v>2.03469664180955E-2</v>
      </c>
      <c r="AY20" s="97">
        <v>3.3324779736878297E-5</v>
      </c>
      <c r="AZ20" s="97">
        <v>16.4196648952529</v>
      </c>
      <c r="BA20" s="97">
        <v>2.27179412468239E-2</v>
      </c>
      <c r="BB20" s="97">
        <v>0</v>
      </c>
      <c r="BC20" s="97">
        <v>0.461534207135258</v>
      </c>
      <c r="BD20" s="97">
        <v>56.173185020935897</v>
      </c>
      <c r="BE20" s="97">
        <v>47.596353444135097</v>
      </c>
      <c r="BF20" s="97">
        <v>8.5768315768007604</v>
      </c>
      <c r="BG20" s="97">
        <v>0</v>
      </c>
      <c r="BH20" s="97">
        <v>0</v>
      </c>
      <c r="BI20" s="97">
        <v>15.1098688933348</v>
      </c>
      <c r="BJ20" s="97">
        <v>0</v>
      </c>
      <c r="BK20" s="97">
        <v>2.2589259327479998</v>
      </c>
      <c r="BL20" s="97">
        <v>1.0158213763455</v>
      </c>
      <c r="BM20" s="97">
        <v>3.1338077495769799E-4</v>
      </c>
      <c r="BN20" s="97">
        <v>9.0404284298130992</v>
      </c>
      <c r="BO20" s="97">
        <v>0.14196950599654001</v>
      </c>
      <c r="BP20" s="97">
        <v>2.1925263151396899E-4</v>
      </c>
      <c r="BQ20" s="97">
        <v>3.2464781934225102</v>
      </c>
      <c r="BR20" s="97">
        <v>6.5023186001752595E-7</v>
      </c>
      <c r="BS20" s="97">
        <v>47.570699187486497</v>
      </c>
      <c r="BT20" s="97">
        <v>21.851248149435001</v>
      </c>
      <c r="BU20" s="97">
        <v>0</v>
      </c>
      <c r="BV20" s="97">
        <v>0</v>
      </c>
      <c r="BW20" s="97">
        <v>2.9405692663501899</v>
      </c>
      <c r="BX20" s="97">
        <v>0</v>
      </c>
      <c r="BY20" s="97">
        <v>0.77503912627192795</v>
      </c>
      <c r="BZ20" s="97">
        <v>183.052115761393</v>
      </c>
      <c r="CA20" s="97">
        <v>3.1466216386434902</v>
      </c>
      <c r="CD20" s="35">
        <f t="shared" si="0"/>
        <v>8.0000048109203272E-3</v>
      </c>
      <c r="CE20" s="83">
        <f t="shared" si="1"/>
        <v>-4.129107077753459E-3</v>
      </c>
      <c r="CF20" s="83"/>
      <c r="CG20" s="83">
        <f t="shared" si="2"/>
        <v>-4.1304005093854871E-3</v>
      </c>
      <c r="CH20" s="83">
        <f t="shared" si="3"/>
        <v>-4.0664326867633788E-3</v>
      </c>
      <c r="CI20" s="83">
        <f t="shared" si="4"/>
        <v>-4.0550595218918975E-3</v>
      </c>
      <c r="CJ20" s="83">
        <f t="shared" si="5"/>
        <v>-4.1299967517658331E-3</v>
      </c>
      <c r="CK20" s="83">
        <f t="shared" si="6"/>
        <v>-4.1290754370421675E-3</v>
      </c>
      <c r="CL20" s="83"/>
      <c r="CM20" s="74">
        <f t="shared" si="7"/>
        <v>0.13070101771933318</v>
      </c>
      <c r="CN20" s="83"/>
      <c r="CO20" s="74">
        <f t="shared" si="8"/>
        <v>0.15879949813880634</v>
      </c>
      <c r="CP20" s="83">
        <f t="shared" si="9"/>
        <v>-4.1291793970216987E-3</v>
      </c>
      <c r="CQ20" s="83">
        <f t="shared" si="10"/>
        <v>-4.1296665062022795E-3</v>
      </c>
      <c r="CR20" s="74">
        <f t="shared" si="11"/>
        <v>-0.69768271897860223</v>
      </c>
    </row>
    <row r="21" spans="1:96" x14ac:dyDescent="0.25">
      <c r="A21" s="96" t="s">
        <v>20</v>
      </c>
      <c r="B21" s="97">
        <v>8975.2056809000005</v>
      </c>
      <c r="C21" s="97"/>
      <c r="D21" s="97">
        <v>3108.7077414999999</v>
      </c>
      <c r="E21" s="97">
        <v>164.16978544</v>
      </c>
      <c r="F21" s="97">
        <v>148.90252326000001</v>
      </c>
      <c r="G21" s="97">
        <v>398.93683191999997</v>
      </c>
      <c r="H21" s="97">
        <v>1287.6439261999999</v>
      </c>
      <c r="I21" s="91">
        <v>50.104161556000001</v>
      </c>
      <c r="J21" s="91">
        <v>21.249961214999999</v>
      </c>
      <c r="K21" s="91">
        <v>144.6757854</v>
      </c>
      <c r="L21" s="91">
        <v>20.992884030999999</v>
      </c>
      <c r="M21" s="93">
        <v>28.500035728</v>
      </c>
      <c r="N21" s="93">
        <v>19.931515940000001</v>
      </c>
      <c r="O21" s="91">
        <v>10.197013992</v>
      </c>
      <c r="P21" s="97"/>
      <c r="Q21" s="96" t="s">
        <v>20</v>
      </c>
      <c r="R21" s="96">
        <v>0</v>
      </c>
      <c r="S21" s="97">
        <v>4.6683473548529602</v>
      </c>
      <c r="T21" s="97">
        <v>28.382340626946998</v>
      </c>
      <c r="U21" s="97">
        <v>55.200537631713402</v>
      </c>
      <c r="V21" s="97">
        <v>55.200537631713402</v>
      </c>
      <c r="W21" s="97">
        <v>74.986896802399201</v>
      </c>
      <c r="X21" s="97">
        <v>0</v>
      </c>
      <c r="Y21" s="97">
        <v>21.711576526635401</v>
      </c>
      <c r="Z21" s="97">
        <v>19.849206855697201</v>
      </c>
      <c r="AA21" s="97">
        <v>0.53120918061645395</v>
      </c>
      <c r="AB21" s="97">
        <v>8938.14426146816</v>
      </c>
      <c r="AC21" s="97">
        <v>196.78404658813699</v>
      </c>
      <c r="AD21" s="97">
        <v>6.7414365390658597</v>
      </c>
      <c r="AE21" s="97">
        <v>50.554873825684098</v>
      </c>
      <c r="AF21" s="97">
        <v>0</v>
      </c>
      <c r="AG21" s="97">
        <v>0</v>
      </c>
      <c r="AH21" s="97">
        <v>156.37467912599499</v>
      </c>
      <c r="AI21" s="97">
        <v>156.37467912599499</v>
      </c>
      <c r="AJ21" s="97">
        <v>24.766944136263199</v>
      </c>
      <c r="AK21" s="97">
        <v>55.175124080962497</v>
      </c>
      <c r="AL21" s="97">
        <v>2.1681091356235801E-2</v>
      </c>
      <c r="AM21" s="97">
        <v>131.31623442378199</v>
      </c>
      <c r="AN21" s="97">
        <v>0.101381396690698</v>
      </c>
      <c r="AO21" s="97">
        <v>22.773639667160399</v>
      </c>
      <c r="AP21" s="97">
        <v>6.86221718353206</v>
      </c>
      <c r="AQ21" s="97">
        <v>2786.28020387065</v>
      </c>
      <c r="AR21" s="97">
        <v>284.81994342933302</v>
      </c>
      <c r="AS21" s="97">
        <v>3095.8670914362501</v>
      </c>
      <c r="AT21" s="97">
        <v>1.03306262620524E-4</v>
      </c>
      <c r="AU21" s="97">
        <v>80.340537388907407</v>
      </c>
      <c r="AV21" s="97">
        <v>0</v>
      </c>
      <c r="AW21" s="97">
        <v>346.94643534896699</v>
      </c>
      <c r="AX21" s="97">
        <v>6.3484099461521004E-2</v>
      </c>
      <c r="AY21" s="97">
        <v>4.22126617652408E-4</v>
      </c>
      <c r="AZ21" s="97">
        <v>51.554111207746999</v>
      </c>
      <c r="BA21" s="97">
        <v>6.9988426164453693E-2</v>
      </c>
      <c r="BB21" s="97">
        <v>0</v>
      </c>
      <c r="BC21" s="97">
        <v>1.4111475733174601</v>
      </c>
      <c r="BD21" s="97">
        <v>163.502725676843</v>
      </c>
      <c r="BE21" s="97">
        <v>148.29849829874499</v>
      </c>
      <c r="BF21" s="97">
        <v>15.2042273780981</v>
      </c>
      <c r="BG21" s="97">
        <v>0</v>
      </c>
      <c r="BH21" s="97">
        <v>0</v>
      </c>
      <c r="BI21" s="97">
        <v>46.545259927137202</v>
      </c>
      <c r="BJ21" s="97">
        <v>0</v>
      </c>
      <c r="BK21" s="97">
        <v>7.1194376526287302</v>
      </c>
      <c r="BL21" s="97">
        <v>3.1057625741166301</v>
      </c>
      <c r="BM21" s="97">
        <v>3.5916395889592501E-3</v>
      </c>
      <c r="BN21" s="97">
        <v>28.4921963360284</v>
      </c>
      <c r="BO21" s="97">
        <v>0.98693462844758695</v>
      </c>
      <c r="BP21" s="97">
        <v>2.1293947640007201E-3</v>
      </c>
      <c r="BQ21" s="97">
        <v>9.9309591044825396</v>
      </c>
      <c r="BR21" s="97">
        <v>8.2366907127101893E-6</v>
      </c>
      <c r="BS21" s="97">
        <v>397.28905909158499</v>
      </c>
      <c r="BT21" s="97">
        <v>154.439148196953</v>
      </c>
      <c r="BU21" s="97">
        <v>0</v>
      </c>
      <c r="BV21" s="97">
        <v>0</v>
      </c>
      <c r="BW21" s="97">
        <v>20.8861617253296</v>
      </c>
      <c r="BX21" s="97">
        <v>0</v>
      </c>
      <c r="BY21" s="97">
        <v>5.7886507861699998</v>
      </c>
      <c r="BZ21" s="97">
        <v>1282.3267460716299</v>
      </c>
      <c r="CA21" s="97">
        <v>22.416706209871599</v>
      </c>
      <c r="CD21" s="35">
        <f t="shared" si="0"/>
        <v>8.0000023918252883E-3</v>
      </c>
      <c r="CE21" s="83">
        <f t="shared" si="1"/>
        <v>-4.1293114330193375E-3</v>
      </c>
      <c r="CF21" s="83"/>
      <c r="CG21" s="83">
        <f t="shared" si="2"/>
        <v>-4.1305426986050315E-3</v>
      </c>
      <c r="CH21" s="83">
        <f t="shared" si="3"/>
        <v>-4.0632310103176257E-3</v>
      </c>
      <c r="CI21" s="83">
        <f t="shared" si="4"/>
        <v>-4.0565125965013231E-3</v>
      </c>
      <c r="CJ21" s="83">
        <f t="shared" si="5"/>
        <v>-4.1304103722000253E-3</v>
      </c>
      <c r="CK21" s="83">
        <f t="shared" si="6"/>
        <v>-4.129387030203005E-3</v>
      </c>
      <c r="CL21" s="83"/>
      <c r="CM21" s="74">
        <f t="shared" si="7"/>
        <v>8.0862831977375205E-2</v>
      </c>
      <c r="CN21" s="83"/>
      <c r="CO21" s="74">
        <f t="shared" si="8"/>
        <v>8.482663142095076E-2</v>
      </c>
      <c r="CP21" s="83">
        <f t="shared" si="9"/>
        <v>-4.1296474915423253E-3</v>
      </c>
      <c r="CQ21" s="83">
        <f t="shared" si="10"/>
        <v>-4.1295947859949795E-3</v>
      </c>
      <c r="CR21" s="74">
        <f t="shared" si="11"/>
        <v>-0.32703660219395925</v>
      </c>
    </row>
    <row r="22" spans="1:96" x14ac:dyDescent="0.25">
      <c r="A22" s="96" t="s">
        <v>21</v>
      </c>
      <c r="B22" s="97">
        <v>13291.202112000001</v>
      </c>
      <c r="C22" s="97"/>
      <c r="D22" s="97">
        <v>3609.4137893000002</v>
      </c>
      <c r="E22" s="97">
        <v>175.91456997</v>
      </c>
      <c r="F22" s="97">
        <v>157.52220356000001</v>
      </c>
      <c r="G22" s="97">
        <v>483.77728205</v>
      </c>
      <c r="H22" s="97">
        <v>1255.1520178000001</v>
      </c>
      <c r="I22" s="91">
        <v>47.926803059999997</v>
      </c>
      <c r="J22" s="91">
        <v>20.81781878</v>
      </c>
      <c r="K22" s="91">
        <v>138.49372079</v>
      </c>
      <c r="L22" s="91">
        <v>20.030493139000001</v>
      </c>
      <c r="M22" s="93">
        <v>27.197790902000001</v>
      </c>
      <c r="N22" s="93">
        <v>19.121227784999999</v>
      </c>
      <c r="O22" s="91">
        <v>10.967170288</v>
      </c>
      <c r="P22" s="97"/>
      <c r="Q22" s="96" t="s">
        <v>129</v>
      </c>
      <c r="R22" s="96">
        <v>0</v>
      </c>
      <c r="S22" s="97">
        <v>4.5262352261750296</v>
      </c>
      <c r="T22" s="97">
        <v>27.085481109171599</v>
      </c>
      <c r="U22" s="97">
        <v>53.810193827825202</v>
      </c>
      <c r="V22" s="97">
        <v>53.810193827825202</v>
      </c>
      <c r="W22" s="97">
        <v>72.926021150481901</v>
      </c>
      <c r="X22" s="97">
        <v>0</v>
      </c>
      <c r="Y22" s="97">
        <v>21.1573299280718</v>
      </c>
      <c r="Z22" s="97">
        <v>19.042275019571001</v>
      </c>
      <c r="AA22" s="97">
        <v>0.63795824912828003</v>
      </c>
      <c r="AB22" s="97">
        <v>13236.3196507878</v>
      </c>
      <c r="AC22" s="97">
        <v>191.07104653140999</v>
      </c>
      <c r="AD22" s="97">
        <v>6.5708285854561099</v>
      </c>
      <c r="AE22" s="97">
        <v>49.181165814500901</v>
      </c>
      <c r="AF22" s="97">
        <v>0</v>
      </c>
      <c r="AG22" s="97">
        <v>0</v>
      </c>
      <c r="AH22" s="97">
        <v>151.76923600544899</v>
      </c>
      <c r="AI22" s="97">
        <v>151.76923600544899</v>
      </c>
      <c r="AJ22" s="97">
        <v>28.756143327546098</v>
      </c>
      <c r="AK22" s="97">
        <v>53.753239710310403</v>
      </c>
      <c r="AL22" s="97">
        <v>2.6038027364170699E-2</v>
      </c>
      <c r="AM22" s="97">
        <v>127.493481133077</v>
      </c>
      <c r="AN22" s="97">
        <v>0.12327969052080801</v>
      </c>
      <c r="AO22" s="97">
        <v>22.080261066765601</v>
      </c>
      <c r="AP22" s="97">
        <v>6.6576051737055799</v>
      </c>
      <c r="AQ22" s="97">
        <v>3235.05509566405</v>
      </c>
      <c r="AR22" s="97">
        <v>330.69486256496702</v>
      </c>
      <c r="AS22" s="97">
        <v>3594.5061015565698</v>
      </c>
      <c r="AT22" s="97">
        <v>1.25618452282594E-4</v>
      </c>
      <c r="AU22" s="97">
        <v>78.093646210860996</v>
      </c>
      <c r="AV22" s="97">
        <v>0</v>
      </c>
      <c r="AW22" s="97">
        <v>340.23348840060203</v>
      </c>
      <c r="AX22" s="97">
        <v>6.7204583629579401E-2</v>
      </c>
      <c r="AY22" s="97">
        <v>5.5011741937642197E-4</v>
      </c>
      <c r="AZ22" s="97">
        <v>54.696476793597697</v>
      </c>
      <c r="BA22" s="97">
        <v>7.3831792082100001E-2</v>
      </c>
      <c r="BB22" s="97">
        <v>0</v>
      </c>
      <c r="BC22" s="97">
        <v>1.4853916003902099</v>
      </c>
      <c r="BD22" s="97">
        <v>175.19959081952001</v>
      </c>
      <c r="BE22" s="97">
        <v>156.883161193809</v>
      </c>
      <c r="BF22" s="97">
        <v>18.316429625710299</v>
      </c>
      <c r="BG22" s="97">
        <v>0</v>
      </c>
      <c r="BH22" s="97">
        <v>0</v>
      </c>
      <c r="BI22" s="97">
        <v>49.071103358190399</v>
      </c>
      <c r="BJ22" s="97">
        <v>0</v>
      </c>
      <c r="BK22" s="97">
        <v>7.5484365372002298</v>
      </c>
      <c r="BL22" s="97">
        <v>3.2691218770151602</v>
      </c>
      <c r="BM22" s="97">
        <v>4.5571220635372096E-3</v>
      </c>
      <c r="BN22" s="97">
        <v>30.208941616098102</v>
      </c>
      <c r="BO22" s="97">
        <v>0.95688913497643702</v>
      </c>
      <c r="BP22" s="97">
        <v>2.56326475929386E-3</v>
      </c>
      <c r="BQ22" s="97">
        <v>10.4549717973731</v>
      </c>
      <c r="BR22" s="97">
        <v>1.07339907148155E-5</v>
      </c>
      <c r="BS22" s="97">
        <v>481.77917883562901</v>
      </c>
      <c r="BT22" s="97">
        <v>151.59240005351401</v>
      </c>
      <c r="BU22" s="97">
        <v>0</v>
      </c>
      <c r="BV22" s="97">
        <v>0</v>
      </c>
      <c r="BW22" s="97">
        <v>20.554484601363299</v>
      </c>
      <c r="BX22" s="97">
        <v>0</v>
      </c>
      <c r="BY22" s="97">
        <v>5.8687954350369598</v>
      </c>
      <c r="BZ22" s="97">
        <v>1249.9696329855501</v>
      </c>
      <c r="CA22" s="97">
        <v>22.120177190206501</v>
      </c>
      <c r="CD22" s="35">
        <f t="shared" si="0"/>
        <v>8.0000262943199629E-3</v>
      </c>
      <c r="CE22" s="83">
        <f t="shared" si="1"/>
        <v>-4.1292323109472489E-3</v>
      </c>
      <c r="CF22" s="83"/>
      <c r="CG22" s="83">
        <f t="shared" si="2"/>
        <v>-4.13022407894152E-3</v>
      </c>
      <c r="CH22" s="83">
        <f t="shared" si="3"/>
        <v>-4.0643543658829473E-3</v>
      </c>
      <c r="CI22" s="83">
        <f t="shared" si="4"/>
        <v>-4.0568399358862188E-3</v>
      </c>
      <c r="CJ22" s="55">
        <f t="shared" si="5"/>
        <v>-4.130212989547688E-3</v>
      </c>
      <c r="CK22" s="83">
        <f t="shared" si="6"/>
        <v>-4.1288901590848881E-3</v>
      </c>
      <c r="CL22" s="83"/>
      <c r="CM22" s="74">
        <f t="shared" si="7"/>
        <v>9.5856441286452571E-2</v>
      </c>
      <c r="CN22" s="83"/>
      <c r="CO22" s="74">
        <f t="shared" si="8"/>
        <v>0.10233237462210243</v>
      </c>
      <c r="CP22" s="83">
        <f t="shared" si="9"/>
        <v>-4.1293718755718153E-3</v>
      </c>
      <c r="CQ22" s="83">
        <f t="shared" si="10"/>
        <v>-4.1290635892603927E-3</v>
      </c>
      <c r="CR22" s="74">
        <f t="shared" si="11"/>
        <v>-0.39295141783380871</v>
      </c>
    </row>
    <row r="23" spans="1:96" x14ac:dyDescent="0.25">
      <c r="A23" s="96" t="s">
        <v>22</v>
      </c>
      <c r="B23" s="97">
        <v>14982.33743</v>
      </c>
      <c r="C23" s="97"/>
      <c r="D23" s="97">
        <v>3665.7910797999998</v>
      </c>
      <c r="E23" s="97">
        <v>229.3212762</v>
      </c>
      <c r="F23" s="97">
        <v>201.24027387999999</v>
      </c>
      <c r="G23" s="97">
        <v>549.77253518999999</v>
      </c>
      <c r="H23" s="97">
        <v>1371.8412776</v>
      </c>
      <c r="I23" s="91">
        <v>48.972888912999998</v>
      </c>
      <c r="J23" s="91">
        <v>22.113652895000001</v>
      </c>
      <c r="K23" s="91">
        <v>141.68979374</v>
      </c>
      <c r="L23" s="91">
        <v>20.396425059999999</v>
      </c>
      <c r="M23" s="93">
        <v>27.707341569</v>
      </c>
      <c r="N23" s="93">
        <v>19.659426845999999</v>
      </c>
      <c r="O23" s="91">
        <v>13.89973254</v>
      </c>
      <c r="P23" s="97"/>
      <c r="Q23" s="96" t="s">
        <v>22</v>
      </c>
      <c r="R23" s="96">
        <v>0</v>
      </c>
      <c r="S23" s="97">
        <v>4.9253360435608098</v>
      </c>
      <c r="T23" s="97">
        <v>27.592912554738099</v>
      </c>
      <c r="U23" s="97">
        <v>58.715895638386897</v>
      </c>
      <c r="V23" s="97">
        <v>58.715895638386897</v>
      </c>
      <c r="W23" s="97">
        <v>79.479462324827793</v>
      </c>
      <c r="X23" s="97">
        <v>0</v>
      </c>
      <c r="Y23" s="97">
        <v>23.123389427957498</v>
      </c>
      <c r="Z23" s="97">
        <v>19.578241604678901</v>
      </c>
      <c r="AA23" s="97">
        <v>0.82019353484944602</v>
      </c>
      <c r="AB23" s="97">
        <v>14920.4719384125</v>
      </c>
      <c r="AC23" s="97">
        <v>208.17541932007799</v>
      </c>
      <c r="AD23" s="97">
        <v>7.1856877572208298</v>
      </c>
      <c r="AE23" s="97">
        <v>53.672227182833197</v>
      </c>
      <c r="AF23" s="97">
        <v>0</v>
      </c>
      <c r="AG23" s="97">
        <v>0</v>
      </c>
      <c r="AH23" s="97">
        <v>165.237629034516</v>
      </c>
      <c r="AI23" s="97">
        <v>165.237629034516</v>
      </c>
      <c r="AJ23" s="97">
        <v>29.2051571807106</v>
      </c>
      <c r="AK23" s="97">
        <v>58.7518202450308</v>
      </c>
      <c r="AL23" s="97">
        <v>3.3475660105626102E-2</v>
      </c>
      <c r="AM23" s="97">
        <v>138.83728923783499</v>
      </c>
      <c r="AN23" s="97">
        <v>0.148008695237417</v>
      </c>
      <c r="AO23" s="97">
        <v>24.027317303259402</v>
      </c>
      <c r="AP23" s="97">
        <v>7.2470136514881398</v>
      </c>
      <c r="AQ23" s="97">
        <v>3285.58190187227</v>
      </c>
      <c r="AR23" s="97">
        <v>335.85990028322902</v>
      </c>
      <c r="AS23" s="97">
        <v>3650.6469593362099</v>
      </c>
      <c r="AT23" s="97">
        <v>1.50817869108945E-4</v>
      </c>
      <c r="AU23" s="97">
        <v>85.152933672941003</v>
      </c>
      <c r="AV23" s="97">
        <v>0</v>
      </c>
      <c r="AW23" s="97">
        <v>373.956137919843</v>
      </c>
      <c r="AX23" s="97">
        <v>8.5811989637174194E-2</v>
      </c>
      <c r="AY23" s="97">
        <v>6.5226119382595605E-4</v>
      </c>
      <c r="AZ23" s="97">
        <v>69.761161576084206</v>
      </c>
      <c r="BA23" s="97">
        <v>9.4358830443625002E-2</v>
      </c>
      <c r="BB23" s="97">
        <v>0</v>
      </c>
      <c r="BC23" s="97">
        <v>1.8995903071589599</v>
      </c>
      <c r="BD23" s="97">
        <v>228.38895373573999</v>
      </c>
      <c r="BE23" s="97">
        <v>200.42390601934201</v>
      </c>
      <c r="BF23" s="97">
        <v>27.9650477163974</v>
      </c>
      <c r="BG23" s="97">
        <v>0</v>
      </c>
      <c r="BH23" s="97">
        <v>0</v>
      </c>
      <c r="BI23" s="97">
        <v>62.765935394875299</v>
      </c>
      <c r="BJ23" s="97">
        <v>0</v>
      </c>
      <c r="BK23" s="97">
        <v>9.6475326399797101</v>
      </c>
      <c r="BL23" s="97">
        <v>4.1807226683972898</v>
      </c>
      <c r="BM23" s="97">
        <v>5.5730902325765901E-3</v>
      </c>
      <c r="BN23" s="97">
        <v>38.6095715346924</v>
      </c>
      <c r="BO23" s="97">
        <v>1.0412641545013499</v>
      </c>
      <c r="BP23" s="97">
        <v>3.3303871876188399E-3</v>
      </c>
      <c r="BQ23" s="97">
        <v>13.3696526125321</v>
      </c>
      <c r="BR23" s="97">
        <v>1.27269277474825E-5</v>
      </c>
      <c r="BS23" s="97">
        <v>547.50135135846301</v>
      </c>
      <c r="BT23" s="97">
        <v>166.80716181173599</v>
      </c>
      <c r="BU23" s="97">
        <v>0</v>
      </c>
      <c r="BV23" s="97">
        <v>0</v>
      </c>
      <c r="BW23" s="97">
        <v>22.641598357704101</v>
      </c>
      <c r="BX23" s="97">
        <v>0</v>
      </c>
      <c r="BY23" s="97">
        <v>6.5914520722488401</v>
      </c>
      <c r="BZ23" s="97">
        <v>1366.17756443239</v>
      </c>
      <c r="CA23" s="97">
        <v>24.4404254793102</v>
      </c>
      <c r="CD23" s="35">
        <f t="shared" si="0"/>
        <v>7.9999949340543511E-3</v>
      </c>
      <c r="CE23" s="83">
        <f t="shared" si="1"/>
        <v>-4.1292282914161737E-3</v>
      </c>
      <c r="CF23" s="83"/>
      <c r="CG23" s="83">
        <f t="shared" si="2"/>
        <v>-4.1312011879891895E-3</v>
      </c>
      <c r="CH23" s="83">
        <f t="shared" si="3"/>
        <v>-4.0655733288650301E-3</v>
      </c>
      <c r="CI23" s="83">
        <f t="shared" si="4"/>
        <v>-4.0566823176993805E-3</v>
      </c>
      <c r="CJ23" s="83">
        <f t="shared" si="5"/>
        <v>-4.1311336710409844E-3</v>
      </c>
      <c r="CK23" s="83">
        <f t="shared" si="6"/>
        <v>-4.1285484407631535E-3</v>
      </c>
      <c r="CL23" s="83"/>
      <c r="CM23" s="74">
        <f t="shared" si="7"/>
        <v>0.16619288286724557</v>
      </c>
      <c r="CN23" s="83"/>
      <c r="CO23" s="74">
        <f t="shared" si="8"/>
        <v>0.1780161098123047</v>
      </c>
      <c r="CP23" s="83">
        <f t="shared" si="9"/>
        <v>-4.1299167578721712E-3</v>
      </c>
      <c r="CQ23" s="83">
        <f t="shared" si="10"/>
        <v>-4.1295833269735516E-3</v>
      </c>
      <c r="CR23" s="74">
        <f t="shared" si="11"/>
        <v>-0.47862207919231375</v>
      </c>
    </row>
    <row r="24" spans="1:96" x14ac:dyDescent="0.25">
      <c r="A24" s="96" t="s">
        <v>23</v>
      </c>
      <c r="B24" s="97">
        <v>13097.031434</v>
      </c>
      <c r="C24" s="97"/>
      <c r="D24" s="97">
        <v>3315.9686018000002</v>
      </c>
      <c r="E24" s="97">
        <v>194.76210986999999</v>
      </c>
      <c r="F24" s="97">
        <v>168.52474328</v>
      </c>
      <c r="G24" s="97">
        <v>474.19238041</v>
      </c>
      <c r="H24" s="97">
        <v>1184.5537485</v>
      </c>
      <c r="I24" s="91">
        <v>42.088587609000001</v>
      </c>
      <c r="J24" s="91">
        <v>19.294041241999999</v>
      </c>
      <c r="K24" s="91">
        <v>121.83582892</v>
      </c>
      <c r="L24" s="91">
        <v>17.498582872</v>
      </c>
      <c r="M24" s="93">
        <v>23.775870071</v>
      </c>
      <c r="N24" s="93">
        <v>16.939512944000001</v>
      </c>
      <c r="O24" s="91">
        <v>12.663812391</v>
      </c>
      <c r="P24" s="97"/>
      <c r="Q24" s="96" t="s">
        <v>23</v>
      </c>
      <c r="R24" s="96">
        <v>0</v>
      </c>
      <c r="S24" s="97">
        <v>4.2464270844918097</v>
      </c>
      <c r="T24" s="97">
        <v>23.677756709008499</v>
      </c>
      <c r="U24" s="97">
        <v>50.751630570960103</v>
      </c>
      <c r="V24" s="97">
        <v>50.751630570960103</v>
      </c>
      <c r="W24" s="97">
        <v>68.622961427434305</v>
      </c>
      <c r="X24" s="97">
        <v>0</v>
      </c>
      <c r="Y24" s="97">
        <v>19.962438414700699</v>
      </c>
      <c r="Z24" s="97">
        <v>16.869632375387798</v>
      </c>
      <c r="AA24" s="97">
        <v>0.73225143108133794</v>
      </c>
      <c r="AB24" s="97">
        <v>13042.9984342157</v>
      </c>
      <c r="AC24" s="97">
        <v>179.551699132067</v>
      </c>
      <c r="AD24" s="97">
        <v>6.2022945790267796</v>
      </c>
      <c r="AE24" s="97">
        <v>46.315484394893097</v>
      </c>
      <c r="AF24" s="97">
        <v>0</v>
      </c>
      <c r="AG24" s="97">
        <v>0</v>
      </c>
      <c r="AH24" s="97">
        <v>142.53037958940601</v>
      </c>
      <c r="AI24" s="97">
        <v>142.53037958940601</v>
      </c>
      <c r="AJ24" s="97">
        <v>26.418163606805599</v>
      </c>
      <c r="AK24" s="97">
        <v>50.708966778156999</v>
      </c>
      <c r="AL24" s="97">
        <v>2.9886708894512101E-2</v>
      </c>
      <c r="AM24" s="97">
        <v>119.775055588927</v>
      </c>
      <c r="AN24" s="97">
        <v>0.13873185740520899</v>
      </c>
      <c r="AO24" s="97">
        <v>20.715381750956201</v>
      </c>
      <c r="AP24" s="97">
        <v>6.2499971302908097</v>
      </c>
      <c r="AQ24" s="97">
        <v>2972.0529747757</v>
      </c>
      <c r="AR24" s="97">
        <v>303.81035722317898</v>
      </c>
      <c r="AS24" s="97">
        <v>3302.28149560569</v>
      </c>
      <c r="AT24" s="97">
        <v>1.4136455640227701E-4</v>
      </c>
      <c r="AU24" s="97">
        <v>73.471741932561699</v>
      </c>
      <c r="AV24" s="97">
        <v>0</v>
      </c>
      <c r="AW24" s="97">
        <v>323.31053438484099</v>
      </c>
      <c r="AX24" s="97">
        <v>7.1897636421457495E-2</v>
      </c>
      <c r="AY24" s="97">
        <v>6.1274695550301195E-4</v>
      </c>
      <c r="AZ24" s="97">
        <v>58.533162524181897</v>
      </c>
      <c r="BA24" s="97">
        <v>7.8904879419302604E-2</v>
      </c>
      <c r="BB24" s="97">
        <v>0</v>
      </c>
      <c r="BC24" s="97">
        <v>1.58649594316484</v>
      </c>
      <c r="BD24" s="97">
        <v>193.97080540146601</v>
      </c>
      <c r="BE24" s="97">
        <v>167.84167593140199</v>
      </c>
      <c r="BF24" s="97">
        <v>26.129129470063901</v>
      </c>
      <c r="BG24" s="97">
        <v>0</v>
      </c>
      <c r="BH24" s="97">
        <v>0</v>
      </c>
      <c r="BI24" s="97">
        <v>52.455913594360602</v>
      </c>
      <c r="BJ24" s="97">
        <v>0</v>
      </c>
      <c r="BK24" s="97">
        <v>8.0863575739237294</v>
      </c>
      <c r="BL24" s="97">
        <v>3.49162261104405</v>
      </c>
      <c r="BM24" s="97">
        <v>5.11808445937708E-3</v>
      </c>
      <c r="BN24" s="97">
        <v>32.361664575803097</v>
      </c>
      <c r="BO24" s="97">
        <v>0.89773666468884605</v>
      </c>
      <c r="BP24" s="97">
        <v>2.9273845282053799E-3</v>
      </c>
      <c r="BQ24" s="97">
        <v>11.166986421181999</v>
      </c>
      <c r="BR24" s="97">
        <v>1.1955957806246699E-5</v>
      </c>
      <c r="BS24" s="97">
        <v>472.23517360626602</v>
      </c>
      <c r="BT24" s="97">
        <v>144.220810455823</v>
      </c>
      <c r="BU24" s="97">
        <v>0</v>
      </c>
      <c r="BV24" s="97">
        <v>0</v>
      </c>
      <c r="BW24" s="97">
        <v>19.6018140758657</v>
      </c>
      <c r="BX24" s="97">
        <v>0</v>
      </c>
      <c r="BY24" s="97">
        <v>5.76477243395352</v>
      </c>
      <c r="BZ24" s="97">
        <v>1179.6670858843499</v>
      </c>
      <c r="CA24" s="97">
        <v>21.163606374279698</v>
      </c>
      <c r="CD24" s="35">
        <f t="shared" si="0"/>
        <v>7.9999732433349378E-3</v>
      </c>
      <c r="CE24" s="83">
        <f t="shared" si="1"/>
        <v>-4.125591364469809E-3</v>
      </c>
      <c r="CF24" s="83"/>
      <c r="CG24" s="83">
        <f t="shared" si="2"/>
        <v>-4.1276344374553105E-3</v>
      </c>
      <c r="CH24" s="83">
        <f t="shared" si="3"/>
        <v>-4.0629282002652397E-3</v>
      </c>
      <c r="CI24" s="83">
        <f t="shared" si="4"/>
        <v>-4.0532169656719236E-3</v>
      </c>
      <c r="CJ24" s="83">
        <f t="shared" si="5"/>
        <v>-4.1274530856900866E-3</v>
      </c>
      <c r="CK24" s="83">
        <f t="shared" si="6"/>
        <v>-4.1253194477988168E-3</v>
      </c>
      <c r="CL24" s="83"/>
      <c r="CM24" s="74">
        <f t="shared" si="7"/>
        <v>0.16985603375337557</v>
      </c>
      <c r="CN24" s="83"/>
      <c r="CO24" s="74">
        <f t="shared" si="8"/>
        <v>0.18383196527894244</v>
      </c>
      <c r="CP24" s="83">
        <f t="shared" si="9"/>
        <v>-4.126593966845931E-3</v>
      </c>
      <c r="CQ24" s="83">
        <f t="shared" si="10"/>
        <v>-4.1252997558559644E-3</v>
      </c>
      <c r="CR24" s="74">
        <f t="shared" si="11"/>
        <v>-0.50646796262296201</v>
      </c>
    </row>
    <row r="25" spans="1:96" x14ac:dyDescent="0.25">
      <c r="A25" s="96" t="s">
        <v>24</v>
      </c>
      <c r="B25" s="97">
        <v>8326.6626281000008</v>
      </c>
      <c r="C25" s="97"/>
      <c r="D25" s="97">
        <v>3995.1203983</v>
      </c>
      <c r="E25" s="97">
        <v>315.21387256999998</v>
      </c>
      <c r="F25" s="97">
        <v>293.49733966999997</v>
      </c>
      <c r="G25" s="97">
        <v>395.71341339000003</v>
      </c>
      <c r="H25" s="97">
        <v>2000.1816372999999</v>
      </c>
      <c r="I25" s="91">
        <v>84.333274614999993</v>
      </c>
      <c r="J25" s="91">
        <v>34.699867888</v>
      </c>
      <c r="K25" s="91">
        <v>243.36367559000001</v>
      </c>
      <c r="L25" s="91">
        <v>35.523400895000002</v>
      </c>
      <c r="M25" s="93">
        <v>48.220665478999997</v>
      </c>
      <c r="N25" s="93">
        <v>33.582332176999998</v>
      </c>
      <c r="O25" s="91">
        <v>15.333145223000001</v>
      </c>
      <c r="P25" s="97"/>
      <c r="Q25" s="96" t="s">
        <v>24</v>
      </c>
      <c r="R25" s="96">
        <v>0</v>
      </c>
      <c r="S25" s="97">
        <v>7.4061459316484397</v>
      </c>
      <c r="T25" s="97">
        <v>48.021710884480598</v>
      </c>
      <c r="U25" s="97">
        <v>85.796589647834494</v>
      </c>
      <c r="V25" s="97">
        <v>85.796589647834494</v>
      </c>
      <c r="W25" s="97">
        <v>117.603646893987</v>
      </c>
      <c r="X25" s="97">
        <v>0</v>
      </c>
      <c r="Y25" s="97">
        <v>33.763427272228</v>
      </c>
      <c r="Z25" s="97">
        <v>33.443765588193401</v>
      </c>
      <c r="AA25" s="97">
        <v>5.1430880482033502E-2</v>
      </c>
      <c r="AB25" s="97">
        <v>8292.3128010996606</v>
      </c>
      <c r="AC25" s="97">
        <v>310.42232410564702</v>
      </c>
      <c r="AD25" s="97">
        <v>10.4721764045999</v>
      </c>
      <c r="AE25" s="97">
        <v>79.149250450911097</v>
      </c>
      <c r="AF25" s="97">
        <v>0</v>
      </c>
      <c r="AG25" s="97">
        <v>0</v>
      </c>
      <c r="AH25" s="97">
        <v>247.13386624835999</v>
      </c>
      <c r="AI25" s="97">
        <v>247.13386624835999</v>
      </c>
      <c r="AJ25" s="97">
        <v>31.829156949732901</v>
      </c>
      <c r="AK25" s="97">
        <v>85.877316153262697</v>
      </c>
      <c r="AL25" s="97">
        <v>2.0991374011333601E-3</v>
      </c>
      <c r="AM25" s="97">
        <v>207.25569383023901</v>
      </c>
      <c r="AN25" s="97">
        <v>7.7557403447757797E-3</v>
      </c>
      <c r="AO25" s="97">
        <v>36.129481969033399</v>
      </c>
      <c r="AP25" s="97">
        <v>10.860392331436501</v>
      </c>
      <c r="AQ25" s="97">
        <v>3580.7741983509</v>
      </c>
      <c r="AR25" s="97">
        <v>366.03464419517201</v>
      </c>
      <c r="AS25" s="97">
        <v>3978.6379994958102</v>
      </c>
      <c r="AT25" s="97">
        <v>7.9029081006428594E-6</v>
      </c>
      <c r="AU25" s="97">
        <v>126.197370953065</v>
      </c>
      <c r="AV25" s="97">
        <v>0</v>
      </c>
      <c r="AW25" s="97">
        <v>525.78713596793898</v>
      </c>
      <c r="AX25" s="97">
        <v>0.124949750836334</v>
      </c>
      <c r="AY25" s="97">
        <v>3.2814732451043598E-5</v>
      </c>
      <c r="AZ25" s="97">
        <v>100.69386306786301</v>
      </c>
      <c r="BA25" s="97">
        <v>0.14006361644595</v>
      </c>
      <c r="BB25" s="97">
        <v>0</v>
      </c>
      <c r="BC25" s="97">
        <v>2.8519182517369601</v>
      </c>
      <c r="BD25" s="97">
        <v>313.93552132534802</v>
      </c>
      <c r="BE25" s="97">
        <v>292.30858071535101</v>
      </c>
      <c r="BF25" s="97">
        <v>21.626940609996801</v>
      </c>
      <c r="BG25" s="97">
        <v>0</v>
      </c>
      <c r="BH25" s="97">
        <v>0</v>
      </c>
      <c r="BI25" s="97">
        <v>93.095016432105894</v>
      </c>
      <c r="BJ25" s="97">
        <v>0</v>
      </c>
      <c r="BK25" s="97">
        <v>13.807609903982099</v>
      </c>
      <c r="BL25" s="97">
        <v>6.2770544134570097</v>
      </c>
      <c r="BM25" s="97">
        <v>3.02013916477895E-4</v>
      </c>
      <c r="BN25" s="97">
        <v>55.259624615971298</v>
      </c>
      <c r="BO25" s="97">
        <v>1.5657325153849899</v>
      </c>
      <c r="BP25" s="97">
        <v>2.0463952668970501E-4</v>
      </c>
      <c r="BQ25" s="97">
        <v>20.0579405544844</v>
      </c>
      <c r="BR25" s="97">
        <v>6.4029226231694705E-7</v>
      </c>
      <c r="BS25" s="97">
        <v>394.08082575848499</v>
      </c>
      <c r="BT25" s="97">
        <v>233.10624760680099</v>
      </c>
      <c r="BU25" s="97">
        <v>0</v>
      </c>
      <c r="BV25" s="97">
        <v>0</v>
      </c>
      <c r="BW25" s="97">
        <v>31.201517275357499</v>
      </c>
      <c r="BX25" s="97">
        <v>0</v>
      </c>
      <c r="BY25" s="97">
        <v>7.5712238436909098</v>
      </c>
      <c r="BZ25" s="97">
        <v>1991.9303159666399</v>
      </c>
      <c r="CA25" s="97">
        <v>33.095844073254298</v>
      </c>
      <c r="CD25" s="35">
        <f t="shared" si="0"/>
        <v>8.0000133095211035E-3</v>
      </c>
      <c r="CE25" s="83">
        <f t="shared" si="1"/>
        <v>-4.125281464439275E-3</v>
      </c>
      <c r="CF25" s="83"/>
      <c r="CG25" s="83">
        <f t="shared" si="2"/>
        <v>-4.1256325619632005E-3</v>
      </c>
      <c r="CH25" s="83">
        <f t="shared" si="3"/>
        <v>-4.055504392079295E-3</v>
      </c>
      <c r="CI25" s="83">
        <f t="shared" si="4"/>
        <v>-4.050322759264419E-3</v>
      </c>
      <c r="CJ25" s="83">
        <f t="shared" si="5"/>
        <v>-4.1256818097950617E-3</v>
      </c>
      <c r="CK25" s="83">
        <f t="shared" si="6"/>
        <v>-4.125286013773371E-3</v>
      </c>
      <c r="CL25" s="83"/>
      <c r="CM25" s="74">
        <f t="shared" si="7"/>
        <v>1.5492002449501545E-2</v>
      </c>
      <c r="CN25" s="83"/>
      <c r="CO25" s="74">
        <f t="shared" si="8"/>
        <v>1.7061459735368552E-2</v>
      </c>
      <c r="CP25" s="83">
        <f t="shared" si="9"/>
        <v>-4.1259197180935608E-3</v>
      </c>
      <c r="CQ25" s="83">
        <f t="shared" si="10"/>
        <v>-4.1261752780082164E-3</v>
      </c>
      <c r="CR25" s="74">
        <f t="shared" si="11"/>
        <v>-0.29170485419092546</v>
      </c>
    </row>
    <row r="26" spans="1:96" x14ac:dyDescent="0.25">
      <c r="A26" s="96" t="s">
        <v>25</v>
      </c>
      <c r="B26" s="97">
        <v>10569.02864</v>
      </c>
      <c r="C26" s="97"/>
      <c r="D26" s="97">
        <v>2316.5876232999999</v>
      </c>
      <c r="E26" s="97">
        <v>142.84202793</v>
      </c>
      <c r="F26" s="97">
        <v>124.69877609</v>
      </c>
      <c r="G26" s="97">
        <v>351.63100176</v>
      </c>
      <c r="H26" s="97">
        <v>950.13527221000004</v>
      </c>
      <c r="I26" s="91">
        <v>34.744765045000001</v>
      </c>
      <c r="J26" s="91">
        <v>15.600788229000001</v>
      </c>
      <c r="K26" s="91">
        <v>100.50453324999999</v>
      </c>
      <c r="L26" s="91">
        <v>14.47731241</v>
      </c>
      <c r="M26" s="93">
        <v>19.665472339000001</v>
      </c>
      <c r="N26" s="93">
        <v>13.935081904</v>
      </c>
      <c r="O26" s="91">
        <v>9.4017658471000001</v>
      </c>
      <c r="P26" s="97"/>
      <c r="Q26" s="96" t="s">
        <v>25</v>
      </c>
      <c r="R26" s="96">
        <v>0</v>
      </c>
      <c r="S26" s="97">
        <v>3.4111703424486701</v>
      </c>
      <c r="T26" s="97">
        <v>19.584319376438899</v>
      </c>
      <c r="U26" s="97">
        <v>40.667193133719103</v>
      </c>
      <c r="V26" s="97">
        <v>40.667193133719103</v>
      </c>
      <c r="W26" s="97">
        <v>55.047157826046799</v>
      </c>
      <c r="X26" s="97">
        <v>0</v>
      </c>
      <c r="Y26" s="97">
        <v>16.015243177811101</v>
      </c>
      <c r="Z26" s="97">
        <v>13.877584384173799</v>
      </c>
      <c r="AA26" s="97">
        <v>0.56859424544675796</v>
      </c>
      <c r="AB26" s="97">
        <v>10525.4275448055</v>
      </c>
      <c r="AC26" s="97">
        <v>144.17880937664799</v>
      </c>
      <c r="AD26" s="97">
        <v>4.9767956202216403</v>
      </c>
      <c r="AE26" s="97">
        <v>37.172893994619599</v>
      </c>
      <c r="AF26" s="97">
        <v>0</v>
      </c>
      <c r="AG26" s="97">
        <v>0</v>
      </c>
      <c r="AH26" s="97">
        <v>114.44063769405</v>
      </c>
      <c r="AI26" s="97">
        <v>114.44063769405</v>
      </c>
      <c r="AJ26" s="97">
        <v>18.4562407316694</v>
      </c>
      <c r="AK26" s="97">
        <v>40.691316906481703</v>
      </c>
      <c r="AL26" s="97">
        <v>2.32070227885726E-2</v>
      </c>
      <c r="AM26" s="97">
        <v>96.156528277781007</v>
      </c>
      <c r="AN26" s="97">
        <v>0.10267935909317</v>
      </c>
      <c r="AO26" s="97">
        <v>16.6407519936987</v>
      </c>
      <c r="AP26" s="97">
        <v>5.0191378531235697</v>
      </c>
      <c r="AQ26" s="97">
        <v>2076.3269752665201</v>
      </c>
      <c r="AR26" s="97">
        <v>212.246680575234</v>
      </c>
      <c r="AS26" s="97">
        <v>2307.02989657342</v>
      </c>
      <c r="AT26" s="97">
        <v>1.04629272586715E-4</v>
      </c>
      <c r="AU26" s="97">
        <v>58.9759847108188</v>
      </c>
      <c r="AV26" s="97">
        <v>0</v>
      </c>
      <c r="AW26" s="97">
        <v>259.01139799786603</v>
      </c>
      <c r="AX26" s="97">
        <v>5.3170854003527397E-2</v>
      </c>
      <c r="AY26" s="97">
        <v>4.33658975265905E-4</v>
      </c>
      <c r="AZ26" s="97">
        <v>43.245119286727601</v>
      </c>
      <c r="BA26" s="97">
        <v>5.8363452939345299E-2</v>
      </c>
      <c r="BB26" s="97">
        <v>0</v>
      </c>
      <c r="BC26" s="97">
        <v>1.17375581886605</v>
      </c>
      <c r="BD26" s="97">
        <v>142.261762858862</v>
      </c>
      <c r="BE26" s="97">
        <v>124.19335485005401</v>
      </c>
      <c r="BF26" s="97">
        <v>18.068408008807399</v>
      </c>
      <c r="BG26" s="97">
        <v>0</v>
      </c>
      <c r="BH26" s="97">
        <v>0</v>
      </c>
      <c r="BI26" s="97">
        <v>38.8405052124318</v>
      </c>
      <c r="BJ26" s="97">
        <v>0</v>
      </c>
      <c r="BK26" s="97">
        <v>5.9918102877208099</v>
      </c>
      <c r="BL26" s="97">
        <v>2.5832575713421102</v>
      </c>
      <c r="BM26" s="97">
        <v>3.7559043832184101E-3</v>
      </c>
      <c r="BN26" s="97">
        <v>23.9792658423695</v>
      </c>
      <c r="BO26" s="97">
        <v>0.72115504895745897</v>
      </c>
      <c r="BP26" s="97">
        <v>2.3009478923152302E-3</v>
      </c>
      <c r="BQ26" s="97">
        <v>8.2616075508633795</v>
      </c>
      <c r="BR26" s="97">
        <v>8.4615395592960603E-6</v>
      </c>
      <c r="BS26" s="97">
        <v>350.18007510297002</v>
      </c>
      <c r="BT26" s="97">
        <v>115.535293594536</v>
      </c>
      <c r="BU26" s="97">
        <v>0</v>
      </c>
      <c r="BV26" s="97">
        <v>0</v>
      </c>
      <c r="BW26" s="97">
        <v>15.682592296732899</v>
      </c>
      <c r="BX26" s="97">
        <v>0</v>
      </c>
      <c r="BY26" s="97">
        <v>4.5665251238178701</v>
      </c>
      <c r="BZ26" s="97">
        <v>946.215600733477</v>
      </c>
      <c r="CA26" s="97">
        <v>16.928711330954702</v>
      </c>
      <c r="CD26" s="35">
        <f t="shared" si="0"/>
        <v>8.0000006757962004E-3</v>
      </c>
      <c r="CE26" s="83">
        <f t="shared" si="1"/>
        <v>-4.1253644662751984E-3</v>
      </c>
      <c r="CF26" s="83"/>
      <c r="CG26" s="83">
        <f t="shared" si="2"/>
        <v>-4.1257782051709272E-3</v>
      </c>
      <c r="CH26" s="83">
        <f t="shared" si="3"/>
        <v>-4.0622853059910421E-3</v>
      </c>
      <c r="CI26" s="83">
        <f t="shared" si="4"/>
        <v>-4.0531371340902832E-3</v>
      </c>
      <c r="CJ26" s="83">
        <f t="shared" si="5"/>
        <v>-4.1262762662215083E-3</v>
      </c>
      <c r="CK26" s="83">
        <f t="shared" si="6"/>
        <v>-4.1253825546397616E-3</v>
      </c>
      <c r="CL26" s="83"/>
      <c r="CM26" s="74">
        <f t="shared" si="7"/>
        <v>0.1386614513136899</v>
      </c>
      <c r="CN26" s="83"/>
      <c r="CO26" s="74">
        <f t="shared" si="8"/>
        <v>0.14943654750479343</v>
      </c>
      <c r="CP26" s="83">
        <f t="shared" si="9"/>
        <v>-4.1266724318724879E-3</v>
      </c>
      <c r="CQ26" s="83">
        <f t="shared" si="10"/>
        <v>-4.1260984486712581E-3</v>
      </c>
      <c r="CR26" s="74">
        <f t="shared" si="11"/>
        <v>-0.46614945162969185</v>
      </c>
    </row>
    <row r="27" spans="1:96" x14ac:dyDescent="0.25">
      <c r="A27" s="96" t="s">
        <v>26</v>
      </c>
      <c r="B27" s="97">
        <v>4048.8378338000002</v>
      </c>
      <c r="C27" s="97"/>
      <c r="D27" s="97">
        <v>505.97628313000001</v>
      </c>
      <c r="E27" s="97">
        <v>70.850783152999995</v>
      </c>
      <c r="F27" s="97">
        <v>60.172367967</v>
      </c>
      <c r="G27" s="97">
        <v>73.084636822999997</v>
      </c>
      <c r="H27" s="97">
        <v>341.85511882999998</v>
      </c>
      <c r="I27" s="91">
        <v>13.565802262</v>
      </c>
      <c r="J27" s="91">
        <v>6.3186728433999999</v>
      </c>
      <c r="K27" s="91">
        <v>39.313070527000001</v>
      </c>
      <c r="L27" s="91">
        <v>5.6525601425999996</v>
      </c>
      <c r="M27" s="93">
        <v>7.6830927990999998</v>
      </c>
      <c r="N27" s="93">
        <v>5.5203091831000002</v>
      </c>
      <c r="O27" s="91">
        <v>4.7011003338000004</v>
      </c>
      <c r="P27" s="97"/>
      <c r="Q27" s="96" t="s">
        <v>26</v>
      </c>
      <c r="R27" s="96">
        <v>0</v>
      </c>
      <c r="S27" s="97">
        <v>1.24924606034968</v>
      </c>
      <c r="T27" s="97">
        <v>7.65143447634191</v>
      </c>
      <c r="U27" s="97">
        <v>14.659473061496101</v>
      </c>
      <c r="V27" s="97">
        <v>14.659473061496101</v>
      </c>
      <c r="W27" s="97">
        <v>19.9805806022189</v>
      </c>
      <c r="X27" s="97">
        <v>0</v>
      </c>
      <c r="Y27" s="97">
        <v>5.7665543250777098</v>
      </c>
      <c r="Z27" s="97">
        <v>5.4975623546197596</v>
      </c>
      <c r="AA27" s="97">
        <v>9.1571136847059795E-2</v>
      </c>
      <c r="AB27" s="97">
        <v>4032.1554480023301</v>
      </c>
      <c r="AC27" s="97">
        <v>52.546568881454299</v>
      </c>
      <c r="AD27" s="97">
        <v>1.7897602815973599</v>
      </c>
      <c r="AE27" s="97">
        <v>13.4612433333652</v>
      </c>
      <c r="AF27" s="97">
        <v>0</v>
      </c>
      <c r="AG27" s="97">
        <v>0</v>
      </c>
      <c r="AH27" s="97">
        <v>41.785904969970503</v>
      </c>
      <c r="AI27" s="97">
        <v>41.785904969970503</v>
      </c>
      <c r="AJ27" s="97">
        <v>4.0311304030666202</v>
      </c>
      <c r="AK27" s="97">
        <v>14.6590392539559</v>
      </c>
      <c r="AL27" s="97">
        <v>3.73744561486135E-3</v>
      </c>
      <c r="AM27" s="97">
        <v>35.072431983909098</v>
      </c>
      <c r="AN27" s="97">
        <v>1.7467965751263501E-2</v>
      </c>
      <c r="AO27" s="97">
        <v>6.0942098208215496</v>
      </c>
      <c r="AP27" s="97">
        <v>1.83466896591328</v>
      </c>
      <c r="AQ27" s="97">
        <v>453.50202263309001</v>
      </c>
      <c r="AR27" s="97">
        <v>46.358001208353301</v>
      </c>
      <c r="AS27" s="97">
        <v>503.89115424451001</v>
      </c>
      <c r="AT27" s="97">
        <v>1.7799377074501899E-5</v>
      </c>
      <c r="AU27" s="97">
        <v>21.418881886489501</v>
      </c>
      <c r="AV27" s="97">
        <v>0</v>
      </c>
      <c r="AW27" s="97">
        <v>91.270621963709701</v>
      </c>
      <c r="AX27" s="97">
        <v>2.5640336754906599E-2</v>
      </c>
      <c r="AY27" s="97">
        <v>8.4020300390769197E-5</v>
      </c>
      <c r="AZ27" s="97">
        <v>20.7432117589025</v>
      </c>
      <c r="BA27" s="97">
        <v>2.8528189612923499E-2</v>
      </c>
      <c r="BB27" s="97">
        <v>0</v>
      </c>
      <c r="BC27" s="97">
        <v>0.57831403241896595</v>
      </c>
      <c r="BD27" s="97">
        <v>70.563301768757597</v>
      </c>
      <c r="BE27" s="97">
        <v>59.928880213286597</v>
      </c>
      <c r="BF27" s="97">
        <v>10.634421555471</v>
      </c>
      <c r="BG27" s="97">
        <v>0</v>
      </c>
      <c r="BH27" s="97">
        <v>0</v>
      </c>
      <c r="BI27" s="97">
        <v>18.957296885640702</v>
      </c>
      <c r="BJ27" s="97">
        <v>0</v>
      </c>
      <c r="BK27" s="97">
        <v>2.8494953242172198</v>
      </c>
      <c r="BL27" s="97">
        <v>1.27283224380914</v>
      </c>
      <c r="BM27" s="97">
        <v>6.8680223559692795E-4</v>
      </c>
      <c r="BN27" s="97">
        <v>11.4039036668375</v>
      </c>
      <c r="BO27" s="97">
        <v>0.26410266279325501</v>
      </c>
      <c r="BP27" s="97">
        <v>3.7569558579562002E-4</v>
      </c>
      <c r="BQ27" s="97">
        <v>4.0685096175532003</v>
      </c>
      <c r="BR27" s="97">
        <v>1.6394176832729801E-6</v>
      </c>
      <c r="BS27" s="97">
        <v>72.783481848928204</v>
      </c>
      <c r="BT27" s="97">
        <v>40.567374629072503</v>
      </c>
      <c r="BU27" s="97">
        <v>0</v>
      </c>
      <c r="BV27" s="97">
        <v>0</v>
      </c>
      <c r="BW27" s="97">
        <v>5.4659177724509496</v>
      </c>
      <c r="BX27" s="97">
        <v>0</v>
      </c>
      <c r="BY27" s="97">
        <v>1.44659124345819</v>
      </c>
      <c r="BZ27" s="97">
        <v>340.44654987571403</v>
      </c>
      <c r="CA27" s="97">
        <v>5.8412505613811296</v>
      </c>
      <c r="CD27" s="35">
        <f t="shared" si="0"/>
        <v>8.0000023201648417E-3</v>
      </c>
      <c r="CE27" s="83">
        <f t="shared" si="1"/>
        <v>-4.1202899405859928E-3</v>
      </c>
      <c r="CF27" s="83"/>
      <c r="CG27" s="83">
        <f t="shared" si="2"/>
        <v>-4.1210012307123841E-3</v>
      </c>
      <c r="CH27" s="83">
        <f t="shared" si="3"/>
        <v>-4.0575611369261895E-3</v>
      </c>
      <c r="CI27" s="83">
        <f t="shared" si="4"/>
        <v>-4.0465044328476061E-3</v>
      </c>
      <c r="CJ27" s="83">
        <f t="shared" si="5"/>
        <v>-4.120633106532972E-3</v>
      </c>
      <c r="CK27" s="83">
        <f t="shared" si="6"/>
        <v>-4.1203681814295625E-3</v>
      </c>
      <c r="CL27" s="83"/>
      <c r="CM27" s="74">
        <f t="shared" si="7"/>
        <v>6.2901076151560653E-2</v>
      </c>
      <c r="CN27" s="83"/>
      <c r="CO27" s="74">
        <f t="shared" si="8"/>
        <v>7.8132680958685932E-2</v>
      </c>
      <c r="CP27" s="83">
        <f t="shared" si="9"/>
        <v>-4.120518075975633E-3</v>
      </c>
      <c r="CQ27" s="83">
        <f t="shared" si="10"/>
        <v>-4.1205714618083754E-3</v>
      </c>
      <c r="CR27" s="74">
        <f t="shared" si="11"/>
        <v>-0.60973626690705462</v>
      </c>
    </row>
    <row r="28" spans="1:96" x14ac:dyDescent="0.25">
      <c r="A28" s="96" t="s">
        <v>27</v>
      </c>
      <c r="B28" s="97">
        <v>4200.9532271999997</v>
      </c>
      <c r="C28" s="97"/>
      <c r="D28" s="97">
        <v>949.06699389000005</v>
      </c>
      <c r="E28" s="97">
        <v>95.624525018</v>
      </c>
      <c r="F28" s="97">
        <v>83.225737342000002</v>
      </c>
      <c r="G28" s="97">
        <v>120.81021613</v>
      </c>
      <c r="H28" s="97">
        <v>446.00351006</v>
      </c>
      <c r="I28" s="91">
        <v>17.317342317000001</v>
      </c>
      <c r="J28" s="91">
        <v>7.9418646211999997</v>
      </c>
      <c r="K28" s="91">
        <v>50.153125701999997</v>
      </c>
      <c r="L28" s="91">
        <v>7.2256275530999998</v>
      </c>
      <c r="M28" s="93">
        <v>9.8194537737999994</v>
      </c>
      <c r="N28" s="93">
        <v>7.0232358054999997</v>
      </c>
      <c r="O28" s="91">
        <v>5.5406762939999998</v>
      </c>
      <c r="P28" s="97"/>
      <c r="Q28" s="96" t="s">
        <v>27</v>
      </c>
      <c r="R28" s="96">
        <v>0</v>
      </c>
      <c r="S28" s="97">
        <v>1.6300090738656301</v>
      </c>
      <c r="T28" s="97">
        <v>9.77894889816465</v>
      </c>
      <c r="U28" s="97">
        <v>19.105144255413901</v>
      </c>
      <c r="V28" s="97">
        <v>19.105144255413901</v>
      </c>
      <c r="W28" s="97">
        <v>26.0533631373765</v>
      </c>
      <c r="X28" s="97">
        <v>0</v>
      </c>
      <c r="Y28" s="97">
        <v>7.5243596208898103</v>
      </c>
      <c r="Z28" s="97">
        <v>6.9942579990593403</v>
      </c>
      <c r="AA28" s="97">
        <v>0.12181717183138099</v>
      </c>
      <c r="AB28" s="97">
        <v>4183.6249575696202</v>
      </c>
      <c r="AC28" s="97">
        <v>68.561949528889699</v>
      </c>
      <c r="AD28" s="97">
        <v>2.3359223773636901</v>
      </c>
      <c r="AE28" s="97">
        <v>17.564200075580999</v>
      </c>
      <c r="AF28" s="97">
        <v>0</v>
      </c>
      <c r="AG28" s="97">
        <v>0</v>
      </c>
      <c r="AH28" s="97">
        <v>54.509915118464498</v>
      </c>
      <c r="AI28" s="97">
        <v>54.509915118464498</v>
      </c>
      <c r="AJ28" s="97">
        <v>7.5612115785817098</v>
      </c>
      <c r="AK28" s="97">
        <v>19.130803019723999</v>
      </c>
      <c r="AL28" s="97">
        <v>4.9718871714836002E-3</v>
      </c>
      <c r="AM28" s="97">
        <v>45.749825226674801</v>
      </c>
      <c r="AN28" s="97">
        <v>2.08600810118416E-2</v>
      </c>
      <c r="AO28" s="97">
        <v>7.9516904922381899</v>
      </c>
      <c r="AP28" s="97">
        <v>2.3935353530086201</v>
      </c>
      <c r="AQ28" s="97">
        <v>850.63679455040995</v>
      </c>
      <c r="AR28" s="97">
        <v>86.953968469814598</v>
      </c>
      <c r="AS28" s="97">
        <v>945.15197459880596</v>
      </c>
      <c r="AT28" s="97">
        <v>2.1255817959965401E-5</v>
      </c>
      <c r="AU28" s="97">
        <v>27.944705999265899</v>
      </c>
      <c r="AV28" s="97">
        <v>0</v>
      </c>
      <c r="AW28" s="97">
        <v>119.11685670085799</v>
      </c>
      <c r="AX28" s="97">
        <v>3.5454668345188699E-2</v>
      </c>
      <c r="AY28" s="97">
        <v>9.9126285852389501E-5</v>
      </c>
      <c r="AZ28" s="97">
        <v>28.661848816184101</v>
      </c>
      <c r="BA28" s="97">
        <v>3.94881228341077E-2</v>
      </c>
      <c r="BB28" s="97">
        <v>0</v>
      </c>
      <c r="BC28" s="97">
        <v>0.80099989369974101</v>
      </c>
      <c r="BD28" s="97">
        <v>95.236254716875493</v>
      </c>
      <c r="BE28" s="97">
        <v>82.888613240120506</v>
      </c>
      <c r="BF28" s="97">
        <v>12.347641476754999</v>
      </c>
      <c r="BG28" s="97">
        <v>0</v>
      </c>
      <c r="BH28" s="97">
        <v>0</v>
      </c>
      <c r="BI28" s="97">
        <v>26.2475650800883</v>
      </c>
      <c r="BJ28" s="97">
        <v>0</v>
      </c>
      <c r="BK28" s="97">
        <v>3.9391579567805901</v>
      </c>
      <c r="BL28" s="97">
        <v>1.76295812815026</v>
      </c>
      <c r="BM28" s="97">
        <v>8.3230893524473997E-4</v>
      </c>
      <c r="BN28" s="97">
        <v>15.764830909318301</v>
      </c>
      <c r="BO28" s="97">
        <v>0.34459959386352002</v>
      </c>
      <c r="BP28" s="97">
        <v>4.8103762978885201E-4</v>
      </c>
      <c r="BQ28" s="97">
        <v>5.63489525775889</v>
      </c>
      <c r="BR28" s="97">
        <v>1.9341099188368402E-6</v>
      </c>
      <c r="BS28" s="97">
        <v>120.311786789102</v>
      </c>
      <c r="BT28" s="97">
        <v>52.9563628274406</v>
      </c>
      <c r="BU28" s="97">
        <v>0</v>
      </c>
      <c r="BV28" s="97">
        <v>0</v>
      </c>
      <c r="BW28" s="97">
        <v>7.1300910996515396</v>
      </c>
      <c r="BX28" s="97">
        <v>0</v>
      </c>
      <c r="BY28" s="97">
        <v>1.8805800344699699</v>
      </c>
      <c r="BZ28" s="97">
        <v>444.16373646488802</v>
      </c>
      <c r="CA28" s="97">
        <v>7.6236701203665103</v>
      </c>
      <c r="CD28" s="35">
        <f t="shared" si="0"/>
        <v>7.9999955370047872E-3</v>
      </c>
      <c r="CE28" s="83">
        <f t="shared" si="1"/>
        <v>-4.1248423139262297E-3</v>
      </c>
      <c r="CF28" s="83"/>
      <c r="CG28" s="83">
        <f t="shared" si="2"/>
        <v>-4.1251242708877185E-3</v>
      </c>
      <c r="CH28" s="83">
        <f t="shared" si="3"/>
        <v>-4.06036318665552E-3</v>
      </c>
      <c r="CI28" s="83">
        <f t="shared" si="4"/>
        <v>-4.0507193164795903E-3</v>
      </c>
      <c r="CJ28" s="83">
        <f t="shared" si="5"/>
        <v>-4.1257217879790524E-3</v>
      </c>
      <c r="CK28" s="83">
        <f t="shared" si="6"/>
        <v>-4.1250204395577002E-3</v>
      </c>
      <c r="CL28" s="83"/>
      <c r="CM28" s="74">
        <f t="shared" si="7"/>
        <v>8.6869748504842678E-2</v>
      </c>
      <c r="CN28" s="83"/>
      <c r="CO28" s="74">
        <f t="shared" si="8"/>
        <v>0.10048441243372534</v>
      </c>
      <c r="CP28" s="83">
        <f t="shared" si="9"/>
        <v>-4.1249621993662668E-3</v>
      </c>
      <c r="CQ28" s="83">
        <f t="shared" si="10"/>
        <v>-4.1259908172193854E-3</v>
      </c>
      <c r="CR28" s="74">
        <f t="shared" si="11"/>
        <v>-0.56800664287127178</v>
      </c>
    </row>
    <row r="29" spans="1:96" x14ac:dyDescent="0.25">
      <c r="A29" s="96" t="s">
        <v>28</v>
      </c>
      <c r="B29" s="97">
        <v>11758.265909</v>
      </c>
      <c r="C29" s="97"/>
      <c r="D29" s="97">
        <v>4067.3088717000001</v>
      </c>
      <c r="E29" s="97">
        <v>156.66770309</v>
      </c>
      <c r="F29" s="97">
        <v>142.91593735000001</v>
      </c>
      <c r="G29" s="97">
        <v>559.02677415000005</v>
      </c>
      <c r="H29" s="97">
        <v>1415.5470015999999</v>
      </c>
      <c r="I29" s="91">
        <v>52.256273446000002</v>
      </c>
      <c r="J29" s="91">
        <v>22.137309199000001</v>
      </c>
      <c r="K29" s="91">
        <v>150.83966283999999</v>
      </c>
      <c r="L29" s="91">
        <v>21.846108451999999</v>
      </c>
      <c r="M29" s="93">
        <v>29.653779341</v>
      </c>
      <c r="N29" s="93">
        <v>20.677042234000002</v>
      </c>
      <c r="O29" s="91">
        <v>10.148408042</v>
      </c>
      <c r="P29" s="97"/>
      <c r="Q29" s="96" t="s">
        <v>28</v>
      </c>
      <c r="R29" s="96">
        <v>0</v>
      </c>
      <c r="S29" s="97">
        <v>5.0640974862033303</v>
      </c>
      <c r="T29" s="97">
        <v>29.531702587244101</v>
      </c>
      <c r="U29" s="97">
        <v>60.656909808789599</v>
      </c>
      <c r="V29" s="97">
        <v>60.656909808789599</v>
      </c>
      <c r="W29" s="97">
        <v>81.938229287901507</v>
      </c>
      <c r="X29" s="97">
        <v>0</v>
      </c>
      <c r="Y29" s="97">
        <v>23.852369359112799</v>
      </c>
      <c r="Z29" s="97">
        <v>20.5919360605238</v>
      </c>
      <c r="AA29" s="97">
        <v>0.925634613790975</v>
      </c>
      <c r="AB29" s="97">
        <v>11709.8640938728</v>
      </c>
      <c r="AC29" s="97">
        <v>214.245072578048</v>
      </c>
      <c r="AD29" s="97">
        <v>7.4113173026240498</v>
      </c>
      <c r="AE29" s="97">
        <v>55.305145836007597</v>
      </c>
      <c r="AF29" s="97">
        <v>0</v>
      </c>
      <c r="AG29" s="97">
        <v>0</v>
      </c>
      <c r="AH29" s="97">
        <v>170.04585946702201</v>
      </c>
      <c r="AI29" s="97">
        <v>170.04585946702201</v>
      </c>
      <c r="AJ29" s="97">
        <v>32.404443755176601</v>
      </c>
      <c r="AK29" s="97">
        <v>60.583261882740899</v>
      </c>
      <c r="AL29" s="97">
        <v>3.7779747685172199E-2</v>
      </c>
      <c r="AM29" s="97">
        <v>142.91806980473601</v>
      </c>
      <c r="AN29" s="97">
        <v>0.17689494598379801</v>
      </c>
      <c r="AO29" s="97">
        <v>24.7041918407247</v>
      </c>
      <c r="AP29" s="97">
        <v>7.4554055801787404</v>
      </c>
      <c r="AQ29" s="97">
        <v>3645.5015973500399</v>
      </c>
      <c r="AR29" s="97">
        <v>372.65192374388897</v>
      </c>
      <c r="AS29" s="97">
        <v>4050.5579648491098</v>
      </c>
      <c r="AT29" s="97">
        <v>1.80251230466996E-4</v>
      </c>
      <c r="AU29" s="97">
        <v>87.705801060665607</v>
      </c>
      <c r="AV29" s="97">
        <v>0</v>
      </c>
      <c r="AW29" s="97">
        <v>387.22034909739898</v>
      </c>
      <c r="AX29" s="97">
        <v>6.1014223438438701E-2</v>
      </c>
      <c r="AY29" s="97">
        <v>7.4808785752079204E-4</v>
      </c>
      <c r="AZ29" s="97">
        <v>49.884297879704803</v>
      </c>
      <c r="BA29" s="97">
        <v>6.6280174606061601E-2</v>
      </c>
      <c r="BB29" s="97">
        <v>0</v>
      </c>
      <c r="BC29" s="97">
        <v>1.32447573482806</v>
      </c>
      <c r="BD29" s="97">
        <v>156.03302789429699</v>
      </c>
      <c r="BE29" s="97">
        <v>142.33785729072599</v>
      </c>
      <c r="BF29" s="97">
        <v>13.6951706035703</v>
      </c>
      <c r="BG29" s="97">
        <v>0</v>
      </c>
      <c r="BH29" s="97">
        <v>0</v>
      </c>
      <c r="BI29" s="97">
        <v>44.096027395735</v>
      </c>
      <c r="BJ29" s="97">
        <v>0</v>
      </c>
      <c r="BK29" s="97">
        <v>6.9280394994405796</v>
      </c>
      <c r="BL29" s="97">
        <v>2.9148629604766301</v>
      </c>
      <c r="BM29" s="97">
        <v>6.3362449535761698E-3</v>
      </c>
      <c r="BN29" s="97">
        <v>27.725717262741298</v>
      </c>
      <c r="BO29" s="97">
        <v>1.0705989008833401</v>
      </c>
      <c r="BP29" s="97">
        <v>3.7242892293082499E-3</v>
      </c>
      <c r="BQ29" s="97">
        <v>9.3263189408995792</v>
      </c>
      <c r="BR29" s="97">
        <v>1.45968157526855E-5</v>
      </c>
      <c r="BS29" s="97">
        <v>556.72498110881304</v>
      </c>
      <c r="BT29" s="97">
        <v>172.78506324247101</v>
      </c>
      <c r="BU29" s="97">
        <v>0</v>
      </c>
      <c r="BV29" s="97">
        <v>0</v>
      </c>
      <c r="BW29" s="97">
        <v>23.508357766754699</v>
      </c>
      <c r="BX29" s="97">
        <v>0</v>
      </c>
      <c r="BY29" s="97">
        <v>6.9879809219986999</v>
      </c>
      <c r="BZ29" s="97">
        <v>1409.72039229043</v>
      </c>
      <c r="CA29" s="97">
        <v>25.404948924346499</v>
      </c>
      <c r="CD29" s="35">
        <f t="shared" si="0"/>
        <v>7.99999507139104E-3</v>
      </c>
      <c r="CE29" s="83">
        <f t="shared" si="1"/>
        <v>-4.1164075980074325E-3</v>
      </c>
      <c r="CF29" s="83"/>
      <c r="CG29" s="83">
        <f t="shared" si="2"/>
        <v>-4.1184250764533005E-3</v>
      </c>
      <c r="CH29" s="83">
        <f t="shared" si="3"/>
        <v>-4.0510914705784162E-3</v>
      </c>
      <c r="CI29" s="83">
        <f t="shared" si="4"/>
        <v>-4.0448956917820958E-3</v>
      </c>
      <c r="CJ29" s="83">
        <f t="shared" si="5"/>
        <v>-4.1175005341861958E-3</v>
      </c>
      <c r="CK29" s="83">
        <f t="shared" si="6"/>
        <v>-4.116153898799586E-3</v>
      </c>
      <c r="CL29" s="83"/>
      <c r="CM29" s="74">
        <f t="shared" si="7"/>
        <v>0.1273285571275414</v>
      </c>
      <c r="CN29" s="83"/>
      <c r="CO29" s="74">
        <f t="shared" si="8"/>
        <v>0.130828032599236</v>
      </c>
      <c r="CP29" s="83">
        <f t="shared" si="9"/>
        <v>-4.1167350829751509E-3</v>
      </c>
      <c r="CQ29" s="83">
        <f t="shared" si="10"/>
        <v>-4.1159742536221568E-3</v>
      </c>
      <c r="CR29" s="74">
        <f t="shared" si="11"/>
        <v>-0.26536205981037153</v>
      </c>
    </row>
    <row r="30" spans="1:96" x14ac:dyDescent="0.25">
      <c r="A30" s="96" t="s">
        <v>29</v>
      </c>
      <c r="B30" s="97">
        <v>2801.3711214999998</v>
      </c>
      <c r="C30" s="97"/>
      <c r="D30" s="97">
        <v>570.97266516000002</v>
      </c>
      <c r="E30" s="97">
        <v>43.059013129999997</v>
      </c>
      <c r="F30" s="97">
        <v>37.671672606000001</v>
      </c>
      <c r="G30" s="97">
        <v>76.152035628999997</v>
      </c>
      <c r="H30" s="97">
        <v>554.98427399000002</v>
      </c>
      <c r="I30" s="91">
        <v>22.324990585999998</v>
      </c>
      <c r="J30" s="91">
        <v>9.3533624330999992</v>
      </c>
      <c r="K30" s="91">
        <v>64.447230825000005</v>
      </c>
      <c r="L30" s="91">
        <v>9.3762284361999999</v>
      </c>
      <c r="M30" s="93">
        <v>12.728149217</v>
      </c>
      <c r="N30" s="93">
        <v>8.8844001046999992</v>
      </c>
      <c r="O30" s="91">
        <v>4.3115223507999998</v>
      </c>
      <c r="P30" s="97"/>
      <c r="Q30" s="96" t="s">
        <v>29</v>
      </c>
      <c r="R30" s="96">
        <v>0</v>
      </c>
      <c r="S30" s="97">
        <v>2.0282471774307198</v>
      </c>
      <c r="T30" s="97">
        <v>12.6755707203637</v>
      </c>
      <c r="U30" s="97">
        <v>23.777063890489298</v>
      </c>
      <c r="V30" s="97">
        <v>23.777063890489298</v>
      </c>
      <c r="W30" s="97">
        <v>32.421941080044299</v>
      </c>
      <c r="X30" s="97">
        <v>0</v>
      </c>
      <c r="Y30" s="97">
        <v>9.3627105973586104</v>
      </c>
      <c r="Z30" s="97">
        <v>8.8477157086136007</v>
      </c>
      <c r="AA30" s="97">
        <v>0.1511954065601</v>
      </c>
      <c r="AB30" s="97">
        <v>2789.8032573289902</v>
      </c>
      <c r="AC30" s="97">
        <v>85.313116382519794</v>
      </c>
      <c r="AD30" s="97">
        <v>2.90652771678731</v>
      </c>
      <c r="AE30" s="97">
        <v>21.855510411567298</v>
      </c>
      <c r="AF30" s="97">
        <v>0</v>
      </c>
      <c r="AG30" s="97">
        <v>0</v>
      </c>
      <c r="AH30" s="97">
        <v>67.829915462539006</v>
      </c>
      <c r="AI30" s="97">
        <v>67.829915462539006</v>
      </c>
      <c r="AJ30" s="97">
        <v>4.5489268239664398</v>
      </c>
      <c r="AK30" s="97">
        <v>23.804217106513999</v>
      </c>
      <c r="AL30" s="97">
        <v>6.1709845487797604E-3</v>
      </c>
      <c r="AM30" s="97">
        <v>56.929676499535397</v>
      </c>
      <c r="AN30" s="97">
        <v>2.6319621689988901E-2</v>
      </c>
      <c r="AO30" s="97">
        <v>9.8944193441291404</v>
      </c>
      <c r="AP30" s="97">
        <v>2.97837518152856</v>
      </c>
      <c r="AQ30" s="97">
        <v>511.75377021665901</v>
      </c>
      <c r="AR30" s="97">
        <v>52.312644009105</v>
      </c>
      <c r="AS30" s="97">
        <v>568.61534104972998</v>
      </c>
      <c r="AT30" s="97">
        <v>2.68189092881269E-5</v>
      </c>
      <c r="AU30" s="97">
        <v>34.772579036106102</v>
      </c>
      <c r="AV30" s="97">
        <v>0</v>
      </c>
      <c r="AW30" s="97">
        <v>148.21549968382399</v>
      </c>
      <c r="AX30" s="97">
        <v>1.6068514580818601E-2</v>
      </c>
      <c r="AY30" s="97">
        <v>1.2383406162844301E-4</v>
      </c>
      <c r="AZ30" s="97">
        <v>13.0686766866736</v>
      </c>
      <c r="BA30" s="97">
        <v>1.7672037676989799E-2</v>
      </c>
      <c r="BB30" s="97">
        <v>0</v>
      </c>
      <c r="BC30" s="97">
        <v>0.35577781698330502</v>
      </c>
      <c r="BD30" s="97">
        <v>42.883941398896802</v>
      </c>
      <c r="BE30" s="97">
        <v>37.5188442467173</v>
      </c>
      <c r="BF30" s="97">
        <v>5.3650971521795396</v>
      </c>
      <c r="BG30" s="97">
        <v>0</v>
      </c>
      <c r="BH30" s="97">
        <v>0</v>
      </c>
      <c r="BI30" s="97">
        <v>11.747958575152801</v>
      </c>
      <c r="BJ30" s="97">
        <v>0</v>
      </c>
      <c r="BK30" s="97">
        <v>1.80404880592161</v>
      </c>
      <c r="BL30" s="97">
        <v>0.783015160083114</v>
      </c>
      <c r="BM30" s="97">
        <v>1.0341761055132001E-3</v>
      </c>
      <c r="BN30" s="97">
        <v>7.2198392720338198</v>
      </c>
      <c r="BO30" s="97">
        <v>0.42879157516581401</v>
      </c>
      <c r="BP30" s="97">
        <v>5.9131897533579105E-4</v>
      </c>
      <c r="BQ30" s="97">
        <v>2.50403563220291</v>
      </c>
      <c r="BR30" s="97">
        <v>2.4162658579451801E-6</v>
      </c>
      <c r="BS30" s="97">
        <v>75.837582781902299</v>
      </c>
      <c r="BT30" s="97">
        <v>65.890771933249695</v>
      </c>
      <c r="BU30" s="97">
        <v>0</v>
      </c>
      <c r="BV30" s="97">
        <v>0</v>
      </c>
      <c r="BW30" s="97">
        <v>8.8725470354500899</v>
      </c>
      <c r="BX30" s="97">
        <v>0</v>
      </c>
      <c r="BY30" s="97">
        <v>2.3413926885232801</v>
      </c>
      <c r="BZ30" s="97">
        <v>552.69250163968695</v>
      </c>
      <c r="CA30" s="97">
        <v>9.48604489632379</v>
      </c>
      <c r="CD30" s="35">
        <f t="shared" si="0"/>
        <v>8.0000072027050697E-3</v>
      </c>
      <c r="CE30" s="83">
        <f t="shared" si="1"/>
        <v>-4.1293579712550271E-3</v>
      </c>
      <c r="CF30" s="83"/>
      <c r="CG30" s="83">
        <f t="shared" si="2"/>
        <v>-4.1286111474521537E-3</v>
      </c>
      <c r="CH30" s="83">
        <f t="shared" si="3"/>
        <v>-4.065855633398602E-3</v>
      </c>
      <c r="CI30" s="83">
        <f t="shared" si="4"/>
        <v>-4.0568509097299752E-3</v>
      </c>
      <c r="CJ30" s="83">
        <f t="shared" si="5"/>
        <v>-4.1292769720518005E-3</v>
      </c>
      <c r="CK30" s="83">
        <f t="shared" si="6"/>
        <v>-4.1294365583309511E-3</v>
      </c>
      <c r="CL30" s="83"/>
      <c r="CM30" s="74">
        <f t="shared" si="7"/>
        <v>5.2487664624789564E-2</v>
      </c>
      <c r="CN30" s="83"/>
      <c r="CO30" s="74">
        <f t="shared" si="8"/>
        <v>5.5266455105604594E-2</v>
      </c>
      <c r="CP30" s="83">
        <f t="shared" si="9"/>
        <v>-4.130883111118428E-3</v>
      </c>
      <c r="CQ30" s="83">
        <f t="shared" si="10"/>
        <v>-4.1290796963310821E-3</v>
      </c>
      <c r="CR30" s="74">
        <f t="shared" si="11"/>
        <v>-0.30920567280002048</v>
      </c>
    </row>
    <row r="31" spans="1:96" x14ac:dyDescent="0.25">
      <c r="A31" s="96" t="s">
        <v>30</v>
      </c>
      <c r="B31" s="97">
        <v>15198.144549000001</v>
      </c>
      <c r="C31" s="97"/>
      <c r="D31" s="97">
        <v>6393.8312646000004</v>
      </c>
      <c r="E31" s="97">
        <v>191.84929364999999</v>
      </c>
      <c r="F31" s="97">
        <v>172.93430588999999</v>
      </c>
      <c r="G31" s="97">
        <v>749.57458922000001</v>
      </c>
      <c r="H31" s="97">
        <v>2096.6658948999998</v>
      </c>
      <c r="I31" s="91">
        <v>78.309348292999999</v>
      </c>
      <c r="J31" s="91">
        <v>32.899973387999999</v>
      </c>
      <c r="K31" s="91">
        <v>226.05219453000001</v>
      </c>
      <c r="L31" s="91">
        <v>32.761963848999997</v>
      </c>
      <c r="M31" s="93">
        <v>44.473237441999999</v>
      </c>
      <c r="N31" s="93">
        <v>31.013135375000001</v>
      </c>
      <c r="O31" s="91">
        <v>14.981884957</v>
      </c>
      <c r="P31" s="97"/>
      <c r="Q31" s="96" t="s">
        <v>30</v>
      </c>
      <c r="R31" s="96">
        <v>0</v>
      </c>
      <c r="S31" s="97">
        <v>7.5659366166661401</v>
      </c>
      <c r="T31" s="97">
        <v>44.289581951337297</v>
      </c>
      <c r="U31" s="97">
        <v>90.335856215705903</v>
      </c>
      <c r="V31" s="97">
        <v>90.335856215705903</v>
      </c>
      <c r="W31" s="97">
        <v>122.198341456869</v>
      </c>
      <c r="X31" s="97">
        <v>0</v>
      </c>
      <c r="Y31" s="97">
        <v>35.321960096933502</v>
      </c>
      <c r="Z31" s="97">
        <v>30.885076305896</v>
      </c>
      <c r="AA31" s="97">
        <v>0.96913935690709296</v>
      </c>
      <c r="AB31" s="97">
        <v>15135.385697294299</v>
      </c>
      <c r="AC31" s="97">
        <v>319.29668626057799</v>
      </c>
      <c r="AD31" s="97">
        <v>10.9562465601442</v>
      </c>
      <c r="AE31" s="97">
        <v>82.147220986114704</v>
      </c>
      <c r="AF31" s="97">
        <v>0</v>
      </c>
      <c r="AG31" s="97">
        <v>0</v>
      </c>
      <c r="AH31" s="97">
        <v>253.901032381997</v>
      </c>
      <c r="AI31" s="97">
        <v>253.901032381997</v>
      </c>
      <c r="AJ31" s="97">
        <v>50.939301208551797</v>
      </c>
      <c r="AK31" s="97">
        <v>89.673340963148505</v>
      </c>
      <c r="AL31" s="97">
        <v>3.9554973442898003E-2</v>
      </c>
      <c r="AM31" s="97">
        <v>213.32525877203599</v>
      </c>
      <c r="AN31" s="97">
        <v>0.23949141770305901</v>
      </c>
      <c r="AO31" s="97">
        <v>36.908991066250003</v>
      </c>
      <c r="AP31" s="97">
        <v>11.134413961586199</v>
      </c>
      <c r="AQ31" s="97">
        <v>5730.6781581339901</v>
      </c>
      <c r="AR31" s="97">
        <v>585.80317306525103</v>
      </c>
      <c r="AS31" s="97">
        <v>6367.4206324078004</v>
      </c>
      <c r="AT31" s="97">
        <v>2.44038502178828E-4</v>
      </c>
      <c r="AU31" s="97">
        <v>130.52024684223099</v>
      </c>
      <c r="AV31" s="97">
        <v>0</v>
      </c>
      <c r="AW31" s="97">
        <v>566.68734588905897</v>
      </c>
      <c r="AX31" s="97">
        <v>7.4249415146855305E-2</v>
      </c>
      <c r="AY31" s="97">
        <v>1.36400570153849E-3</v>
      </c>
      <c r="AZ31" s="97">
        <v>61.4433904308382</v>
      </c>
      <c r="BA31" s="97">
        <v>7.9930099869376103E-2</v>
      </c>
      <c r="BB31" s="97">
        <v>0</v>
      </c>
      <c r="BC31" s="97">
        <v>1.5864426363972</v>
      </c>
      <c r="BD31" s="97">
        <v>191.069165106996</v>
      </c>
      <c r="BE31" s="97">
        <v>172.23228891746501</v>
      </c>
      <c r="BF31" s="97">
        <v>18.836876189531299</v>
      </c>
      <c r="BG31" s="97">
        <v>0</v>
      </c>
      <c r="BH31" s="97">
        <v>0</v>
      </c>
      <c r="BI31" s="97">
        <v>52.6744753087848</v>
      </c>
      <c r="BJ31" s="97">
        <v>0</v>
      </c>
      <c r="BK31" s="97">
        <v>8.3349055675523598</v>
      </c>
      <c r="BL31" s="97">
        <v>3.4911989781577</v>
      </c>
      <c r="BM31" s="97">
        <v>9.8215330809261498E-3</v>
      </c>
      <c r="BN31" s="97">
        <v>33.355844748314802</v>
      </c>
      <c r="BO31" s="97">
        <v>1.5995131928279001</v>
      </c>
      <c r="BP31" s="97">
        <v>3.8223111356889702E-3</v>
      </c>
      <c r="BQ31" s="97">
        <v>11.1768172680324</v>
      </c>
      <c r="BR31" s="97">
        <v>2.66144530798899E-5</v>
      </c>
      <c r="BS31" s="97">
        <v>746.47849245831901</v>
      </c>
      <c r="BT31" s="97">
        <v>252.171950661176</v>
      </c>
      <c r="BU31" s="97">
        <v>0</v>
      </c>
      <c r="BV31" s="97">
        <v>0</v>
      </c>
      <c r="BW31" s="97">
        <v>34.285281583023703</v>
      </c>
      <c r="BX31" s="97">
        <v>0</v>
      </c>
      <c r="BY31" s="97">
        <v>9.8679477626753105</v>
      </c>
      <c r="BZ31" s="97">
        <v>2088.0093434635601</v>
      </c>
      <c r="CA31" s="97">
        <v>36.786879612486501</v>
      </c>
      <c r="CD31" s="35">
        <f t="shared" si="0"/>
        <v>7.9999899722800975E-3</v>
      </c>
      <c r="CE31" s="83">
        <f t="shared" si="1"/>
        <v>-4.1293758921269411E-3</v>
      </c>
      <c r="CF31" s="83"/>
      <c r="CG31" s="83">
        <f t="shared" si="2"/>
        <v>-4.1306426615329538E-3</v>
      </c>
      <c r="CH31" s="83">
        <f t="shared" si="3"/>
        <v>-4.0663612993395914E-3</v>
      </c>
      <c r="CI31" s="83">
        <f t="shared" si="4"/>
        <v>-4.0594430869113742E-3</v>
      </c>
      <c r="CJ31" s="83">
        <f t="shared" si="5"/>
        <v>-4.1304718785928488E-3</v>
      </c>
      <c r="CK31" s="83">
        <f t="shared" si="6"/>
        <v>-4.1287223956359463E-3</v>
      </c>
      <c r="CL31" s="83"/>
      <c r="CM31" s="74">
        <f t="shared" si="7"/>
        <v>0.12319649411012948</v>
      </c>
      <c r="CN31" s="83"/>
      <c r="CO31" s="74">
        <f t="shared" si="8"/>
        <v>0.12658054432767427</v>
      </c>
      <c r="CP31" s="83">
        <f t="shared" si="9"/>
        <v>-4.129573227094536E-3</v>
      </c>
      <c r="CQ31" s="83">
        <f t="shared" si="10"/>
        <v>-4.1291880861304593E-3</v>
      </c>
      <c r="CR31" s="74">
        <f t="shared" si="11"/>
        <v>-0.25680820580698316</v>
      </c>
    </row>
    <row r="32" spans="1:96" x14ac:dyDescent="0.25">
      <c r="A32" s="96" t="s">
        <v>31</v>
      </c>
      <c r="B32" s="97">
        <v>3971.2837728999998</v>
      </c>
      <c r="C32" s="97"/>
      <c r="D32" s="97">
        <v>1183.9686039000001</v>
      </c>
      <c r="E32" s="97">
        <v>97.229091733000004</v>
      </c>
      <c r="F32" s="97">
        <v>87.168352088000006</v>
      </c>
      <c r="G32" s="97">
        <v>141.21045226000001</v>
      </c>
      <c r="H32" s="97">
        <v>546.28012514</v>
      </c>
      <c r="I32" s="91">
        <v>21.776855801</v>
      </c>
      <c r="J32" s="91">
        <v>9.4481615606999991</v>
      </c>
      <c r="K32" s="91">
        <v>62.942897172000002</v>
      </c>
      <c r="L32" s="91">
        <v>9.1266079970000007</v>
      </c>
      <c r="M32" s="93">
        <v>12.394723256000001</v>
      </c>
      <c r="N32" s="93">
        <v>8.7343072434</v>
      </c>
      <c r="O32" s="91">
        <v>5.3268957533999997</v>
      </c>
      <c r="P32" s="97"/>
      <c r="Q32" s="96" t="s">
        <v>31</v>
      </c>
      <c r="R32" s="96">
        <v>0</v>
      </c>
      <c r="S32" s="97">
        <v>2.00009151523202</v>
      </c>
      <c r="T32" s="97">
        <v>12.343642513655601</v>
      </c>
      <c r="U32" s="97">
        <v>23.398490256315601</v>
      </c>
      <c r="V32" s="97">
        <v>23.398490256315601</v>
      </c>
      <c r="W32" s="97">
        <v>31.934676684098601</v>
      </c>
      <c r="X32" s="97">
        <v>0</v>
      </c>
      <c r="Y32" s="97">
        <v>9.2171692719982499</v>
      </c>
      <c r="Z32" s="97">
        <v>8.6983085509802898</v>
      </c>
      <c r="AA32" s="97">
        <v>0.13174128151544601</v>
      </c>
      <c r="AB32" s="97">
        <v>3954.9200144799502</v>
      </c>
      <c r="AC32" s="97">
        <v>84.087954993675893</v>
      </c>
      <c r="AD32" s="97">
        <v>2.8612864829781799</v>
      </c>
      <c r="AE32" s="97">
        <v>21.5279120541393</v>
      </c>
      <c r="AF32" s="97">
        <v>0</v>
      </c>
      <c r="AG32" s="97">
        <v>0</v>
      </c>
      <c r="AH32" s="97">
        <v>66.862567530104101</v>
      </c>
      <c r="AI32" s="97">
        <v>66.862567530104101</v>
      </c>
      <c r="AJ32" s="97">
        <v>9.4327064359578205</v>
      </c>
      <c r="AK32" s="97">
        <v>23.4370256608609</v>
      </c>
      <c r="AL32" s="97">
        <v>5.3769386439821701E-3</v>
      </c>
      <c r="AM32" s="97">
        <v>56.110466095247297</v>
      </c>
      <c r="AN32" s="97">
        <v>2.1775793916657699E-2</v>
      </c>
      <c r="AO32" s="97">
        <v>9.7570728063942198</v>
      </c>
      <c r="AP32" s="97">
        <v>2.93631135007141</v>
      </c>
      <c r="AQ32" s="97">
        <v>1061.18096452073</v>
      </c>
      <c r="AR32" s="97">
        <v>108.47638345065</v>
      </c>
      <c r="AS32" s="97">
        <v>1179.0900544073399</v>
      </c>
      <c r="AT32" s="97">
        <v>2.2188780146693901E-5</v>
      </c>
      <c r="AU32" s="97">
        <v>34.2601479554341</v>
      </c>
      <c r="AV32" s="97">
        <v>0</v>
      </c>
      <c r="AW32" s="97">
        <v>145.602237815086</v>
      </c>
      <c r="AX32" s="97">
        <v>3.7129104676554399E-2</v>
      </c>
      <c r="AY32" s="97">
        <v>9.8992632368260204E-5</v>
      </c>
      <c r="AZ32" s="97">
        <v>30.006753121028201</v>
      </c>
      <c r="BA32" s="97">
        <v>4.1359074573543403E-2</v>
      </c>
      <c r="BB32" s="97">
        <v>0</v>
      </c>
      <c r="BC32" s="97">
        <v>0.83904863045575095</v>
      </c>
      <c r="BD32" s="97">
        <v>96.8349229351616</v>
      </c>
      <c r="BE32" s="97">
        <v>86.815637834989204</v>
      </c>
      <c r="BF32" s="97">
        <v>10.0192851001725</v>
      </c>
      <c r="BG32" s="97">
        <v>0</v>
      </c>
      <c r="BH32" s="97">
        <v>0</v>
      </c>
      <c r="BI32" s="97">
        <v>27.498005673374202</v>
      </c>
      <c r="BJ32" s="97">
        <v>0</v>
      </c>
      <c r="BK32" s="97">
        <v>4.1268153347994003</v>
      </c>
      <c r="BL32" s="97">
        <v>1.8467024161554699</v>
      </c>
      <c r="BM32" s="97">
        <v>8.54180070492788E-4</v>
      </c>
      <c r="BN32" s="97">
        <v>16.515845021357201</v>
      </c>
      <c r="BO32" s="97">
        <v>0.42283872306961601</v>
      </c>
      <c r="BP32" s="97">
        <v>5.1977961412501305E-4</v>
      </c>
      <c r="BQ32" s="97">
        <v>5.90250457470085</v>
      </c>
      <c r="BR32" s="97">
        <v>1.9315509110490099E-6</v>
      </c>
      <c r="BS32" s="97">
        <v>140.62863948313</v>
      </c>
      <c r="BT32" s="97">
        <v>64.711212792022593</v>
      </c>
      <c r="BU32" s="97">
        <v>0</v>
      </c>
      <c r="BV32" s="97">
        <v>0</v>
      </c>
      <c r="BW32" s="97">
        <v>8.7043767847647402</v>
      </c>
      <c r="BX32" s="97">
        <v>0</v>
      </c>
      <c r="BY32" s="97">
        <v>2.2695108487711102</v>
      </c>
      <c r="BZ32" s="97">
        <v>544.02923021401296</v>
      </c>
      <c r="CA32" s="97">
        <v>9.2984290599973001</v>
      </c>
      <c r="CD32" s="35">
        <f t="shared" si="0"/>
        <v>7.9999881270299521E-3</v>
      </c>
      <c r="CE32" s="83">
        <f t="shared" si="1"/>
        <v>-4.120521059642163E-3</v>
      </c>
      <c r="CF32" s="83"/>
      <c r="CG32" s="83">
        <f t="shared" si="2"/>
        <v>-4.1205057943176368E-3</v>
      </c>
      <c r="CH32" s="83">
        <f t="shared" si="3"/>
        <v>-4.0540211865891691E-3</v>
      </c>
      <c r="CI32" s="83">
        <f t="shared" si="4"/>
        <v>-4.0463567861730694E-3</v>
      </c>
      <c r="CJ32" s="83">
        <f t="shared" si="5"/>
        <v>-4.1201820938775975E-3</v>
      </c>
      <c r="CK32" s="83">
        <f t="shared" si="6"/>
        <v>-4.1204042072923372E-3</v>
      </c>
      <c r="CL32" s="83"/>
      <c r="CM32" s="74">
        <f t="shared" si="7"/>
        <v>6.227343408412022E-2</v>
      </c>
      <c r="CN32" s="83"/>
      <c r="CO32" s="74">
        <f t="shared" si="8"/>
        <v>6.9079860732646631E-2</v>
      </c>
      <c r="CP32" s="83">
        <f t="shared" si="9"/>
        <v>-4.1211684431657599E-3</v>
      </c>
      <c r="CQ32" s="83">
        <f t="shared" si="10"/>
        <v>-4.1215280635922549E-3</v>
      </c>
      <c r="CR32" s="74">
        <f t="shared" si="11"/>
        <v>-0.44877626933148645</v>
      </c>
    </row>
    <row r="33" spans="1:96" x14ac:dyDescent="0.25">
      <c r="A33" s="96" t="s">
        <v>32</v>
      </c>
      <c r="B33" s="97">
        <v>29254.576256</v>
      </c>
      <c r="C33" s="97"/>
      <c r="D33" s="97">
        <v>10472.585894</v>
      </c>
      <c r="E33" s="97">
        <v>363.23783508000002</v>
      </c>
      <c r="F33" s="97">
        <v>325.71136407</v>
      </c>
      <c r="G33" s="97">
        <v>1395.6072890999999</v>
      </c>
      <c r="H33" s="97">
        <v>2866.3077834999999</v>
      </c>
      <c r="I33" s="91">
        <v>101.87829157</v>
      </c>
      <c r="J33" s="91">
        <v>44.341008623999997</v>
      </c>
      <c r="K33" s="91">
        <v>294.35663776000001</v>
      </c>
      <c r="L33" s="91">
        <v>42.497441588000001</v>
      </c>
      <c r="M33" s="93">
        <v>57.699945284999998</v>
      </c>
      <c r="N33" s="93">
        <v>40.513242787999999</v>
      </c>
      <c r="O33" s="91">
        <v>23.073396213999999</v>
      </c>
      <c r="P33" s="97"/>
      <c r="Q33" s="96" t="s">
        <v>32</v>
      </c>
      <c r="R33" s="96">
        <v>0</v>
      </c>
      <c r="S33" s="97">
        <v>10.251204504056</v>
      </c>
      <c r="T33" s="97">
        <v>57.461604564128798</v>
      </c>
      <c r="U33" s="97">
        <v>122.89663563613</v>
      </c>
      <c r="V33" s="97">
        <v>122.89663563613</v>
      </c>
      <c r="W33" s="97">
        <v>165.95090600167001</v>
      </c>
      <c r="X33" s="97">
        <v>0</v>
      </c>
      <c r="Y33" s="97">
        <v>48.293165797995798</v>
      </c>
      <c r="Z33" s="97">
        <v>40.3459028385426</v>
      </c>
      <c r="AA33" s="97">
        <v>1.87625202589078</v>
      </c>
      <c r="AB33" s="97">
        <v>29133.7735497742</v>
      </c>
      <c r="AC33" s="97">
        <v>433.72241040950701</v>
      </c>
      <c r="AD33" s="97">
        <v>15.0034066928536</v>
      </c>
      <c r="AE33" s="97">
        <v>111.968766637165</v>
      </c>
      <c r="AF33" s="97">
        <v>0</v>
      </c>
      <c r="AG33" s="97">
        <v>0</v>
      </c>
      <c r="AH33" s="97">
        <v>344.28101530216497</v>
      </c>
      <c r="AI33" s="97">
        <v>344.28101530216497</v>
      </c>
      <c r="AJ33" s="97">
        <v>83.434646263196498</v>
      </c>
      <c r="AK33" s="97">
        <v>122.64799909864099</v>
      </c>
      <c r="AL33" s="97">
        <v>7.6578696702056998E-2</v>
      </c>
      <c r="AM33" s="97">
        <v>289.369233589977</v>
      </c>
      <c r="AN33" s="97">
        <v>0.36749434276801901</v>
      </c>
      <c r="AO33" s="97">
        <v>50.008703400426199</v>
      </c>
      <c r="AP33" s="97">
        <v>15.093593548148201</v>
      </c>
      <c r="AQ33" s="97">
        <v>9386.4001862795394</v>
      </c>
      <c r="AR33" s="97">
        <v>959.498012963002</v>
      </c>
      <c r="AS33" s="97">
        <v>10429.3328455057</v>
      </c>
      <c r="AT33" s="97">
        <v>3.7446333137837598E-4</v>
      </c>
      <c r="AU33" s="97">
        <v>177.569651418837</v>
      </c>
      <c r="AV33" s="97">
        <v>0</v>
      </c>
      <c r="AW33" s="97">
        <v>784.09493111089796</v>
      </c>
      <c r="AX33" s="97">
        <v>0.13918664485523899</v>
      </c>
      <c r="AY33" s="97">
        <v>1.7487753227592999E-3</v>
      </c>
      <c r="AZ33" s="97">
        <v>113.954857821833</v>
      </c>
      <c r="BA33" s="97">
        <v>0.151307681285515</v>
      </c>
      <c r="BB33" s="97">
        <v>0</v>
      </c>
      <c r="BC33" s="97">
        <v>3.0241626906860199</v>
      </c>
      <c r="BD33" s="97">
        <v>361.761016769506</v>
      </c>
      <c r="BE33" s="97">
        <v>324.38949807728801</v>
      </c>
      <c r="BF33" s="97">
        <v>37.371518692218203</v>
      </c>
      <c r="BG33" s="97">
        <v>0</v>
      </c>
      <c r="BH33" s="97">
        <v>0</v>
      </c>
      <c r="BI33" s="97">
        <v>100.457552095658</v>
      </c>
      <c r="BJ33" s="97">
        <v>0</v>
      </c>
      <c r="BK33" s="97">
        <v>15.7315442868874</v>
      </c>
      <c r="BL33" s="97">
        <v>6.6554647945016701</v>
      </c>
      <c r="BM33" s="97">
        <v>1.41290616121739E-2</v>
      </c>
      <c r="BN33" s="97">
        <v>62.957143517033401</v>
      </c>
      <c r="BO33" s="97">
        <v>2.1672070070882898</v>
      </c>
      <c r="BP33" s="97">
        <v>7.5353057849303099E-3</v>
      </c>
      <c r="BQ33" s="97">
        <v>21.294831279507399</v>
      </c>
      <c r="BR33" s="97">
        <v>3.4122319723033303E-5</v>
      </c>
      <c r="BS33" s="97">
        <v>1389.8440544493999</v>
      </c>
      <c r="BT33" s="97">
        <v>349.84599962893702</v>
      </c>
      <c r="BU33" s="97">
        <v>0</v>
      </c>
      <c r="BV33" s="97">
        <v>0</v>
      </c>
      <c r="BW33" s="97">
        <v>47.622123454003201</v>
      </c>
      <c r="BX33" s="97">
        <v>0</v>
      </c>
      <c r="BY33" s="97">
        <v>14.194525204739699</v>
      </c>
      <c r="BZ33" s="97">
        <v>2854.4708043177502</v>
      </c>
      <c r="CA33" s="97">
        <v>51.454524002346602</v>
      </c>
      <c r="CD33" s="35">
        <f t="shared" si="0"/>
        <v>7.9999984178423158E-3</v>
      </c>
      <c r="CE33" s="83">
        <f t="shared" si="1"/>
        <v>-4.1293609987266347E-3</v>
      </c>
      <c r="CF33" s="83"/>
      <c r="CG33" s="83">
        <f t="shared" si="2"/>
        <v>-4.1301211498375656E-3</v>
      </c>
      <c r="CH33" s="83">
        <f t="shared" si="3"/>
        <v>-4.0657061788972734E-3</v>
      </c>
      <c r="CI33" s="83">
        <f t="shared" si="4"/>
        <v>-4.058396907600386E-3</v>
      </c>
      <c r="CJ33" s="83">
        <f t="shared" si="5"/>
        <v>-4.1295532744864034E-3</v>
      </c>
      <c r="CK33" s="83">
        <f t="shared" si="6"/>
        <v>-4.1296957885645384E-3</v>
      </c>
      <c r="CL33" s="83"/>
      <c r="CM33" s="74">
        <f t="shared" si="7"/>
        <v>0.16960506792739688</v>
      </c>
      <c r="CN33" s="83"/>
      <c r="CO33" s="74">
        <f t="shared" si="8"/>
        <v>0.17674621181306954</v>
      </c>
      <c r="CP33" s="83">
        <f t="shared" si="9"/>
        <v>-4.1306923203124849E-3</v>
      </c>
      <c r="CQ33" s="83">
        <f t="shared" si="10"/>
        <v>-4.1305000030006471E-3</v>
      </c>
      <c r="CR33" s="74">
        <f t="shared" si="11"/>
        <v>-0.34584430448994663</v>
      </c>
    </row>
    <row r="34" spans="1:96" x14ac:dyDescent="0.25">
      <c r="A34" s="96" t="s">
        <v>33</v>
      </c>
      <c r="B34" s="97">
        <v>22753.456925999999</v>
      </c>
      <c r="C34" s="97"/>
      <c r="D34" s="97">
        <v>6794.0018450999996</v>
      </c>
      <c r="E34" s="97">
        <v>385.31103208000002</v>
      </c>
      <c r="F34" s="97">
        <v>350.0176563</v>
      </c>
      <c r="G34" s="97">
        <v>974.13570836999997</v>
      </c>
      <c r="H34" s="97">
        <v>2829.0508908000002</v>
      </c>
      <c r="I34" s="91">
        <v>107.95014724000001</v>
      </c>
      <c r="J34" s="91">
        <v>46.020465338999998</v>
      </c>
      <c r="K34" s="91">
        <v>311.74006148000001</v>
      </c>
      <c r="L34" s="91">
        <v>45.236594846999999</v>
      </c>
      <c r="M34" s="93">
        <v>61.414084379000002</v>
      </c>
      <c r="N34" s="93">
        <v>42.981740508000001</v>
      </c>
      <c r="O34" s="91">
        <v>22.700046765</v>
      </c>
      <c r="P34" s="97"/>
      <c r="Q34" s="96" t="s">
        <v>33</v>
      </c>
      <c r="R34" s="96">
        <v>0</v>
      </c>
      <c r="S34" s="97">
        <v>10.2512223725073</v>
      </c>
      <c r="T34" s="97">
        <v>61.160486031233297</v>
      </c>
      <c r="U34" s="97">
        <v>120.98783598388</v>
      </c>
      <c r="V34" s="97">
        <v>120.98783598388</v>
      </c>
      <c r="W34" s="97">
        <v>164.48964451999299</v>
      </c>
      <c r="X34" s="97">
        <v>0</v>
      </c>
      <c r="Y34" s="97">
        <v>47.7145676233364</v>
      </c>
      <c r="Z34" s="97">
        <v>42.804282781626597</v>
      </c>
      <c r="AA34" s="97">
        <v>1.24070670311813</v>
      </c>
      <c r="AB34" s="97">
        <v>22659.501815019401</v>
      </c>
      <c r="AC34" s="97">
        <v>432.20322781273501</v>
      </c>
      <c r="AD34" s="97">
        <v>14.8244110008602</v>
      </c>
      <c r="AE34" s="97">
        <v>111.06913498519199</v>
      </c>
      <c r="AF34" s="97">
        <v>0</v>
      </c>
      <c r="AG34" s="97">
        <v>0</v>
      </c>
      <c r="AH34" s="97">
        <v>343.26188362027398</v>
      </c>
      <c r="AI34" s="97">
        <v>343.26188362027398</v>
      </c>
      <c r="AJ34" s="97">
        <v>54.127465141650397</v>
      </c>
      <c r="AK34" s="97">
        <v>121.298801989954</v>
      </c>
      <c r="AL34" s="97">
        <v>5.0639208121199798E-2</v>
      </c>
      <c r="AM34" s="97">
        <v>288.23644565721298</v>
      </c>
      <c r="AN34" s="97">
        <v>0.20306414226427899</v>
      </c>
      <c r="AO34" s="97">
        <v>50.008638433888997</v>
      </c>
      <c r="AP34" s="97">
        <v>15.065365428393401</v>
      </c>
      <c r="AQ34" s="97">
        <v>6089.34826571127</v>
      </c>
      <c r="AR34" s="97">
        <v>622.46723476188004</v>
      </c>
      <c r="AS34" s="97">
        <v>6765.9429656148004</v>
      </c>
      <c r="AT34" s="97">
        <v>2.06914636973366E-4</v>
      </c>
      <c r="AU34" s="97">
        <v>176.44995416307199</v>
      </c>
      <c r="AV34" s="97">
        <v>0</v>
      </c>
      <c r="AW34" s="97">
        <v>763.52739323694595</v>
      </c>
      <c r="AX34" s="97">
        <v>0.149102034543626</v>
      </c>
      <c r="AY34" s="97">
        <v>8.4305914092120098E-4</v>
      </c>
      <c r="AZ34" s="97">
        <v>120.85125165669599</v>
      </c>
      <c r="BA34" s="97">
        <v>0.16463618490482099</v>
      </c>
      <c r="BB34" s="97">
        <v>0</v>
      </c>
      <c r="BC34" s="97">
        <v>3.3231548729024398</v>
      </c>
      <c r="BD34" s="97">
        <v>383.74551675852399</v>
      </c>
      <c r="BE34" s="97">
        <v>348.597869173346</v>
      </c>
      <c r="BF34" s="97">
        <v>35.147647585178298</v>
      </c>
      <c r="BG34" s="97">
        <v>0</v>
      </c>
      <c r="BH34" s="97">
        <v>0</v>
      </c>
      <c r="BI34" s="97">
        <v>109.636627788312</v>
      </c>
      <c r="BJ34" s="97">
        <v>0</v>
      </c>
      <c r="BK34" s="97">
        <v>16.7453415565755</v>
      </c>
      <c r="BL34" s="97">
        <v>7.3139119850879304</v>
      </c>
      <c r="BM34" s="97">
        <v>7.6868723997971702E-3</v>
      </c>
      <c r="BN34" s="97">
        <v>67.015388337527597</v>
      </c>
      <c r="BO34" s="97">
        <v>2.16720598673693</v>
      </c>
      <c r="BP34" s="97">
        <v>5.1334828391342404E-3</v>
      </c>
      <c r="BQ34" s="97">
        <v>23.384774892375798</v>
      </c>
      <c r="BR34" s="97">
        <v>1.64500401500686E-5</v>
      </c>
      <c r="BS34" s="97">
        <v>970.11283600463605</v>
      </c>
      <c r="BT34" s="97">
        <v>340.09574016211099</v>
      </c>
      <c r="BU34" s="97">
        <v>0</v>
      </c>
      <c r="BV34" s="97">
        <v>0</v>
      </c>
      <c r="BW34" s="97">
        <v>45.9384007679147</v>
      </c>
      <c r="BX34" s="97">
        <v>0</v>
      </c>
      <c r="BY34" s="97">
        <v>12.6963482155181</v>
      </c>
      <c r="BZ34" s="97">
        <v>2817.3702573093601</v>
      </c>
      <c r="CA34" s="97">
        <v>49.381779724070199</v>
      </c>
      <c r="CD34" s="35">
        <f t="shared" si="0"/>
        <v>7.9999883854669773E-3</v>
      </c>
      <c r="CE34" s="83">
        <f t="shared" si="1"/>
        <v>-4.129267534430648E-3</v>
      </c>
      <c r="CF34" s="83"/>
      <c r="CG34" s="83">
        <f t="shared" si="2"/>
        <v>-4.1299487584678775E-3</v>
      </c>
      <c r="CH34" s="83">
        <f t="shared" si="3"/>
        <v>-4.0629911711196169E-3</v>
      </c>
      <c r="CI34" s="83">
        <f t="shared" si="4"/>
        <v>-4.056330019640785E-3</v>
      </c>
      <c r="CJ34" s="83">
        <f t="shared" si="5"/>
        <v>-4.1296837091572263E-3</v>
      </c>
      <c r="CK34" s="83">
        <f t="shared" si="6"/>
        <v>-4.1288170278679552E-3</v>
      </c>
      <c r="CL34" s="83"/>
      <c r="CM34" s="74">
        <f t="shared" si="7"/>
        <v>0.10111572439750828</v>
      </c>
      <c r="CN34" s="83"/>
      <c r="CO34" s="74">
        <f t="shared" si="8"/>
        <v>0.10549077805323515</v>
      </c>
      <c r="CP34" s="83">
        <f t="shared" si="9"/>
        <v>-4.1293190370093706E-3</v>
      </c>
      <c r="CQ34" s="83">
        <f t="shared" si="10"/>
        <v>-4.1286770678906105E-3</v>
      </c>
      <c r="CR34" s="74">
        <f t="shared" si="11"/>
        <v>-0.33632888141790573</v>
      </c>
    </row>
    <row r="35" spans="1:96" x14ac:dyDescent="0.25">
      <c r="A35" s="96" t="s">
        <v>34</v>
      </c>
      <c r="B35" s="97">
        <v>3692.2598066</v>
      </c>
      <c r="C35" s="97"/>
      <c r="D35" s="97">
        <v>631.43315996000001</v>
      </c>
      <c r="E35" s="97">
        <v>97.854254045999994</v>
      </c>
      <c r="F35" s="97">
        <v>84.900144167999997</v>
      </c>
      <c r="G35" s="97">
        <v>79.37912541</v>
      </c>
      <c r="H35" s="97">
        <v>373.13368383</v>
      </c>
      <c r="I35" s="91">
        <v>14.697901004</v>
      </c>
      <c r="J35" s="91">
        <v>6.8541529689000003</v>
      </c>
      <c r="K35" s="91">
        <v>42.599303397</v>
      </c>
      <c r="L35" s="91">
        <v>6.1296353075000001</v>
      </c>
      <c r="M35" s="93">
        <v>8.3327057821999997</v>
      </c>
      <c r="N35" s="93">
        <v>5.9946747535</v>
      </c>
      <c r="O35" s="91">
        <v>5.3490074344999998</v>
      </c>
      <c r="P35" s="97"/>
      <c r="Q35" s="96" t="s">
        <v>34</v>
      </c>
      <c r="R35" s="96">
        <v>0</v>
      </c>
      <c r="S35" s="97">
        <v>1.3719141903865999</v>
      </c>
      <c r="T35" s="97">
        <v>8.2983339976483403</v>
      </c>
      <c r="U35" s="97">
        <v>15.9948182179948</v>
      </c>
      <c r="V35" s="97">
        <v>15.9948182179948</v>
      </c>
      <c r="W35" s="97">
        <v>21.862877679463899</v>
      </c>
      <c r="X35" s="97">
        <v>0</v>
      </c>
      <c r="Y35" s="97">
        <v>6.2965779145493501</v>
      </c>
      <c r="Z35" s="97">
        <v>5.9699477335087998</v>
      </c>
      <c r="AA35" s="97">
        <v>5.9358215177058603E-2</v>
      </c>
      <c r="AB35" s="97">
        <v>3677.0287541923599</v>
      </c>
      <c r="AC35" s="97">
        <v>57.6119214059105</v>
      </c>
      <c r="AD35" s="97">
        <v>1.9539006024711001</v>
      </c>
      <c r="AE35" s="97">
        <v>14.726909833416</v>
      </c>
      <c r="AF35" s="97">
        <v>0</v>
      </c>
      <c r="AG35" s="97">
        <v>0</v>
      </c>
      <c r="AH35" s="97">
        <v>45.833595869376502</v>
      </c>
      <c r="AI35" s="97">
        <v>45.833595869376502</v>
      </c>
      <c r="AJ35" s="97">
        <v>5.0306226872626798</v>
      </c>
      <c r="AK35" s="97">
        <v>16.011798362095501</v>
      </c>
      <c r="AL35" s="97">
        <v>2.4226601312620799E-3</v>
      </c>
      <c r="AM35" s="97">
        <v>38.453943779076802</v>
      </c>
      <c r="AN35" s="97">
        <v>1.0213890788979E-2</v>
      </c>
      <c r="AO35" s="97">
        <v>6.6926405419639696</v>
      </c>
      <c r="AP35" s="97">
        <v>2.0132905913910899</v>
      </c>
      <c r="AQ35" s="97">
        <v>565.94537790693096</v>
      </c>
      <c r="AR35" s="97">
        <v>57.852275228031701</v>
      </c>
      <c r="AS35" s="97">
        <v>628.82827582222603</v>
      </c>
      <c r="AT35" s="97">
        <v>1.0407706561638399E-5</v>
      </c>
      <c r="AU35" s="97">
        <v>23.4539215826149</v>
      </c>
      <c r="AV35" s="97">
        <v>0</v>
      </c>
      <c r="AW35" s="97">
        <v>98.931534087785806</v>
      </c>
      <c r="AX35" s="97">
        <v>3.6153302416816802E-2</v>
      </c>
      <c r="AY35" s="97">
        <v>4.7338053429013898E-5</v>
      </c>
      <c r="AZ35" s="97">
        <v>29.172073613981699</v>
      </c>
      <c r="BA35" s="97">
        <v>4.0417328013580403E-2</v>
      </c>
      <c r="BB35" s="97">
        <v>0</v>
      </c>
      <c r="BC35" s="97">
        <v>0.82166672583872102</v>
      </c>
      <c r="BD35" s="97">
        <v>97.456906221295</v>
      </c>
      <c r="BE35" s="97">
        <v>84.556237436207098</v>
      </c>
      <c r="BF35" s="97">
        <v>12.9006687850879</v>
      </c>
      <c r="BG35" s="97">
        <v>0</v>
      </c>
      <c r="BH35" s="97">
        <v>0</v>
      </c>
      <c r="BI35" s="97">
        <v>26.865795085787301</v>
      </c>
      <c r="BJ35" s="97">
        <v>0</v>
      </c>
      <c r="BK35" s="97">
        <v>4.0046166701389403</v>
      </c>
      <c r="BL35" s="97">
        <v>1.8084662152703099</v>
      </c>
      <c r="BM35" s="97">
        <v>4.0644646902230399E-4</v>
      </c>
      <c r="BN35" s="97">
        <v>16.0268826570104</v>
      </c>
      <c r="BO35" s="97">
        <v>0.29003640827253502</v>
      </c>
      <c r="BP35" s="97">
        <v>2.45090769798883E-4</v>
      </c>
      <c r="BQ35" s="97">
        <v>5.7794660387903196</v>
      </c>
      <c r="BR35" s="97">
        <v>9.2366670524755096E-7</v>
      </c>
      <c r="BS35" s="97">
        <v>79.051683098075799</v>
      </c>
      <c r="BT35" s="97">
        <v>43.926449628905999</v>
      </c>
      <c r="BU35" s="97">
        <v>0</v>
      </c>
      <c r="BV35" s="97">
        <v>0</v>
      </c>
      <c r="BW35" s="97">
        <v>5.8988150884332997</v>
      </c>
      <c r="BX35" s="97">
        <v>0</v>
      </c>
      <c r="BY35" s="97">
        <v>1.49979488872898</v>
      </c>
      <c r="BZ35" s="97">
        <v>371.59447699454802</v>
      </c>
      <c r="CA35" s="97">
        <v>6.2841553846513003</v>
      </c>
      <c r="CD35" s="35">
        <f t="shared" ref="CD35:CD51" si="12">AJ35/AS35</f>
        <v>7.999994403376464E-3</v>
      </c>
      <c r="CE35" s="83">
        <f t="shared" ref="CE35:CE51" si="13">+(AB35-B35)/B35</f>
        <v>-4.1251301927384158E-3</v>
      </c>
      <c r="CF35" s="83"/>
      <c r="CG35" s="83">
        <f t="shared" ref="CG35:CG51" si="14">+(AS35-D35)/D35</f>
        <v>-4.1253521401045726E-3</v>
      </c>
      <c r="CH35" s="83">
        <f t="shared" ref="CH35:CH51" si="15">+(BD35-E35)/E35</f>
        <v>-4.060608591612236E-3</v>
      </c>
      <c r="CI35" s="83">
        <f t="shared" ref="CI35:CI51" si="16">+(BE35-F35)/F35</f>
        <v>-4.0507202333175995E-3</v>
      </c>
      <c r="CJ35" s="83">
        <f t="shared" ref="CJ35:CJ51" si="17">+(BS35-G35)/G35</f>
        <v>-4.1250430794359839E-3</v>
      </c>
      <c r="CK35" s="83">
        <f t="shared" ref="CK35:CK51" si="18">+(BZ35-H35)/H35</f>
        <v>-4.1250814444113324E-3</v>
      </c>
      <c r="CL35" s="83"/>
      <c r="CM35" s="74">
        <f t="shared" ref="CM35:CM51" si="19">+(AI35-K35)/K35</f>
        <v>7.5923600023099752E-2</v>
      </c>
      <c r="CN35" s="83"/>
      <c r="CO35" s="74">
        <f t="shared" ref="CO35:CO51" si="20">+(AO35-L35)/L35</f>
        <v>9.1849711478772106E-2</v>
      </c>
      <c r="CP35" s="83">
        <f t="shared" ref="CP35:CP51" si="21">+(T35-M35)/M35</f>
        <v>-4.1249247783454691E-3</v>
      </c>
      <c r="CQ35" s="83">
        <f t="shared" ref="CQ35:CQ51" si="22">+(Z35-N35)/N35</f>
        <v>-4.1248309554681485E-3</v>
      </c>
      <c r="CR35" s="74">
        <f t="shared" ref="CR35:CR51" si="23">+(AP35-O35)/O35</f>
        <v>-0.62361417215355153</v>
      </c>
    </row>
    <row r="36" spans="1:96" x14ac:dyDescent="0.25">
      <c r="A36" s="96" t="s">
        <v>35</v>
      </c>
      <c r="B36" s="97">
        <v>15319.674053000001</v>
      </c>
      <c r="C36" s="97"/>
      <c r="D36" s="97">
        <v>2140.0601075</v>
      </c>
      <c r="E36" s="97">
        <v>304.78492834999997</v>
      </c>
      <c r="F36" s="97">
        <v>254.39267448999999</v>
      </c>
      <c r="G36" s="97">
        <v>324.65858942</v>
      </c>
      <c r="H36" s="97">
        <v>1026.3966943999999</v>
      </c>
      <c r="I36" s="91">
        <v>36.457815165</v>
      </c>
      <c r="J36" s="91">
        <v>19.022682858</v>
      </c>
      <c r="K36" s="91">
        <v>106.10858413</v>
      </c>
      <c r="L36" s="91">
        <v>15.033363924</v>
      </c>
      <c r="M36" s="93">
        <v>20.463527948999999</v>
      </c>
      <c r="N36" s="93">
        <v>15.180261169</v>
      </c>
      <c r="O36" s="91">
        <v>18.864989792999999</v>
      </c>
      <c r="P36" s="97"/>
      <c r="Q36" s="96" t="s">
        <v>35</v>
      </c>
      <c r="R36" s="96">
        <v>0</v>
      </c>
      <c r="S36" s="97">
        <v>3.7194286828973802</v>
      </c>
      <c r="T36" s="97">
        <v>20.378996043044999</v>
      </c>
      <c r="U36" s="97">
        <v>43.914890345782801</v>
      </c>
      <c r="V36" s="97">
        <v>43.914890345782801</v>
      </c>
      <c r="W36" s="97">
        <v>59.694608945901898</v>
      </c>
      <c r="X36" s="97">
        <v>0</v>
      </c>
      <c r="Y36" s="97">
        <v>17.3102459753833</v>
      </c>
      <c r="Z36" s="97">
        <v>15.1175932557033</v>
      </c>
      <c r="AA36" s="97">
        <v>0.44584783784100501</v>
      </c>
      <c r="AB36" s="97">
        <v>15256.4165387126</v>
      </c>
      <c r="AC36" s="97">
        <v>156.81147351943699</v>
      </c>
      <c r="AD36" s="97">
        <v>5.3775011579191103</v>
      </c>
      <c r="AE36" s="97">
        <v>40.296229242532597</v>
      </c>
      <c r="AF36" s="97">
        <v>0</v>
      </c>
      <c r="AG36" s="97">
        <v>0</v>
      </c>
      <c r="AH36" s="97">
        <v>124.554274604931</v>
      </c>
      <c r="AI36" s="97">
        <v>124.554274604931</v>
      </c>
      <c r="AJ36" s="97">
        <v>17.049813341047301</v>
      </c>
      <c r="AK36" s="97">
        <v>44.002662293892797</v>
      </c>
      <c r="AL36" s="97">
        <v>1.8197115441724799E-2</v>
      </c>
      <c r="AM36" s="97">
        <v>104.589513938099</v>
      </c>
      <c r="AN36" s="97">
        <v>7.5147535803463603E-2</v>
      </c>
      <c r="AO36" s="97">
        <v>18.144550724596801</v>
      </c>
      <c r="AP36" s="97">
        <v>5.4664056089367197</v>
      </c>
      <c r="AQ36" s="97">
        <v>1918.1028426667101</v>
      </c>
      <c r="AR36" s="97">
        <v>196.07284236251701</v>
      </c>
      <c r="AS36" s="97">
        <v>2131.2254983702701</v>
      </c>
      <c r="AT36" s="97">
        <v>7.6572709328796802E-5</v>
      </c>
      <c r="AU36" s="97">
        <v>64.020111543416604</v>
      </c>
      <c r="AV36" s="97">
        <v>0</v>
      </c>
      <c r="AW36" s="97">
        <v>276.93886319990702</v>
      </c>
      <c r="AX36" s="97">
        <v>0.10835484219426</v>
      </c>
      <c r="AY36" s="97">
        <v>3.2812407087969898E-4</v>
      </c>
      <c r="AZ36" s="97">
        <v>87.597385762551198</v>
      </c>
      <c r="BA36" s="97">
        <v>0.12056527303692099</v>
      </c>
      <c r="BB36" s="97">
        <v>0</v>
      </c>
      <c r="BC36" s="97">
        <v>2.44436711343331</v>
      </c>
      <c r="BD36" s="97">
        <v>303.54520364118099</v>
      </c>
      <c r="BE36" s="97">
        <v>253.361030985989</v>
      </c>
      <c r="BF36" s="97">
        <v>50.184172655191503</v>
      </c>
      <c r="BG36" s="97">
        <v>0</v>
      </c>
      <c r="BH36" s="97">
        <v>0</v>
      </c>
      <c r="BI36" s="97">
        <v>80.180142663844705</v>
      </c>
      <c r="BJ36" s="97">
        <v>0</v>
      </c>
      <c r="BK36" s="97">
        <v>12.06081589797</v>
      </c>
      <c r="BL36" s="97">
        <v>5.3799116725915903</v>
      </c>
      <c r="BM36" s="97">
        <v>2.8855563727464601E-3</v>
      </c>
      <c r="BN36" s="97">
        <v>48.268290604341999</v>
      </c>
      <c r="BO36" s="97">
        <v>0.78632482998501696</v>
      </c>
      <c r="BP36" s="97">
        <v>1.81584565332319E-3</v>
      </c>
      <c r="BQ36" s="97">
        <v>17.1961612274232</v>
      </c>
      <c r="BR36" s="97">
        <v>6.4025051454113603E-6</v>
      </c>
      <c r="BS36" s="97">
        <v>323.31812456122998</v>
      </c>
      <c r="BT36" s="97">
        <v>123.341978104247</v>
      </c>
      <c r="BU36" s="97">
        <v>0</v>
      </c>
      <c r="BV36" s="97">
        <v>0</v>
      </c>
      <c r="BW36" s="97">
        <v>16.664465919402499</v>
      </c>
      <c r="BX36" s="97">
        <v>0</v>
      </c>
      <c r="BY36" s="97">
        <v>4.6090903422801199</v>
      </c>
      <c r="BZ36" s="97">
        <v>1022.15843308365</v>
      </c>
      <c r="CA36" s="97">
        <v>17.9087335284655</v>
      </c>
      <c r="CD36" s="35">
        <f t="shared" si="12"/>
        <v>8.0000043890640134E-3</v>
      </c>
      <c r="CE36" s="83">
        <f t="shared" si="13"/>
        <v>-4.1291684188942404E-3</v>
      </c>
      <c r="CF36" s="83"/>
      <c r="CG36" s="83">
        <f t="shared" si="14"/>
        <v>-4.1282060717679489E-3</v>
      </c>
      <c r="CH36" s="83">
        <f t="shared" si="15"/>
        <v>-4.067539413875952E-3</v>
      </c>
      <c r="CI36" s="83">
        <f t="shared" si="16"/>
        <v>-4.0553192267788352E-3</v>
      </c>
      <c r="CJ36" s="83">
        <f t="shared" si="17"/>
        <v>-4.1288445845980831E-3</v>
      </c>
      <c r="CK36" s="83">
        <f t="shared" si="18"/>
        <v>-4.129262437684883E-3</v>
      </c>
      <c r="CL36" s="83"/>
      <c r="CM36" s="74">
        <f t="shared" si="19"/>
        <v>0.17383787208329984</v>
      </c>
      <c r="CN36" s="83"/>
      <c r="CO36" s="74">
        <f t="shared" si="20"/>
        <v>0.20695213768024001</v>
      </c>
      <c r="CP36" s="83">
        <f t="shared" si="21"/>
        <v>-4.1308569160544428E-3</v>
      </c>
      <c r="CQ36" s="83">
        <f t="shared" si="22"/>
        <v>-4.1282500082854704E-3</v>
      </c>
      <c r="CR36" s="74">
        <f t="shared" si="23"/>
        <v>-0.71023543246415788</v>
      </c>
    </row>
    <row r="37" spans="1:96" x14ac:dyDescent="0.25">
      <c r="A37" s="96" t="s">
        <v>36</v>
      </c>
      <c r="B37" s="97">
        <v>8300.2102830000003</v>
      </c>
      <c r="C37" s="97"/>
      <c r="D37" s="97">
        <v>3524.6831944</v>
      </c>
      <c r="E37" s="97">
        <v>263.99684435</v>
      </c>
      <c r="F37" s="97">
        <v>244.36412881999999</v>
      </c>
      <c r="G37" s="97">
        <v>378.02259407999998</v>
      </c>
      <c r="H37" s="97">
        <v>1697.8576742</v>
      </c>
      <c r="I37" s="91">
        <v>70.427032664999999</v>
      </c>
      <c r="J37" s="91">
        <v>29.214535912999999</v>
      </c>
      <c r="K37" s="91">
        <v>203.27641449999999</v>
      </c>
      <c r="L37" s="91">
        <v>29.635013855</v>
      </c>
      <c r="M37" s="93">
        <v>40.229645134999998</v>
      </c>
      <c r="N37" s="93">
        <v>28.058608262</v>
      </c>
      <c r="O37" s="91">
        <v>13.328314818000001</v>
      </c>
      <c r="P37" s="97"/>
      <c r="Q37" s="96" t="s">
        <v>36</v>
      </c>
      <c r="R37" s="96">
        <v>0</v>
      </c>
      <c r="S37" s="97">
        <v>6.2645887455177798</v>
      </c>
      <c r="T37" s="97">
        <v>40.063664060016301</v>
      </c>
      <c r="U37" s="97">
        <v>72.814826720276201</v>
      </c>
      <c r="V37" s="97">
        <v>72.814826720276201</v>
      </c>
      <c r="W37" s="97">
        <v>99.662334744067394</v>
      </c>
      <c r="X37" s="97">
        <v>0</v>
      </c>
      <c r="Y37" s="97">
        <v>28.655117940465299</v>
      </c>
      <c r="Z37" s="97">
        <v>27.942863383025902</v>
      </c>
      <c r="AA37" s="97">
        <v>0.15557706309676</v>
      </c>
      <c r="AB37" s="97">
        <v>8265.9696080834692</v>
      </c>
      <c r="AC37" s="97">
        <v>262.823122374381</v>
      </c>
      <c r="AD37" s="97">
        <v>8.8895846597506392</v>
      </c>
      <c r="AE37" s="97">
        <v>67.097791440291701</v>
      </c>
      <c r="AF37" s="97">
        <v>0</v>
      </c>
      <c r="AG37" s="97">
        <v>0</v>
      </c>
      <c r="AH37" s="97">
        <v>209.171004508816</v>
      </c>
      <c r="AI37" s="97">
        <v>209.171004508816</v>
      </c>
      <c r="AJ37" s="97">
        <v>28.0811444285508</v>
      </c>
      <c r="AK37" s="97">
        <v>72.874534465011095</v>
      </c>
      <c r="AL37" s="97">
        <v>6.34988543802019E-3</v>
      </c>
      <c r="AM37" s="97">
        <v>175.45688777163701</v>
      </c>
      <c r="AN37" s="97">
        <v>2.74760948798955E-2</v>
      </c>
      <c r="AO37" s="97">
        <v>30.560609031825201</v>
      </c>
      <c r="AP37" s="97">
        <v>9.1900098736622393</v>
      </c>
      <c r="AQ37" s="97">
        <v>3159.1279762137501</v>
      </c>
      <c r="AR37" s="97">
        <v>322.93306092258803</v>
      </c>
      <c r="AS37" s="97">
        <v>3510.1421815648901</v>
      </c>
      <c r="AT37" s="97">
        <v>2.7997210186732798E-5</v>
      </c>
      <c r="AU37" s="97">
        <v>106.922032393316</v>
      </c>
      <c r="AV37" s="97">
        <v>0</v>
      </c>
      <c r="AW37" s="97">
        <v>448.21749023335798</v>
      </c>
      <c r="AX37" s="97">
        <v>0.104058578605356</v>
      </c>
      <c r="AY37" s="97">
        <v>1.2608800047388301E-4</v>
      </c>
      <c r="AZ37" s="97">
        <v>83.9574314843168</v>
      </c>
      <c r="BA37" s="97">
        <v>0.11636586991341299</v>
      </c>
      <c r="BB37" s="97">
        <v>0</v>
      </c>
      <c r="BC37" s="97">
        <v>2.3660611705947501</v>
      </c>
      <c r="BD37" s="97">
        <v>262.92600288677397</v>
      </c>
      <c r="BE37" s="97">
        <v>243.37427096969</v>
      </c>
      <c r="BF37" s="97">
        <v>19.551731917084101</v>
      </c>
      <c r="BG37" s="97">
        <v>0</v>
      </c>
      <c r="BH37" s="97">
        <v>0</v>
      </c>
      <c r="BI37" s="97">
        <v>77.344486524027602</v>
      </c>
      <c r="BJ37" s="97">
        <v>0</v>
      </c>
      <c r="BK37" s="97">
        <v>11.521977976134901</v>
      </c>
      <c r="BL37" s="97">
        <v>5.2076391402459201</v>
      </c>
      <c r="BM37" s="97">
        <v>1.06937106292542E-3</v>
      </c>
      <c r="BN37" s="97">
        <v>46.112113025975901</v>
      </c>
      <c r="BO37" s="97">
        <v>1.32439473071094</v>
      </c>
      <c r="BP37" s="97">
        <v>6.3014039731697496E-4</v>
      </c>
      <c r="BQ37" s="97">
        <v>16.642309140142299</v>
      </c>
      <c r="BR37" s="97">
        <v>2.4602723006795702E-6</v>
      </c>
      <c r="BS37" s="97">
        <v>376.46341235263901</v>
      </c>
      <c r="BT37" s="97">
        <v>198.858513020261</v>
      </c>
      <c r="BU37" s="97">
        <v>0</v>
      </c>
      <c r="BV37" s="97">
        <v>0</v>
      </c>
      <c r="BW37" s="97">
        <v>26.663632932105401</v>
      </c>
      <c r="BX37" s="97">
        <v>0</v>
      </c>
      <c r="BY37" s="97">
        <v>6.6288123239339001</v>
      </c>
      <c r="BZ37" s="97">
        <v>1690.85309023594</v>
      </c>
      <c r="CA37" s="97">
        <v>28.342330819663701</v>
      </c>
      <c r="CD37" s="35">
        <f t="shared" si="12"/>
        <v>8.0000019873929084E-3</v>
      </c>
      <c r="CE37" s="55">
        <f t="shared" si="13"/>
        <v>-4.1252780049031842E-3</v>
      </c>
      <c r="CF37" s="55"/>
      <c r="CG37" s="55">
        <f t="shared" si="14"/>
        <v>-4.12548079731327E-3</v>
      </c>
      <c r="CH37" s="55">
        <f t="shared" si="15"/>
        <v>-4.0562661491753979E-3</v>
      </c>
      <c r="CI37" s="83">
        <f t="shared" si="16"/>
        <v>-4.0507494086381365E-3</v>
      </c>
      <c r="CJ37" s="83">
        <f t="shared" si="17"/>
        <v>-4.1245728477039105E-3</v>
      </c>
      <c r="CK37" s="83">
        <f t="shared" si="18"/>
        <v>-4.1255424824465387E-3</v>
      </c>
      <c r="CL37" s="83"/>
      <c r="CM37" s="74">
        <f t="shared" si="19"/>
        <v>2.8997904273916689E-2</v>
      </c>
      <c r="CN37" s="83"/>
      <c r="CO37" s="74">
        <f t="shared" si="20"/>
        <v>3.1233161602488513E-2</v>
      </c>
      <c r="CP37" s="83">
        <f t="shared" si="21"/>
        <v>-4.1258398980828555E-3</v>
      </c>
      <c r="CQ37" s="83">
        <f t="shared" si="22"/>
        <v>-4.1251111920206128E-3</v>
      </c>
      <c r="CR37" s="74">
        <f t="shared" si="23"/>
        <v>-0.31048973563776766</v>
      </c>
    </row>
    <row r="38" spans="1:96" x14ac:dyDescent="0.25">
      <c r="A38" s="96" t="s">
        <v>37</v>
      </c>
      <c r="B38" s="97">
        <v>9155.5188906999992</v>
      </c>
      <c r="C38" s="97"/>
      <c r="D38" s="97">
        <v>2108.8177034999999</v>
      </c>
      <c r="E38" s="97">
        <v>167.99140087999999</v>
      </c>
      <c r="F38" s="97">
        <v>144.52449174</v>
      </c>
      <c r="G38" s="97">
        <v>288.35606157000001</v>
      </c>
      <c r="H38" s="97">
        <v>999.45882601999995</v>
      </c>
      <c r="I38" s="91">
        <v>38.241060740999998</v>
      </c>
      <c r="J38" s="91">
        <v>17.347487696000002</v>
      </c>
      <c r="K38" s="91">
        <v>110.69120345</v>
      </c>
      <c r="L38" s="91">
        <v>15.946129908</v>
      </c>
      <c r="M38" s="93">
        <v>21.665204933999998</v>
      </c>
      <c r="N38" s="93">
        <v>15.427088041999999</v>
      </c>
      <c r="O38" s="91">
        <v>11.354515641000001</v>
      </c>
      <c r="P38" s="97"/>
      <c r="Q38" s="96" t="s">
        <v>37</v>
      </c>
      <c r="R38" s="96">
        <v>0</v>
      </c>
      <c r="S38" s="97">
        <v>3.6228712692343499</v>
      </c>
      <c r="T38" s="97">
        <v>21.576038044021001</v>
      </c>
      <c r="U38" s="97">
        <v>42.834549784188802</v>
      </c>
      <c r="V38" s="97">
        <v>42.834549784188802</v>
      </c>
      <c r="W38" s="97">
        <v>58.190618313297101</v>
      </c>
      <c r="X38" s="97">
        <v>0</v>
      </c>
      <c r="Y38" s="97">
        <v>16.8529977067479</v>
      </c>
      <c r="Z38" s="97">
        <v>15.36359107372</v>
      </c>
      <c r="AA38" s="97">
        <v>0.41778066474985498</v>
      </c>
      <c r="AB38" s="97">
        <v>9117.8422964003894</v>
      </c>
      <c r="AC38" s="97">
        <v>152.723648454722</v>
      </c>
      <c r="AD38" s="97">
        <v>5.2332598585231302</v>
      </c>
      <c r="AE38" s="97">
        <v>39.238793679615497</v>
      </c>
      <c r="AF38" s="97">
        <v>0</v>
      </c>
      <c r="AG38" s="97">
        <v>0</v>
      </c>
      <c r="AH38" s="97">
        <v>121.352748198651</v>
      </c>
      <c r="AI38" s="97">
        <v>121.352748198651</v>
      </c>
      <c r="AJ38" s="97">
        <v>16.80107965441</v>
      </c>
      <c r="AK38" s="97">
        <v>42.829726238211599</v>
      </c>
      <c r="AL38" s="97">
        <v>1.7051597367649999E-2</v>
      </c>
      <c r="AM38" s="97">
        <v>101.906628473501</v>
      </c>
      <c r="AN38" s="97">
        <v>7.8331322267718495E-2</v>
      </c>
      <c r="AO38" s="97">
        <v>17.673522524724302</v>
      </c>
      <c r="AP38" s="97">
        <v>5.3253812389782604</v>
      </c>
      <c r="AQ38" s="97">
        <v>1890.12202132883</v>
      </c>
      <c r="AR38" s="97">
        <v>193.21250778884101</v>
      </c>
      <c r="AS38" s="97">
        <v>2100.1356087720801</v>
      </c>
      <c r="AT38" s="97">
        <v>7.9818274938350895E-5</v>
      </c>
      <c r="AU38" s="97">
        <v>62.353621533200403</v>
      </c>
      <c r="AV38" s="97">
        <v>0</v>
      </c>
      <c r="AW38" s="97">
        <v>269.39383123628301</v>
      </c>
      <c r="AX38" s="97">
        <v>6.16156043618446E-2</v>
      </c>
      <c r="AY38" s="97">
        <v>3.5439541671323903E-4</v>
      </c>
      <c r="AZ38" s="97">
        <v>49.992300600318501</v>
      </c>
      <c r="BA38" s="97">
        <v>6.8107100406201604E-2</v>
      </c>
      <c r="BB38" s="97">
        <v>0</v>
      </c>
      <c r="BC38" s="97">
        <v>1.37530802879236</v>
      </c>
      <c r="BD38" s="97">
        <v>167.31063981997201</v>
      </c>
      <c r="BE38" s="97">
        <v>143.94030600856601</v>
      </c>
      <c r="BF38" s="97">
        <v>23.370333811405601</v>
      </c>
      <c r="BG38" s="97">
        <v>0</v>
      </c>
      <c r="BH38" s="97">
        <v>0</v>
      </c>
      <c r="BI38" s="97">
        <v>45.273763715228903</v>
      </c>
      <c r="BJ38" s="97">
        <v>0</v>
      </c>
      <c r="BK38" s="97">
        <v>6.8890764414094097</v>
      </c>
      <c r="BL38" s="97">
        <v>3.0269016961259201</v>
      </c>
      <c r="BM38" s="97">
        <v>2.9628504599613099E-3</v>
      </c>
      <c r="BN38" s="97">
        <v>27.570384142264199</v>
      </c>
      <c r="BO38" s="97">
        <v>0.76591109911541799</v>
      </c>
      <c r="BP38" s="97">
        <v>1.69771817854131E-3</v>
      </c>
      <c r="BQ38" s="97">
        <v>9.6778268004872192</v>
      </c>
      <c r="BR38" s="97">
        <v>6.9151166734128099E-6</v>
      </c>
      <c r="BS38" s="97">
        <v>287.16901340229299</v>
      </c>
      <c r="BT38" s="97">
        <v>119.92953094960799</v>
      </c>
      <c r="BU38" s="97">
        <v>0</v>
      </c>
      <c r="BV38" s="97">
        <v>0</v>
      </c>
      <c r="BW38" s="97">
        <v>16.217795130410501</v>
      </c>
      <c r="BX38" s="97">
        <v>0</v>
      </c>
      <c r="BY38" s="97">
        <v>4.4966409220622001</v>
      </c>
      <c r="BZ38" s="97">
        <v>995.34582394329698</v>
      </c>
      <c r="CA38" s="97">
        <v>17.4106666031369</v>
      </c>
      <c r="CD38" s="35">
        <f t="shared" si="12"/>
        <v>7.9999975164619756E-3</v>
      </c>
      <c r="CE38" s="55">
        <f t="shared" si="13"/>
        <v>-4.1151784786202586E-3</v>
      </c>
      <c r="CF38" s="55"/>
      <c r="CG38" s="55">
        <f t="shared" si="14"/>
        <v>-4.1170437413865233E-3</v>
      </c>
      <c r="CH38" s="55">
        <f t="shared" si="15"/>
        <v>-4.0523565876699769E-3</v>
      </c>
      <c r="CI38" s="83">
        <f t="shared" si="16"/>
        <v>-4.0421227184451363E-3</v>
      </c>
      <c r="CJ38" s="83">
        <f t="shared" si="17"/>
        <v>-4.1166055648143756E-3</v>
      </c>
      <c r="CK38" s="83">
        <f t="shared" si="18"/>
        <v>-4.115229131630746E-3</v>
      </c>
      <c r="CL38" s="83"/>
      <c r="CM38" s="74">
        <f t="shared" si="19"/>
        <v>9.6317904371388388E-2</v>
      </c>
      <c r="CN38" s="83"/>
      <c r="CO38" s="74">
        <f t="shared" si="20"/>
        <v>0.10832676183439895</v>
      </c>
      <c r="CP38" s="83">
        <f t="shared" si="21"/>
        <v>-4.1156725842488948E-3</v>
      </c>
      <c r="CQ38" s="83">
        <f t="shared" si="22"/>
        <v>-4.1159399691717315E-3</v>
      </c>
      <c r="CR38" s="74">
        <f t="shared" si="23"/>
        <v>-0.5309900124890532</v>
      </c>
    </row>
    <row r="39" spans="1:96" x14ac:dyDescent="0.25">
      <c r="A39" s="96" t="s">
        <v>38</v>
      </c>
      <c r="B39" s="97">
        <v>16701.520994999999</v>
      </c>
      <c r="C39" s="97"/>
      <c r="D39" s="97">
        <v>4159.4671538000002</v>
      </c>
      <c r="E39" s="97">
        <v>257.55359907000002</v>
      </c>
      <c r="F39" s="97">
        <v>223.23776842999999</v>
      </c>
      <c r="G39" s="97">
        <v>594.01036614999998</v>
      </c>
      <c r="H39" s="97">
        <v>1622.0213664</v>
      </c>
      <c r="I39" s="91">
        <v>59.256680932999998</v>
      </c>
      <c r="J39" s="91">
        <v>26.750320120000001</v>
      </c>
      <c r="K39" s="91">
        <v>171.4641762</v>
      </c>
      <c r="L39" s="91">
        <v>24.688665576999998</v>
      </c>
      <c r="M39" s="93">
        <v>33.538573268</v>
      </c>
      <c r="N39" s="93">
        <v>23.817031899</v>
      </c>
      <c r="O39" s="91">
        <v>17.041806977</v>
      </c>
      <c r="P39" s="97"/>
      <c r="Q39" s="96" t="s">
        <v>130</v>
      </c>
      <c r="R39" s="96">
        <v>0</v>
      </c>
      <c r="S39" s="97">
        <v>5.8415883181937298</v>
      </c>
      <c r="T39" s="97">
        <v>33.400055940691502</v>
      </c>
      <c r="U39" s="97">
        <v>69.505182255956797</v>
      </c>
      <c r="V39" s="97">
        <v>69.505182255956797</v>
      </c>
      <c r="W39" s="97">
        <v>94.162746971265904</v>
      </c>
      <c r="X39" s="97">
        <v>0</v>
      </c>
      <c r="Y39" s="97">
        <v>27.341061114570198</v>
      </c>
      <c r="Z39" s="97">
        <v>23.718686891324399</v>
      </c>
      <c r="AA39" s="97">
        <v>0.86744913004047897</v>
      </c>
      <c r="AB39" s="97">
        <v>16632.556802323601</v>
      </c>
      <c r="AC39" s="97">
        <v>246.68804420222199</v>
      </c>
      <c r="AD39" s="97">
        <v>8.4927856398283303</v>
      </c>
      <c r="AE39" s="97">
        <v>63.527860879895997</v>
      </c>
      <c r="AF39" s="97">
        <v>0</v>
      </c>
      <c r="AG39" s="97">
        <v>0</v>
      </c>
      <c r="AH39" s="97">
        <v>195.90526805686699</v>
      </c>
      <c r="AI39" s="97">
        <v>195.90526805686699</v>
      </c>
      <c r="AJ39" s="97">
        <v>33.1382666234922</v>
      </c>
      <c r="AK39" s="97">
        <v>69.465198416678803</v>
      </c>
      <c r="AL39" s="97">
        <v>3.5404885847079202E-2</v>
      </c>
      <c r="AM39" s="97">
        <v>164.580249940263</v>
      </c>
      <c r="AN39" s="97">
        <v>0.16403373307591099</v>
      </c>
      <c r="AO39" s="97">
        <v>28.497130034863499</v>
      </c>
      <c r="AP39" s="97">
        <v>8.59319981204378</v>
      </c>
      <c r="AQ39" s="97">
        <v>3728.0599653802801</v>
      </c>
      <c r="AR39" s="97">
        <v>381.09086799961199</v>
      </c>
      <c r="AS39" s="97">
        <v>4142.2891000033896</v>
      </c>
      <c r="AT39" s="97">
        <v>1.6714521322504301E-4</v>
      </c>
      <c r="AU39" s="97">
        <v>100.84913728764</v>
      </c>
      <c r="AV39" s="97">
        <v>0</v>
      </c>
      <c r="AW39" s="97">
        <v>440.41262644032099</v>
      </c>
      <c r="AX39" s="97">
        <v>9.5247045516625606E-2</v>
      </c>
      <c r="AY39" s="97">
        <v>7.6750237035466803E-4</v>
      </c>
      <c r="AZ39" s="97">
        <v>77.515956637730994</v>
      </c>
      <c r="BA39" s="97">
        <v>0.104690798192209</v>
      </c>
      <c r="BB39" s="97">
        <v>0</v>
      </c>
      <c r="BC39" s="97">
        <v>2.1068045660807799</v>
      </c>
      <c r="BD39" s="97">
        <v>256.50629728348298</v>
      </c>
      <c r="BE39" s="97">
        <v>222.33215978859499</v>
      </c>
      <c r="BF39" s="97">
        <v>34.174137494888001</v>
      </c>
      <c r="BG39" s="97">
        <v>0</v>
      </c>
      <c r="BH39" s="97">
        <v>0</v>
      </c>
      <c r="BI39" s="97">
        <v>69.565730305174696</v>
      </c>
      <c r="BJ39" s="97">
        <v>0</v>
      </c>
      <c r="BK39" s="97">
        <v>10.689254455155201</v>
      </c>
      <c r="BL39" s="97">
        <v>4.6367546276668996</v>
      </c>
      <c r="BM39" s="97">
        <v>6.3082465500421602E-3</v>
      </c>
      <c r="BN39" s="97">
        <v>42.778597556617399</v>
      </c>
      <c r="BO39" s="97">
        <v>1.2349705682480501</v>
      </c>
      <c r="BP39" s="97">
        <v>3.49099812121011E-3</v>
      </c>
      <c r="BQ39" s="97">
        <v>14.828542073887901</v>
      </c>
      <c r="BR39" s="97">
        <v>1.49755310393029E-5</v>
      </c>
      <c r="BS39" s="97">
        <v>591.55700606513597</v>
      </c>
      <c r="BT39" s="97">
        <v>196.293605386509</v>
      </c>
      <c r="BU39" s="97">
        <v>0</v>
      </c>
      <c r="BV39" s="97">
        <v>0</v>
      </c>
      <c r="BW39" s="97">
        <v>26.624182970062598</v>
      </c>
      <c r="BX39" s="97">
        <v>0</v>
      </c>
      <c r="BY39" s="97">
        <v>7.6465125267691496</v>
      </c>
      <c r="BZ39" s="97">
        <v>1615.32406998021</v>
      </c>
      <c r="CA39" s="97">
        <v>28.678072431900201</v>
      </c>
      <c r="CD39" s="35">
        <f t="shared" si="12"/>
        <v>7.9999888524113598E-3</v>
      </c>
      <c r="CE39" s="55">
        <f t="shared" si="13"/>
        <v>-4.129216296949483E-3</v>
      </c>
      <c r="CF39" s="55"/>
      <c r="CG39" s="55">
        <f t="shared" si="14"/>
        <v>-4.1298688417137951E-3</v>
      </c>
      <c r="CH39" s="55">
        <f t="shared" si="15"/>
        <v>-4.0663449872133019E-3</v>
      </c>
      <c r="CI39" s="83">
        <f t="shared" si="16"/>
        <v>-4.0566999382497622E-3</v>
      </c>
      <c r="CJ39" s="83">
        <f t="shared" si="17"/>
        <v>-4.130163755836698E-3</v>
      </c>
      <c r="CK39" s="83">
        <f t="shared" si="18"/>
        <v>-4.1289816265826368E-3</v>
      </c>
      <c r="CL39" s="83"/>
      <c r="CM39" s="74">
        <f t="shared" si="19"/>
        <v>0.14254343034523026</v>
      </c>
      <c r="CN39" s="83"/>
      <c r="CO39" s="74">
        <f t="shared" si="20"/>
        <v>0.15425963165103068</v>
      </c>
      <c r="CP39" s="83">
        <f t="shared" si="21"/>
        <v>-4.1300900369742807E-3</v>
      </c>
      <c r="CQ39" s="83">
        <f t="shared" si="22"/>
        <v>-4.1291882251595722E-3</v>
      </c>
      <c r="CR39" s="74">
        <f t="shared" si="23"/>
        <v>-0.49575770787444357</v>
      </c>
    </row>
    <row r="40" spans="1:96" x14ac:dyDescent="0.25">
      <c r="A40" s="96" t="s">
        <v>39</v>
      </c>
      <c r="B40" s="97">
        <v>1745.9564449</v>
      </c>
      <c r="C40" s="97"/>
      <c r="D40" s="97">
        <v>383.45125718000003</v>
      </c>
      <c r="E40" s="97">
        <v>19.050841704</v>
      </c>
      <c r="F40" s="97">
        <v>17.305109323</v>
      </c>
      <c r="G40" s="97">
        <v>53.569472048000002</v>
      </c>
      <c r="H40" s="97">
        <v>156.8870373</v>
      </c>
      <c r="I40" s="91">
        <v>6.0295933867000002</v>
      </c>
      <c r="J40" s="91">
        <v>2.5816634501000002</v>
      </c>
      <c r="K40" s="91">
        <v>17.411229301999999</v>
      </c>
      <c r="L40" s="91">
        <v>2.5246978401</v>
      </c>
      <c r="M40" s="93">
        <v>3.4271719053999998</v>
      </c>
      <c r="N40" s="93">
        <v>2.3964087716</v>
      </c>
      <c r="O40" s="91">
        <v>1.2160935634000001</v>
      </c>
      <c r="P40" s="97"/>
      <c r="Q40" s="96" t="s">
        <v>39</v>
      </c>
      <c r="R40" s="96">
        <v>0</v>
      </c>
      <c r="S40" s="97">
        <v>0.56327827736172797</v>
      </c>
      <c r="T40" s="97">
        <v>3.4130206670979</v>
      </c>
      <c r="U40" s="97">
        <v>6.6852447165137496</v>
      </c>
      <c r="V40" s="97">
        <v>6.6852447165137496</v>
      </c>
      <c r="W40" s="97">
        <v>9.0668255785313896</v>
      </c>
      <c r="X40" s="97">
        <v>0</v>
      </c>
      <c r="Y40" s="97">
        <v>2.6458738027172202</v>
      </c>
      <c r="Z40" s="97">
        <v>2.38651493717793</v>
      </c>
      <c r="AA40" s="97">
        <v>9.8478662386556198E-2</v>
      </c>
      <c r="AB40" s="97">
        <v>1738.7471904848501</v>
      </c>
      <c r="AC40" s="97">
        <v>23.809948876439702</v>
      </c>
      <c r="AD40" s="97">
        <v>0.82309869035863703</v>
      </c>
      <c r="AE40" s="97">
        <v>6.1399598860255598</v>
      </c>
      <c r="AF40" s="97">
        <v>0</v>
      </c>
      <c r="AG40" s="97">
        <v>0</v>
      </c>
      <c r="AH40" s="97">
        <v>18.881288683620198</v>
      </c>
      <c r="AI40" s="97">
        <v>18.881288683620198</v>
      </c>
      <c r="AJ40" s="97">
        <v>3.0549428262151599</v>
      </c>
      <c r="AK40" s="97">
        <v>6.7272447329861</v>
      </c>
      <c r="AL40" s="97">
        <v>4.01945358660581E-3</v>
      </c>
      <c r="AM40" s="97">
        <v>15.8615628138381</v>
      </c>
      <c r="AN40" s="97">
        <v>1.4366705440004001E-2</v>
      </c>
      <c r="AO40" s="97">
        <v>2.74784669493389</v>
      </c>
      <c r="AP40" s="97">
        <v>0.82835552111691602</v>
      </c>
      <c r="AQ40" s="97">
        <v>343.68101373148698</v>
      </c>
      <c r="AR40" s="97">
        <v>35.131820228729502</v>
      </c>
      <c r="AS40" s="97">
        <v>381.86777678643199</v>
      </c>
      <c r="AT40" s="97">
        <v>1.4639226116109499E-5</v>
      </c>
      <c r="AU40" s="97">
        <v>9.7368496947370105</v>
      </c>
      <c r="AV40" s="97">
        <v>0</v>
      </c>
      <c r="AW40" s="97">
        <v>42.846953595330604</v>
      </c>
      <c r="AX40" s="97">
        <v>7.3731450586153801E-3</v>
      </c>
      <c r="AY40" s="97">
        <v>5.9981112613413902E-5</v>
      </c>
      <c r="AZ40" s="97">
        <v>5.99134412495797</v>
      </c>
      <c r="BA40" s="97">
        <v>8.0832449831070696E-3</v>
      </c>
      <c r="BB40" s="97">
        <v>0</v>
      </c>
      <c r="BC40" s="97">
        <v>0.16247724444297401</v>
      </c>
      <c r="BD40" s="97">
        <v>18.9734241142637</v>
      </c>
      <c r="BE40" s="97">
        <v>17.23490040631</v>
      </c>
      <c r="BF40" s="97">
        <v>1.7385237079537199</v>
      </c>
      <c r="BG40" s="97">
        <v>0</v>
      </c>
      <c r="BH40" s="97">
        <v>0</v>
      </c>
      <c r="BI40" s="97">
        <v>5.3887841179031799</v>
      </c>
      <c r="BJ40" s="97">
        <v>0</v>
      </c>
      <c r="BK40" s="97">
        <v>0.83459315795565303</v>
      </c>
      <c r="BL40" s="97">
        <v>0.357587052255052</v>
      </c>
      <c r="BM40" s="97">
        <v>5.5021129002353502E-4</v>
      </c>
      <c r="BN40" s="97">
        <v>3.3400434751456398</v>
      </c>
      <c r="BO40" s="97">
        <v>0.119082636594917</v>
      </c>
      <c r="BP40" s="97">
        <v>3.7091415931700801E-4</v>
      </c>
      <c r="BQ40" s="97">
        <v>1.1436325666760301</v>
      </c>
      <c r="BR40" s="97">
        <v>1.17036984757243E-6</v>
      </c>
      <c r="BS40" s="97">
        <v>53.348124681955603</v>
      </c>
      <c r="BT40" s="97">
        <v>19.131360095384601</v>
      </c>
      <c r="BU40" s="97">
        <v>0</v>
      </c>
      <c r="BV40" s="97">
        <v>0</v>
      </c>
      <c r="BW40" s="97">
        <v>2.58989263351951</v>
      </c>
      <c r="BX40" s="97">
        <v>0</v>
      </c>
      <c r="BY40" s="97">
        <v>0.74637394244613797</v>
      </c>
      <c r="BZ40" s="97">
        <v>156.23919674597701</v>
      </c>
      <c r="CA40" s="97">
        <v>2.8020788241510801</v>
      </c>
      <c r="CD40" s="35">
        <f t="shared" si="12"/>
        <v>8.0000016024491753E-3</v>
      </c>
      <c r="CE40" s="55">
        <f t="shared" si="13"/>
        <v>-4.1291146959641272E-3</v>
      </c>
      <c r="CF40" s="55"/>
      <c r="CG40" s="55">
        <f t="shared" si="14"/>
        <v>-4.1295480557642806E-3</v>
      </c>
      <c r="CH40" s="55">
        <f t="shared" si="15"/>
        <v>-4.0637359198698545E-3</v>
      </c>
      <c r="CI40" s="83">
        <f t="shared" si="16"/>
        <v>-4.0571206676334451E-3</v>
      </c>
      <c r="CJ40" s="83">
        <f t="shared" si="17"/>
        <v>-4.1319684062979672E-3</v>
      </c>
      <c r="CK40" s="83">
        <f t="shared" si="18"/>
        <v>-4.1293440501664154E-3</v>
      </c>
      <c r="CL40" s="83"/>
      <c r="CM40" s="74">
        <f t="shared" si="19"/>
        <v>8.4431682342575101E-2</v>
      </c>
      <c r="CN40" s="83"/>
      <c r="CO40" s="74">
        <f t="shared" si="20"/>
        <v>8.8386361048675588E-2</v>
      </c>
      <c r="CP40" s="83">
        <f t="shared" si="21"/>
        <v>-4.129129991933744E-3</v>
      </c>
      <c r="CQ40" s="83">
        <f t="shared" si="22"/>
        <v>-4.1286088330682669E-3</v>
      </c>
      <c r="CR40" s="74">
        <f t="shared" si="23"/>
        <v>-0.31883898899935914</v>
      </c>
    </row>
    <row r="41" spans="1:96" x14ac:dyDescent="0.25">
      <c r="A41" s="96" t="s">
        <v>40</v>
      </c>
      <c r="B41" s="97">
        <v>10468.211336</v>
      </c>
      <c r="C41" s="97"/>
      <c r="D41" s="97">
        <v>3175.5878908999998</v>
      </c>
      <c r="E41" s="97">
        <v>263.75368090000001</v>
      </c>
      <c r="F41" s="97">
        <v>238.13246824000001</v>
      </c>
      <c r="G41" s="97">
        <v>402.82113382</v>
      </c>
      <c r="H41" s="97">
        <v>1399.5630686</v>
      </c>
      <c r="I41" s="91">
        <v>55.416783913000003</v>
      </c>
      <c r="J41" s="91">
        <v>23.930772098999999</v>
      </c>
      <c r="K41" s="91">
        <v>160.14626718</v>
      </c>
      <c r="L41" s="91">
        <v>23.226982892999999</v>
      </c>
      <c r="M41" s="93">
        <v>31.541375294000002</v>
      </c>
      <c r="N41" s="93">
        <v>22.196701825000002</v>
      </c>
      <c r="O41" s="91">
        <v>13.463220154</v>
      </c>
      <c r="P41" s="97"/>
      <c r="Q41" s="96" t="s">
        <v>40</v>
      </c>
      <c r="R41" s="96">
        <v>0</v>
      </c>
      <c r="S41" s="97">
        <v>5.1201431081370901</v>
      </c>
      <c r="T41" s="97">
        <v>31.411099030038301</v>
      </c>
      <c r="U41" s="97">
        <v>59.978884559948199</v>
      </c>
      <c r="V41" s="97">
        <v>59.978884559948199</v>
      </c>
      <c r="W41" s="97">
        <v>81.812369910901296</v>
      </c>
      <c r="X41" s="97">
        <v>0</v>
      </c>
      <c r="Y41" s="97">
        <v>23.611469149001302</v>
      </c>
      <c r="Z41" s="97">
        <v>22.105027801386299</v>
      </c>
      <c r="AA41" s="97">
        <v>0.352244436402813</v>
      </c>
      <c r="AB41" s="97">
        <v>10424.9859862012</v>
      </c>
      <c r="AC41" s="97">
        <v>215.304463384683</v>
      </c>
      <c r="AD41" s="97">
        <v>7.3289946454009396</v>
      </c>
      <c r="AE41" s="97">
        <v>55.135563805683397</v>
      </c>
      <c r="AF41" s="97">
        <v>0</v>
      </c>
      <c r="AG41" s="97">
        <v>0</v>
      </c>
      <c r="AH41" s="97">
        <v>171.207556402714</v>
      </c>
      <c r="AI41" s="97">
        <v>171.207556402714</v>
      </c>
      <c r="AJ41" s="97">
        <v>25.299811578055198</v>
      </c>
      <c r="AK41" s="97">
        <v>60.031008065529903</v>
      </c>
      <c r="AL41" s="97">
        <v>1.4376812525663E-2</v>
      </c>
      <c r="AM41" s="97">
        <v>143.68669600891201</v>
      </c>
      <c r="AN41" s="97">
        <v>6.2612703328312702E-2</v>
      </c>
      <c r="AO41" s="97">
        <v>24.977654348268</v>
      </c>
      <c r="AP41" s="97">
        <v>7.5180182646764298</v>
      </c>
      <c r="AQ41" s="97">
        <v>2846.227673542</v>
      </c>
      <c r="AR41" s="97">
        <v>290.94755987261698</v>
      </c>
      <c r="AS41" s="97">
        <v>3162.4750449926701</v>
      </c>
      <c r="AT41" s="97">
        <v>6.3800293544537303E-5</v>
      </c>
      <c r="AU41" s="97">
        <v>87.738652528003698</v>
      </c>
      <c r="AV41" s="97">
        <v>0</v>
      </c>
      <c r="AW41" s="97">
        <v>373.277037888113</v>
      </c>
      <c r="AX41" s="97">
        <v>0.101439362445366</v>
      </c>
      <c r="AY41" s="97">
        <v>2.82228018933403E-4</v>
      </c>
      <c r="AZ41" s="97">
        <v>81.997533445768994</v>
      </c>
      <c r="BA41" s="97">
        <v>0.11297247063167901</v>
      </c>
      <c r="BB41" s="97">
        <v>0</v>
      </c>
      <c r="BC41" s="97">
        <v>2.2915535399064102</v>
      </c>
      <c r="BD41" s="97">
        <v>262.68222272211699</v>
      </c>
      <c r="BE41" s="97">
        <v>237.16679915106999</v>
      </c>
      <c r="BF41" s="97">
        <v>25.5154235710467</v>
      </c>
      <c r="BG41" s="97">
        <v>0</v>
      </c>
      <c r="BH41" s="97">
        <v>0</v>
      </c>
      <c r="BI41" s="97">
        <v>75.102034311634299</v>
      </c>
      <c r="BJ41" s="97">
        <v>0</v>
      </c>
      <c r="BK41" s="97">
        <v>11.273883122406099</v>
      </c>
      <c r="BL41" s="97">
        <v>5.0435856793267098</v>
      </c>
      <c r="BM41" s="97">
        <v>2.4017575831280199E-3</v>
      </c>
      <c r="BN41" s="97">
        <v>45.119006249001004</v>
      </c>
      <c r="BO41" s="97">
        <v>1.0824485730895601</v>
      </c>
      <c r="BP41" s="97">
        <v>1.42440832557857E-3</v>
      </c>
      <c r="BQ41" s="97">
        <v>16.120677069065302</v>
      </c>
      <c r="BR41" s="97">
        <v>5.5069573359105298E-6</v>
      </c>
      <c r="BS41" s="97">
        <v>401.15779114478198</v>
      </c>
      <c r="BT41" s="97">
        <v>165.90138311164699</v>
      </c>
      <c r="BU41" s="97">
        <v>0</v>
      </c>
      <c r="BV41" s="97">
        <v>0</v>
      </c>
      <c r="BW41" s="97">
        <v>22.331943286331601</v>
      </c>
      <c r="BX41" s="97">
        <v>0</v>
      </c>
      <c r="BY41" s="97">
        <v>5.8598396240845902</v>
      </c>
      <c r="BZ41" s="97">
        <v>1393.78388283646</v>
      </c>
      <c r="CA41" s="97">
        <v>23.858999262433301</v>
      </c>
      <c r="CD41" s="35">
        <f t="shared" si="12"/>
        <v>8.0000035472576631E-3</v>
      </c>
      <c r="CE41" s="83">
        <f t="shared" si="13"/>
        <v>-4.1292011033584259E-3</v>
      </c>
      <c r="CF41" s="83"/>
      <c r="CG41" s="83">
        <f t="shared" si="14"/>
        <v>-4.1292656219360435E-3</v>
      </c>
      <c r="CH41" s="83">
        <f t="shared" si="15"/>
        <v>-4.0623439802883769E-3</v>
      </c>
      <c r="CI41" s="83">
        <f t="shared" si="16"/>
        <v>-4.0551760793776821E-3</v>
      </c>
      <c r="CJ41" s="83">
        <f t="shared" si="17"/>
        <v>-4.1292338846384375E-3</v>
      </c>
      <c r="CK41" s="83">
        <f t="shared" si="18"/>
        <v>-4.1292785535710008E-3</v>
      </c>
      <c r="CL41" s="83"/>
      <c r="CM41" s="74">
        <f t="shared" si="19"/>
        <v>6.9069916005481569E-2</v>
      </c>
      <c r="CN41" s="83"/>
      <c r="CO41" s="74">
        <f t="shared" si="20"/>
        <v>7.5372314317913747E-2</v>
      </c>
      <c r="CP41" s="83">
        <f t="shared" si="21"/>
        <v>-4.130329218284998E-3</v>
      </c>
      <c r="CQ41" s="83">
        <f t="shared" si="22"/>
        <v>-4.1300741135536856E-3</v>
      </c>
      <c r="CR41" s="74">
        <f t="shared" si="23"/>
        <v>-0.44158840316944653</v>
      </c>
    </row>
    <row r="42" spans="1:96" x14ac:dyDescent="0.25">
      <c r="A42" s="96" t="s">
        <v>41</v>
      </c>
      <c r="B42" s="97">
        <v>2164.3465772</v>
      </c>
      <c r="C42" s="97"/>
      <c r="D42" s="97">
        <v>316.76418355999999</v>
      </c>
      <c r="E42" s="97">
        <v>43.549207074999998</v>
      </c>
      <c r="F42" s="97">
        <v>36.691127973999997</v>
      </c>
      <c r="G42" s="97">
        <v>44.683260478999998</v>
      </c>
      <c r="H42" s="97">
        <v>168.28846107999999</v>
      </c>
      <c r="I42" s="91">
        <v>6.3242572976</v>
      </c>
      <c r="J42" s="91">
        <v>3.1143491015000002</v>
      </c>
      <c r="K42" s="91">
        <v>18.365711783999998</v>
      </c>
      <c r="L42" s="91">
        <v>2.6232260268999998</v>
      </c>
      <c r="M42" s="93">
        <v>3.5681455723000002</v>
      </c>
      <c r="N42" s="93">
        <v>2.6042812621999998</v>
      </c>
      <c r="O42" s="91">
        <v>2.7236124141000002</v>
      </c>
      <c r="P42" s="97"/>
      <c r="Q42" s="96" t="s">
        <v>41</v>
      </c>
      <c r="R42" s="96">
        <v>0</v>
      </c>
      <c r="S42" s="97">
        <v>0.61399752289603904</v>
      </c>
      <c r="T42" s="97">
        <v>3.55343119128284</v>
      </c>
      <c r="U42" s="97">
        <v>7.20829080989063</v>
      </c>
      <c r="V42" s="97">
        <v>7.20829080989063</v>
      </c>
      <c r="W42" s="97">
        <v>9.8228214782171595</v>
      </c>
      <c r="X42" s="97">
        <v>0</v>
      </c>
      <c r="Y42" s="97">
        <v>2.83889323528222</v>
      </c>
      <c r="Z42" s="97">
        <v>2.5935407350353299</v>
      </c>
      <c r="AA42" s="97">
        <v>5.1239820754512597E-2</v>
      </c>
      <c r="AB42" s="97">
        <v>2155.4205830925298</v>
      </c>
      <c r="AC42" s="97">
        <v>25.838100833799199</v>
      </c>
      <c r="AD42" s="97">
        <v>0.88141338179432105</v>
      </c>
      <c r="AE42" s="97">
        <v>6.6232515372913596</v>
      </c>
      <c r="AF42" s="97">
        <v>0</v>
      </c>
      <c r="AG42" s="97">
        <v>0</v>
      </c>
      <c r="AH42" s="97">
        <v>20.539279225664899</v>
      </c>
      <c r="AI42" s="97">
        <v>20.539279225664899</v>
      </c>
      <c r="AJ42" s="97">
        <v>2.5236624061326398</v>
      </c>
      <c r="AK42" s="97">
        <v>7.2174616276937504</v>
      </c>
      <c r="AL42" s="97">
        <v>2.0913452623448998E-3</v>
      </c>
      <c r="AM42" s="97">
        <v>17.240307090342601</v>
      </c>
      <c r="AN42" s="97">
        <v>8.8634661963129299E-3</v>
      </c>
      <c r="AO42" s="97">
        <v>2.9952751065093799</v>
      </c>
      <c r="AP42" s="97">
        <v>0.90177904356389704</v>
      </c>
      <c r="AQ42" s="97">
        <v>283.91208311823198</v>
      </c>
      <c r="AR42" s="97">
        <v>29.022101287416302</v>
      </c>
      <c r="AS42" s="97">
        <v>315.457846811781</v>
      </c>
      <c r="AT42" s="97">
        <v>9.0316247946434096E-6</v>
      </c>
      <c r="AU42" s="97">
        <v>10.534789381644901</v>
      </c>
      <c r="AV42" s="97">
        <v>0</v>
      </c>
      <c r="AW42" s="97">
        <v>45.0355283394995</v>
      </c>
      <c r="AX42" s="97">
        <v>1.5628209466349099E-2</v>
      </c>
      <c r="AY42" s="97">
        <v>4.0189660411933599E-5</v>
      </c>
      <c r="AZ42" s="97">
        <v>12.6290344535127</v>
      </c>
      <c r="BA42" s="97">
        <v>1.7413237909864002E-2</v>
      </c>
      <c r="BB42" s="97">
        <v>0</v>
      </c>
      <c r="BC42" s="97">
        <v>0.35331502446138302</v>
      </c>
      <c r="BD42" s="97">
        <v>43.372319770236203</v>
      </c>
      <c r="BE42" s="97">
        <v>36.542524806375397</v>
      </c>
      <c r="BF42" s="97">
        <v>6.8297949638607296</v>
      </c>
      <c r="BG42" s="97">
        <v>0</v>
      </c>
      <c r="BH42" s="97">
        <v>0</v>
      </c>
      <c r="BI42" s="97">
        <v>11.577032670381399</v>
      </c>
      <c r="BJ42" s="97">
        <v>0</v>
      </c>
      <c r="BK42" s="97">
        <v>1.73655960186952</v>
      </c>
      <c r="BL42" s="97">
        <v>0.77762948085120398</v>
      </c>
      <c r="BM42" s="97">
        <v>3.46161557411112E-4</v>
      </c>
      <c r="BN42" s="97">
        <v>6.9498534872931099</v>
      </c>
      <c r="BO42" s="97">
        <v>0.129805184584601</v>
      </c>
      <c r="BP42" s="97">
        <v>2.0994996846288201E-4</v>
      </c>
      <c r="BQ42" s="97">
        <v>2.4854615552616002</v>
      </c>
      <c r="BR42" s="97">
        <v>7.8418189758759197E-7</v>
      </c>
      <c r="BS42" s="97">
        <v>44.499005310466998</v>
      </c>
      <c r="BT42" s="97">
        <v>20.028235145835598</v>
      </c>
      <c r="BU42" s="97">
        <v>0</v>
      </c>
      <c r="BV42" s="97">
        <v>0</v>
      </c>
      <c r="BW42" s="97">
        <v>2.6987828164130301</v>
      </c>
      <c r="BX42" s="97">
        <v>0</v>
      </c>
      <c r="BY42" s="97">
        <v>0.71914534984503098</v>
      </c>
      <c r="BZ42" s="97">
        <v>167.59443495549399</v>
      </c>
      <c r="CA42" s="97">
        <v>2.88834475249213</v>
      </c>
      <c r="CD42" s="35">
        <f t="shared" si="12"/>
        <v>7.9999988322953068E-3</v>
      </c>
      <c r="CE42" s="83">
        <f t="shared" si="13"/>
        <v>-4.1241057238705532E-3</v>
      </c>
      <c r="CF42" s="83"/>
      <c r="CG42" s="83">
        <f t="shared" si="14"/>
        <v>-4.1240039626246313E-3</v>
      </c>
      <c r="CH42" s="83">
        <f t="shared" si="15"/>
        <v>-4.0617801481244381E-3</v>
      </c>
      <c r="CI42" s="83">
        <f t="shared" si="16"/>
        <v>-4.0501117253714013E-3</v>
      </c>
      <c r="CJ42" s="83">
        <f t="shared" si="17"/>
        <v>-4.1235837886000881E-3</v>
      </c>
      <c r="CK42" s="83">
        <f t="shared" si="18"/>
        <v>-4.1240268052369538E-3</v>
      </c>
      <c r="CL42" s="83"/>
      <c r="CM42" s="74">
        <f t="shared" si="19"/>
        <v>0.11834920787325477</v>
      </c>
      <c r="CN42" s="83"/>
      <c r="CO42" s="74">
        <f t="shared" si="20"/>
        <v>0.14182883052934994</v>
      </c>
      <c r="CP42" s="83">
        <f t="shared" si="21"/>
        <v>-4.1238174617621833E-3</v>
      </c>
      <c r="CQ42" s="83">
        <f t="shared" si="22"/>
        <v>-4.1241809479505651E-3</v>
      </c>
      <c r="CR42" s="74">
        <f t="shared" si="23"/>
        <v>-0.66890331425446814</v>
      </c>
    </row>
    <row r="43" spans="1:96" x14ac:dyDescent="0.25">
      <c r="A43" s="96" t="s">
        <v>42</v>
      </c>
      <c r="B43" s="97">
        <v>17568.63524</v>
      </c>
      <c r="C43" s="97"/>
      <c r="D43" s="97">
        <v>5385.2546026</v>
      </c>
      <c r="E43" s="97">
        <v>220.82035733999999</v>
      </c>
      <c r="F43" s="97">
        <v>198.69119146</v>
      </c>
      <c r="G43" s="97">
        <v>739.45676588000003</v>
      </c>
      <c r="H43" s="97">
        <v>2417.2386682000001</v>
      </c>
      <c r="I43" s="91">
        <v>93.228901200999999</v>
      </c>
      <c r="J43" s="91">
        <v>39.002291184000001</v>
      </c>
      <c r="K43" s="91">
        <v>269.10430055</v>
      </c>
      <c r="L43" s="91">
        <v>39.066491257000003</v>
      </c>
      <c r="M43" s="93">
        <v>53.031191917999998</v>
      </c>
      <c r="N43" s="93">
        <v>36.976946613000003</v>
      </c>
      <c r="O43" s="91">
        <v>17.675603642999999</v>
      </c>
      <c r="P43" s="97"/>
      <c r="Q43" s="96" t="s">
        <v>42</v>
      </c>
      <c r="R43" s="96">
        <v>0</v>
      </c>
      <c r="S43" s="97">
        <v>8.7716062721604793</v>
      </c>
      <c r="T43" s="97">
        <v>52.812341385776399</v>
      </c>
      <c r="U43" s="97">
        <v>104.03893308703501</v>
      </c>
      <c r="V43" s="97">
        <v>104.03893308703501</v>
      </c>
      <c r="W43" s="97">
        <v>141.14148502048201</v>
      </c>
      <c r="X43" s="97">
        <v>0</v>
      </c>
      <c r="Y43" s="97">
        <v>40.740512878481397</v>
      </c>
      <c r="Z43" s="97">
        <v>36.824386381812502</v>
      </c>
      <c r="AA43" s="97">
        <v>0.89261274450693096</v>
      </c>
      <c r="AB43" s="97">
        <v>17496.150689440299</v>
      </c>
      <c r="AC43" s="97">
        <v>369.62634333523698</v>
      </c>
      <c r="AD43" s="97">
        <v>12.6371400654068</v>
      </c>
      <c r="AE43" s="97">
        <v>94.910904963607507</v>
      </c>
      <c r="AF43" s="97">
        <v>0</v>
      </c>
      <c r="AG43" s="97">
        <v>0</v>
      </c>
      <c r="AH43" s="97">
        <v>293.99158580626403</v>
      </c>
      <c r="AI43" s="97">
        <v>293.99158580626403</v>
      </c>
      <c r="AJ43" s="97">
        <v>42.904195828053403</v>
      </c>
      <c r="AK43" s="97">
        <v>103.472907833062</v>
      </c>
      <c r="AL43" s="97">
        <v>3.6431707301440699E-2</v>
      </c>
      <c r="AM43" s="97">
        <v>246.908215724722</v>
      </c>
      <c r="AN43" s="97">
        <v>0.21802349379775299</v>
      </c>
      <c r="AO43" s="97">
        <v>42.790611416428497</v>
      </c>
      <c r="AP43" s="97">
        <v>12.898511477892299</v>
      </c>
      <c r="AQ43" s="97">
        <v>4826.7251431956902</v>
      </c>
      <c r="AR43" s="97">
        <v>493.39898619546398</v>
      </c>
      <c r="AS43" s="97">
        <v>5363.0283252192003</v>
      </c>
      <c r="AT43" s="97">
        <v>2.22163114902153E-4</v>
      </c>
      <c r="AU43" s="97">
        <v>150.912733447558</v>
      </c>
      <c r="AV43" s="97">
        <v>0</v>
      </c>
      <c r="AW43" s="97">
        <v>649.519772611657</v>
      </c>
      <c r="AX43" s="97">
        <v>8.5215408827813394E-2</v>
      </c>
      <c r="AY43" s="97">
        <v>1.31504607130507E-3</v>
      </c>
      <c r="AZ43" s="97">
        <v>70.241734804091706</v>
      </c>
      <c r="BA43" s="97">
        <v>9.23953847905334E-2</v>
      </c>
      <c r="BB43" s="97">
        <v>0</v>
      </c>
      <c r="BC43" s="97">
        <v>1.84223448121717</v>
      </c>
      <c r="BD43" s="97">
        <v>219.92323211020201</v>
      </c>
      <c r="BE43" s="97">
        <v>197.88538149161801</v>
      </c>
      <c r="BF43" s="97">
        <v>22.0378506185838</v>
      </c>
      <c r="BG43" s="97">
        <v>0</v>
      </c>
      <c r="BH43" s="97">
        <v>0</v>
      </c>
      <c r="BI43" s="97">
        <v>60.935677501446698</v>
      </c>
      <c r="BJ43" s="97">
        <v>0</v>
      </c>
      <c r="BK43" s="97">
        <v>9.5251893956833502</v>
      </c>
      <c r="BL43" s="97">
        <v>4.05420971563903</v>
      </c>
      <c r="BM43" s="97">
        <v>9.3414236614582404E-3</v>
      </c>
      <c r="BN43" s="97">
        <v>38.119595429223303</v>
      </c>
      <c r="BO43" s="97">
        <v>1.8544026026003999</v>
      </c>
      <c r="BP43" s="97">
        <v>3.4663917700050099E-3</v>
      </c>
      <c r="BQ43" s="97">
        <v>12.9749808499148</v>
      </c>
      <c r="BR43" s="97">
        <v>2.5659281187607699E-5</v>
      </c>
      <c r="BS43" s="97">
        <v>736.40516917967705</v>
      </c>
      <c r="BT43" s="97">
        <v>288.81397214582802</v>
      </c>
      <c r="BU43" s="97">
        <v>0</v>
      </c>
      <c r="BV43" s="97">
        <v>0</v>
      </c>
      <c r="BW43" s="97">
        <v>39.1373774946426</v>
      </c>
      <c r="BX43" s="97">
        <v>0</v>
      </c>
      <c r="BY43" s="97">
        <v>10.896599233764301</v>
      </c>
      <c r="BZ43" s="97">
        <v>2407.26670995001</v>
      </c>
      <c r="CA43" s="97">
        <v>41.896080162166001</v>
      </c>
      <c r="CD43" s="35">
        <f t="shared" si="12"/>
        <v>7.9999942618799811E-3</v>
      </c>
      <c r="CE43" s="83">
        <f t="shared" si="13"/>
        <v>-4.1257929013557484E-3</v>
      </c>
      <c r="CF43" s="83"/>
      <c r="CG43" s="83">
        <f t="shared" si="14"/>
        <v>-4.1272472744499182E-3</v>
      </c>
      <c r="CH43" s="83">
        <f t="shared" si="15"/>
        <v>-4.0626925914111411E-3</v>
      </c>
      <c r="CI43" s="83">
        <f t="shared" si="16"/>
        <v>-4.0555897947001686E-3</v>
      </c>
      <c r="CJ43" s="83">
        <f t="shared" si="17"/>
        <v>-4.1268088157816732E-3</v>
      </c>
      <c r="CK43" s="83">
        <f t="shared" si="18"/>
        <v>-4.1253511211682701E-3</v>
      </c>
      <c r="CL43" s="83"/>
      <c r="CM43" s="74">
        <f t="shared" si="19"/>
        <v>9.2481930632096768E-2</v>
      </c>
      <c r="CN43" s="83"/>
      <c r="CO43" s="74">
        <f t="shared" si="20"/>
        <v>9.5327735857547738E-2</v>
      </c>
      <c r="CP43" s="83">
        <f t="shared" si="21"/>
        <v>-4.1268265771208399E-3</v>
      </c>
      <c r="CQ43" s="83">
        <f t="shared" si="22"/>
        <v>-4.1258201436747306E-3</v>
      </c>
      <c r="CR43" s="74">
        <f t="shared" si="23"/>
        <v>-0.27026472541431723</v>
      </c>
    </row>
    <row r="44" spans="1:96" x14ac:dyDescent="0.25">
      <c r="A44" s="96" t="s">
        <v>43</v>
      </c>
      <c r="B44" s="97">
        <v>50611.694794000003</v>
      </c>
      <c r="C44" s="97"/>
      <c r="D44" s="97">
        <v>20321.281695000001</v>
      </c>
      <c r="E44" s="97">
        <v>848.23937940999997</v>
      </c>
      <c r="F44" s="97">
        <v>748.13528585999995</v>
      </c>
      <c r="G44" s="97">
        <v>2377.197561</v>
      </c>
      <c r="H44" s="97">
        <v>5623.9667552000001</v>
      </c>
      <c r="I44" s="91">
        <v>208.70843596</v>
      </c>
      <c r="J44" s="91">
        <v>91.707764519999998</v>
      </c>
      <c r="K44" s="91">
        <v>603.48852877000002</v>
      </c>
      <c r="L44" s="91">
        <v>87.313868666000005</v>
      </c>
      <c r="M44" s="93">
        <v>118.59597601999999</v>
      </c>
      <c r="N44" s="93">
        <v>83.814341033999995</v>
      </c>
      <c r="O44" s="91">
        <v>53.518192059</v>
      </c>
      <c r="P44" s="97"/>
      <c r="Q44" s="96" t="s">
        <v>43</v>
      </c>
      <c r="R44" s="96">
        <v>0</v>
      </c>
      <c r="S44" s="97">
        <v>20.532582105935202</v>
      </c>
      <c r="T44" s="97">
        <v>118.10653530951301</v>
      </c>
      <c r="U44" s="97">
        <v>241.150718549792</v>
      </c>
      <c r="V44" s="97">
        <v>241.150718549792</v>
      </c>
      <c r="W44" s="97">
        <v>328.55920693557403</v>
      </c>
      <c r="X44" s="97">
        <v>0</v>
      </c>
      <c r="Y44" s="97">
        <v>94.8629071753235</v>
      </c>
      <c r="Z44" s="97">
        <v>83.468689249847102</v>
      </c>
      <c r="AA44" s="97">
        <v>1.60326714698128</v>
      </c>
      <c r="AB44" s="97">
        <v>50402.854350694797</v>
      </c>
      <c r="AC44" s="97">
        <v>863.87047833390795</v>
      </c>
      <c r="AD44" s="97">
        <v>29.444100327362001</v>
      </c>
      <c r="AE44" s="97">
        <v>221.37846614784601</v>
      </c>
      <c r="AF44" s="97">
        <v>0</v>
      </c>
      <c r="AG44" s="97">
        <v>0</v>
      </c>
      <c r="AH44" s="97">
        <v>686.90357521104795</v>
      </c>
      <c r="AI44" s="97">
        <v>686.90357521104795</v>
      </c>
      <c r="AJ44" s="97">
        <v>161.89865302860699</v>
      </c>
      <c r="AK44" s="97">
        <v>241.14131871541699</v>
      </c>
      <c r="AL44" s="97">
        <v>6.5437118362777796E-2</v>
      </c>
      <c r="AM44" s="97">
        <v>576.57671547507005</v>
      </c>
      <c r="AN44" s="97">
        <v>0.30498811076994198</v>
      </c>
      <c r="AO44" s="97">
        <v>100.16421392712201</v>
      </c>
      <c r="AP44" s="97">
        <v>30.157616253459501</v>
      </c>
      <c r="AQ44" s="97">
        <v>18213.625035150399</v>
      </c>
      <c r="AR44" s="97">
        <v>1861.8381124155201</v>
      </c>
      <c r="AS44" s="97">
        <v>20237.361800594499</v>
      </c>
      <c r="AT44" s="97">
        <v>3.10773565253691E-4</v>
      </c>
      <c r="AU44" s="97">
        <v>352.19344780805</v>
      </c>
      <c r="AV44" s="97">
        <v>0</v>
      </c>
      <c r="AW44" s="97">
        <v>1503.15663261996</v>
      </c>
      <c r="AX44" s="97">
        <v>0.31886264970200101</v>
      </c>
      <c r="AY44" s="97">
        <v>1.38875524299189E-3</v>
      </c>
      <c r="AZ44" s="97">
        <v>258.29095760484302</v>
      </c>
      <c r="BA44" s="97">
        <v>0.35376930627465097</v>
      </c>
      <c r="BB44" s="97">
        <v>0</v>
      </c>
      <c r="BC44" s="97">
        <v>7.1595020686056303</v>
      </c>
      <c r="BD44" s="97">
        <v>844.79479875729601</v>
      </c>
      <c r="BE44" s="97">
        <v>745.103664509552</v>
      </c>
      <c r="BF44" s="97">
        <v>99.691134247744301</v>
      </c>
      <c r="BG44" s="97">
        <v>0</v>
      </c>
      <c r="BH44" s="97">
        <v>0</v>
      </c>
      <c r="BI44" s="97">
        <v>235.11545650804399</v>
      </c>
      <c r="BJ44" s="97">
        <v>0</v>
      </c>
      <c r="BK44" s="97">
        <v>35.528345215007903</v>
      </c>
      <c r="BL44" s="97">
        <v>15.757464497222699</v>
      </c>
      <c r="BM44" s="97">
        <v>1.14877069816354E-2</v>
      </c>
      <c r="BN44" s="97">
        <v>142.18667502286701</v>
      </c>
      <c r="BO44" s="97">
        <v>4.3407841114955596</v>
      </c>
      <c r="BP44" s="97">
        <v>6.44249004771462E-3</v>
      </c>
      <c r="BQ44" s="97">
        <v>50.373285587063201</v>
      </c>
      <c r="BR44" s="97">
        <v>2.7097647932287201E-5</v>
      </c>
      <c r="BS44" s="97">
        <v>2367.38200310102</v>
      </c>
      <c r="BT44" s="97">
        <v>668.23680294541396</v>
      </c>
      <c r="BU44" s="97">
        <v>0</v>
      </c>
      <c r="BV44" s="97">
        <v>0</v>
      </c>
      <c r="BW44" s="97">
        <v>90.074107501563901</v>
      </c>
      <c r="BX44" s="97">
        <v>0</v>
      </c>
      <c r="BY44" s="97">
        <v>23.9707909016226</v>
      </c>
      <c r="BZ44" s="97">
        <v>5600.7645625014702</v>
      </c>
      <c r="CA44" s="97">
        <v>96.310404717002598</v>
      </c>
      <c r="CD44" s="35">
        <f t="shared" si="12"/>
        <v>7.9999880727462704E-3</v>
      </c>
      <c r="CE44" s="83">
        <f t="shared" si="13"/>
        <v>-4.126327801414852E-3</v>
      </c>
      <c r="CF44" s="83"/>
      <c r="CG44" s="83">
        <f t="shared" si="14"/>
        <v>-4.1296555830014747E-3</v>
      </c>
      <c r="CH44" s="83">
        <f t="shared" si="15"/>
        <v>-4.0608591587670325E-3</v>
      </c>
      <c r="CI44" s="83">
        <f t="shared" si="16"/>
        <v>-4.0522368183222718E-3</v>
      </c>
      <c r="CJ44" s="83">
        <f t="shared" si="17"/>
        <v>-4.1290459236593222E-3</v>
      </c>
      <c r="CK44" s="83">
        <f t="shared" si="18"/>
        <v>-4.1255920791275647E-3</v>
      </c>
      <c r="CL44" s="83"/>
      <c r="CM44" s="74">
        <f t="shared" si="19"/>
        <v>0.13822142835268184</v>
      </c>
      <c r="CN44" s="83"/>
      <c r="CO44" s="74">
        <f t="shared" si="20"/>
        <v>0.14717415981507095</v>
      </c>
      <c r="CP44" s="83">
        <f t="shared" si="21"/>
        <v>-4.1269588304113231E-3</v>
      </c>
      <c r="CQ44" s="83">
        <f t="shared" si="22"/>
        <v>-4.1240172014557217E-3</v>
      </c>
      <c r="CR44" s="74">
        <f t="shared" si="23"/>
        <v>-0.43649785067079855</v>
      </c>
    </row>
    <row r="45" spans="1:96" x14ac:dyDescent="0.25">
      <c r="A45" s="96" t="s">
        <v>44</v>
      </c>
      <c r="B45" s="97">
        <v>8089.4825848</v>
      </c>
      <c r="C45" s="97"/>
      <c r="D45" s="97">
        <v>2163.4027882</v>
      </c>
      <c r="E45" s="97">
        <v>105.84407308</v>
      </c>
      <c r="F45" s="97">
        <v>91.429136713000005</v>
      </c>
      <c r="G45" s="97">
        <v>307.36005190999998</v>
      </c>
      <c r="H45" s="97">
        <v>881.00058821000005</v>
      </c>
      <c r="I45" s="91">
        <v>32.506817415</v>
      </c>
      <c r="J45" s="91">
        <v>14.374666962999999</v>
      </c>
      <c r="K45" s="91">
        <v>93.984642605000005</v>
      </c>
      <c r="L45" s="91">
        <v>13.567713414</v>
      </c>
      <c r="M45" s="93">
        <v>18.426923056</v>
      </c>
      <c r="N45" s="93">
        <v>13.009492031000001</v>
      </c>
      <c r="O45" s="91">
        <v>8.1597552961000002</v>
      </c>
      <c r="P45" s="97"/>
      <c r="Q45" s="96" t="s">
        <v>44</v>
      </c>
      <c r="R45" s="96">
        <v>0</v>
      </c>
      <c r="S45" s="97">
        <v>3.1725009287154502</v>
      </c>
      <c r="T45" s="97">
        <v>18.3509624459764</v>
      </c>
      <c r="U45" s="97">
        <v>37.709280886610003</v>
      </c>
      <c r="V45" s="97">
        <v>37.709280886610003</v>
      </c>
      <c r="W45" s="97">
        <v>51.109318199508898</v>
      </c>
      <c r="X45" s="97">
        <v>0</v>
      </c>
      <c r="Y45" s="97">
        <v>14.8524157180922</v>
      </c>
      <c r="Z45" s="97">
        <v>12.9558689349355</v>
      </c>
      <c r="AA45" s="97">
        <v>0.47990351568571499</v>
      </c>
      <c r="AB45" s="97">
        <v>8056.1479171767596</v>
      </c>
      <c r="AC45" s="97">
        <v>133.98090837805199</v>
      </c>
      <c r="AD45" s="97">
        <v>4.6147911163752502</v>
      </c>
      <c r="AE45" s="97">
        <v>34.506544773527096</v>
      </c>
      <c r="AF45" s="97">
        <v>0</v>
      </c>
      <c r="AG45" s="97">
        <v>0</v>
      </c>
      <c r="AH45" s="97">
        <v>106.373259074096</v>
      </c>
      <c r="AI45" s="97">
        <v>106.373259074096</v>
      </c>
      <c r="AJ45" s="97">
        <v>17.235885534110199</v>
      </c>
      <c r="AK45" s="97">
        <v>37.741718139240398</v>
      </c>
      <c r="AL45" s="97">
        <v>1.95870806408447E-2</v>
      </c>
      <c r="AM45" s="97">
        <v>89.360669378495402</v>
      </c>
      <c r="AN45" s="97">
        <v>8.5798380256454101E-2</v>
      </c>
      <c r="AO45" s="97">
        <v>15.4764108714198</v>
      </c>
      <c r="AP45" s="97">
        <v>4.6662893800309302</v>
      </c>
      <c r="AQ45" s="97">
        <v>1939.03393807097</v>
      </c>
      <c r="AR45" s="97">
        <v>198.212403465465</v>
      </c>
      <c r="AS45" s="97">
        <v>2154.4822270705499</v>
      </c>
      <c r="AT45" s="97">
        <v>8.7428378096044806E-5</v>
      </c>
      <c r="AU45" s="97">
        <v>54.770963335162001</v>
      </c>
      <c r="AV45" s="97">
        <v>0</v>
      </c>
      <c r="AW45" s="97">
        <v>239.36186160957001</v>
      </c>
      <c r="AX45" s="97">
        <v>3.8995826157839898E-2</v>
      </c>
      <c r="AY45" s="97">
        <v>3.6908941122472199E-4</v>
      </c>
      <c r="AZ45" s="97">
        <v>31.764900262460198</v>
      </c>
      <c r="BA45" s="97">
        <v>4.2654472275224897E-2</v>
      </c>
      <c r="BB45" s="97">
        <v>0</v>
      </c>
      <c r="BC45" s="97">
        <v>0.85602323506230704</v>
      </c>
      <c r="BD45" s="97">
        <v>105.41449333758101</v>
      </c>
      <c r="BE45" s="97">
        <v>91.058947230778202</v>
      </c>
      <c r="BF45" s="97">
        <v>14.355546106802899</v>
      </c>
      <c r="BG45" s="97">
        <v>0</v>
      </c>
      <c r="BH45" s="97">
        <v>0</v>
      </c>
      <c r="BI45" s="97">
        <v>28.391318893169501</v>
      </c>
      <c r="BJ45" s="97">
        <v>0</v>
      </c>
      <c r="BK45" s="97">
        <v>4.4081577593324397</v>
      </c>
      <c r="BL45" s="97">
        <v>1.8839561723353</v>
      </c>
      <c r="BM45" s="97">
        <v>3.1925633030307999E-3</v>
      </c>
      <c r="BN45" s="97">
        <v>17.641396577875501</v>
      </c>
      <c r="BO45" s="97">
        <v>0.670696248622074</v>
      </c>
      <c r="BP45" s="97">
        <v>1.9513027841399401E-3</v>
      </c>
      <c r="BQ45" s="97">
        <v>6.0260238748435997</v>
      </c>
      <c r="BR45" s="97">
        <v>7.2017678184273198E-6</v>
      </c>
      <c r="BS45" s="97">
        <v>306.09260068241798</v>
      </c>
      <c r="BT45" s="97">
        <v>106.71435685884499</v>
      </c>
      <c r="BU45" s="97">
        <v>0</v>
      </c>
      <c r="BV45" s="97">
        <v>0</v>
      </c>
      <c r="BW45" s="97">
        <v>14.465046339157199</v>
      </c>
      <c r="BX45" s="97">
        <v>0</v>
      </c>
      <c r="BY45" s="97">
        <v>4.1462053274441004</v>
      </c>
      <c r="BZ45" s="97">
        <v>877.37099461190496</v>
      </c>
      <c r="CA45" s="97">
        <v>15.591199331972501</v>
      </c>
      <c r="CD45" s="35">
        <f t="shared" si="12"/>
        <v>8.0000128650612439E-3</v>
      </c>
      <c r="CE45" s="83">
        <f t="shared" si="13"/>
        <v>-4.1207416264021253E-3</v>
      </c>
      <c r="CF45" s="83"/>
      <c r="CG45" s="83">
        <f t="shared" si="14"/>
        <v>-4.1233935622650352E-3</v>
      </c>
      <c r="CH45" s="83">
        <f t="shared" si="15"/>
        <v>-4.0586093289730592E-3</v>
      </c>
      <c r="CI45" s="83">
        <f t="shared" si="16"/>
        <v>-4.0489224281297156E-3</v>
      </c>
      <c r="CJ45" s="83">
        <f t="shared" si="17"/>
        <v>-4.123669356852956E-3</v>
      </c>
      <c r="CK45" s="83">
        <f t="shared" si="18"/>
        <v>-4.1198537738432418E-3</v>
      </c>
      <c r="CL45" s="83"/>
      <c r="CM45" s="74">
        <f t="shared" si="19"/>
        <v>0.13181532775692989</v>
      </c>
      <c r="CN45" s="83"/>
      <c r="CO45" s="74">
        <f t="shared" si="20"/>
        <v>0.14067937604359249</v>
      </c>
      <c r="CP45" s="83">
        <f t="shared" si="21"/>
        <v>-4.1222622894095343E-3</v>
      </c>
      <c r="CQ45" s="83">
        <f t="shared" si="22"/>
        <v>-4.1218439533782843E-3</v>
      </c>
      <c r="CR45" s="74">
        <f t="shared" si="23"/>
        <v>-0.42813366201542724</v>
      </c>
    </row>
    <row r="46" spans="1:96" x14ac:dyDescent="0.25">
      <c r="A46" s="96" t="s">
        <v>45</v>
      </c>
      <c r="B46" s="97">
        <v>1035.7987983999999</v>
      </c>
      <c r="C46" s="97"/>
      <c r="D46" s="97">
        <v>169.97437830999999</v>
      </c>
      <c r="E46" s="97">
        <v>20.271464606999999</v>
      </c>
      <c r="F46" s="97">
        <v>17.329580588999999</v>
      </c>
      <c r="G46" s="97">
        <v>24.214820924000001</v>
      </c>
      <c r="H46" s="97">
        <v>84.395740661999994</v>
      </c>
      <c r="I46" s="91">
        <v>3.1640451935999998</v>
      </c>
      <c r="J46" s="91">
        <v>1.5188784044000001</v>
      </c>
      <c r="K46" s="91">
        <v>9.1790217676000001</v>
      </c>
      <c r="L46" s="91">
        <v>1.3162211297999999</v>
      </c>
      <c r="M46" s="93">
        <v>1.7895305835999999</v>
      </c>
      <c r="N46" s="93">
        <v>1.2960121519000001</v>
      </c>
      <c r="O46" s="91">
        <v>1.2155598342</v>
      </c>
      <c r="P46" s="97"/>
      <c r="Q46" s="96" t="s">
        <v>45</v>
      </c>
      <c r="R46" s="96">
        <v>0</v>
      </c>
      <c r="S46" s="97">
        <v>0.30822216916665701</v>
      </c>
      <c r="T46" s="97">
        <v>1.78214230283763</v>
      </c>
      <c r="U46" s="97">
        <v>3.6063671015142802</v>
      </c>
      <c r="V46" s="97">
        <v>3.6063671015142802</v>
      </c>
      <c r="W46" s="97">
        <v>4.9216850497362703</v>
      </c>
      <c r="X46" s="97">
        <v>0</v>
      </c>
      <c r="Y46" s="97">
        <v>1.4241727948654399</v>
      </c>
      <c r="Z46" s="97">
        <v>1.2906611619096999</v>
      </c>
      <c r="AA46" s="97">
        <v>2.55284144959982E-2</v>
      </c>
      <c r="AB46" s="97">
        <v>1031.5219158958701</v>
      </c>
      <c r="AC46" s="97">
        <v>12.9676933251121</v>
      </c>
      <c r="AD46" s="97">
        <v>0.44240701154433698</v>
      </c>
      <c r="AE46" s="97">
        <v>3.32327527321827</v>
      </c>
      <c r="AF46" s="97">
        <v>0</v>
      </c>
      <c r="AG46" s="97">
        <v>0</v>
      </c>
      <c r="AH46" s="97">
        <v>10.304076341590299</v>
      </c>
      <c r="AI46" s="97">
        <v>10.304076341590299</v>
      </c>
      <c r="AJ46" s="97">
        <v>1.3541788439359099</v>
      </c>
      <c r="AK46" s="97">
        <v>3.6222376424352198</v>
      </c>
      <c r="AL46" s="97">
        <v>1.0419363153033199E-3</v>
      </c>
      <c r="AM46" s="97">
        <v>8.6476269267077708</v>
      </c>
      <c r="AN46" s="97">
        <v>3.4038133920890399E-3</v>
      </c>
      <c r="AO46" s="97">
        <v>1.5036038739029101</v>
      </c>
      <c r="AP46" s="97">
        <v>0.45250715716644502</v>
      </c>
      <c r="AQ46" s="97">
        <v>152.345191005142</v>
      </c>
      <c r="AR46" s="97">
        <v>15.5730573921306</v>
      </c>
      <c r="AS46" s="97">
        <v>169.27242724120799</v>
      </c>
      <c r="AT46" s="97">
        <v>3.4684204649989799E-6</v>
      </c>
      <c r="AU46" s="97">
        <v>5.28545595827201</v>
      </c>
      <c r="AV46" s="97">
        <v>0</v>
      </c>
      <c r="AW46" s="97">
        <v>22.582351884743399</v>
      </c>
      <c r="AX46" s="97">
        <v>7.3756853673726903E-3</v>
      </c>
      <c r="AY46" s="97">
        <v>1.26528148593726E-5</v>
      </c>
      <c r="AZ46" s="97">
        <v>5.9501480789475103</v>
      </c>
      <c r="BA46" s="97">
        <v>8.2286329800426508E-3</v>
      </c>
      <c r="BB46" s="97">
        <v>0</v>
      </c>
      <c r="BC46" s="97">
        <v>0.16710958338155901</v>
      </c>
      <c r="BD46" s="97">
        <v>20.189046987677301</v>
      </c>
      <c r="BE46" s="97">
        <v>17.259311869702501</v>
      </c>
      <c r="BF46" s="97">
        <v>2.9297351179748299</v>
      </c>
      <c r="BG46" s="97">
        <v>0</v>
      </c>
      <c r="BH46" s="97">
        <v>0</v>
      </c>
      <c r="BI46" s="97">
        <v>5.4773876045128604</v>
      </c>
      <c r="BJ46" s="97">
        <v>0</v>
      </c>
      <c r="BK46" s="97">
        <v>0.82076216207278496</v>
      </c>
      <c r="BL46" s="97">
        <v>0.36780231518378198</v>
      </c>
      <c r="BM46" s="97">
        <v>1.32871106863539E-4</v>
      </c>
      <c r="BN46" s="97">
        <v>3.28475944399433</v>
      </c>
      <c r="BO46" s="97">
        <v>6.5161391690806106E-2</v>
      </c>
      <c r="BP46" s="97">
        <v>1.0705356452101801E-4</v>
      </c>
      <c r="BQ46" s="97">
        <v>1.17548553889228</v>
      </c>
      <c r="BR46" s="97">
        <v>2.4688373444225701E-7</v>
      </c>
      <c r="BS46" s="97">
        <v>24.1148335741883</v>
      </c>
      <c r="BT46" s="97">
        <v>10.046540425998099</v>
      </c>
      <c r="BU46" s="97">
        <v>0</v>
      </c>
      <c r="BV46" s="97">
        <v>0</v>
      </c>
      <c r="BW46" s="97">
        <v>1.3511162318666401</v>
      </c>
      <c r="BX46" s="97">
        <v>0</v>
      </c>
      <c r="BY46" s="97">
        <v>0.35567132515001898</v>
      </c>
      <c r="BZ46" s="97">
        <v>84.047259533612106</v>
      </c>
      <c r="CA46" s="97">
        <v>1.4471113895622101</v>
      </c>
      <c r="CD46" s="35">
        <f t="shared" si="12"/>
        <v>7.9999966090534454E-3</v>
      </c>
      <c r="CE46" s="83">
        <f t="shared" si="13"/>
        <v>-4.1290668716128572E-3</v>
      </c>
      <c r="CF46" s="83"/>
      <c r="CG46" s="83">
        <f t="shared" si="14"/>
        <v>-4.1297463521930205E-3</v>
      </c>
      <c r="CH46" s="83">
        <f t="shared" si="15"/>
        <v>-4.0656963332702497E-3</v>
      </c>
      <c r="CI46" s="83">
        <f t="shared" si="16"/>
        <v>-4.0548424664184728E-3</v>
      </c>
      <c r="CJ46" s="83">
        <f t="shared" si="17"/>
        <v>-4.129179816176198E-3</v>
      </c>
      <c r="CK46" s="83">
        <f t="shared" si="18"/>
        <v>-4.1291317032637331E-3</v>
      </c>
      <c r="CL46" s="83"/>
      <c r="CM46" s="74">
        <f t="shared" si="19"/>
        <v>0.12256802549063597</v>
      </c>
      <c r="CN46" s="83"/>
      <c r="CO46" s="74">
        <f t="shared" si="20"/>
        <v>0.14236418171723392</v>
      </c>
      <c r="CP46" s="83">
        <f t="shared" si="21"/>
        <v>-4.1286138555435914E-3</v>
      </c>
      <c r="CQ46" s="83">
        <f t="shared" si="22"/>
        <v>-4.1288115874958467E-3</v>
      </c>
      <c r="CR46" s="74">
        <f t="shared" si="23"/>
        <v>-0.62773765269707615</v>
      </c>
    </row>
    <row r="47" spans="1:96" x14ac:dyDescent="0.25">
      <c r="A47" s="96" t="s">
        <v>46</v>
      </c>
      <c r="B47" s="97">
        <v>27429.606331999999</v>
      </c>
      <c r="C47" s="97"/>
      <c r="D47" s="97">
        <v>8059.6822086000002</v>
      </c>
      <c r="E47" s="97">
        <v>426.36451337</v>
      </c>
      <c r="F47" s="97">
        <v>397.08924397999999</v>
      </c>
      <c r="G47" s="97">
        <v>1083.8580191000001</v>
      </c>
      <c r="H47" s="97">
        <v>6613.1421467</v>
      </c>
      <c r="I47" s="91">
        <v>271.79034624000002</v>
      </c>
      <c r="J47" s="91">
        <v>109.53799004</v>
      </c>
      <c r="K47" s="91">
        <v>783.72009966999997</v>
      </c>
      <c r="L47" s="91">
        <v>114.38407965</v>
      </c>
      <c r="M47" s="93">
        <v>155.21941974000001</v>
      </c>
      <c r="N47" s="93">
        <v>107.42667131</v>
      </c>
      <c r="O47" s="91">
        <v>41.251584373</v>
      </c>
      <c r="P47" s="97"/>
      <c r="Q47" s="96" t="s">
        <v>46</v>
      </c>
      <c r="R47" s="96">
        <v>0</v>
      </c>
      <c r="S47" s="97">
        <v>24.2679993083242</v>
      </c>
      <c r="T47" s="97">
        <v>154.57825954983801</v>
      </c>
      <c r="U47" s="97">
        <v>284.82417440630098</v>
      </c>
      <c r="V47" s="97">
        <v>284.82417440630098</v>
      </c>
      <c r="W47" s="97">
        <v>388.18177604378099</v>
      </c>
      <c r="X47" s="97">
        <v>0</v>
      </c>
      <c r="Y47" s="97">
        <v>111.518614428178</v>
      </c>
      <c r="Z47" s="97">
        <v>106.98309696500201</v>
      </c>
      <c r="AA47" s="97">
        <v>1.0701385428464201</v>
      </c>
      <c r="AB47" s="97">
        <v>27316.342457286599</v>
      </c>
      <c r="AC47" s="97">
        <v>1019.5278478761199</v>
      </c>
      <c r="AD47" s="97">
        <v>34.568473124372503</v>
      </c>
      <c r="AE47" s="97">
        <v>260.73545852405601</v>
      </c>
      <c r="AF47" s="97">
        <v>0</v>
      </c>
      <c r="AG47" s="97">
        <v>0</v>
      </c>
      <c r="AH47" s="97">
        <v>811.76357165642003</v>
      </c>
      <c r="AI47" s="97">
        <v>811.76357165642003</v>
      </c>
      <c r="AJ47" s="97">
        <v>64.211208089721893</v>
      </c>
      <c r="AK47" s="97">
        <v>283.35020938829501</v>
      </c>
      <c r="AL47" s="97">
        <v>4.3677514929832399E-2</v>
      </c>
      <c r="AM47" s="97">
        <v>681.28460731948599</v>
      </c>
      <c r="AN47" s="97">
        <v>0.343401498121499</v>
      </c>
      <c r="AO47" s="97">
        <v>118.38693527077</v>
      </c>
      <c r="AP47" s="97">
        <v>35.641198149893498</v>
      </c>
      <c r="AQ47" s="97">
        <v>7223.7576377809901</v>
      </c>
      <c r="AR47" s="97">
        <v>738.42859837466006</v>
      </c>
      <c r="AS47" s="97">
        <v>8026.39744424538</v>
      </c>
      <c r="AT47" s="97">
        <v>3.4991610022781398E-4</v>
      </c>
      <c r="AU47" s="97">
        <v>415.323834244289</v>
      </c>
      <c r="AV47" s="97">
        <v>0</v>
      </c>
      <c r="AW47" s="97">
        <v>1753.6466888448899</v>
      </c>
      <c r="AX47" s="97">
        <v>0.17033627627072701</v>
      </c>
      <c r="AY47" s="97">
        <v>2.3081081726443898E-3</v>
      </c>
      <c r="AZ47" s="97">
        <v>140.19246792228699</v>
      </c>
      <c r="BA47" s="97">
        <v>0.185810808153551</v>
      </c>
      <c r="BB47" s="97">
        <v>0</v>
      </c>
      <c r="BC47" s="97">
        <v>3.7179587790439599</v>
      </c>
      <c r="BD47" s="97">
        <v>424.63232997415798</v>
      </c>
      <c r="BE47" s="97">
        <v>395.47794061668401</v>
      </c>
      <c r="BF47" s="97">
        <v>29.154389357473899</v>
      </c>
      <c r="BG47" s="97">
        <v>0</v>
      </c>
      <c r="BH47" s="97">
        <v>0</v>
      </c>
      <c r="BI47" s="97">
        <v>122.352581914361</v>
      </c>
      <c r="BJ47" s="97">
        <v>0</v>
      </c>
      <c r="BK47" s="97">
        <v>18.887222484677299</v>
      </c>
      <c r="BL47" s="97">
        <v>8.1822746692118997</v>
      </c>
      <c r="BM47" s="97">
        <v>1.53802850108522E-2</v>
      </c>
      <c r="BN47" s="97">
        <v>75.586958560999093</v>
      </c>
      <c r="BO47" s="97">
        <v>5.1304964123116799</v>
      </c>
      <c r="BP47" s="97">
        <v>4.3434923108186304E-3</v>
      </c>
      <c r="BQ47" s="97">
        <v>26.180252280284598</v>
      </c>
      <c r="BR47" s="97">
        <v>4.5035900353136303E-5</v>
      </c>
      <c r="BS47" s="97">
        <v>1079.3823019056799</v>
      </c>
      <c r="BT47" s="97">
        <v>778.04362184381</v>
      </c>
      <c r="BU47" s="97">
        <v>0</v>
      </c>
      <c r="BV47" s="97">
        <v>0</v>
      </c>
      <c r="BW47" s="97">
        <v>104.894542205726</v>
      </c>
      <c r="BX47" s="97">
        <v>0</v>
      </c>
      <c r="BY47" s="97">
        <v>27.349415622681398</v>
      </c>
      <c r="BZ47" s="97">
        <v>6585.8357980926703</v>
      </c>
      <c r="CA47" s="97">
        <v>111.572533228871</v>
      </c>
      <c r="CD47" s="35">
        <f t="shared" si="12"/>
        <v>8.0000035552387043E-3</v>
      </c>
      <c r="CE47" s="83">
        <f t="shared" si="13"/>
        <v>-4.1292562985588456E-3</v>
      </c>
      <c r="CF47" s="83"/>
      <c r="CG47" s="83">
        <f t="shared" si="14"/>
        <v>-4.1297861991511286E-3</v>
      </c>
      <c r="CH47" s="83">
        <f t="shared" si="15"/>
        <v>-4.062681910721829E-3</v>
      </c>
      <c r="CI47" s="83">
        <f t="shared" si="16"/>
        <v>-4.0577864743098881E-3</v>
      </c>
      <c r="CJ47" s="83">
        <f t="shared" si="17"/>
        <v>-4.129431268162463E-3</v>
      </c>
      <c r="CK47" s="83">
        <f t="shared" si="18"/>
        <v>-4.1291035337801939E-3</v>
      </c>
      <c r="CL47" s="83"/>
      <c r="CM47" s="74">
        <f t="shared" si="19"/>
        <v>3.5782509595234685E-2</v>
      </c>
      <c r="CN47" s="83"/>
      <c r="CO47" s="74">
        <f t="shared" si="20"/>
        <v>3.4994866707134378E-2</v>
      </c>
      <c r="CP47" s="83">
        <f t="shared" si="21"/>
        <v>-4.1306699331563768E-3</v>
      </c>
      <c r="CQ47" s="83">
        <f t="shared" si="22"/>
        <v>-4.1290895416277052E-3</v>
      </c>
      <c r="CR47" s="74">
        <f t="shared" si="23"/>
        <v>-0.13600413919564783</v>
      </c>
    </row>
    <row r="48" spans="1:96" x14ac:dyDescent="0.25">
      <c r="A48" s="96" t="s">
        <v>47</v>
      </c>
      <c r="B48" s="97">
        <v>18808.529000999999</v>
      </c>
      <c r="C48" s="97"/>
      <c r="D48" s="97">
        <v>4897.7800895999999</v>
      </c>
      <c r="E48" s="97">
        <v>323.72474240999998</v>
      </c>
      <c r="F48" s="97">
        <v>279.98956823999998</v>
      </c>
      <c r="G48" s="97">
        <v>662.12860661000002</v>
      </c>
      <c r="H48" s="97">
        <v>1926.2116412</v>
      </c>
      <c r="I48" s="91">
        <v>72.200586758</v>
      </c>
      <c r="J48" s="91">
        <v>32.808630506999997</v>
      </c>
      <c r="K48" s="91">
        <v>208.98777217</v>
      </c>
      <c r="L48" s="91">
        <v>30.080233494000002</v>
      </c>
      <c r="M48" s="93">
        <v>40.866345524000003</v>
      </c>
      <c r="N48" s="93">
        <v>29.096961828000001</v>
      </c>
      <c r="O48" s="91">
        <v>21.258510207</v>
      </c>
      <c r="P48" s="97"/>
      <c r="Q48" s="96" t="s">
        <v>47</v>
      </c>
      <c r="R48" s="96">
        <v>0</v>
      </c>
      <c r="S48" s="97">
        <v>6.9582092990242099</v>
      </c>
      <c r="T48" s="97">
        <v>40.698046447149999</v>
      </c>
      <c r="U48" s="97">
        <v>82.604035590362898</v>
      </c>
      <c r="V48" s="97">
        <v>82.604035590362898</v>
      </c>
      <c r="W48" s="97">
        <v>112.01877471349501</v>
      </c>
      <c r="X48" s="97">
        <v>0</v>
      </c>
      <c r="Y48" s="97">
        <v>32.471386545663798</v>
      </c>
      <c r="Z48" s="97">
        <v>28.977204092635699</v>
      </c>
      <c r="AA48" s="97">
        <v>0.91611197736665895</v>
      </c>
      <c r="AB48" s="97">
        <v>18731.1054613204</v>
      </c>
      <c r="AC48" s="97">
        <v>293.59525566095198</v>
      </c>
      <c r="AD48" s="97">
        <v>10.0831590852736</v>
      </c>
      <c r="AE48" s="97">
        <v>75.523307157612507</v>
      </c>
      <c r="AF48" s="97">
        <v>0</v>
      </c>
      <c r="AG48" s="97">
        <v>0</v>
      </c>
      <c r="AH48" s="97">
        <v>233.252249221662</v>
      </c>
      <c r="AI48" s="97">
        <v>233.252249221662</v>
      </c>
      <c r="AJ48" s="97">
        <v>39.020619369613698</v>
      </c>
      <c r="AK48" s="97">
        <v>82.501056501828401</v>
      </c>
      <c r="AL48" s="97">
        <v>3.7390950277270199E-2</v>
      </c>
      <c r="AM48" s="97">
        <v>195.92381188418</v>
      </c>
      <c r="AN48" s="97">
        <v>0.17930490118109099</v>
      </c>
      <c r="AO48" s="97">
        <v>33.944143462491098</v>
      </c>
      <c r="AP48" s="97">
        <v>10.233008147771001</v>
      </c>
      <c r="AQ48" s="97">
        <v>4389.8332558330103</v>
      </c>
      <c r="AR48" s="97">
        <v>448.74016111044199</v>
      </c>
      <c r="AS48" s="97">
        <v>4877.5940363130703</v>
      </c>
      <c r="AT48" s="97">
        <v>1.8270608989731901E-4</v>
      </c>
      <c r="AU48" s="97">
        <v>119.956723418615</v>
      </c>
      <c r="AV48" s="97">
        <v>0</v>
      </c>
      <c r="AW48" s="97">
        <v>521.07392755790204</v>
      </c>
      <c r="AX48" s="97">
        <v>0.119425884830547</v>
      </c>
      <c r="AY48" s="97">
        <v>8.2138944775299295E-4</v>
      </c>
      <c r="AZ48" s="97">
        <v>97.052711722526197</v>
      </c>
      <c r="BA48" s="97">
        <v>0.13166727666132</v>
      </c>
      <c r="BB48" s="97">
        <v>0</v>
      </c>
      <c r="BC48" s="97">
        <v>2.6545497730010901</v>
      </c>
      <c r="BD48" s="97">
        <v>322.41280359936502</v>
      </c>
      <c r="BE48" s="97">
        <v>278.857608403016</v>
      </c>
      <c r="BF48" s="97">
        <v>43.555195196349104</v>
      </c>
      <c r="BG48" s="97">
        <v>0</v>
      </c>
      <c r="BH48" s="97">
        <v>0</v>
      </c>
      <c r="BI48" s="97">
        <v>87.4894262605752</v>
      </c>
      <c r="BJ48" s="97">
        <v>0</v>
      </c>
      <c r="BK48" s="97">
        <v>13.369487966622</v>
      </c>
      <c r="BL48" s="97">
        <v>5.8423136878365503</v>
      </c>
      <c r="BM48" s="97">
        <v>6.7381037923797101E-3</v>
      </c>
      <c r="BN48" s="97">
        <v>53.505128547098998</v>
      </c>
      <c r="BO48" s="97">
        <v>1.47102888273743</v>
      </c>
      <c r="BP48" s="97">
        <v>3.7138146461857301E-3</v>
      </c>
      <c r="BQ48" s="97">
        <v>18.681607948874799</v>
      </c>
      <c r="BR48" s="97">
        <v>1.6027103084530601E-5</v>
      </c>
      <c r="BS48" s="97">
        <v>659.40065626213698</v>
      </c>
      <c r="BT48" s="97">
        <v>232.08174122281</v>
      </c>
      <c r="BU48" s="97">
        <v>0</v>
      </c>
      <c r="BV48" s="97">
        <v>0</v>
      </c>
      <c r="BW48" s="97">
        <v>31.447824827402901</v>
      </c>
      <c r="BX48" s="97">
        <v>0</v>
      </c>
      <c r="BY48" s="97">
        <v>8.9016706877383491</v>
      </c>
      <c r="BZ48" s="97">
        <v>1918.28541725987</v>
      </c>
      <c r="CA48" s="97">
        <v>33.808954072594297</v>
      </c>
      <c r="CD48" s="35">
        <f t="shared" si="12"/>
        <v>7.999972748676934E-3</v>
      </c>
      <c r="CE48" s="83">
        <f t="shared" si="13"/>
        <v>-4.1164058962549887E-3</v>
      </c>
      <c r="CF48" s="83"/>
      <c r="CG48" s="83">
        <f t="shared" si="14"/>
        <v>-4.1214699144604006E-3</v>
      </c>
      <c r="CH48" s="83">
        <f t="shared" si="15"/>
        <v>-4.0526368199974502E-3</v>
      </c>
      <c r="CI48" s="83">
        <f t="shared" si="16"/>
        <v>-4.0428643256226375E-3</v>
      </c>
      <c r="CJ48" s="83">
        <f t="shared" si="17"/>
        <v>-4.1199705323558562E-3</v>
      </c>
      <c r="CK48" s="83">
        <f t="shared" si="18"/>
        <v>-4.1149288949329276E-3</v>
      </c>
      <c r="CL48" s="83"/>
      <c r="CM48" s="74">
        <f t="shared" si="19"/>
        <v>0.11610476919158785</v>
      </c>
      <c r="CN48" s="83"/>
      <c r="CO48" s="74">
        <f t="shared" si="20"/>
        <v>0.12845345662831431</v>
      </c>
      <c r="CP48" s="83">
        <f t="shared" si="21"/>
        <v>-4.1182805727310763E-3</v>
      </c>
      <c r="CQ48" s="83">
        <f t="shared" si="22"/>
        <v>-4.1158158048329235E-3</v>
      </c>
      <c r="CR48" s="74">
        <f t="shared" si="23"/>
        <v>-0.51863945083030905</v>
      </c>
    </row>
    <row r="49" spans="1:96" x14ac:dyDescent="0.25">
      <c r="A49" s="96" t="s">
        <v>48</v>
      </c>
      <c r="B49" s="97">
        <v>1873.1382163000001</v>
      </c>
      <c r="C49" s="97"/>
      <c r="D49" s="97">
        <v>565.90546931999995</v>
      </c>
      <c r="E49" s="97">
        <v>56.030134433000001</v>
      </c>
      <c r="F49" s="97">
        <v>50.328306681999997</v>
      </c>
      <c r="G49" s="97">
        <v>61.325780641999998</v>
      </c>
      <c r="H49" s="97">
        <v>290.29529681000002</v>
      </c>
      <c r="I49" s="91">
        <v>11.923413800000001</v>
      </c>
      <c r="J49" s="91">
        <v>5.1412766529000002</v>
      </c>
      <c r="K49" s="91">
        <v>34.461647106000001</v>
      </c>
      <c r="L49" s="91">
        <v>5.0034748617</v>
      </c>
      <c r="M49" s="93">
        <v>6.7952982913</v>
      </c>
      <c r="N49" s="93">
        <v>4.7877552987999996</v>
      </c>
      <c r="O49" s="91">
        <v>2.9453582568000001</v>
      </c>
      <c r="P49" s="97"/>
      <c r="Q49" s="96" t="s">
        <v>48</v>
      </c>
      <c r="R49" s="96">
        <v>0</v>
      </c>
      <c r="S49" s="97">
        <v>1.0710172232124999</v>
      </c>
      <c r="T49" s="97">
        <v>6.7672351142061702</v>
      </c>
      <c r="U49" s="97">
        <v>12.4526912458933</v>
      </c>
      <c r="V49" s="97">
        <v>12.4526912458933</v>
      </c>
      <c r="W49" s="97">
        <v>17.0416898606851</v>
      </c>
      <c r="X49" s="97">
        <v>0</v>
      </c>
      <c r="Y49" s="97">
        <v>4.8991910783241899</v>
      </c>
      <c r="Z49" s="97">
        <v>4.7679871948547801</v>
      </c>
      <c r="AA49" s="97">
        <v>2.6527237426084399E-2</v>
      </c>
      <c r="AB49" s="97">
        <v>1865.4039587330001</v>
      </c>
      <c r="AC49" s="97">
        <v>44.933856796916302</v>
      </c>
      <c r="AD49" s="97">
        <v>1.51977577593549</v>
      </c>
      <c r="AE49" s="97">
        <v>11.4716212888552</v>
      </c>
      <c r="AF49" s="97">
        <v>0</v>
      </c>
      <c r="AG49" s="97">
        <v>0</v>
      </c>
      <c r="AH49" s="97">
        <v>35.762745738316497</v>
      </c>
      <c r="AI49" s="97">
        <v>35.762745738316497</v>
      </c>
      <c r="AJ49" s="97">
        <v>4.5085477084555796</v>
      </c>
      <c r="AK49" s="97">
        <v>12.4589157434085</v>
      </c>
      <c r="AL49" s="97">
        <v>1.08270913851958E-3</v>
      </c>
      <c r="AM49" s="97">
        <v>29.998999149857902</v>
      </c>
      <c r="AN49" s="97">
        <v>5.04313140113174E-3</v>
      </c>
      <c r="AO49" s="97">
        <v>5.2247524140774004</v>
      </c>
      <c r="AP49" s="97">
        <v>1.5712153295700899</v>
      </c>
      <c r="AQ49" s="97">
        <v>507.21178858139098</v>
      </c>
      <c r="AR49" s="97">
        <v>51.848316211983601</v>
      </c>
      <c r="AS49" s="97">
        <v>563.56865250183</v>
      </c>
      <c r="AT49" s="97">
        <v>5.1388229390861002E-6</v>
      </c>
      <c r="AU49" s="97">
        <v>18.2805990166122</v>
      </c>
      <c r="AV49" s="97">
        <v>0</v>
      </c>
      <c r="AW49" s="97">
        <v>76.633396937677901</v>
      </c>
      <c r="AX49" s="97">
        <v>2.14321379417979E-2</v>
      </c>
      <c r="AY49" s="97">
        <v>2.39974319705462E-5</v>
      </c>
      <c r="AZ49" s="97">
        <v>17.291251722019201</v>
      </c>
      <c r="BA49" s="97">
        <v>2.39748667591946E-2</v>
      </c>
      <c r="BB49" s="97">
        <v>0</v>
      </c>
      <c r="BC49" s="97">
        <v>0.48756661592398398</v>
      </c>
      <c r="BD49" s="97">
        <v>55.802522754601902</v>
      </c>
      <c r="BE49" s="97">
        <v>50.124242004005197</v>
      </c>
      <c r="BF49" s="97">
        <v>5.6782807505966204</v>
      </c>
      <c r="BG49" s="97">
        <v>0</v>
      </c>
      <c r="BH49" s="97">
        <v>0</v>
      </c>
      <c r="BI49" s="97">
        <v>15.9331887634495</v>
      </c>
      <c r="BJ49" s="97">
        <v>0</v>
      </c>
      <c r="BK49" s="97">
        <v>2.3717968983184199</v>
      </c>
      <c r="BL49" s="97">
        <v>1.0731223762474</v>
      </c>
      <c r="BM49" s="97">
        <v>1.9709719136669999E-4</v>
      </c>
      <c r="BN49" s="97">
        <v>9.4921851299238806</v>
      </c>
      <c r="BO49" s="97">
        <v>0.22642351956346199</v>
      </c>
      <c r="BP49" s="97">
        <v>1.08907615117093E-4</v>
      </c>
      <c r="BQ49" s="97">
        <v>3.4293930229446001</v>
      </c>
      <c r="BR49" s="97">
        <v>4.6823877331525398E-7</v>
      </c>
      <c r="BS49" s="97">
        <v>61.072559224406902</v>
      </c>
      <c r="BT49" s="97">
        <v>33.998119823552798</v>
      </c>
      <c r="BU49" s="97">
        <v>0</v>
      </c>
      <c r="BV49" s="97">
        <v>0</v>
      </c>
      <c r="BW49" s="97">
        <v>4.5594743825927102</v>
      </c>
      <c r="BX49" s="97">
        <v>0</v>
      </c>
      <c r="BY49" s="97">
        <v>1.1349015367175801</v>
      </c>
      <c r="BZ49" s="97">
        <v>289.09663483886902</v>
      </c>
      <c r="CA49" s="97">
        <v>4.8460687770678801</v>
      </c>
      <c r="CD49" s="35">
        <f t="shared" si="12"/>
        <v>7.9999973178794571E-3</v>
      </c>
      <c r="CE49" s="83">
        <f t="shared" si="13"/>
        <v>-4.1290373020510061E-3</v>
      </c>
      <c r="CF49" s="83"/>
      <c r="CG49" s="83">
        <f t="shared" si="14"/>
        <v>-4.12934128552937E-3</v>
      </c>
      <c r="CH49" s="83">
        <f t="shared" si="15"/>
        <v>-4.0623082686027248E-3</v>
      </c>
      <c r="CI49" s="83">
        <f t="shared" si="16"/>
        <v>-4.0546700544523712E-3</v>
      </c>
      <c r="CJ49" s="83">
        <f t="shared" si="17"/>
        <v>-4.1291185361556253E-3</v>
      </c>
      <c r="CK49" s="83">
        <f t="shared" si="18"/>
        <v>-4.1291126115471791E-3</v>
      </c>
      <c r="CL49" s="83"/>
      <c r="CM49" s="74">
        <f t="shared" si="19"/>
        <v>3.7754975213879598E-2</v>
      </c>
      <c r="CN49" s="83"/>
      <c r="CO49" s="74">
        <f t="shared" si="20"/>
        <v>4.4224775479778933E-2</v>
      </c>
      <c r="CP49" s="83">
        <f t="shared" si="21"/>
        <v>-4.1297932615789613E-3</v>
      </c>
      <c r="CQ49" s="83">
        <f t="shared" si="22"/>
        <v>-4.1288876961139212E-3</v>
      </c>
      <c r="CR49" s="74">
        <f t="shared" si="23"/>
        <v>-0.46654525779925154</v>
      </c>
    </row>
    <row r="50" spans="1:96" x14ac:dyDescent="0.25">
      <c r="A50" s="96" t="s">
        <v>49</v>
      </c>
      <c r="B50" s="97">
        <v>8789.1810038000003</v>
      </c>
      <c r="C50" s="97"/>
      <c r="D50" s="97">
        <v>1117.9269199</v>
      </c>
      <c r="E50" s="97">
        <v>172.69996309000001</v>
      </c>
      <c r="F50" s="97">
        <v>143.11006204</v>
      </c>
      <c r="G50" s="97">
        <v>169.45457999000001</v>
      </c>
      <c r="H50" s="97">
        <v>604.84385109000004</v>
      </c>
      <c r="I50" s="91">
        <v>21.72098957</v>
      </c>
      <c r="J50" s="91">
        <v>11.327048398000001</v>
      </c>
      <c r="K50" s="91">
        <v>63.219238445000002</v>
      </c>
      <c r="L50" s="91">
        <v>8.9567433966000003</v>
      </c>
      <c r="M50" s="93">
        <v>12.193306575999999</v>
      </c>
      <c r="N50" s="93">
        <v>9.0474277684000004</v>
      </c>
      <c r="O50" s="91">
        <v>11.159952456999999</v>
      </c>
      <c r="P50" s="97"/>
      <c r="Q50" s="96" t="s">
        <v>49</v>
      </c>
      <c r="R50" s="96">
        <v>0</v>
      </c>
      <c r="S50" s="97">
        <v>2.1952829542917001</v>
      </c>
      <c r="T50" s="97">
        <v>12.1430080863092</v>
      </c>
      <c r="U50" s="97">
        <v>25.905323566513399</v>
      </c>
      <c r="V50" s="97">
        <v>25.905323566513399</v>
      </c>
      <c r="W50" s="97">
        <v>35.222152834946002</v>
      </c>
      <c r="X50" s="97">
        <v>0</v>
      </c>
      <c r="Y50" s="97">
        <v>10.2003923557604</v>
      </c>
      <c r="Z50" s="97">
        <v>9.0100992338489903</v>
      </c>
      <c r="AA50" s="97">
        <v>0.24136684030545899</v>
      </c>
      <c r="AB50" s="97">
        <v>8752.9234133677201</v>
      </c>
      <c r="AC50" s="97">
        <v>92.511831787080496</v>
      </c>
      <c r="AD50" s="97">
        <v>3.1677758025779399</v>
      </c>
      <c r="AE50" s="97">
        <v>23.7584535437298</v>
      </c>
      <c r="AF50" s="97">
        <v>0</v>
      </c>
      <c r="AG50" s="97">
        <v>0</v>
      </c>
      <c r="AH50" s="97">
        <v>73.506927923423902</v>
      </c>
      <c r="AI50" s="97">
        <v>73.506927923423902</v>
      </c>
      <c r="AJ50" s="97">
        <v>8.90652196334816</v>
      </c>
      <c r="AK50" s="97">
        <v>25.927047889752401</v>
      </c>
      <c r="AL50" s="97">
        <v>9.8512646233045002E-3</v>
      </c>
      <c r="AM50" s="97">
        <v>61.720964737478397</v>
      </c>
      <c r="AN50" s="97">
        <v>4.3136674963348498E-2</v>
      </c>
      <c r="AO50" s="97">
        <v>10.709282058944501</v>
      </c>
      <c r="AP50" s="97">
        <v>3.22617253465764</v>
      </c>
      <c r="AQ50" s="97">
        <v>1001.98336673622</v>
      </c>
      <c r="AR50" s="97">
        <v>102.424978429625</v>
      </c>
      <c r="AS50" s="97">
        <v>1113.3148671291899</v>
      </c>
      <c r="AT50" s="97">
        <v>4.3954886825165901E-5</v>
      </c>
      <c r="AU50" s="97">
        <v>37.7590300600136</v>
      </c>
      <c r="AV50" s="97">
        <v>0</v>
      </c>
      <c r="AW50" s="97">
        <v>162.83366429426999</v>
      </c>
      <c r="AX50" s="97">
        <v>6.0965478848305402E-2</v>
      </c>
      <c r="AY50" s="97">
        <v>1.91065841204494E-4</v>
      </c>
      <c r="AZ50" s="97">
        <v>49.300322251249703</v>
      </c>
      <c r="BA50" s="97">
        <v>6.7832126942134099E-2</v>
      </c>
      <c r="BB50" s="97">
        <v>0</v>
      </c>
      <c r="BC50" s="97">
        <v>1.3751527925395499</v>
      </c>
      <c r="BD50" s="97">
        <v>171.99808991263001</v>
      </c>
      <c r="BE50" s="97">
        <v>142.53025091066201</v>
      </c>
      <c r="BF50" s="97">
        <v>29.467839001967601</v>
      </c>
      <c r="BG50" s="97">
        <v>0</v>
      </c>
      <c r="BH50" s="97">
        <v>0</v>
      </c>
      <c r="BI50" s="97">
        <v>45.097429235712603</v>
      </c>
      <c r="BJ50" s="97">
        <v>0</v>
      </c>
      <c r="BK50" s="97">
        <v>6.7821490724604097</v>
      </c>
      <c r="BL50" s="97">
        <v>3.0266303568731798</v>
      </c>
      <c r="BM50" s="97">
        <v>1.6333709076649099E-3</v>
      </c>
      <c r="BN50" s="97">
        <v>27.142668803717001</v>
      </c>
      <c r="BO50" s="97">
        <v>0.46410503583608198</v>
      </c>
      <c r="BP50" s="97">
        <v>9.7700801784641393E-4</v>
      </c>
      <c r="BQ50" s="97">
        <v>9.6742956194160996</v>
      </c>
      <c r="BR50" s="97">
        <v>3.72813704368127E-6</v>
      </c>
      <c r="BS50" s="97">
        <v>168.755412502984</v>
      </c>
      <c r="BT50" s="97">
        <v>72.484772189103495</v>
      </c>
      <c r="BU50" s="97">
        <v>0</v>
      </c>
      <c r="BV50" s="97">
        <v>0</v>
      </c>
      <c r="BW50" s="97">
        <v>9.7919368233681592</v>
      </c>
      <c r="BX50" s="97">
        <v>0</v>
      </c>
      <c r="BY50" s="97">
        <v>2.6906913445253999</v>
      </c>
      <c r="BZ50" s="97">
        <v>602.34874519530103</v>
      </c>
      <c r="CA50" s="97">
        <v>10.5087500323892</v>
      </c>
      <c r="CD50" s="35">
        <f t="shared" si="12"/>
        <v>8.0000027182917707E-3</v>
      </c>
      <c r="CE50" s="83">
        <f t="shared" si="13"/>
        <v>-4.125252445774448E-3</v>
      </c>
      <c r="CF50" s="83"/>
      <c r="CG50" s="83">
        <f t="shared" si="14"/>
        <v>-4.125540488123032E-3</v>
      </c>
      <c r="CH50" s="83">
        <f t="shared" si="15"/>
        <v>-4.0641188614744129E-3</v>
      </c>
      <c r="CI50" s="83">
        <f t="shared" si="16"/>
        <v>-4.051504982060152E-3</v>
      </c>
      <c r="CJ50" s="83">
        <f t="shared" si="17"/>
        <v>-4.1259875481516779E-3</v>
      </c>
      <c r="CK50" s="83">
        <f t="shared" si="18"/>
        <v>-4.1252066797116864E-3</v>
      </c>
      <c r="CL50" s="83"/>
      <c r="CM50" s="74">
        <f t="shared" si="19"/>
        <v>0.16273036074887345</v>
      </c>
      <c r="CN50" s="83"/>
      <c r="CO50" s="74">
        <f t="shared" si="20"/>
        <v>0.19566694999990378</v>
      </c>
      <c r="CP50" s="83">
        <f t="shared" si="21"/>
        <v>-4.1250902187436019E-3</v>
      </c>
      <c r="CQ50" s="83">
        <f t="shared" si="22"/>
        <v>-4.1258726244146129E-3</v>
      </c>
      <c r="CR50" s="74">
        <f t="shared" si="23"/>
        <v>-0.71091520800932739</v>
      </c>
    </row>
    <row r="51" spans="1:96" x14ac:dyDescent="0.25">
      <c r="A51" s="96" t="s">
        <v>50</v>
      </c>
      <c r="B51" s="97">
        <v>1630.6476542</v>
      </c>
      <c r="C51" s="97"/>
      <c r="D51" s="97">
        <v>325.97535128999999</v>
      </c>
      <c r="E51" s="97">
        <v>35.347583626999999</v>
      </c>
      <c r="F51" s="97">
        <v>30.691848319000002</v>
      </c>
      <c r="G51" s="97">
        <v>40.621017799000001</v>
      </c>
      <c r="H51" s="97">
        <v>189.66541991</v>
      </c>
      <c r="I51" s="91">
        <v>7.5157746196000002</v>
      </c>
      <c r="J51" s="91">
        <v>3.3642446788</v>
      </c>
      <c r="K51" s="91">
        <v>21.749088775000001</v>
      </c>
      <c r="L51" s="91">
        <v>3.1433438505</v>
      </c>
      <c r="M51" s="93">
        <v>4.2706711137999998</v>
      </c>
      <c r="N51" s="93">
        <v>3.0363056634999999</v>
      </c>
      <c r="O51" s="91">
        <v>2.2113008930000002</v>
      </c>
      <c r="P51" s="97"/>
      <c r="Q51" s="96" t="s">
        <v>50</v>
      </c>
      <c r="R51" s="96">
        <v>0</v>
      </c>
      <c r="S51" s="97">
        <v>0.69595910147883999</v>
      </c>
      <c r="T51" s="97">
        <v>4.2530731264882604</v>
      </c>
      <c r="U51" s="97">
        <v>8.1286244744483298</v>
      </c>
      <c r="V51" s="97">
        <v>8.1286244744483298</v>
      </c>
      <c r="W51" s="97">
        <v>11.101993595462799</v>
      </c>
      <c r="X51" s="97">
        <v>0</v>
      </c>
      <c r="Y51" s="97">
        <v>3.2003141695353201</v>
      </c>
      <c r="Z51" s="97">
        <v>3.02379547784026</v>
      </c>
      <c r="AA51" s="97">
        <v>3.7350398660428198E-2</v>
      </c>
      <c r="AB51" s="97">
        <v>1623.9289161086199</v>
      </c>
      <c r="AC51" s="97">
        <v>29.241772345972599</v>
      </c>
      <c r="AD51" s="97">
        <v>0.99323116162529002</v>
      </c>
      <c r="AE51" s="97">
        <v>7.48027256952727</v>
      </c>
      <c r="AF51" s="97">
        <v>0</v>
      </c>
      <c r="AG51" s="97">
        <v>0</v>
      </c>
      <c r="AH51" s="97">
        <v>23.258660049342701</v>
      </c>
      <c r="AI51" s="97">
        <v>23.258660049342701</v>
      </c>
      <c r="AJ51" s="97">
        <v>2.5970570092053999</v>
      </c>
      <c r="AK51" s="97">
        <v>8.1377160982548098</v>
      </c>
      <c r="AL51" s="97">
        <v>1.52444299946794E-3</v>
      </c>
      <c r="AM51" s="97">
        <v>19.516187492594199</v>
      </c>
      <c r="AN51" s="97">
        <v>6.4396822175227103E-3</v>
      </c>
      <c r="AO51" s="97">
        <v>3.3951046942711298</v>
      </c>
      <c r="AP51" s="97">
        <v>1.0215348189814799</v>
      </c>
      <c r="AQ51" s="97">
        <v>292.16890908359397</v>
      </c>
      <c r="AR51" s="97">
        <v>29.8661617223609</v>
      </c>
      <c r="AS51" s="97">
        <v>324.63212781516</v>
      </c>
      <c r="AT51" s="97">
        <v>6.5618410258690597E-6</v>
      </c>
      <c r="AU51" s="97">
        <v>11.9090763072857</v>
      </c>
      <c r="AV51" s="97">
        <v>0</v>
      </c>
      <c r="AW51" s="97">
        <v>50.409551891463103</v>
      </c>
      <c r="AX51" s="97">
        <v>1.30706137557389E-2</v>
      </c>
      <c r="AY51" s="97">
        <v>2.7568883057259502E-5</v>
      </c>
      <c r="AZ51" s="97">
        <v>10.5554923218527</v>
      </c>
      <c r="BA51" s="97">
        <v>1.45792615618644E-2</v>
      </c>
      <c r="BB51" s="97">
        <v>0</v>
      </c>
      <c r="BC51" s="97">
        <v>0.29600706449070402</v>
      </c>
      <c r="BD51" s="97">
        <v>35.204212226672098</v>
      </c>
      <c r="BE51" s="97">
        <v>30.567664614002201</v>
      </c>
      <c r="BF51" s="97">
        <v>4.6365476126699603</v>
      </c>
      <c r="BG51" s="97">
        <v>0</v>
      </c>
      <c r="BH51" s="97">
        <v>0</v>
      </c>
      <c r="BI51" s="97">
        <v>9.6940864454328501</v>
      </c>
      <c r="BJ51" s="97">
        <v>0</v>
      </c>
      <c r="BK51" s="97">
        <v>1.45144864465351</v>
      </c>
      <c r="BL51" s="97">
        <v>0.65149992493262099</v>
      </c>
      <c r="BM51" s="97">
        <v>2.4345686616291E-4</v>
      </c>
      <c r="BN51" s="97">
        <v>5.8088257918726498</v>
      </c>
      <c r="BO51" s="97">
        <v>0.14713298293861499</v>
      </c>
      <c r="BP51" s="97">
        <v>1.54309004491917E-4</v>
      </c>
      <c r="BQ51" s="97">
        <v>2.0822286727624402</v>
      </c>
      <c r="BR51" s="97">
        <v>5.3793332474632998E-7</v>
      </c>
      <c r="BS51" s="97">
        <v>40.453631860315099</v>
      </c>
      <c r="BT51" s="97">
        <v>22.3916814467999</v>
      </c>
      <c r="BU51" s="97">
        <v>0</v>
      </c>
      <c r="BV51" s="97">
        <v>0</v>
      </c>
      <c r="BW51" s="97">
        <v>3.00964878082344</v>
      </c>
      <c r="BX51" s="97">
        <v>0</v>
      </c>
      <c r="BY51" s="97">
        <v>0.77488238321334602</v>
      </c>
      <c r="BZ51" s="97">
        <v>188.883927181335</v>
      </c>
      <c r="CA51" s="97">
        <v>3.2101545365885098</v>
      </c>
      <c r="CD51" s="35">
        <f t="shared" si="12"/>
        <v>7.9999999589816326E-3</v>
      </c>
      <c r="CE51" s="83">
        <f t="shared" si="13"/>
        <v>-4.1202880794480251E-3</v>
      </c>
      <c r="CF51" s="83"/>
      <c r="CG51" s="83">
        <f t="shared" si="14"/>
        <v>-4.1206289663447753E-3</v>
      </c>
      <c r="CH51" s="83">
        <f t="shared" si="15"/>
        <v>-4.0560452969234237E-3</v>
      </c>
      <c r="CI51" s="83">
        <f t="shared" si="16"/>
        <v>-4.0461461853675386E-3</v>
      </c>
      <c r="CJ51" s="83">
        <f t="shared" si="17"/>
        <v>-4.1206731823697036E-3</v>
      </c>
      <c r="CK51" s="83">
        <f t="shared" si="18"/>
        <v>-4.1203753907055607E-3</v>
      </c>
      <c r="CL51" s="83"/>
      <c r="CM51" s="74">
        <f t="shared" si="19"/>
        <v>6.9408483728197051E-2</v>
      </c>
      <c r="CN51" s="83"/>
      <c r="CO51" s="74">
        <f t="shared" si="20"/>
        <v>8.0093319644646319E-2</v>
      </c>
      <c r="CP51" s="83">
        <f t="shared" si="21"/>
        <v>-4.1206608616791447E-3</v>
      </c>
      <c r="CQ51" s="83">
        <f t="shared" si="22"/>
        <v>-4.1201996920557484E-3</v>
      </c>
      <c r="CR51" s="74">
        <f t="shared" si="23"/>
        <v>-0.53803897867757078</v>
      </c>
    </row>
    <row r="52" spans="1:96" x14ac:dyDescent="0.25">
      <c r="B52" s="97"/>
      <c r="C52" s="97"/>
      <c r="D52" s="97"/>
      <c r="E52" s="97"/>
      <c r="F52" s="97"/>
      <c r="G52" s="97"/>
      <c r="H52" s="97"/>
      <c r="I52" s="91"/>
      <c r="J52" s="91"/>
      <c r="K52" s="91"/>
      <c r="L52" s="91"/>
      <c r="M52" s="93"/>
      <c r="N52" s="93"/>
      <c r="O52" s="91"/>
      <c r="P52" s="97"/>
      <c r="S52" s="97"/>
      <c r="T52" s="97"/>
      <c r="CE52" s="83"/>
      <c r="CF52" s="83"/>
      <c r="CG52" s="83"/>
      <c r="CH52" s="83"/>
      <c r="CI52" s="83"/>
      <c r="CJ52" s="83"/>
      <c r="CK52" s="83"/>
      <c r="CL52" s="83"/>
      <c r="CM52" s="74"/>
      <c r="CN52" s="83"/>
      <c r="CO52" s="74"/>
      <c r="CP52" s="83"/>
      <c r="CQ52" s="83"/>
      <c r="CR52" s="74"/>
    </row>
    <row r="53" spans="1:96" x14ac:dyDescent="0.25">
      <c r="B53" s="97"/>
      <c r="C53" s="97"/>
      <c r="D53" s="97"/>
      <c r="E53" s="97"/>
      <c r="F53" s="97"/>
      <c r="G53" s="97"/>
      <c r="H53" s="97"/>
      <c r="I53" s="91"/>
      <c r="J53" s="91"/>
      <c r="K53" s="91"/>
      <c r="L53" s="91"/>
      <c r="M53" s="93"/>
      <c r="N53" s="93"/>
      <c r="O53" s="91"/>
      <c r="P53" s="97"/>
      <c r="S53" s="97"/>
      <c r="T53" s="97"/>
      <c r="CE53" s="83"/>
      <c r="CF53" s="83"/>
      <c r="CG53" s="83"/>
      <c r="CH53" s="83"/>
      <c r="CI53" s="83"/>
      <c r="CJ53" s="83"/>
      <c r="CK53" s="83"/>
      <c r="CL53" s="83"/>
      <c r="CM53" s="74"/>
      <c r="CN53" s="83"/>
      <c r="CO53" s="74"/>
      <c r="CP53" s="83"/>
      <c r="CQ53" s="83"/>
      <c r="CR53" s="74"/>
    </row>
    <row r="54" spans="1:96" x14ac:dyDescent="0.25">
      <c r="A54" s="96" t="s">
        <v>51</v>
      </c>
      <c r="B54" s="97">
        <v>357.73173671000001</v>
      </c>
      <c r="C54" s="97"/>
      <c r="D54" s="97">
        <v>52.143469715999998</v>
      </c>
      <c r="E54" s="97">
        <v>7.0057416959000003</v>
      </c>
      <c r="F54" s="97">
        <v>5.9102197415999997</v>
      </c>
      <c r="G54" s="97">
        <v>8.0307810347000004</v>
      </c>
      <c r="H54" s="97">
        <v>19.925229278</v>
      </c>
      <c r="I54" s="91">
        <v>0.67960703789999999</v>
      </c>
      <c r="J54" s="91">
        <v>0.37162759849999999</v>
      </c>
      <c r="K54" s="91">
        <v>1.9815767194</v>
      </c>
      <c r="L54" s="91">
        <v>0.27956154420000001</v>
      </c>
      <c r="M54" s="93">
        <v>0.38069585519999999</v>
      </c>
      <c r="N54" s="93">
        <v>0.28637234140000001</v>
      </c>
      <c r="O54" s="91">
        <v>0.39474990240000002</v>
      </c>
      <c r="P54" s="97"/>
      <c r="Q54" s="96" t="s">
        <v>51</v>
      </c>
      <c r="R54" s="96">
        <v>0</v>
      </c>
      <c r="S54" s="97">
        <v>7.2254006677133498E-2</v>
      </c>
      <c r="T54" s="97">
        <v>0.37913674411108</v>
      </c>
      <c r="U54" s="97">
        <v>0.84734642001952898</v>
      </c>
      <c r="V54" s="97">
        <v>0.84734642001952898</v>
      </c>
      <c r="W54" s="97">
        <v>1.1552346016319699</v>
      </c>
      <c r="X54" s="97">
        <v>0</v>
      </c>
      <c r="Y54" s="97">
        <v>0.33631423059917098</v>
      </c>
      <c r="Z54" s="97">
        <v>0.28520076070747202</v>
      </c>
      <c r="AA54" s="97">
        <v>9.2474233976531893E-3</v>
      </c>
      <c r="AB54" s="97">
        <v>356.26625319818999</v>
      </c>
      <c r="AC54" s="97">
        <v>3.0461011712300099</v>
      </c>
      <c r="AD54" s="97">
        <v>0.10462903152820199</v>
      </c>
      <c r="AE54" s="97">
        <v>0.78280390347249396</v>
      </c>
      <c r="AF54" s="97">
        <v>0</v>
      </c>
      <c r="AG54" s="97">
        <v>0</v>
      </c>
      <c r="AH54" s="97">
        <v>2.4165347461331401</v>
      </c>
      <c r="AI54" s="97">
        <v>2.4165347461331401</v>
      </c>
      <c r="AJ54" s="97">
        <v>0.415441447275473</v>
      </c>
      <c r="AK54" s="97">
        <v>0.85574597778366002</v>
      </c>
      <c r="AL54" s="97">
        <v>3.7742487752773598E-4</v>
      </c>
      <c r="AM54" s="97">
        <v>2.0285778104646401</v>
      </c>
      <c r="AN54" s="97">
        <v>9.6472923560244098E-4</v>
      </c>
      <c r="AO54" s="97">
        <v>0.35247807180817697</v>
      </c>
      <c r="AP54" s="97">
        <v>0.106106049124993</v>
      </c>
      <c r="AQ54" s="97">
        <v>46.737179038233599</v>
      </c>
      <c r="AR54" s="97">
        <v>4.7775857119507101</v>
      </c>
      <c r="AS54" s="97">
        <v>51.930206197459803</v>
      </c>
      <c r="AT54" s="97">
        <v>9.8301577825911797E-7</v>
      </c>
      <c r="AU54" s="97">
        <v>1.2430152003179</v>
      </c>
      <c r="AV54" s="97">
        <v>0</v>
      </c>
      <c r="AW54" s="97">
        <v>5.3865705840734801</v>
      </c>
      <c r="AX54" s="97">
        <v>2.5144415975793199E-3</v>
      </c>
      <c r="AY54" s="97">
        <v>3.5051681851000499E-6</v>
      </c>
      <c r="AZ54" s="97">
        <v>2.02681279507487</v>
      </c>
      <c r="BA54" s="97">
        <v>2.8058575667587E-3</v>
      </c>
      <c r="BB54" s="97">
        <v>0</v>
      </c>
      <c r="BC54" s="97">
        <v>5.6995236186665299E-2</v>
      </c>
      <c r="BD54" s="97">
        <v>6.9774660485463196</v>
      </c>
      <c r="BE54" s="97">
        <v>5.8864388376687096</v>
      </c>
      <c r="BF54" s="97">
        <v>1.0910272108776</v>
      </c>
      <c r="BG54" s="97">
        <v>0</v>
      </c>
      <c r="BH54" s="97">
        <v>0</v>
      </c>
      <c r="BI54" s="97">
        <v>1.8692094084448001</v>
      </c>
      <c r="BJ54" s="97">
        <v>0</v>
      </c>
      <c r="BK54" s="97">
        <v>0.28021507183209499</v>
      </c>
      <c r="BL54" s="97">
        <v>0.12544504213583699</v>
      </c>
      <c r="BM54" s="97">
        <v>4.34793234015112E-5</v>
      </c>
      <c r="BN54" s="97">
        <v>1.12144435986044</v>
      </c>
      <c r="BO54" s="97">
        <v>1.52752111479825E-2</v>
      </c>
      <c r="BP54" s="97">
        <v>4.1095421551282202E-5</v>
      </c>
      <c r="BQ54" s="97">
        <v>0.40090847666132001</v>
      </c>
      <c r="BR54" s="97">
        <v>6.8395200537927803E-8</v>
      </c>
      <c r="BS54" s="97">
        <v>7.9979255255587303</v>
      </c>
      <c r="BT54" s="97">
        <v>2.4021180960839899</v>
      </c>
      <c r="BU54" s="97">
        <v>0</v>
      </c>
      <c r="BV54" s="97">
        <v>0</v>
      </c>
      <c r="BW54" s="97">
        <v>0.32324117850890899</v>
      </c>
      <c r="BX54" s="97">
        <v>0</v>
      </c>
      <c r="BY54" s="97">
        <v>8.7749335465553205E-2</v>
      </c>
      <c r="BZ54" s="97">
        <v>19.8436612643507</v>
      </c>
      <c r="CA54" s="97">
        <v>0.348390385665584</v>
      </c>
      <c r="CE54" s="83">
        <f>+(AB54-B54)/B54</f>
        <v>-4.0965991032493564E-3</v>
      </c>
      <c r="CF54" s="83"/>
      <c r="CG54" s="83">
        <f>+(AS54-D54)/D54</f>
        <v>-4.0899372385792008E-3</v>
      </c>
      <c r="CH54" s="83">
        <f t="shared" ref="CH54:CI58" si="24">+(BD54-E54)/E54</f>
        <v>-4.0360676400942085E-3</v>
      </c>
      <c r="CI54" s="83">
        <f t="shared" si="24"/>
        <v>-4.0236920065601939E-3</v>
      </c>
      <c r="CJ54" s="83">
        <f>+(BS54-G54)/G54</f>
        <v>-4.0911972321627955E-3</v>
      </c>
      <c r="CK54" s="83">
        <f>+(BZ54-H54)/H54</f>
        <v>-4.0937051469395556E-3</v>
      </c>
      <c r="CL54" s="83"/>
      <c r="CM54" s="74">
        <f>+(AI54-K54)/K54</f>
        <v>0.21950097741602489</v>
      </c>
      <c r="CN54" s="83"/>
      <c r="CO54" s="74">
        <f>+(AO54-L54)/L54</f>
        <v>0.26082459880823966</v>
      </c>
      <c r="CP54" s="83">
        <f>+(T54-M54)/M54</f>
        <v>-4.0954243856973424E-3</v>
      </c>
      <c r="CQ54" s="83">
        <f>+(Z54-N54)/N54</f>
        <v>-4.0911098006198195E-3</v>
      </c>
      <c r="CR54" s="74">
        <f>+(AP54-O54)/O54</f>
        <v>-0.73120690219328854</v>
      </c>
    </row>
    <row r="55" spans="1:96" x14ac:dyDescent="0.25">
      <c r="A55" s="96" t="s">
        <v>1</v>
      </c>
      <c r="B55" s="97">
        <v>14436.184079000001</v>
      </c>
      <c r="C55" s="97"/>
      <c r="D55" s="97">
        <v>4473.9801856000004</v>
      </c>
      <c r="E55" s="97">
        <v>310.46188414</v>
      </c>
      <c r="F55" s="97">
        <v>286.50399576000001</v>
      </c>
      <c r="G55" s="97">
        <v>588.81191196999998</v>
      </c>
      <c r="H55" s="97">
        <v>2092.6571646000002</v>
      </c>
      <c r="I55" s="91">
        <v>84.972184846999994</v>
      </c>
      <c r="J55" s="91">
        <v>35.407318859</v>
      </c>
      <c r="K55" s="91">
        <v>245.27451611999999</v>
      </c>
      <c r="L55" s="91">
        <v>35.657591050999997</v>
      </c>
      <c r="M55" s="93">
        <v>48.395619351000001</v>
      </c>
      <c r="N55" s="93">
        <v>33.745387725999997</v>
      </c>
      <c r="O55" s="91">
        <v>16.570551727000002</v>
      </c>
      <c r="P55" s="97"/>
      <c r="Q55" s="96" t="s">
        <v>1</v>
      </c>
      <c r="R55" s="96">
        <v>0</v>
      </c>
      <c r="S55" s="97">
        <v>0</v>
      </c>
      <c r="T55" s="97">
        <v>0</v>
      </c>
      <c r="U55" s="97">
        <v>0</v>
      </c>
      <c r="V55" s="97">
        <v>0</v>
      </c>
      <c r="W55" s="97">
        <v>0</v>
      </c>
      <c r="X55" s="97">
        <v>0</v>
      </c>
      <c r="Y55" s="97">
        <v>0</v>
      </c>
      <c r="Z55" s="97">
        <v>0</v>
      </c>
      <c r="AA55" s="97">
        <v>0</v>
      </c>
      <c r="AB55" s="97">
        <v>0</v>
      </c>
      <c r="AC55" s="97">
        <v>0</v>
      </c>
      <c r="AD55" s="97">
        <v>0</v>
      </c>
      <c r="AE55" s="97">
        <v>0</v>
      </c>
      <c r="AF55" s="97">
        <v>0</v>
      </c>
      <c r="AG55" s="97">
        <v>0</v>
      </c>
      <c r="AH55" s="97">
        <v>0</v>
      </c>
      <c r="AI55" s="97">
        <v>0</v>
      </c>
      <c r="AJ55" s="97">
        <v>0</v>
      </c>
      <c r="AK55" s="97">
        <v>0</v>
      </c>
      <c r="AL55" s="97">
        <v>0</v>
      </c>
      <c r="AM55" s="97">
        <v>0</v>
      </c>
      <c r="AN55" s="97">
        <v>0</v>
      </c>
      <c r="AO55" s="97">
        <v>0</v>
      </c>
      <c r="AP55" s="97">
        <v>0</v>
      </c>
      <c r="AQ55" s="97">
        <v>0</v>
      </c>
      <c r="AR55" s="97">
        <v>0</v>
      </c>
      <c r="AS55" s="97">
        <v>0</v>
      </c>
      <c r="AT55" s="97">
        <v>0</v>
      </c>
      <c r="AU55" s="97">
        <v>0</v>
      </c>
      <c r="AV55" s="97">
        <v>0</v>
      </c>
      <c r="AW55" s="97">
        <v>0</v>
      </c>
      <c r="AX55" s="97">
        <v>0</v>
      </c>
      <c r="AY55" s="97">
        <v>0</v>
      </c>
      <c r="AZ55" s="97">
        <v>0</v>
      </c>
      <c r="BA55" s="97">
        <v>0</v>
      </c>
      <c r="BB55" s="97">
        <v>0</v>
      </c>
      <c r="BC55" s="97">
        <v>0</v>
      </c>
      <c r="BD55" s="97">
        <v>0</v>
      </c>
      <c r="BE55" s="97">
        <v>0</v>
      </c>
      <c r="BF55" s="97">
        <v>0</v>
      </c>
      <c r="BG55" s="97">
        <v>0</v>
      </c>
      <c r="BH55" s="97">
        <v>0</v>
      </c>
      <c r="BI55" s="97">
        <v>0</v>
      </c>
      <c r="BJ55" s="97">
        <v>0</v>
      </c>
      <c r="BK55" s="97">
        <v>0</v>
      </c>
      <c r="BL55" s="97">
        <v>0</v>
      </c>
      <c r="BM55" s="97">
        <v>0</v>
      </c>
      <c r="BN55" s="97">
        <v>0</v>
      </c>
      <c r="BO55" s="97">
        <v>0</v>
      </c>
      <c r="BP55" s="97">
        <v>0</v>
      </c>
      <c r="BQ55" s="97">
        <v>0</v>
      </c>
      <c r="BR55" s="97">
        <v>0</v>
      </c>
      <c r="BS55" s="97">
        <v>0</v>
      </c>
      <c r="BT55" s="97">
        <v>0</v>
      </c>
      <c r="BU55" s="97">
        <v>0</v>
      </c>
      <c r="BV55" s="97">
        <v>0</v>
      </c>
      <c r="BW55" s="97">
        <v>0</v>
      </c>
      <c r="BX55" s="97">
        <v>0</v>
      </c>
      <c r="BY55" s="97">
        <v>0</v>
      </c>
      <c r="BZ55" s="97">
        <v>0</v>
      </c>
      <c r="CA55" s="97">
        <v>0</v>
      </c>
      <c r="CE55" s="83">
        <f>+(AB55-B55)/B55</f>
        <v>-1</v>
      </c>
      <c r="CF55" s="83"/>
      <c r="CG55" s="83">
        <f>+(AS55-D55)/D55</f>
        <v>-1</v>
      </c>
      <c r="CH55" s="83">
        <f t="shared" si="24"/>
        <v>-1</v>
      </c>
      <c r="CI55" s="83">
        <f t="shared" si="24"/>
        <v>-1</v>
      </c>
      <c r="CJ55" s="83">
        <f>+(BS55-G55)/G55</f>
        <v>-1</v>
      </c>
      <c r="CK55" s="83">
        <f>+(BZ55-H55)/H55</f>
        <v>-1</v>
      </c>
      <c r="CL55" s="83"/>
      <c r="CM55" s="74">
        <f>+(AI55-K55)/K55</f>
        <v>-1</v>
      </c>
      <c r="CN55" s="83"/>
      <c r="CO55" s="74">
        <f>+(AO55-L55)/L55</f>
        <v>-1</v>
      </c>
      <c r="CP55" s="83">
        <f>+(T55-M55)/M55</f>
        <v>-1</v>
      </c>
      <c r="CQ55" s="83">
        <f>+(Z55-N55)/N55</f>
        <v>-1</v>
      </c>
      <c r="CR55" s="74">
        <f>+(AP55-O55)/O55</f>
        <v>-1</v>
      </c>
    </row>
    <row r="56" spans="1:96" x14ac:dyDescent="0.25">
      <c r="A56" s="96" t="s">
        <v>11</v>
      </c>
      <c r="B56" s="97">
        <v>10468.940016</v>
      </c>
      <c r="C56" s="97"/>
      <c r="D56" s="97">
        <v>3562.2432502000001</v>
      </c>
      <c r="E56" s="97">
        <v>156.35319748000001</v>
      </c>
      <c r="F56" s="97">
        <v>146.38440162000001</v>
      </c>
      <c r="G56" s="97">
        <v>543.83261164999999</v>
      </c>
      <c r="H56" s="97">
        <v>1072.6088580999999</v>
      </c>
      <c r="I56" s="91">
        <v>39.247810622999999</v>
      </c>
      <c r="J56" s="91">
        <v>16.449137215</v>
      </c>
      <c r="K56" s="91">
        <v>113.24839505</v>
      </c>
      <c r="L56" s="91">
        <v>16.385435922999999</v>
      </c>
      <c r="M56" s="93">
        <v>22.235443812</v>
      </c>
      <c r="N56" s="93">
        <v>15.455550819999999</v>
      </c>
      <c r="O56" s="91">
        <v>7.2799927789999996</v>
      </c>
      <c r="P56" s="97"/>
      <c r="Q56" s="96" t="s">
        <v>11</v>
      </c>
      <c r="R56" s="96">
        <v>0</v>
      </c>
      <c r="S56" s="97">
        <v>0</v>
      </c>
      <c r="T56" s="97">
        <v>0</v>
      </c>
      <c r="U56" s="97">
        <v>0</v>
      </c>
      <c r="V56" s="97">
        <v>0</v>
      </c>
      <c r="W56" s="97">
        <v>0</v>
      </c>
      <c r="X56" s="97">
        <v>0</v>
      </c>
      <c r="Y56" s="97">
        <v>0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0</v>
      </c>
      <c r="AL56" s="97">
        <v>0</v>
      </c>
      <c r="AM56" s="97">
        <v>0</v>
      </c>
      <c r="AN56" s="97">
        <v>0</v>
      </c>
      <c r="AO56" s="97">
        <v>0</v>
      </c>
      <c r="AP56" s="97">
        <v>0</v>
      </c>
      <c r="AQ56" s="97">
        <v>0</v>
      </c>
      <c r="AR56" s="97">
        <v>0</v>
      </c>
      <c r="AS56" s="97">
        <v>0</v>
      </c>
      <c r="AT56" s="97">
        <v>0</v>
      </c>
      <c r="AU56" s="97">
        <v>0</v>
      </c>
      <c r="AV56" s="97">
        <v>0</v>
      </c>
      <c r="AW56" s="97">
        <v>0</v>
      </c>
      <c r="AX56" s="97">
        <v>0</v>
      </c>
      <c r="AY56" s="97">
        <v>0</v>
      </c>
      <c r="AZ56" s="97">
        <v>0</v>
      </c>
      <c r="BA56" s="97">
        <v>0</v>
      </c>
      <c r="BB56" s="97">
        <v>0</v>
      </c>
      <c r="BC56" s="97">
        <v>0</v>
      </c>
      <c r="BD56" s="97">
        <v>0</v>
      </c>
      <c r="BE56" s="97">
        <v>0</v>
      </c>
      <c r="BF56" s="97">
        <v>0</v>
      </c>
      <c r="BG56" s="97">
        <v>0</v>
      </c>
      <c r="BH56" s="97">
        <v>0</v>
      </c>
      <c r="BI56" s="97">
        <v>0</v>
      </c>
      <c r="BJ56" s="97">
        <v>0</v>
      </c>
      <c r="BK56" s="97">
        <v>0</v>
      </c>
      <c r="BL56" s="97">
        <v>0</v>
      </c>
      <c r="BM56" s="97">
        <v>0</v>
      </c>
      <c r="BN56" s="97">
        <v>0</v>
      </c>
      <c r="BO56" s="97">
        <v>0</v>
      </c>
      <c r="BP56" s="97">
        <v>0</v>
      </c>
      <c r="BQ56" s="97">
        <v>0</v>
      </c>
      <c r="BR56" s="97">
        <v>0</v>
      </c>
      <c r="BS56" s="97">
        <v>0</v>
      </c>
      <c r="BT56" s="97">
        <v>0</v>
      </c>
      <c r="BU56" s="97">
        <v>0</v>
      </c>
      <c r="BV56" s="97">
        <v>0</v>
      </c>
      <c r="BW56" s="97">
        <v>0</v>
      </c>
      <c r="BX56" s="97">
        <v>0</v>
      </c>
      <c r="BY56" s="97">
        <v>0</v>
      </c>
      <c r="BZ56" s="97">
        <v>0</v>
      </c>
      <c r="CA56" s="97">
        <v>0</v>
      </c>
      <c r="CE56" s="83">
        <f>+(AB56-B56)/B56</f>
        <v>-1</v>
      </c>
      <c r="CF56" s="83"/>
      <c r="CG56" s="83">
        <f>+(AS56-D56)/D56</f>
        <v>-1</v>
      </c>
      <c r="CH56" s="83">
        <f t="shared" si="24"/>
        <v>-1</v>
      </c>
      <c r="CI56" s="83">
        <f t="shared" si="24"/>
        <v>-1</v>
      </c>
      <c r="CJ56" s="83">
        <f>+(BS56-G56)/G56</f>
        <v>-1</v>
      </c>
      <c r="CK56" s="83">
        <f>+(BZ56-H56)/H56</f>
        <v>-1</v>
      </c>
      <c r="CL56" s="83"/>
      <c r="CM56" s="74">
        <f>+(AI56-K56)/K56</f>
        <v>-1</v>
      </c>
      <c r="CN56" s="83"/>
      <c r="CO56" s="74">
        <f>+(AO56-L56)/L56</f>
        <v>-1</v>
      </c>
      <c r="CP56" s="83">
        <f>+(T56-M56)/M56</f>
        <v>-1</v>
      </c>
      <c r="CQ56" s="83">
        <f>+(Z56-N56)/N56</f>
        <v>-1</v>
      </c>
      <c r="CR56" s="74">
        <f>+(AP56-O56)/O56</f>
        <v>-1</v>
      </c>
    </row>
    <row r="57" spans="1:96" x14ac:dyDescent="0.25">
      <c r="A57" s="96" t="s">
        <v>58</v>
      </c>
      <c r="B57" s="97">
        <v>5129.2008938999998</v>
      </c>
      <c r="C57" s="97"/>
      <c r="D57" s="97">
        <v>808.42998861000001</v>
      </c>
      <c r="E57" s="97">
        <v>48.89820134</v>
      </c>
      <c r="F57" s="97">
        <v>45.408833493000003</v>
      </c>
      <c r="G57" s="97">
        <v>125.81738452</v>
      </c>
      <c r="H57" s="97">
        <v>457.09711773999999</v>
      </c>
      <c r="I57" s="91">
        <v>18.841401116</v>
      </c>
      <c r="J57" s="91">
        <v>7.7945493321999999</v>
      </c>
      <c r="K57" s="91">
        <v>54.357557380000003</v>
      </c>
      <c r="L57" s="91">
        <v>7.9100093424000004</v>
      </c>
      <c r="M57" s="93">
        <v>10.734540282999999</v>
      </c>
      <c r="N57" s="93">
        <v>7.4545413837999996</v>
      </c>
      <c r="O57" s="91">
        <v>3.2236613303000001</v>
      </c>
      <c r="P57" s="97"/>
      <c r="Q57" s="96" t="s">
        <v>58</v>
      </c>
      <c r="R57" s="96">
        <v>0</v>
      </c>
      <c r="S57" s="97">
        <v>0</v>
      </c>
      <c r="T57" s="97">
        <v>0</v>
      </c>
      <c r="U57" s="97">
        <v>0</v>
      </c>
      <c r="V57" s="97">
        <v>0</v>
      </c>
      <c r="W57" s="97">
        <v>0</v>
      </c>
      <c r="X57" s="97">
        <v>0</v>
      </c>
      <c r="Y57" s="97">
        <v>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0</v>
      </c>
      <c r="AQ57" s="97">
        <v>0</v>
      </c>
      <c r="AR57" s="97">
        <v>0</v>
      </c>
      <c r="AS57" s="97">
        <v>0</v>
      </c>
      <c r="AT57" s="97">
        <v>0</v>
      </c>
      <c r="AU57" s="97">
        <v>0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7">
        <v>0</v>
      </c>
      <c r="BC57" s="97">
        <v>0</v>
      </c>
      <c r="BD57" s="97">
        <v>0</v>
      </c>
      <c r="BE57" s="97">
        <v>0</v>
      </c>
      <c r="BF57" s="97">
        <v>0</v>
      </c>
      <c r="BG57" s="97">
        <v>0</v>
      </c>
      <c r="BH57" s="97">
        <v>0</v>
      </c>
      <c r="BI57" s="97">
        <v>0</v>
      </c>
      <c r="BJ57" s="97">
        <v>0</v>
      </c>
      <c r="BK57" s="97">
        <v>0</v>
      </c>
      <c r="BL57" s="97">
        <v>0</v>
      </c>
      <c r="BM57" s="97">
        <v>0</v>
      </c>
      <c r="BN57" s="97">
        <v>0</v>
      </c>
      <c r="BO57" s="97">
        <v>0</v>
      </c>
      <c r="BP57" s="97">
        <v>0</v>
      </c>
      <c r="BQ57" s="97">
        <v>0</v>
      </c>
      <c r="BR57" s="97">
        <v>0</v>
      </c>
      <c r="BS57" s="97">
        <v>0</v>
      </c>
      <c r="BT57" s="97">
        <v>0</v>
      </c>
      <c r="BU57" s="97">
        <v>0</v>
      </c>
      <c r="BV57" s="97">
        <v>0</v>
      </c>
      <c r="BW57" s="97">
        <v>0</v>
      </c>
      <c r="BX57" s="97">
        <v>0</v>
      </c>
      <c r="BY57" s="97">
        <v>0</v>
      </c>
      <c r="BZ57" s="97">
        <v>0</v>
      </c>
      <c r="CA57" s="97">
        <v>0</v>
      </c>
      <c r="CE57" s="83">
        <f>+(AB57-B57)/B57</f>
        <v>-1</v>
      </c>
      <c r="CF57" s="83"/>
      <c r="CG57" s="83">
        <f>+(AS57-D57)/D57</f>
        <v>-1</v>
      </c>
      <c r="CH57" s="83">
        <f t="shared" si="24"/>
        <v>-1</v>
      </c>
      <c r="CI57" s="83">
        <f t="shared" si="24"/>
        <v>-1</v>
      </c>
      <c r="CJ57" s="83">
        <f>+(BS57-G57)/G57</f>
        <v>-1</v>
      </c>
      <c r="CK57" s="83">
        <f>+(BZ57-H57)/H57</f>
        <v>-1</v>
      </c>
      <c r="CL57" s="83"/>
      <c r="CM57" s="74">
        <f>+(AI57-K57)/K57</f>
        <v>-1</v>
      </c>
      <c r="CN57" s="83"/>
      <c r="CO57" s="74">
        <f>+(AO57-L57)/L57</f>
        <v>-1</v>
      </c>
      <c r="CP57" s="83">
        <f>+(T57-M57)/M57</f>
        <v>-1</v>
      </c>
      <c r="CQ57" s="83">
        <f>+(Z57-N57)/N57</f>
        <v>-1</v>
      </c>
      <c r="CR57" s="74">
        <f>+(AP57-O57)/O57</f>
        <v>-1</v>
      </c>
    </row>
    <row r="58" spans="1:96" x14ac:dyDescent="0.25">
      <c r="A58" s="96" t="s">
        <v>75</v>
      </c>
      <c r="B58" s="97">
        <v>1302.4873239000001</v>
      </c>
      <c r="C58" s="97"/>
      <c r="D58" s="97">
        <v>188.66308860999999</v>
      </c>
      <c r="E58" s="97">
        <v>11.828451371</v>
      </c>
      <c r="F58" s="97">
        <v>11.260732580000001</v>
      </c>
      <c r="G58" s="97">
        <v>30.303680830000001</v>
      </c>
      <c r="H58" s="97">
        <v>115.00271481999999</v>
      </c>
      <c r="I58" s="91">
        <v>4.8038681900000002</v>
      </c>
      <c r="J58" s="91">
        <v>1.9477927559999999</v>
      </c>
      <c r="K58" s="91">
        <v>13.853016888999999</v>
      </c>
      <c r="L58" s="91">
        <v>2.0195078237000001</v>
      </c>
      <c r="M58" s="93">
        <v>2.7400964273000001</v>
      </c>
      <c r="N58" s="93">
        <v>1.8967696015</v>
      </c>
      <c r="O58" s="91">
        <v>0.72511814320000001</v>
      </c>
      <c r="P58" s="97"/>
      <c r="Q58" s="96" t="s">
        <v>176</v>
      </c>
      <c r="R58" s="96">
        <v>0</v>
      </c>
      <c r="S58" s="97">
        <v>0</v>
      </c>
      <c r="T58" s="97">
        <v>0</v>
      </c>
      <c r="U58" s="97">
        <v>0</v>
      </c>
      <c r="V58" s="97">
        <v>0</v>
      </c>
      <c r="W58" s="97">
        <v>0</v>
      </c>
      <c r="X58" s="97">
        <v>0</v>
      </c>
      <c r="Y58" s="97">
        <v>0</v>
      </c>
      <c r="Z58" s="97">
        <v>0</v>
      </c>
      <c r="AA58" s="97">
        <v>0</v>
      </c>
      <c r="AB58" s="97">
        <v>0</v>
      </c>
      <c r="AC58" s="97">
        <v>0</v>
      </c>
      <c r="AD58" s="97">
        <v>0</v>
      </c>
      <c r="AE58" s="97">
        <v>0</v>
      </c>
      <c r="AF58" s="97">
        <v>0</v>
      </c>
      <c r="AG58" s="97">
        <v>0</v>
      </c>
      <c r="AH58" s="97">
        <v>0</v>
      </c>
      <c r="AI58" s="97">
        <v>0</v>
      </c>
      <c r="AJ58" s="97">
        <v>0</v>
      </c>
      <c r="AK58" s="97">
        <v>0</v>
      </c>
      <c r="AL58" s="97">
        <v>0</v>
      </c>
      <c r="AM58" s="97">
        <v>0</v>
      </c>
      <c r="AN58" s="97">
        <v>0</v>
      </c>
      <c r="AO58" s="97">
        <v>0</v>
      </c>
      <c r="AP58" s="97">
        <v>0</v>
      </c>
      <c r="AQ58" s="97">
        <v>0</v>
      </c>
      <c r="AR58" s="97">
        <v>0</v>
      </c>
      <c r="AS58" s="97">
        <v>0</v>
      </c>
      <c r="AT58" s="97">
        <v>0</v>
      </c>
      <c r="AU58" s="97">
        <v>0</v>
      </c>
      <c r="AV58" s="97">
        <v>0</v>
      </c>
      <c r="AW58" s="97">
        <v>0</v>
      </c>
      <c r="AX58" s="97">
        <v>0</v>
      </c>
      <c r="AY58" s="97">
        <v>0</v>
      </c>
      <c r="AZ58" s="97">
        <v>0</v>
      </c>
      <c r="BA58" s="97">
        <v>0</v>
      </c>
      <c r="BB58" s="97">
        <v>0</v>
      </c>
      <c r="BC58" s="97">
        <v>0</v>
      </c>
      <c r="BD58" s="97">
        <v>0</v>
      </c>
      <c r="BE58" s="97">
        <v>0</v>
      </c>
      <c r="BF58" s="97">
        <v>0</v>
      </c>
      <c r="BG58" s="97">
        <v>0</v>
      </c>
      <c r="BH58" s="97">
        <v>0</v>
      </c>
      <c r="BI58" s="97">
        <v>0</v>
      </c>
      <c r="BJ58" s="97">
        <v>0</v>
      </c>
      <c r="BK58" s="97">
        <v>0</v>
      </c>
      <c r="BL58" s="97">
        <v>0</v>
      </c>
      <c r="BM58" s="97">
        <v>0</v>
      </c>
      <c r="BN58" s="97">
        <v>0</v>
      </c>
      <c r="BO58" s="97">
        <v>0</v>
      </c>
      <c r="BP58" s="97">
        <v>0</v>
      </c>
      <c r="BQ58" s="97">
        <v>0</v>
      </c>
      <c r="BR58" s="97">
        <v>0</v>
      </c>
      <c r="BS58" s="97">
        <v>0</v>
      </c>
      <c r="BT58" s="97">
        <v>0</v>
      </c>
      <c r="BU58" s="97">
        <v>0</v>
      </c>
      <c r="BV58" s="97">
        <v>0</v>
      </c>
      <c r="BW58" s="97">
        <v>0</v>
      </c>
      <c r="BX58" s="97">
        <v>0</v>
      </c>
      <c r="BY58" s="97">
        <v>0</v>
      </c>
      <c r="BZ58" s="97">
        <v>0</v>
      </c>
      <c r="CA58" s="97">
        <v>0</v>
      </c>
      <c r="CE58" s="83">
        <f>+(AB58-B58)/B58</f>
        <v>-1</v>
      </c>
      <c r="CF58" s="83"/>
      <c r="CG58" s="83">
        <f>+(AS58-D58)/D58</f>
        <v>-1</v>
      </c>
      <c r="CH58" s="83">
        <f t="shared" si="24"/>
        <v>-1</v>
      </c>
      <c r="CI58" s="83">
        <f t="shared" si="24"/>
        <v>-1</v>
      </c>
      <c r="CJ58" s="83">
        <f>+(BS58-G58)/G58</f>
        <v>-1</v>
      </c>
      <c r="CK58" s="83">
        <f>+(BZ58-H58)/H58</f>
        <v>-1</v>
      </c>
      <c r="CL58" s="83"/>
      <c r="CM58" s="74">
        <f>+(AI58-K58)/K58</f>
        <v>-1</v>
      </c>
      <c r="CN58" s="83"/>
      <c r="CO58" s="74">
        <f>+(AO58-L58)/L58</f>
        <v>-1</v>
      </c>
      <c r="CP58" s="83">
        <f>+(T58-M58)/M58</f>
        <v>-1</v>
      </c>
      <c r="CQ58" s="83">
        <f>+(Z58-N58)/N58</f>
        <v>-1</v>
      </c>
      <c r="CR58" s="74">
        <f>+(AP58-O58)/O58</f>
        <v>-1</v>
      </c>
    </row>
    <row r="59" spans="1:96" x14ac:dyDescent="0.25">
      <c r="A59" s="96" t="s">
        <v>237</v>
      </c>
      <c r="P59" s="97"/>
      <c r="CE59" s="83"/>
      <c r="CF59" s="83"/>
      <c r="CG59" s="83"/>
      <c r="CH59" s="83"/>
      <c r="CI59" s="83"/>
      <c r="CJ59" s="83"/>
      <c r="CK59" s="83"/>
      <c r="CL59" s="83"/>
      <c r="CM59" s="74"/>
      <c r="CN59" s="83"/>
      <c r="CO59" s="74"/>
      <c r="CP59" s="83"/>
      <c r="CQ59" s="83"/>
      <c r="CR59" s="74"/>
    </row>
    <row r="60" spans="1:96" x14ac:dyDescent="0.25">
      <c r="P60" s="97"/>
      <c r="CE60" s="83"/>
      <c r="CF60" s="83"/>
      <c r="CG60" s="83"/>
      <c r="CH60" s="83"/>
      <c r="CI60" s="83"/>
      <c r="CJ60" s="83"/>
      <c r="CK60" s="83"/>
      <c r="CL60" s="83"/>
      <c r="CM60" s="74"/>
      <c r="CN60" s="83"/>
      <c r="CO60" s="74"/>
      <c r="CP60" s="83"/>
      <c r="CQ60" s="83"/>
      <c r="CR60" s="74"/>
    </row>
    <row r="61" spans="1:96" x14ac:dyDescent="0.25">
      <c r="A61" s="2" t="s">
        <v>55</v>
      </c>
      <c r="B61" s="1">
        <f>SUM(B3:B58)</f>
        <v>700886.44801480998</v>
      </c>
      <c r="C61" s="1">
        <f t="shared" ref="C61:O61" si="25">SUM(C3:C58)</f>
        <v>0</v>
      </c>
      <c r="D61" s="1">
        <f t="shared" si="25"/>
        <v>203512.61446919397</v>
      </c>
      <c r="E61" s="1">
        <f t="shared" si="25"/>
        <v>11479.218247461904</v>
      </c>
      <c r="F61" s="1">
        <f t="shared" si="25"/>
        <v>10206.524046069597</v>
      </c>
      <c r="G61" s="1">
        <f t="shared" si="25"/>
        <v>27410.731344239699</v>
      </c>
      <c r="H61" s="1">
        <f t="shared" si="25"/>
        <v>89534.738260025973</v>
      </c>
      <c r="I61" s="53">
        <f t="shared" si="25"/>
        <v>3446.9154284691995</v>
      </c>
      <c r="J61" s="53">
        <f t="shared" si="25"/>
        <v>1482.0981912328004</v>
      </c>
      <c r="K61" s="53">
        <f t="shared" si="25"/>
        <v>9958.3845448816974</v>
      </c>
      <c r="L61" s="53">
        <f t="shared" si="25"/>
        <v>1443.0801620541999</v>
      </c>
      <c r="M61" s="1">
        <f t="shared" si="25"/>
        <v>1959.4718510882001</v>
      </c>
      <c r="N61" s="1">
        <f t="shared" si="25"/>
        <v>1375.7615797912003</v>
      </c>
      <c r="O61" s="53">
        <f t="shared" si="25"/>
        <v>776.18968137270019</v>
      </c>
      <c r="S61" s="1">
        <f t="shared" ref="S61:CA61" si="26">SUM(S3:S58)</f>
        <v>311.71260556627112</v>
      </c>
      <c r="T61" s="1">
        <f t="shared" ref="T61:AC61" si="27">SUM(T3:T58)</f>
        <v>1867.6289265094595</v>
      </c>
      <c r="U61" s="1">
        <f t="shared" si="27"/>
        <v>3679.8362821475007</v>
      </c>
      <c r="V61" s="1">
        <f t="shared" si="27"/>
        <v>3679.8362821475007</v>
      </c>
      <c r="W61" s="1">
        <f t="shared" si="27"/>
        <v>5002.4089823555305</v>
      </c>
      <c r="X61" s="1"/>
      <c r="Y61" s="1">
        <f t="shared" si="27"/>
        <v>1446.7602184881271</v>
      </c>
      <c r="Z61" s="1">
        <f t="shared" si="27"/>
        <v>1311.7746450672182</v>
      </c>
      <c r="AA61" s="1">
        <f t="shared" si="27"/>
        <v>31.879097112295199</v>
      </c>
      <c r="AB61" s="1">
        <f t="shared" si="27"/>
        <v>666788.18223564245</v>
      </c>
      <c r="AC61" s="1">
        <f t="shared" si="27"/>
        <v>13131.998960196841</v>
      </c>
      <c r="AD61" s="1">
        <f t="shared" si="26"/>
        <v>449.1253670010417</v>
      </c>
      <c r="AE61" s="1">
        <f t="shared" si="26"/>
        <v>3371.0769711483958</v>
      </c>
      <c r="AF61" s="1">
        <f t="shared" si="26"/>
        <v>0</v>
      </c>
      <c r="AG61" s="1"/>
      <c r="AH61" s="1">
        <f t="shared" si="26"/>
        <v>10438.189270725277</v>
      </c>
      <c r="AI61" s="1">
        <f t="shared" si="26"/>
        <v>10438.189270725277</v>
      </c>
      <c r="AJ61" s="1">
        <f t="shared" si="26"/>
        <v>1549.4157210232729</v>
      </c>
      <c r="AK61" s="1">
        <f t="shared" si="26"/>
        <v>3676.7020941250912</v>
      </c>
      <c r="AL61" s="1">
        <f t="shared" si="26"/>
        <v>1.3011364580580851</v>
      </c>
      <c r="AM61" s="1"/>
      <c r="AN61" s="1">
        <f t="shared" si="26"/>
        <v>6.253325826491281</v>
      </c>
      <c r="AO61" s="1">
        <f t="shared" si="26"/>
        <v>1520.6323020578936</v>
      </c>
      <c r="AP61" s="1">
        <f t="shared" si="26"/>
        <v>458.1130828593104</v>
      </c>
      <c r="AQ61" s="1">
        <f t="shared" si="26"/>
        <v>174309.21869884466</v>
      </c>
      <c r="AR61" s="1">
        <f t="shared" si="26"/>
        <v>17818.26417084087</v>
      </c>
      <c r="AS61" s="1">
        <f t="shared" si="26"/>
        <v>193676.89859070885</v>
      </c>
      <c r="AT61" s="1">
        <f t="shared" si="26"/>
        <v>6.3719526261066788E-3</v>
      </c>
      <c r="AU61" s="1">
        <f t="shared" si="26"/>
        <v>5359.215964519286</v>
      </c>
      <c r="AV61" s="1">
        <f t="shared" si="26"/>
        <v>0</v>
      </c>
      <c r="AW61" s="1">
        <f t="shared" si="26"/>
        <v>23057.786642039366</v>
      </c>
      <c r="AX61" s="1">
        <f t="shared" si="26"/>
        <v>4.1456798884548061</v>
      </c>
      <c r="AY61" s="1">
        <f t="shared" si="26"/>
        <v>2.9758066757274469E-2</v>
      </c>
      <c r="AZ61" s="1">
        <f t="shared" si="26"/>
        <v>3370.9731194006467</v>
      </c>
      <c r="BA61" s="1">
        <f t="shared" si="26"/>
        <v>4.568463798540364</v>
      </c>
      <c r="BB61" s="1">
        <f t="shared" si="26"/>
        <v>0</v>
      </c>
      <c r="BC61" s="1">
        <f t="shared" si="26"/>
        <v>92.074142299290514</v>
      </c>
      <c r="BD61" s="1">
        <f t="shared" si="26"/>
        <v>10907.218878422247</v>
      </c>
      <c r="BE61" s="1">
        <f t="shared" si="26"/>
        <v>9677.5996037712121</v>
      </c>
      <c r="BF61" s="1">
        <f t="shared" si="26"/>
        <v>1229.6192746510339</v>
      </c>
      <c r="BG61" s="1">
        <f t="shared" si="26"/>
        <v>0</v>
      </c>
      <c r="BH61" s="1">
        <f t="shared" si="26"/>
        <v>0</v>
      </c>
      <c r="BI61" s="1">
        <f t="shared" si="26"/>
        <v>3034.3849888899904</v>
      </c>
      <c r="BJ61" s="1">
        <f t="shared" si="26"/>
        <v>0</v>
      </c>
      <c r="BK61" s="1">
        <f t="shared" si="26"/>
        <v>463.89476260183557</v>
      </c>
      <c r="BL61" s="1">
        <f t="shared" si="26"/>
        <v>202.64282965921464</v>
      </c>
      <c r="BM61" s="1">
        <f t="shared" si="26"/>
        <v>0.24016992688531502</v>
      </c>
      <c r="BN61" s="1">
        <f t="shared" si="26"/>
        <v>1856.5214560442878</v>
      </c>
      <c r="BO61" s="1">
        <f t="shared" si="26"/>
        <v>65.899165329294391</v>
      </c>
      <c r="BP61" s="1">
        <f t="shared" si="26"/>
        <v>0.12778449385341389</v>
      </c>
      <c r="BQ61" s="1">
        <f t="shared" si="26"/>
        <v>647.99586805793604</v>
      </c>
      <c r="BR61" s="1">
        <f t="shared" si="26"/>
        <v>5.8064351981210616E-4</v>
      </c>
      <c r="BS61" s="1">
        <f t="shared" si="26"/>
        <v>26014.197518545916</v>
      </c>
      <c r="BT61" s="1">
        <f t="shared" si="26"/>
        <v>10258.937620573903</v>
      </c>
      <c r="BU61" s="1">
        <f t="shared" si="26"/>
        <v>0</v>
      </c>
      <c r="BV61" s="1">
        <f t="shared" si="26"/>
        <v>0</v>
      </c>
      <c r="BW61" s="1">
        <f t="shared" si="26"/>
        <v>1386.3914196405692</v>
      </c>
      <c r="BX61" s="1"/>
      <c r="BY61" s="1">
        <f t="shared" si="26"/>
        <v>380.07702062673735</v>
      </c>
      <c r="BZ61" s="1">
        <f t="shared" si="26"/>
        <v>85443.417384601576</v>
      </c>
      <c r="CA61" s="1">
        <f t="shared" si="26"/>
        <v>1485.9934790808295</v>
      </c>
      <c r="CB61" s="1"/>
      <c r="CE61" s="83">
        <f>+(AB61-B61)/B61</f>
        <v>-4.8650199865823376E-2</v>
      </c>
      <c r="CF61" s="83"/>
      <c r="CG61" s="83">
        <f>+(AS61-D61)/D61</f>
        <v>-4.8329760315540378E-2</v>
      </c>
      <c r="CH61" s="83">
        <f t="shared" ref="CH61:CI63" si="28">+(BD61-E61)/E61</f>
        <v>-4.9829122219723271E-2</v>
      </c>
      <c r="CI61" s="83">
        <f t="shared" si="28"/>
        <v>-5.1822191366125946E-2</v>
      </c>
      <c r="CJ61" s="83">
        <f>+(BS61-G61)/G61</f>
        <v>-5.0948433595415954E-2</v>
      </c>
      <c r="CK61" s="83">
        <f>+(BZ61-H61)/H61</f>
        <v>-4.5695346353081638E-2</v>
      </c>
      <c r="CL61" s="83"/>
      <c r="CM61" s="74">
        <f>+(AI61-K61)/K61</f>
        <v>4.8180979925120965E-2</v>
      </c>
      <c r="CN61" s="83"/>
      <c r="CO61" s="74">
        <f>+(AO61-L61)/L61</f>
        <v>5.3740701343506482E-2</v>
      </c>
      <c r="CP61" s="83">
        <f>+(T61-M61)/M61</f>
        <v>-4.6871265095099632E-2</v>
      </c>
      <c r="CQ61" s="83">
        <f>+(Z61-N61)/N61</f>
        <v>-4.6510191637778871E-2</v>
      </c>
      <c r="CR61" s="74">
        <f>+(AP61-O61)/O61</f>
        <v>-0.4097923563617436</v>
      </c>
    </row>
    <row r="62" spans="1:96" x14ac:dyDescent="0.25">
      <c r="A62" s="96" t="s">
        <v>56</v>
      </c>
      <c r="B62" s="97">
        <f>SUM(B2:B54)</f>
        <v>669549.63570201001</v>
      </c>
      <c r="C62" s="97">
        <f t="shared" ref="C62:O62" si="29">SUM(C2:C54)</f>
        <v>0</v>
      </c>
      <c r="D62" s="97">
        <f t="shared" si="29"/>
        <v>194479.29795617398</v>
      </c>
      <c r="E62" s="97">
        <f t="shared" si="29"/>
        <v>10951.676513130902</v>
      </c>
      <c r="F62" s="97">
        <f t="shared" si="29"/>
        <v>9716.9660826165964</v>
      </c>
      <c r="G62" s="97">
        <f t="shared" si="29"/>
        <v>26121.965755269703</v>
      </c>
      <c r="H62" s="97">
        <f t="shared" si="29"/>
        <v>85797.372404765978</v>
      </c>
      <c r="I62" s="97">
        <f t="shared" si="29"/>
        <v>3299.0501636931999</v>
      </c>
      <c r="J62" s="97">
        <f t="shared" si="29"/>
        <v>1420.4993930706005</v>
      </c>
      <c r="K62" s="97">
        <f t="shared" si="29"/>
        <v>9531.6510594426982</v>
      </c>
      <c r="L62" s="97">
        <f t="shared" si="29"/>
        <v>1381.1076179141</v>
      </c>
      <c r="M62" s="97">
        <f t="shared" si="29"/>
        <v>1875.3661512149001</v>
      </c>
      <c r="N62" s="97">
        <f t="shared" si="29"/>
        <v>1317.2093302599003</v>
      </c>
      <c r="O62" s="91">
        <f t="shared" si="29"/>
        <v>748.39035739320013</v>
      </c>
      <c r="S62" s="97">
        <f>SUM(S2:S54)</f>
        <v>311.71260556627112</v>
      </c>
      <c r="T62" s="97">
        <f t="shared" ref="T62:AC62" si="30">SUM(T2:T54)</f>
        <v>1867.6289265094595</v>
      </c>
      <c r="U62" s="97">
        <f t="shared" si="30"/>
        <v>3679.8362821475007</v>
      </c>
      <c r="V62" s="97">
        <f t="shared" si="30"/>
        <v>3679.8362821475007</v>
      </c>
      <c r="W62" s="97">
        <f t="shared" si="30"/>
        <v>5002.4089823555305</v>
      </c>
      <c r="Y62" s="97">
        <f t="shared" si="30"/>
        <v>1446.7602184881271</v>
      </c>
      <c r="Z62" s="97">
        <f t="shared" si="30"/>
        <v>1311.7746450672182</v>
      </c>
      <c r="AA62" s="97">
        <f t="shared" si="30"/>
        <v>31.879097112295199</v>
      </c>
      <c r="AB62" s="97">
        <f t="shared" si="30"/>
        <v>666788.18223564245</v>
      </c>
      <c r="AC62" s="97">
        <f t="shared" si="30"/>
        <v>13131.998960196841</v>
      </c>
      <c r="AD62" s="97">
        <f t="shared" ref="AD62:CA62" si="31">SUM(AD2:AD54)</f>
        <v>449.1253670010417</v>
      </c>
      <c r="AE62" s="97">
        <f t="shared" si="31"/>
        <v>3371.0769711483958</v>
      </c>
      <c r="AF62" s="97">
        <f t="shared" si="31"/>
        <v>0</v>
      </c>
      <c r="AH62" s="97">
        <f t="shared" si="31"/>
        <v>10438.189270725277</v>
      </c>
      <c r="AI62" s="97">
        <f t="shared" si="31"/>
        <v>10438.189270725277</v>
      </c>
      <c r="AJ62" s="97">
        <f t="shared" si="31"/>
        <v>1549.4157210232729</v>
      </c>
      <c r="AK62" s="97">
        <f t="shared" si="31"/>
        <v>3676.7020941250912</v>
      </c>
      <c r="AL62" s="97">
        <f t="shared" si="31"/>
        <v>1.3011364580580851</v>
      </c>
      <c r="AN62" s="97">
        <f t="shared" si="31"/>
        <v>6.253325826491281</v>
      </c>
      <c r="AO62" s="97">
        <f t="shared" si="31"/>
        <v>1520.6323020578936</v>
      </c>
      <c r="AP62" s="97">
        <f t="shared" si="31"/>
        <v>458.1130828593104</v>
      </c>
      <c r="AQ62" s="97">
        <f t="shared" si="31"/>
        <v>174309.21869884466</v>
      </c>
      <c r="AR62" s="97">
        <f t="shared" si="31"/>
        <v>17818.26417084087</v>
      </c>
      <c r="AS62" s="97">
        <f t="shared" si="31"/>
        <v>193676.89859070885</v>
      </c>
      <c r="AT62" s="97">
        <f t="shared" si="31"/>
        <v>6.3719526261066788E-3</v>
      </c>
      <c r="AU62" s="97">
        <f t="shared" si="31"/>
        <v>5359.215964519286</v>
      </c>
      <c r="AV62" s="97">
        <f t="shared" si="31"/>
        <v>0</v>
      </c>
      <c r="AW62" s="97">
        <f t="shared" si="31"/>
        <v>23057.786642039366</v>
      </c>
      <c r="AX62" s="97">
        <f t="shared" si="31"/>
        <v>4.1456798884548061</v>
      </c>
      <c r="AY62" s="97">
        <f t="shared" si="31"/>
        <v>2.9758066757274469E-2</v>
      </c>
      <c r="AZ62" s="97">
        <f t="shared" si="31"/>
        <v>3370.9731194006467</v>
      </c>
      <c r="BA62" s="97">
        <f t="shared" si="31"/>
        <v>4.568463798540364</v>
      </c>
      <c r="BB62" s="97">
        <f t="shared" si="31"/>
        <v>0</v>
      </c>
      <c r="BC62" s="97">
        <f t="shared" si="31"/>
        <v>92.074142299290514</v>
      </c>
      <c r="BD62" s="97">
        <f t="shared" si="31"/>
        <v>10907.218878422247</v>
      </c>
      <c r="BE62" s="97">
        <f t="shared" si="31"/>
        <v>9677.5996037712121</v>
      </c>
      <c r="BF62" s="97">
        <f t="shared" si="31"/>
        <v>1229.6192746510339</v>
      </c>
      <c r="BG62" s="97">
        <f t="shared" si="31"/>
        <v>0</v>
      </c>
      <c r="BH62" s="97">
        <f t="shared" si="31"/>
        <v>0</v>
      </c>
      <c r="BI62" s="97">
        <f t="shared" si="31"/>
        <v>3034.3849888899904</v>
      </c>
      <c r="BJ62" s="97">
        <f t="shared" si="31"/>
        <v>0</v>
      </c>
      <c r="BK62" s="97">
        <f t="shared" si="31"/>
        <v>463.89476260183557</v>
      </c>
      <c r="BL62" s="97">
        <f t="shared" si="31"/>
        <v>202.64282965921464</v>
      </c>
      <c r="BM62" s="97">
        <f t="shared" si="31"/>
        <v>0.24016992688531502</v>
      </c>
      <c r="BN62" s="97">
        <f t="shared" si="31"/>
        <v>1856.5214560442878</v>
      </c>
      <c r="BO62" s="97">
        <f t="shared" si="31"/>
        <v>65.899165329294391</v>
      </c>
      <c r="BP62" s="97">
        <f t="shared" si="31"/>
        <v>0.12778449385341389</v>
      </c>
      <c r="BQ62" s="97">
        <f t="shared" si="31"/>
        <v>647.99586805793604</v>
      </c>
      <c r="BR62" s="97">
        <f t="shared" si="31"/>
        <v>5.8064351981210616E-4</v>
      </c>
      <c r="BS62" s="97">
        <f t="shared" si="31"/>
        <v>26014.197518545916</v>
      </c>
      <c r="BT62" s="97">
        <f t="shared" si="31"/>
        <v>10258.937620573903</v>
      </c>
      <c r="BU62" s="97">
        <f t="shared" si="31"/>
        <v>0</v>
      </c>
      <c r="BV62" s="97">
        <f t="shared" si="31"/>
        <v>0</v>
      </c>
      <c r="BW62" s="97">
        <f t="shared" si="31"/>
        <v>1386.3914196405692</v>
      </c>
      <c r="BY62" s="97">
        <f t="shared" si="31"/>
        <v>380.07702062673735</v>
      </c>
      <c r="BZ62" s="97">
        <f t="shared" si="31"/>
        <v>85443.417384601576</v>
      </c>
      <c r="CA62" s="97">
        <f t="shared" si="31"/>
        <v>1485.9934790808295</v>
      </c>
      <c r="CE62" s="83">
        <f>+(AB62-B62)/B62</f>
        <v>-4.1243446626212073E-3</v>
      </c>
      <c r="CF62" s="83"/>
      <c r="CG62" s="83">
        <f>+(AS62-D62)/D62</f>
        <v>-4.1258857569814386E-3</v>
      </c>
      <c r="CH62" s="83">
        <f t="shared" si="28"/>
        <v>-4.0594364392840575E-3</v>
      </c>
      <c r="CI62" s="83">
        <f t="shared" si="28"/>
        <v>-4.0513138062517225E-3</v>
      </c>
      <c r="CJ62" s="83">
        <f>+(BS62-G62)/G62</f>
        <v>-4.1255791288236461E-3</v>
      </c>
      <c r="CK62" s="83">
        <f>+(BZ62-H62)/H62</f>
        <v>-4.1254762266442037E-3</v>
      </c>
      <c r="CL62" s="83"/>
      <c r="CM62" s="74">
        <f>+(AI62-K62)/K62</f>
        <v>9.5108203775934611E-2</v>
      </c>
      <c r="CN62" s="83"/>
      <c r="CO62" s="74">
        <f>+(AO62-L62)/L62</f>
        <v>0.10102375972302509</v>
      </c>
      <c r="CP62" s="83">
        <f>+(T62-M62)/M62</f>
        <v>-4.1257141707651789E-3</v>
      </c>
      <c r="CQ62" s="83">
        <f>+(Z62-N62)/N62</f>
        <v>-4.1259085157024792E-3</v>
      </c>
      <c r="CR62" s="74">
        <f>+(AP62-O62)/O62</f>
        <v>-0.38786880625371239</v>
      </c>
    </row>
    <row r="63" spans="1:96" x14ac:dyDescent="0.25">
      <c r="A63" s="96" t="s">
        <v>240</v>
      </c>
      <c r="B63" s="97">
        <f>+B3+B5+B8+B9+B11+B12+B14+B15+B16+B17+B18+B19+B20+B21+B22+B23+B24+B25+B26+B28+B30+B31+B33+B34+B35+B36+B37+B39+B40+B41+B42+B43+B44+B46+B47+B49+B50+B10</f>
        <v>494164.68942200002</v>
      </c>
      <c r="C63" s="97">
        <f t="shared" ref="C63:O63" si="32">+C3+C5+C8+C9+C11+C12+C14+C15+C16+C17+C18+C19+C20+C21+C22+C23+C24+C25+C26+C28+C30+C31+C33+C34+C35+C36+C37+C39+C40+C41+C42+C43+C44+C46+C47+C49+C50+C10</f>
        <v>0</v>
      </c>
      <c r="D63" s="97">
        <f t="shared" si="32"/>
        <v>145484.39957095799</v>
      </c>
      <c r="E63" s="97">
        <f t="shared" si="32"/>
        <v>8226.1139133190009</v>
      </c>
      <c r="F63" s="97">
        <f t="shared" si="32"/>
        <v>7335.402346711001</v>
      </c>
      <c r="G63" s="97">
        <f t="shared" si="32"/>
        <v>19451.723401539002</v>
      </c>
      <c r="H63" s="97">
        <f t="shared" si="32"/>
        <v>67277.078755327995</v>
      </c>
      <c r="I63" s="97">
        <f t="shared" si="32"/>
        <v>2610.7618234537003</v>
      </c>
      <c r="J63" s="97">
        <f t="shared" si="32"/>
        <v>1114.5406959100999</v>
      </c>
      <c r="K63" s="97">
        <f t="shared" si="32"/>
        <v>7541.1038236782988</v>
      </c>
      <c r="L63" s="97">
        <f t="shared" si="32"/>
        <v>1093.9659601865003</v>
      </c>
      <c r="M63" s="97">
        <f t="shared" si="32"/>
        <v>1485.3401575992</v>
      </c>
      <c r="N63" s="97">
        <f t="shared" si="32"/>
        <v>1041.3012712016</v>
      </c>
      <c r="O63" s="97">
        <f t="shared" si="32"/>
        <v>566.88531273810008</v>
      </c>
      <c r="S63" s="97">
        <f t="shared" ref="S63:CA63" si="33">+S3+S5+S8+S9+S11+S12+S14+S15+S16+S17+S18+S19+S20+S21+S22+S23+S24+S25+S26+S28+S30+S31+S33+S34+S35+S36+S37+S39+S40+S41+S42+S43+S44+S46+S47+S49+S50+S10</f>
        <v>244.91542190265466</v>
      </c>
      <c r="T63" s="97">
        <f t="shared" ref="T63:AC63" si="34">+T3+T5+T8+T9+T11+T12+T14+T15+T16+T17+T18+T19+T20+T21+T22+T23+T24+T25+T26+T28+T30+T31+T33+T34+T35+T36+T37+T39+T40+T41+T42+T43+T44+T46+T47+T49+T50+T10</f>
        <v>1479.2077790349308</v>
      </c>
      <c r="U63" s="97">
        <f t="shared" si="34"/>
        <v>2885.9675037133343</v>
      </c>
      <c r="V63" s="97">
        <f t="shared" si="34"/>
        <v>2885.9675037133343</v>
      </c>
      <c r="W63" s="97">
        <f t="shared" si="34"/>
        <v>3926.3675217559048</v>
      </c>
      <c r="Y63" s="97">
        <f t="shared" si="34"/>
        <v>1134.5611523317557</v>
      </c>
      <c r="Z63" s="97">
        <f t="shared" si="34"/>
        <v>1037.0026776982559</v>
      </c>
      <c r="AA63" s="97">
        <f t="shared" si="34"/>
        <v>22.493236125315672</v>
      </c>
      <c r="AB63" s="97">
        <f t="shared" si="34"/>
        <v>492124.85697088268</v>
      </c>
      <c r="AC63" s="97">
        <f t="shared" si="34"/>
        <v>10312.297952719826</v>
      </c>
      <c r="AD63" s="97">
        <f t="shared" si="33"/>
        <v>352.16210274258293</v>
      </c>
      <c r="AE63" s="97">
        <f t="shared" si="33"/>
        <v>2645.3279312189647</v>
      </c>
      <c r="AF63" s="97">
        <f t="shared" si="33"/>
        <v>0</v>
      </c>
      <c r="AH63" s="97">
        <f t="shared" si="33"/>
        <v>8198.5434215746263</v>
      </c>
      <c r="AI63" s="97">
        <f t="shared" si="33"/>
        <v>8198.5434215746263</v>
      </c>
      <c r="AJ63" s="97">
        <f t="shared" si="33"/>
        <v>1159.0695926649896</v>
      </c>
      <c r="AK63" s="97">
        <f t="shared" si="33"/>
        <v>2883.4879980483511</v>
      </c>
      <c r="AL63" s="97">
        <f t="shared" si="33"/>
        <v>0.91805489045550359</v>
      </c>
      <c r="AN63" s="97">
        <f t="shared" si="33"/>
        <v>4.4555414455762765</v>
      </c>
      <c r="AO63" s="97">
        <f t="shared" si="33"/>
        <v>1194.7740021880152</v>
      </c>
      <c r="AP63" s="97">
        <f t="shared" si="33"/>
        <v>359.86480417805376</v>
      </c>
      <c r="AQ63" s="97">
        <f t="shared" si="33"/>
        <v>130395.3167476524</v>
      </c>
      <c r="AR63" s="97">
        <f t="shared" si="33"/>
        <v>13329.300238542017</v>
      </c>
      <c r="AS63" s="97">
        <f t="shared" si="33"/>
        <v>144883.68657885946</v>
      </c>
      <c r="AT63" s="97">
        <f t="shared" si="33"/>
        <v>4.5400726599438435E-3</v>
      </c>
      <c r="AU63" s="97">
        <f t="shared" si="33"/>
        <v>4206.8092897891875</v>
      </c>
      <c r="AV63" s="97">
        <f t="shared" si="33"/>
        <v>0</v>
      </c>
      <c r="AW63" s="97">
        <f t="shared" si="33"/>
        <v>18037.881632181667</v>
      </c>
      <c r="AX63" s="97">
        <f t="shared" si="33"/>
        <v>3.1297422371337422</v>
      </c>
      <c r="AY63" s="97">
        <f t="shared" si="33"/>
        <v>2.1747230656604385E-2</v>
      </c>
      <c r="AZ63" s="97">
        <f t="shared" si="33"/>
        <v>2544.4826991934137</v>
      </c>
      <c r="BA63" s="97">
        <f t="shared" si="33"/>
        <v>3.4515843296892506</v>
      </c>
      <c r="BB63" s="97">
        <f t="shared" si="33"/>
        <v>0</v>
      </c>
      <c r="BC63" s="97">
        <f t="shared" si="33"/>
        <v>69.594515515492319</v>
      </c>
      <c r="BD63" s="97">
        <f t="shared" si="33"/>
        <v>8192.6945757042577</v>
      </c>
      <c r="BE63" s="97">
        <f t="shared" si="33"/>
        <v>7305.6592505915187</v>
      </c>
      <c r="BF63" s="97">
        <f t="shared" si="33"/>
        <v>887.03532511273738</v>
      </c>
      <c r="BG63" s="97">
        <f t="shared" si="33"/>
        <v>0</v>
      </c>
      <c r="BH63" s="97">
        <f t="shared" si="33"/>
        <v>0</v>
      </c>
      <c r="BI63" s="97">
        <f t="shared" si="33"/>
        <v>2291.9737524958709</v>
      </c>
      <c r="BJ63" s="97">
        <f t="shared" si="33"/>
        <v>0</v>
      </c>
      <c r="BK63" s="97">
        <f t="shared" si="33"/>
        <v>349.81671239251796</v>
      </c>
      <c r="BL63" s="97">
        <f t="shared" si="33"/>
        <v>153.16844242458242</v>
      </c>
      <c r="BM63" s="97">
        <f t="shared" si="33"/>
        <v>0.17349167129854942</v>
      </c>
      <c r="BN63" s="97">
        <f t="shared" si="33"/>
        <v>1399.9791996504991</v>
      </c>
      <c r="BO63" s="97">
        <f t="shared" si="33"/>
        <v>51.77753354727674</v>
      </c>
      <c r="BP63" s="97">
        <f t="shared" si="33"/>
        <v>8.9913917170549931E-2</v>
      </c>
      <c r="BQ63" s="97">
        <f t="shared" si="33"/>
        <v>489.77702519854176</v>
      </c>
      <c r="BR63" s="97">
        <f t="shared" si="33"/>
        <v>4.2433465168255211E-4</v>
      </c>
      <c r="BS63" s="97">
        <f t="shared" si="33"/>
        <v>19371.408895243312</v>
      </c>
      <c r="BT63" s="97">
        <f t="shared" si="33"/>
        <v>8022.2677546276109</v>
      </c>
      <c r="BU63" s="97">
        <f t="shared" si="33"/>
        <v>0</v>
      </c>
      <c r="BV63" s="97">
        <f t="shared" si="33"/>
        <v>0</v>
      </c>
      <c r="BW63" s="97">
        <f t="shared" si="33"/>
        <v>1083.1722912408386</v>
      </c>
      <c r="BY63" s="97">
        <f t="shared" si="33"/>
        <v>293.60394266494029</v>
      </c>
      <c r="BZ63" s="97">
        <f t="shared" si="33"/>
        <v>66999.360228074424</v>
      </c>
      <c r="CA63" s="97">
        <f t="shared" si="33"/>
        <v>1159.6728802084017</v>
      </c>
      <c r="CE63" s="83">
        <f>+(AB63-B63)/B63</f>
        <v>-4.1278393514988547E-3</v>
      </c>
      <c r="CF63" s="83"/>
      <c r="CG63" s="83">
        <f>+(AS63-D63)/D63</f>
        <v>-4.1290543444525291E-3</v>
      </c>
      <c r="CH63" s="83">
        <f t="shared" si="28"/>
        <v>-4.0625911538416147E-3</v>
      </c>
      <c r="CI63" s="83">
        <f t="shared" si="28"/>
        <v>-4.0547327486158006E-3</v>
      </c>
      <c r="CJ63" s="83">
        <f>+(BS63-G63)/G63</f>
        <v>-4.1289146795772183E-3</v>
      </c>
      <c r="CK63" s="83">
        <f>+(BZ63-H63)/H63</f>
        <v>-4.1279813629181662E-3</v>
      </c>
      <c r="CL63" s="83"/>
      <c r="CM63" s="74">
        <f>+(AI63-K63)/K63</f>
        <v>8.7180817724858015E-2</v>
      </c>
      <c r="CN63" s="83"/>
      <c r="CO63" s="74">
        <f>+(AO63-L63)/L63</f>
        <v>9.2149157899144352E-2</v>
      </c>
      <c r="CP63" s="83">
        <f>+(T63-M63)/M63</f>
        <v>-4.1286021473903476E-3</v>
      </c>
      <c r="CQ63" s="83">
        <f>+(Z63-N63)/N63</f>
        <v>-4.1280978159028026E-3</v>
      </c>
      <c r="CR63" s="74">
        <f>+(AP63-O63)/O63</f>
        <v>-0.36518940235039993</v>
      </c>
    </row>
    <row r="64" spans="1:96" x14ac:dyDescent="0.25">
      <c r="B64" s="97"/>
    </row>
    <row r="66" spans="2:15" x14ac:dyDescent="0.25">
      <c r="B66" s="96" t="s">
        <v>59</v>
      </c>
      <c r="C66" s="96" t="s">
        <v>57</v>
      </c>
      <c r="D66" s="96" t="s">
        <v>60</v>
      </c>
      <c r="E66" s="96" t="s">
        <v>351</v>
      </c>
      <c r="F66" s="96" t="s">
        <v>352</v>
      </c>
      <c r="G66" s="96" t="s">
        <v>61</v>
      </c>
      <c r="H66" s="96" t="s">
        <v>62</v>
      </c>
      <c r="I66" s="96">
        <v>75070</v>
      </c>
      <c r="J66" s="96">
        <v>71432</v>
      </c>
      <c r="K66" s="96">
        <v>50000</v>
      </c>
    </row>
    <row r="67" spans="2:15" x14ac:dyDescent="0.25">
      <c r="B67" s="96">
        <v>295.423</v>
      </c>
      <c r="C67" s="96">
        <v>0</v>
      </c>
      <c r="D67" s="96">
        <v>224</v>
      </c>
      <c r="E67" s="96">
        <v>126.53700000000001</v>
      </c>
      <c r="F67" s="96">
        <v>37</v>
      </c>
      <c r="G67" s="60">
        <v>2</v>
      </c>
      <c r="H67" s="96">
        <v>295</v>
      </c>
      <c r="I67" s="96">
        <v>3.22011</v>
      </c>
      <c r="J67" s="60">
        <v>0.177253999999999</v>
      </c>
      <c r="K67" s="60">
        <v>0.38405</v>
      </c>
    </row>
    <row r="69" spans="2:15" x14ac:dyDescent="0.25">
      <c r="B69" s="97">
        <f>B16-B67</f>
        <v>3833.9544887000002</v>
      </c>
      <c r="C69" s="97">
        <f t="shared" ref="C69:K69" si="35">C16-C67</f>
        <v>0</v>
      </c>
      <c r="D69" s="97">
        <f t="shared" si="35"/>
        <v>315.15585811999995</v>
      </c>
      <c r="E69" s="97">
        <f t="shared" si="35"/>
        <v>-45.201809853</v>
      </c>
      <c r="F69" s="97">
        <f t="shared" si="35"/>
        <v>30.413548845999998</v>
      </c>
      <c r="G69" s="97">
        <f t="shared" si="35"/>
        <v>78.105229191999996</v>
      </c>
      <c r="H69" s="97">
        <f t="shared" si="35"/>
        <v>-27.161680009999998</v>
      </c>
      <c r="I69" s="97">
        <f t="shared" si="35"/>
        <v>6.3643250243999994</v>
      </c>
      <c r="J69" s="97">
        <f t="shared" si="35"/>
        <v>4.9016407133000017</v>
      </c>
      <c r="K69" s="97">
        <f t="shared" si="35"/>
        <v>27.532563107000001</v>
      </c>
      <c r="L69" s="97"/>
      <c r="M69" s="93"/>
      <c r="N69" s="93"/>
      <c r="O69" s="9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BM65"/>
  <sheetViews>
    <sheetView zoomScale="85" zoomScaleNormal="85" workbookViewId="0">
      <pane xSplit="1" ySplit="2" topLeftCell="AH33" activePane="bottomRight" state="frozen"/>
      <selection activeCell="A30" sqref="A30"/>
      <selection pane="topRight" activeCell="A30" sqref="A30"/>
      <selection pane="bottomLeft" activeCell="A30" sqref="A30"/>
      <selection pane="bottomRight" activeCell="F55" sqref="F55:AA58"/>
    </sheetView>
  </sheetViews>
  <sheetFormatPr defaultColWidth="9.140625" defaultRowHeight="15" x14ac:dyDescent="0.25"/>
  <cols>
    <col min="1" max="1" width="19.7109375" style="28" customWidth="1"/>
    <col min="2" max="2" width="12.140625" style="28" customWidth="1"/>
    <col min="3" max="3" width="12.5703125" style="28" customWidth="1"/>
    <col min="4" max="5" width="9.140625" style="28"/>
    <col min="6" max="6" width="15.42578125" style="28" bestFit="1" customWidth="1"/>
    <col min="7" max="27" width="12" style="26" bestFit="1" customWidth="1"/>
    <col min="28" max="28" width="12" style="26" customWidth="1"/>
    <col min="29" max="30" width="9.140625" style="26"/>
    <col min="31" max="31" width="12" style="26" customWidth="1"/>
    <col min="32" max="55" width="9.140625" style="26"/>
    <col min="56" max="56" width="10.85546875" style="26" bestFit="1" customWidth="1"/>
    <col min="57" max="57" width="9.85546875" style="26" bestFit="1" customWidth="1"/>
    <col min="58" max="16384" width="9.140625" style="28"/>
  </cols>
  <sheetData>
    <row r="1" spans="1:65" x14ac:dyDescent="0.25">
      <c r="B1" s="28" t="s">
        <v>507</v>
      </c>
      <c r="F1" s="28" t="s">
        <v>515</v>
      </c>
      <c r="AH1" s="26" t="s">
        <v>514</v>
      </c>
      <c r="BG1" s="28" t="s">
        <v>341</v>
      </c>
      <c r="BJ1" s="28" t="s">
        <v>489</v>
      </c>
    </row>
    <row r="2" spans="1:65" x14ac:dyDescent="0.25">
      <c r="A2" s="28" t="s">
        <v>52</v>
      </c>
      <c r="B2" s="28" t="s">
        <v>311</v>
      </c>
      <c r="C2" s="28" t="s">
        <v>312</v>
      </c>
      <c r="D2" s="28" t="s">
        <v>238</v>
      </c>
      <c r="F2" s="28" t="s">
        <v>227</v>
      </c>
      <c r="G2" s="28" t="s">
        <v>149</v>
      </c>
      <c r="H2" s="28" t="s">
        <v>151</v>
      </c>
      <c r="I2" s="28" t="s">
        <v>152</v>
      </c>
      <c r="J2" s="28" t="s">
        <v>153</v>
      </c>
      <c r="K2" s="28" t="s">
        <v>154</v>
      </c>
      <c r="L2" s="28" t="s">
        <v>155</v>
      </c>
      <c r="M2" s="28" t="s">
        <v>156</v>
      </c>
      <c r="N2" s="28" t="s">
        <v>54</v>
      </c>
      <c r="O2" s="28" t="s">
        <v>53</v>
      </c>
      <c r="P2" s="28" t="s">
        <v>157</v>
      </c>
      <c r="Q2" s="28" t="s">
        <v>158</v>
      </c>
      <c r="R2" s="28" t="s">
        <v>159</v>
      </c>
      <c r="S2" s="28" t="s">
        <v>160</v>
      </c>
      <c r="T2" s="28" t="s">
        <v>161</v>
      </c>
      <c r="U2" s="28" t="s">
        <v>162</v>
      </c>
      <c r="V2" s="28" t="s">
        <v>163</v>
      </c>
      <c r="W2" s="28" t="s">
        <v>164</v>
      </c>
      <c r="X2" s="28" t="s">
        <v>165</v>
      </c>
      <c r="Y2" s="28" t="s">
        <v>166</v>
      </c>
      <c r="Z2" s="28" t="s">
        <v>167</v>
      </c>
      <c r="AA2" s="28" t="s">
        <v>168</v>
      </c>
      <c r="AB2" s="28"/>
      <c r="AC2" s="26" t="s">
        <v>54</v>
      </c>
      <c r="AD2" s="26" t="s">
        <v>53</v>
      </c>
      <c r="AE2" s="28"/>
      <c r="AF2" s="26" t="s">
        <v>313</v>
      </c>
      <c r="AG2" s="26" t="s">
        <v>177</v>
      </c>
      <c r="AH2" s="26" t="s">
        <v>149</v>
      </c>
      <c r="AI2" s="26" t="s">
        <v>151</v>
      </c>
      <c r="AJ2" s="26" t="s">
        <v>152</v>
      </c>
      <c r="AK2" s="26" t="s">
        <v>153</v>
      </c>
      <c r="AL2" s="26" t="s">
        <v>154</v>
      </c>
      <c r="AM2" s="26" t="s">
        <v>155</v>
      </c>
      <c r="AN2" s="26" t="s">
        <v>156</v>
      </c>
      <c r="AO2" s="26" t="s">
        <v>157</v>
      </c>
      <c r="AP2" s="26" t="s">
        <v>158</v>
      </c>
      <c r="AQ2" s="26" t="s">
        <v>159</v>
      </c>
      <c r="AR2" s="26" t="s">
        <v>160</v>
      </c>
      <c r="AS2" s="26" t="s">
        <v>161</v>
      </c>
      <c r="AT2" s="26" t="s">
        <v>162</v>
      </c>
      <c r="AU2" s="26" t="s">
        <v>163</v>
      </c>
      <c r="AV2" s="26" t="s">
        <v>164</v>
      </c>
      <c r="AW2" s="26" t="s">
        <v>165</v>
      </c>
      <c r="AX2" s="26" t="s">
        <v>166</v>
      </c>
      <c r="AY2" s="26" t="s">
        <v>167</v>
      </c>
      <c r="AZ2" s="26" t="s">
        <v>168</v>
      </c>
      <c r="BA2" s="26" t="s">
        <v>54</v>
      </c>
      <c r="BB2" s="26" t="s">
        <v>53</v>
      </c>
      <c r="BD2" s="26" t="s">
        <v>54</v>
      </c>
      <c r="BE2" s="26" t="s">
        <v>53</v>
      </c>
      <c r="BG2" s="26" t="s">
        <v>54</v>
      </c>
      <c r="BH2" s="26" t="s">
        <v>53</v>
      </c>
      <c r="BJ2" s="97" t="s">
        <v>54</v>
      </c>
      <c r="BK2" s="97" t="s">
        <v>53</v>
      </c>
    </row>
    <row r="3" spans="1:65" x14ac:dyDescent="0.25">
      <c r="A3" s="28" t="s">
        <v>0</v>
      </c>
      <c r="B3" s="26">
        <v>305062.12110581901</v>
      </c>
      <c r="C3" s="26">
        <v>41068.125742544398</v>
      </c>
      <c r="D3" s="28" t="s">
        <v>239</v>
      </c>
      <c r="F3" s="28" t="s">
        <v>0</v>
      </c>
      <c r="G3" s="26">
        <v>2066.4244972083902</v>
      </c>
      <c r="H3" s="26">
        <v>2233.32884780943</v>
      </c>
      <c r="I3" s="26">
        <v>71.7416654706592</v>
      </c>
      <c r="J3" s="26">
        <v>309.43587173509201</v>
      </c>
      <c r="K3" s="26">
        <v>1674.26985421937</v>
      </c>
      <c r="L3" s="26">
        <v>127.087306932985</v>
      </c>
      <c r="M3" s="26">
        <v>697.58587013674105</v>
      </c>
      <c r="N3" s="26">
        <v>306333.44088252098</v>
      </c>
      <c r="O3" s="26">
        <v>41208.140244944501</v>
      </c>
      <c r="P3" s="26">
        <v>265125.30063757597</v>
      </c>
      <c r="Q3" s="26">
        <v>212.41510684149301</v>
      </c>
      <c r="R3" s="26">
        <v>43.0919465048474</v>
      </c>
      <c r="S3" s="26">
        <v>21516.390186125202</v>
      </c>
      <c r="T3" s="26">
        <v>62.518915226772897</v>
      </c>
      <c r="U3" s="26">
        <v>1378.3228524501601</v>
      </c>
      <c r="V3" s="26">
        <v>135.68144025749899</v>
      </c>
      <c r="W3" s="26">
        <v>350.15387952843099</v>
      </c>
      <c r="X3" s="26">
        <v>3447.0280514999699</v>
      </c>
      <c r="Y3" s="26">
        <v>6345.8091798255</v>
      </c>
      <c r="Z3" s="26">
        <v>393.79267999360599</v>
      </c>
      <c r="AA3" s="26">
        <v>143.06209317834799</v>
      </c>
      <c r="AB3" s="28"/>
      <c r="AC3" s="50">
        <f>(N3-B3)/(B3+1E-50)</f>
        <v>4.1674127620091586E-3</v>
      </c>
      <c r="AD3" s="50">
        <f>(O3-C3)/(C3+1E-50)</f>
        <v>3.4093229205991128E-3</v>
      </c>
      <c r="AE3" s="28"/>
      <c r="AF3" s="26">
        <v>1</v>
      </c>
      <c r="AG3" s="26" t="s">
        <v>0</v>
      </c>
      <c r="AH3" s="26">
        <v>589.45722410600001</v>
      </c>
      <c r="AI3" s="26">
        <v>631.43863364599997</v>
      </c>
      <c r="AJ3" s="26">
        <v>20.332982492599999</v>
      </c>
      <c r="AK3" s="26">
        <v>88.085967531700007</v>
      </c>
      <c r="AL3" s="26">
        <v>475.85146844600001</v>
      </c>
      <c r="AM3" s="26">
        <v>36.295780606599997</v>
      </c>
      <c r="AN3" s="26">
        <v>198.46806089099999</v>
      </c>
      <c r="AO3" s="26">
        <v>75090.725263100001</v>
      </c>
      <c r="AP3" s="26">
        <v>59.243641907799997</v>
      </c>
      <c r="AQ3" s="26">
        <v>12.243616661000001</v>
      </c>
      <c r="AR3" s="26">
        <v>6103.4012080000002</v>
      </c>
      <c r="AS3" s="26">
        <v>17.808936601999999</v>
      </c>
      <c r="AT3" s="26">
        <v>391.061731775</v>
      </c>
      <c r="AU3" s="26">
        <v>39.108237219400003</v>
      </c>
      <c r="AV3" s="26">
        <v>100.981843591</v>
      </c>
      <c r="AW3" s="26">
        <v>977.99773040299999</v>
      </c>
      <c r="AX3" s="26">
        <v>1806.1431495899999</v>
      </c>
      <c r="AY3" s="26">
        <v>112.108601021</v>
      </c>
      <c r="AZ3" s="26">
        <v>40.710095883199998</v>
      </c>
      <c r="BA3" s="26">
        <f t="shared" ref="BA3:BA51" si="0">BB3+AO3</f>
        <v>86791.464173473301</v>
      </c>
      <c r="BB3" s="26">
        <f>SUM(AH3:AZ3)-AO3</f>
        <v>11700.7389103733</v>
      </c>
      <c r="BD3" s="26">
        <f t="shared" ref="BD3:BE34" si="1">BA3-B3</f>
        <v>-218270.65693234571</v>
      </c>
      <c r="BE3" s="26">
        <f t="shared" si="1"/>
        <v>-29367.386832171098</v>
      </c>
      <c r="BG3" s="23">
        <f>BA3/N3</f>
        <v>0.28332350501281989</v>
      </c>
      <c r="BH3" s="23">
        <f>BB3/O3</f>
        <v>0.28394241625133204</v>
      </c>
      <c r="BJ3" s="83">
        <v>0.30336272489298649</v>
      </c>
      <c r="BK3" s="83">
        <v>0.30379139991726123</v>
      </c>
      <c r="BL3" s="83"/>
      <c r="BM3" s="83"/>
    </row>
    <row r="4" spans="1:65" x14ac:dyDescent="0.25">
      <c r="A4" s="28" t="s">
        <v>2</v>
      </c>
      <c r="B4" s="26">
        <v>181631.60184347199</v>
      </c>
      <c r="C4" s="26">
        <v>24337.3082590509</v>
      </c>
      <c r="F4" s="28" t="s">
        <v>2</v>
      </c>
      <c r="G4" s="26">
        <v>1379.93235084354</v>
      </c>
      <c r="H4" s="26">
        <v>1122.9658900885699</v>
      </c>
      <c r="I4" s="26">
        <v>46.391907020067599</v>
      </c>
      <c r="J4" s="26">
        <v>159.731067974007</v>
      </c>
      <c r="K4" s="26">
        <v>922.23743889063405</v>
      </c>
      <c r="L4" s="26">
        <v>71.737373744054395</v>
      </c>
      <c r="M4" s="26">
        <v>402.07342504560802</v>
      </c>
      <c r="N4" s="26">
        <v>181281.07372175399</v>
      </c>
      <c r="O4" s="26">
        <v>24285.783333796298</v>
      </c>
      <c r="P4" s="26">
        <v>156995.290387958</v>
      </c>
      <c r="Q4" s="26">
        <v>100.01840649922499</v>
      </c>
      <c r="R4" s="26">
        <v>26.504558552004202</v>
      </c>
      <c r="S4" s="26">
        <v>13164.680426925001</v>
      </c>
      <c r="T4" s="26">
        <v>54.988569971946099</v>
      </c>
      <c r="U4" s="26">
        <v>668.33461432894103</v>
      </c>
      <c r="V4" s="26">
        <v>81.230877494667496</v>
      </c>
      <c r="W4" s="26">
        <v>214.506707893098</v>
      </c>
      <c r="X4" s="26">
        <v>1671.3153667664201</v>
      </c>
      <c r="Y4" s="26">
        <v>3902.4563527836099</v>
      </c>
      <c r="Z4" s="26">
        <v>217.63945215143499</v>
      </c>
      <c r="AA4" s="26">
        <v>79.038546823415203</v>
      </c>
      <c r="AB4" s="28"/>
      <c r="AC4" s="50">
        <f t="shared" ref="AC4:AD56" si="2">(N4-B4)/(B4+1E-50)</f>
        <v>-1.9298850979692556E-3</v>
      </c>
      <c r="AD4" s="50">
        <f t="shared" si="2"/>
        <v>-2.117116844071695E-3</v>
      </c>
      <c r="AE4" s="28"/>
      <c r="AF4" s="26">
        <v>4</v>
      </c>
      <c r="AG4" s="26" t="s">
        <v>2</v>
      </c>
      <c r="AH4" s="26">
        <v>899.04583591699998</v>
      </c>
      <c r="AI4" s="26">
        <v>711.61272426000005</v>
      </c>
      <c r="AJ4" s="26">
        <v>30.341415983200001</v>
      </c>
      <c r="AK4" s="26">
        <v>110.025532351</v>
      </c>
      <c r="AL4" s="26">
        <v>598.70743006999999</v>
      </c>
      <c r="AM4" s="26">
        <v>48.497487738700002</v>
      </c>
      <c r="AN4" s="26">
        <v>262.49772194500002</v>
      </c>
      <c r="AO4" s="26">
        <v>100176.265094</v>
      </c>
      <c r="AP4" s="26">
        <v>62.791140511999998</v>
      </c>
      <c r="AQ4" s="26">
        <v>17.112380215200002</v>
      </c>
      <c r="AR4" s="26">
        <v>8450.6999325800007</v>
      </c>
      <c r="AS4" s="26">
        <v>36.144089545500002</v>
      </c>
      <c r="AT4" s="26">
        <v>445.95913645299999</v>
      </c>
      <c r="AU4" s="26">
        <v>57.321602381200002</v>
      </c>
      <c r="AV4" s="26">
        <v>151.96402878500001</v>
      </c>
      <c r="AW4" s="26">
        <v>1115.2156236599999</v>
      </c>
      <c r="AX4" s="26">
        <v>2537.3933685299999</v>
      </c>
      <c r="AY4" s="26">
        <v>144.726249215</v>
      </c>
      <c r="AZ4" s="26">
        <v>51.297729162499998</v>
      </c>
      <c r="BA4" s="26">
        <f t="shared" si="0"/>
        <v>115907.61852330431</v>
      </c>
      <c r="BB4" s="26">
        <f t="shared" ref="BB4:BB51" si="3">SUM(AH4:AZ4)-AO4</f>
        <v>15731.353429304305</v>
      </c>
      <c r="BD4" s="26">
        <f t="shared" si="1"/>
        <v>-65723.983320167681</v>
      </c>
      <c r="BE4" s="26">
        <f t="shared" si="1"/>
        <v>-8605.9548297465954</v>
      </c>
      <c r="BG4" s="23">
        <f t="shared" ref="BG4:BH51" si="4">BA4/N4</f>
        <v>0.6393806928858411</v>
      </c>
      <c r="BH4" s="23">
        <f t="shared" si="4"/>
        <v>0.64775977011260011</v>
      </c>
      <c r="BJ4" s="83">
        <v>0.63415176688065522</v>
      </c>
      <c r="BK4" s="83">
        <v>0.64006546480321302</v>
      </c>
      <c r="BL4" s="83"/>
      <c r="BM4" s="83"/>
    </row>
    <row r="5" spans="1:65" x14ac:dyDescent="0.25">
      <c r="A5" s="28" t="s">
        <v>3</v>
      </c>
      <c r="B5" s="26">
        <v>393972.78533470602</v>
      </c>
      <c r="C5" s="26">
        <v>54519.614183390397</v>
      </c>
      <c r="D5" s="28" t="s">
        <v>239</v>
      </c>
      <c r="F5" s="28" t="s">
        <v>3</v>
      </c>
      <c r="G5" s="26">
        <v>3246.1353906865702</v>
      </c>
      <c r="H5" s="26">
        <v>2545.8225068756601</v>
      </c>
      <c r="I5" s="26">
        <v>87.605418971874499</v>
      </c>
      <c r="J5" s="26">
        <v>317.71159554004902</v>
      </c>
      <c r="K5" s="26">
        <v>2436.8183271328298</v>
      </c>
      <c r="L5" s="26">
        <v>151.79946565474501</v>
      </c>
      <c r="M5" s="26">
        <v>982.69948125244503</v>
      </c>
      <c r="N5" s="26">
        <v>394400.13818434998</v>
      </c>
      <c r="O5" s="26">
        <v>54447.161721997101</v>
      </c>
      <c r="P5" s="26">
        <v>339952.97646235302</v>
      </c>
      <c r="Q5" s="26">
        <v>202.519224303752</v>
      </c>
      <c r="R5" s="26">
        <v>61.101460319559898</v>
      </c>
      <c r="S5" s="26">
        <v>28057.669616450799</v>
      </c>
      <c r="T5" s="26">
        <v>74.897220743288202</v>
      </c>
      <c r="U5" s="26">
        <v>1555.7655727332301</v>
      </c>
      <c r="V5" s="26">
        <v>184.08113655979699</v>
      </c>
      <c r="W5" s="26">
        <v>478.989781643215</v>
      </c>
      <c r="X5" s="26">
        <v>3892.4298154180201</v>
      </c>
      <c r="Y5" s="26">
        <v>9511.8689431593302</v>
      </c>
      <c r="Z5" s="26">
        <v>448.33842986821799</v>
      </c>
      <c r="AA5" s="26">
        <v>210.90833468366401</v>
      </c>
      <c r="AB5" s="28"/>
      <c r="AC5" s="50">
        <f t="shared" si="2"/>
        <v>1.0847268277195947E-3</v>
      </c>
      <c r="AD5" s="50">
        <f t="shared" si="2"/>
        <v>-1.3289246902882209E-3</v>
      </c>
      <c r="AE5" s="28"/>
      <c r="AF5" s="26">
        <v>5</v>
      </c>
      <c r="AG5" s="26" t="s">
        <v>3</v>
      </c>
      <c r="AH5" s="26">
        <v>1147.63918543</v>
      </c>
      <c r="AI5" s="26">
        <v>802.09411014499995</v>
      </c>
      <c r="AJ5" s="26">
        <v>28.514482155300001</v>
      </c>
      <c r="AK5" s="26">
        <v>91.978732406000006</v>
      </c>
      <c r="AL5" s="26">
        <v>840.57230087999994</v>
      </c>
      <c r="AM5" s="26">
        <v>44.850883293199999</v>
      </c>
      <c r="AN5" s="26">
        <v>332.60744685200001</v>
      </c>
      <c r="AO5" s="26">
        <v>108426.52976200001</v>
      </c>
      <c r="AP5" s="26">
        <v>60.827256182200003</v>
      </c>
      <c r="AQ5" s="26">
        <v>20.765080446700001</v>
      </c>
      <c r="AR5" s="26">
        <v>9347.5838015900008</v>
      </c>
      <c r="AS5" s="26">
        <v>24.899569632999999</v>
      </c>
      <c r="AT5" s="26">
        <v>479.37931723499997</v>
      </c>
      <c r="AU5" s="26">
        <v>54.088427651499998</v>
      </c>
      <c r="AV5" s="26">
        <v>138.551803503</v>
      </c>
      <c r="AW5" s="26">
        <v>1199.4300531900001</v>
      </c>
      <c r="AX5" s="26">
        <v>3324.0889886099999</v>
      </c>
      <c r="AY5" s="26">
        <v>132.76663766600001</v>
      </c>
      <c r="AZ5" s="26">
        <v>73.276001172600004</v>
      </c>
      <c r="BA5" s="26">
        <f t="shared" si="0"/>
        <v>126570.44384004149</v>
      </c>
      <c r="BB5" s="26">
        <f t="shared" si="3"/>
        <v>18143.914078041489</v>
      </c>
      <c r="BD5" s="26">
        <f t="shared" si="1"/>
        <v>-267402.34149466455</v>
      </c>
      <c r="BE5" s="26">
        <f t="shared" si="1"/>
        <v>-36375.700105348908</v>
      </c>
      <c r="BG5" s="23">
        <f t="shared" si="4"/>
        <v>0.32091886281459697</v>
      </c>
      <c r="BH5" s="23">
        <f t="shared" si="4"/>
        <v>0.33323893301698404</v>
      </c>
      <c r="BJ5" s="83">
        <v>0.34352160462309034</v>
      </c>
      <c r="BK5" s="83">
        <v>0.35618872279578934</v>
      </c>
      <c r="BL5" s="83"/>
      <c r="BM5" s="83"/>
    </row>
    <row r="6" spans="1:65" x14ac:dyDescent="0.25">
      <c r="A6" s="28" t="s">
        <v>4</v>
      </c>
      <c r="B6" s="26">
        <v>308510.23355151899</v>
      </c>
      <c r="C6" s="26">
        <v>38997.891617556299</v>
      </c>
      <c r="F6" s="28" t="s">
        <v>4</v>
      </c>
      <c r="G6" s="26">
        <v>1694.2087698760399</v>
      </c>
      <c r="H6" s="26">
        <v>2089.6441647513998</v>
      </c>
      <c r="I6" s="26">
        <v>74.892235574882605</v>
      </c>
      <c r="J6" s="26">
        <v>517.05052398353098</v>
      </c>
      <c r="K6" s="26">
        <v>1398.8759966269199</v>
      </c>
      <c r="L6" s="26">
        <v>203.26994596471499</v>
      </c>
      <c r="M6" s="26">
        <v>669.98782949453505</v>
      </c>
      <c r="N6" s="26">
        <v>308755.39160536201</v>
      </c>
      <c r="O6" s="26">
        <v>39030.653803370798</v>
      </c>
      <c r="P6" s="26">
        <v>269724.737801991</v>
      </c>
      <c r="Q6" s="26">
        <v>145.886306729057</v>
      </c>
      <c r="R6" s="26">
        <v>36.656286721010503</v>
      </c>
      <c r="S6" s="26">
        <v>18951.3269652827</v>
      </c>
      <c r="T6" s="26">
        <v>74.817708604088494</v>
      </c>
      <c r="U6" s="26">
        <v>1783.59119033052</v>
      </c>
      <c r="V6" s="26">
        <v>278.50682932367698</v>
      </c>
      <c r="W6" s="26">
        <v>744.23745943771098</v>
      </c>
      <c r="X6" s="26">
        <v>4459.3038896145699</v>
      </c>
      <c r="Y6" s="26">
        <v>5219.9491380479103</v>
      </c>
      <c r="Z6" s="26">
        <v>568.32168763813297</v>
      </c>
      <c r="AA6" s="26">
        <v>120.12687536941201</v>
      </c>
      <c r="AB6" s="28"/>
      <c r="AC6" s="50">
        <f t="shared" si="2"/>
        <v>7.9465128602313883E-4</v>
      </c>
      <c r="AD6" s="50">
        <f t="shared" si="2"/>
        <v>8.4010146332501518E-4</v>
      </c>
      <c r="AE6" s="28"/>
      <c r="AF6" s="26">
        <v>6</v>
      </c>
      <c r="AG6" s="26" t="s">
        <v>4</v>
      </c>
      <c r="AH6" s="26">
        <v>934.80555995899999</v>
      </c>
      <c r="AI6" s="26">
        <v>1125.7625291899999</v>
      </c>
      <c r="AJ6" s="26">
        <v>43.928990096500002</v>
      </c>
      <c r="AK6" s="26">
        <v>328.331614382</v>
      </c>
      <c r="AL6" s="26">
        <v>766.01824556099996</v>
      </c>
      <c r="AM6" s="26">
        <v>126.87863243300001</v>
      </c>
      <c r="AN6" s="26">
        <v>380.56257741799999</v>
      </c>
      <c r="AO6" s="26">
        <v>147099.963575</v>
      </c>
      <c r="AP6" s="26">
        <v>75.330611525899997</v>
      </c>
      <c r="AQ6" s="26">
        <v>20.039332287600001</v>
      </c>
      <c r="AR6" s="26">
        <v>10314.180570099999</v>
      </c>
      <c r="AS6" s="26">
        <v>45.423464283400001</v>
      </c>
      <c r="AT6" s="26">
        <v>1079.0799838600001</v>
      </c>
      <c r="AU6" s="26">
        <v>182.06624579199999</v>
      </c>
      <c r="AV6" s="26">
        <v>489.53524883799997</v>
      </c>
      <c r="AW6" s="26">
        <v>2697.8708989299998</v>
      </c>
      <c r="AX6" s="26">
        <v>2867.6463612699999</v>
      </c>
      <c r="AY6" s="26">
        <v>346.51070950899998</v>
      </c>
      <c r="AZ6" s="26">
        <v>65.478074507700001</v>
      </c>
      <c r="BA6" s="26">
        <f t="shared" si="0"/>
        <v>168989.41322494304</v>
      </c>
      <c r="BB6" s="26">
        <f t="shared" si="3"/>
        <v>21889.449649943039</v>
      </c>
      <c r="BD6" s="26">
        <f t="shared" si="1"/>
        <v>-139520.82032657595</v>
      </c>
      <c r="BE6" s="26">
        <f t="shared" si="1"/>
        <v>-17108.44196761326</v>
      </c>
      <c r="BG6" s="23">
        <f t="shared" si="4"/>
        <v>0.54732457414359292</v>
      </c>
      <c r="BH6" s="23">
        <f t="shared" si="4"/>
        <v>0.56082713244359239</v>
      </c>
      <c r="BJ6" s="83">
        <v>0.5733889523817185</v>
      </c>
      <c r="BK6" s="83">
        <v>0.58789774021783592</v>
      </c>
      <c r="BL6" s="83"/>
      <c r="BM6" s="83"/>
    </row>
    <row r="7" spans="1:65" x14ac:dyDescent="0.25">
      <c r="A7" s="28" t="s">
        <v>5</v>
      </c>
      <c r="B7" s="26">
        <v>282180.477288811</v>
      </c>
      <c r="C7" s="26">
        <v>41138.886118094197</v>
      </c>
      <c r="F7" s="28" t="s">
        <v>5</v>
      </c>
      <c r="G7" s="26">
        <v>2182.1401779129901</v>
      </c>
      <c r="H7" s="26">
        <v>1883.5514892772601</v>
      </c>
      <c r="I7" s="26">
        <v>74.458419377524905</v>
      </c>
      <c r="J7" s="26">
        <v>456.80141036282498</v>
      </c>
      <c r="K7" s="26">
        <v>1660.1157791409601</v>
      </c>
      <c r="L7" s="26">
        <v>191.214141702078</v>
      </c>
      <c r="M7" s="26">
        <v>747.32801072548602</v>
      </c>
      <c r="N7" s="26">
        <v>281899.59704802599</v>
      </c>
      <c r="O7" s="26">
        <v>41041.978490180001</v>
      </c>
      <c r="P7" s="26">
        <v>240857.618557846</v>
      </c>
      <c r="Q7" s="26">
        <v>118.305834807674</v>
      </c>
      <c r="R7" s="26">
        <v>42.065447557003203</v>
      </c>
      <c r="S7" s="26">
        <v>19759.515180145099</v>
      </c>
      <c r="T7" s="26">
        <v>72.248843773871897</v>
      </c>
      <c r="U7" s="26">
        <v>1643.89519965608</v>
      </c>
      <c r="V7" s="26">
        <v>277.637313810303</v>
      </c>
      <c r="W7" s="26">
        <v>744.93750184471696</v>
      </c>
      <c r="X7" s="26">
        <v>4111.3855592850396</v>
      </c>
      <c r="Y7" s="26">
        <v>6414.2250924563295</v>
      </c>
      <c r="Z7" s="26">
        <v>518.95886302132396</v>
      </c>
      <c r="AA7" s="26">
        <v>143.19422532338999</v>
      </c>
      <c r="AB7" s="28"/>
      <c r="AC7" s="50">
        <f t="shared" si="2"/>
        <v>-9.9539218121576841E-4</v>
      </c>
      <c r="AD7" s="50">
        <f t="shared" si="2"/>
        <v>-2.3556210937751279E-3</v>
      </c>
      <c r="AE7" s="28"/>
      <c r="AF7" s="26">
        <v>8</v>
      </c>
      <c r="AG7" s="26" t="s">
        <v>5</v>
      </c>
      <c r="AH7" s="26">
        <v>1135.3212134099999</v>
      </c>
      <c r="AI7" s="26">
        <v>916.14687442900004</v>
      </c>
      <c r="AJ7" s="26">
        <v>39.108594802100001</v>
      </c>
      <c r="AK7" s="26">
        <v>252.60323440900001</v>
      </c>
      <c r="AL7" s="26">
        <v>850.13828260800005</v>
      </c>
      <c r="AM7" s="26">
        <v>103.98117031</v>
      </c>
      <c r="AN7" s="26">
        <v>388.106826329</v>
      </c>
      <c r="AO7" s="26">
        <v>118986.14147800001</v>
      </c>
      <c r="AP7" s="26">
        <v>53.773016427400002</v>
      </c>
      <c r="AQ7" s="26">
        <v>21.404668969199999</v>
      </c>
      <c r="AR7" s="26">
        <v>9924.3887931999998</v>
      </c>
      <c r="AS7" s="26">
        <v>39.180490509000002</v>
      </c>
      <c r="AT7" s="26">
        <v>875.88028736499996</v>
      </c>
      <c r="AU7" s="26">
        <v>156.11310988100001</v>
      </c>
      <c r="AV7" s="26">
        <v>420.15001332399999</v>
      </c>
      <c r="AW7" s="26">
        <v>2190.5463837900002</v>
      </c>
      <c r="AX7" s="26">
        <v>3310.5243728199998</v>
      </c>
      <c r="AY7" s="26">
        <v>277.06952563800002</v>
      </c>
      <c r="AZ7" s="26">
        <v>73.322255589299999</v>
      </c>
      <c r="BA7" s="26">
        <f t="shared" si="0"/>
        <v>140013.90059181</v>
      </c>
      <c r="BB7" s="26">
        <f t="shared" si="3"/>
        <v>21027.759113809996</v>
      </c>
      <c r="BD7" s="26">
        <f t="shared" si="1"/>
        <v>-142166.576697001</v>
      </c>
      <c r="BE7" s="26">
        <f t="shared" si="1"/>
        <v>-20111.127004284201</v>
      </c>
      <c r="BG7" s="23">
        <f t="shared" si="4"/>
        <v>0.4966800309684602</v>
      </c>
      <c r="BH7" s="23">
        <f t="shared" si="4"/>
        <v>0.51234759841904909</v>
      </c>
      <c r="BJ7" s="83">
        <v>0.49958849516958664</v>
      </c>
      <c r="BK7" s="83">
        <v>0.51915935361726906</v>
      </c>
      <c r="BL7" s="83"/>
      <c r="BM7" s="83"/>
    </row>
    <row r="8" spans="1:65" x14ac:dyDescent="0.25">
      <c r="A8" s="28" t="s">
        <v>6</v>
      </c>
      <c r="B8" s="26">
        <v>24356.835434178</v>
      </c>
      <c r="C8" s="26">
        <v>4013.8065087359901</v>
      </c>
      <c r="D8" s="28" t="s">
        <v>239</v>
      </c>
      <c r="F8" s="28" t="s">
        <v>6</v>
      </c>
      <c r="G8" s="26">
        <v>247.93458908601801</v>
      </c>
      <c r="H8" s="26">
        <v>187.73490401627001</v>
      </c>
      <c r="I8" s="26">
        <v>6.5349525289769899</v>
      </c>
      <c r="J8" s="26">
        <v>19.711155497500499</v>
      </c>
      <c r="K8" s="26">
        <v>180.50387837100399</v>
      </c>
      <c r="L8" s="26">
        <v>6.8165549033548798</v>
      </c>
      <c r="M8" s="26">
        <v>69.922282445146195</v>
      </c>
      <c r="N8" s="26">
        <v>24294.3034126776</v>
      </c>
      <c r="O8" s="26">
        <v>4005.8158808071098</v>
      </c>
      <c r="P8" s="26">
        <v>20288.487531870502</v>
      </c>
      <c r="Q8" s="26">
        <v>15.5763613816366</v>
      </c>
      <c r="R8" s="26">
        <v>4.3802327198972604</v>
      </c>
      <c r="S8" s="26">
        <v>2117.76385478154</v>
      </c>
      <c r="T8" s="26">
        <v>6.7633280312174398</v>
      </c>
      <c r="U8" s="26">
        <v>103.41944223063599</v>
      </c>
      <c r="V8" s="26">
        <v>4.6551943319168601</v>
      </c>
      <c r="W8" s="26">
        <v>8.7273496916285005</v>
      </c>
      <c r="X8" s="26">
        <v>258.50289687329399</v>
      </c>
      <c r="Y8" s="26">
        <v>727.04739187707003</v>
      </c>
      <c r="Z8" s="26">
        <v>23.746008807464801</v>
      </c>
      <c r="AA8" s="26">
        <v>16.075503232526899</v>
      </c>
      <c r="AB8" s="28"/>
      <c r="AC8" s="50">
        <f t="shared" si="2"/>
        <v>-2.5673294738713568E-3</v>
      </c>
      <c r="AD8" s="50">
        <f t="shared" si="2"/>
        <v>-1.9907855327576892E-3</v>
      </c>
      <c r="AE8" s="28"/>
      <c r="AF8" s="26">
        <v>9</v>
      </c>
      <c r="AG8" s="26" t="s">
        <v>6</v>
      </c>
      <c r="AH8" s="26">
        <v>48.173675933699997</v>
      </c>
      <c r="AI8" s="26">
        <v>40.374199335599997</v>
      </c>
      <c r="AJ8" s="26">
        <v>1.31798493887</v>
      </c>
      <c r="AK8" s="26">
        <v>4.2157514662400004</v>
      </c>
      <c r="AL8" s="26">
        <v>35.674427346199998</v>
      </c>
      <c r="AM8" s="26">
        <v>1.46930866777</v>
      </c>
      <c r="AN8" s="26">
        <v>13.9486674206</v>
      </c>
      <c r="AO8" s="26">
        <v>4210.0015955999997</v>
      </c>
      <c r="AP8" s="26">
        <v>3.2323624500500001</v>
      </c>
      <c r="AQ8" s="26">
        <v>0.873126312046</v>
      </c>
      <c r="AR8" s="26">
        <v>432.80708125000001</v>
      </c>
      <c r="AS8" s="26">
        <v>1.3638853378</v>
      </c>
      <c r="AT8" s="26">
        <v>21.704850552300002</v>
      </c>
      <c r="AU8" s="26">
        <v>0.94200537446699995</v>
      </c>
      <c r="AV8" s="26">
        <v>1.7266129439</v>
      </c>
      <c r="AW8" s="26">
        <v>54.245487103800002</v>
      </c>
      <c r="AX8" s="26">
        <v>142.49358902399999</v>
      </c>
      <c r="AY8" s="26">
        <v>5.1807479858300001</v>
      </c>
      <c r="AZ8" s="26">
        <v>3.18812119595</v>
      </c>
      <c r="BA8" s="26">
        <f t="shared" si="0"/>
        <v>5022.9334802391222</v>
      </c>
      <c r="BB8" s="26">
        <f t="shared" si="3"/>
        <v>812.93188463912247</v>
      </c>
      <c r="BD8" s="26">
        <f t="shared" si="1"/>
        <v>-19333.901953938876</v>
      </c>
      <c r="BE8" s="26">
        <f t="shared" si="1"/>
        <v>-3200.8746240968676</v>
      </c>
      <c r="BG8" s="23">
        <f t="shared" si="4"/>
        <v>0.20675355020131936</v>
      </c>
      <c r="BH8" s="23">
        <f t="shared" si="4"/>
        <v>0.20293790549238355</v>
      </c>
      <c r="BJ8" s="83">
        <v>0.26089501410781052</v>
      </c>
      <c r="BK8" s="83">
        <v>0.25890357580210005</v>
      </c>
      <c r="BL8" s="83"/>
      <c r="BM8" s="83"/>
    </row>
    <row r="9" spans="1:65" x14ac:dyDescent="0.25">
      <c r="A9" s="28" t="s">
        <v>7</v>
      </c>
      <c r="B9" s="26">
        <v>15508.3215485</v>
      </c>
      <c r="C9" s="26">
        <v>2390.0841192185999</v>
      </c>
      <c r="D9" s="28" t="s">
        <v>239</v>
      </c>
      <c r="F9" s="28" t="s">
        <v>7</v>
      </c>
      <c r="G9" s="26">
        <v>115.329761294554</v>
      </c>
      <c r="H9" s="26">
        <v>138.99205674697001</v>
      </c>
      <c r="I9" s="26">
        <v>3.9786195759409599</v>
      </c>
      <c r="J9" s="26">
        <v>20.4676881782657</v>
      </c>
      <c r="K9" s="26">
        <v>93.267202940965703</v>
      </c>
      <c r="L9" s="26">
        <v>6.8192754509829898</v>
      </c>
      <c r="M9" s="26">
        <v>39.171087374681001</v>
      </c>
      <c r="N9" s="26">
        <v>15439.426475570001</v>
      </c>
      <c r="O9" s="26">
        <v>2388.7741306789599</v>
      </c>
      <c r="P9" s="26">
        <v>13050.652344890999</v>
      </c>
      <c r="Q9" s="26">
        <v>9.31496321037055</v>
      </c>
      <c r="R9" s="26">
        <v>2.28845737087804</v>
      </c>
      <c r="S9" s="26">
        <v>1252.8484352144201</v>
      </c>
      <c r="T9" s="26">
        <v>4.2478621229407496</v>
      </c>
      <c r="U9" s="26">
        <v>84.423180056989494</v>
      </c>
      <c r="V9" s="26">
        <v>5.7861322662962902</v>
      </c>
      <c r="W9" s="26">
        <v>12.7607201838654</v>
      </c>
      <c r="X9" s="26">
        <v>210.90029795466199</v>
      </c>
      <c r="Y9" s="26">
        <v>357.06414424841699</v>
      </c>
      <c r="Z9" s="26">
        <v>22.625451148332399</v>
      </c>
      <c r="AA9" s="26">
        <v>8.4887953394291102</v>
      </c>
      <c r="AB9" s="28"/>
      <c r="AC9" s="50">
        <f t="shared" si="2"/>
        <v>-4.4424583740116739E-3</v>
      </c>
      <c r="AD9" s="50">
        <f t="shared" si="2"/>
        <v>-5.4809306881981078E-4</v>
      </c>
      <c r="AE9" s="28"/>
      <c r="AF9" s="26">
        <v>10</v>
      </c>
      <c r="AG9" s="26" t="s">
        <v>7</v>
      </c>
      <c r="AH9" s="26">
        <v>48.254049694499997</v>
      </c>
      <c r="AI9" s="26">
        <v>58.679226826300003</v>
      </c>
      <c r="AJ9" s="26">
        <v>1.65626266435</v>
      </c>
      <c r="AK9" s="26">
        <v>8.4914063088800003</v>
      </c>
      <c r="AL9" s="26">
        <v>39.087767122400003</v>
      </c>
      <c r="AM9" s="26">
        <v>2.8558564258299999</v>
      </c>
      <c r="AN9" s="26">
        <v>16.414068635</v>
      </c>
      <c r="AO9" s="26">
        <v>5509.0000260799998</v>
      </c>
      <c r="AP9" s="26">
        <v>3.8707882909700002</v>
      </c>
      <c r="AQ9" s="26">
        <v>0.96097544651</v>
      </c>
      <c r="AR9" s="26">
        <v>526.73215077500004</v>
      </c>
      <c r="AS9" s="26">
        <v>1.76249203308</v>
      </c>
      <c r="AT9" s="26">
        <v>35.231532227700001</v>
      </c>
      <c r="AU9" s="26">
        <v>2.4011320443500002</v>
      </c>
      <c r="AV9" s="26">
        <v>5.2783434307599997</v>
      </c>
      <c r="AW9" s="26">
        <v>88.012737929899998</v>
      </c>
      <c r="AX9" s="26">
        <v>149.428065656</v>
      </c>
      <c r="AY9" s="26">
        <v>9.4971980613099998</v>
      </c>
      <c r="AZ9" s="26">
        <v>3.5614733588999998</v>
      </c>
      <c r="BA9" s="26">
        <f t="shared" si="0"/>
        <v>6511.1755530117407</v>
      </c>
      <c r="BB9" s="26">
        <f t="shared" si="3"/>
        <v>1002.1755269317409</v>
      </c>
      <c r="BD9" s="26">
        <f t="shared" si="1"/>
        <v>-8997.1459954882594</v>
      </c>
      <c r="BE9" s="26">
        <f t="shared" si="1"/>
        <v>-1387.9085922868589</v>
      </c>
      <c r="BG9" s="23">
        <f t="shared" si="4"/>
        <v>0.42172392629444211</v>
      </c>
      <c r="BH9" s="23">
        <f t="shared" si="4"/>
        <v>0.41953549063548051</v>
      </c>
      <c r="BJ9" s="83">
        <v>0.39259191587595305</v>
      </c>
      <c r="BK9" s="83">
        <v>0.38712442514366596</v>
      </c>
      <c r="BL9" s="83"/>
      <c r="BM9" s="83"/>
    </row>
    <row r="10" spans="1:65" x14ac:dyDescent="0.25">
      <c r="A10" s="28" t="s">
        <v>8</v>
      </c>
      <c r="B10" s="26">
        <v>2908.70492526</v>
      </c>
      <c r="C10" s="26">
        <v>409.12159378000001</v>
      </c>
      <c r="F10" s="28" t="s">
        <v>8</v>
      </c>
      <c r="G10" s="26">
        <v>18.3527812959871</v>
      </c>
      <c r="H10" s="26">
        <v>28.292060053902901</v>
      </c>
      <c r="I10" s="26">
        <v>0.53382926304998302</v>
      </c>
      <c r="J10" s="26">
        <v>2.0658038878508802</v>
      </c>
      <c r="K10" s="26">
        <v>15.652913463075301</v>
      </c>
      <c r="L10" s="26">
        <v>0.90240436074229402</v>
      </c>
      <c r="M10" s="26">
        <v>6.3776894459233597</v>
      </c>
      <c r="N10" s="26">
        <v>2888.5739000755102</v>
      </c>
      <c r="O10" s="26">
        <v>408.05436712467701</v>
      </c>
      <c r="P10" s="26">
        <v>2480.5195329508301</v>
      </c>
      <c r="Q10" s="26">
        <v>1.3737589356084901</v>
      </c>
      <c r="R10" s="26">
        <v>0.40198322282665599</v>
      </c>
      <c r="S10" s="26">
        <v>229.89683151727601</v>
      </c>
      <c r="T10" s="26">
        <v>0.50651752398904304</v>
      </c>
      <c r="U10" s="26">
        <v>11.620668551618399</v>
      </c>
      <c r="V10" s="26">
        <v>0.27742801082469298</v>
      </c>
      <c r="W10" s="26">
        <v>0.155885469887619</v>
      </c>
      <c r="X10" s="26">
        <v>29.021330489371</v>
      </c>
      <c r="Y10" s="26">
        <v>57.670252153640099</v>
      </c>
      <c r="Z10" s="26">
        <v>3.4825927456913299</v>
      </c>
      <c r="AA10" s="26">
        <v>1.4696367334116001</v>
      </c>
      <c r="AB10" s="28"/>
      <c r="AC10" s="50">
        <f t="shared" si="2"/>
        <v>-6.9209581933410876E-3</v>
      </c>
      <c r="AD10" s="50">
        <f t="shared" si="2"/>
        <v>-2.6085806067153842E-3</v>
      </c>
      <c r="AE10" s="28"/>
      <c r="AF10" s="26">
        <v>11</v>
      </c>
      <c r="AG10" s="26" t="s">
        <v>8</v>
      </c>
      <c r="AH10" s="26">
        <v>7.4952862576700001</v>
      </c>
      <c r="AI10" s="26">
        <v>11.5460908234</v>
      </c>
      <c r="AJ10" s="26">
        <v>0.21827894809500001</v>
      </c>
      <c r="AK10" s="26">
        <v>0.84701366082700003</v>
      </c>
      <c r="AL10" s="26">
        <v>6.3930227728100002</v>
      </c>
      <c r="AM10" s="26">
        <v>0.36835632512200001</v>
      </c>
      <c r="AN10" s="26">
        <v>2.60446617796</v>
      </c>
      <c r="AO10" s="26">
        <v>1011.92272882</v>
      </c>
      <c r="AP10" s="26">
        <v>0.56283789118899996</v>
      </c>
      <c r="AQ10" s="26">
        <v>0.16410293869699999</v>
      </c>
      <c r="AR10" s="26">
        <v>93.845314791199996</v>
      </c>
      <c r="AS10" s="26">
        <v>0.207219825316</v>
      </c>
      <c r="AT10" s="26">
        <v>4.7510410807100003</v>
      </c>
      <c r="AU10" s="26">
        <v>0.11332676963</v>
      </c>
      <c r="AV10" s="26">
        <v>6.3697881654099994E-2</v>
      </c>
      <c r="AW10" s="26">
        <v>11.8652030037</v>
      </c>
      <c r="AX10" s="26">
        <v>23.555931094799998</v>
      </c>
      <c r="AY10" s="26">
        <v>1.4214975727800001</v>
      </c>
      <c r="AZ10" s="26">
        <v>0.60014865684700003</v>
      </c>
      <c r="BA10" s="26">
        <f t="shared" si="0"/>
        <v>1178.5455652924072</v>
      </c>
      <c r="BB10" s="26">
        <f t="shared" si="3"/>
        <v>166.62283647240724</v>
      </c>
      <c r="BD10" s="26">
        <f t="shared" si="1"/>
        <v>-1730.1593599675928</v>
      </c>
      <c r="BE10" s="26">
        <f t="shared" si="1"/>
        <v>-242.49875730759277</v>
      </c>
      <c r="BG10" s="23">
        <f t="shared" si="4"/>
        <v>0.40800256668579565</v>
      </c>
      <c r="BH10" s="23">
        <f t="shared" si="4"/>
        <v>0.40833489332929324</v>
      </c>
      <c r="BJ10" s="83">
        <v>0.37874781336935731</v>
      </c>
      <c r="BK10" s="83">
        <v>0.37589082409738694</v>
      </c>
      <c r="BL10" s="83"/>
      <c r="BM10" s="83"/>
    </row>
    <row r="11" spans="1:65" x14ac:dyDescent="0.25">
      <c r="A11" s="28" t="s">
        <v>9</v>
      </c>
      <c r="B11" s="26">
        <v>398204.96340652002</v>
      </c>
      <c r="C11" s="26">
        <v>55536.836994639598</v>
      </c>
      <c r="D11" s="28" t="s">
        <v>239</v>
      </c>
      <c r="F11" s="28" t="s">
        <v>9</v>
      </c>
      <c r="G11" s="26">
        <v>2688.1913569999501</v>
      </c>
      <c r="H11" s="26">
        <v>3066.0581880211798</v>
      </c>
      <c r="I11" s="26">
        <v>103.838596206947</v>
      </c>
      <c r="J11" s="26">
        <v>451.176684358758</v>
      </c>
      <c r="K11" s="26">
        <v>2178.1244628162899</v>
      </c>
      <c r="L11" s="26">
        <v>165.86065507035499</v>
      </c>
      <c r="M11" s="26">
        <v>915.69214856947497</v>
      </c>
      <c r="N11" s="26">
        <v>400264.85814064101</v>
      </c>
      <c r="O11" s="26">
        <v>55824.826950862203</v>
      </c>
      <c r="P11" s="26">
        <v>344440.03118977899</v>
      </c>
      <c r="Q11" s="26">
        <v>326.54688914609397</v>
      </c>
      <c r="R11" s="26">
        <v>56.781096455518998</v>
      </c>
      <c r="S11" s="26">
        <v>29390.203286650401</v>
      </c>
      <c r="T11" s="26">
        <v>98.516059138984801</v>
      </c>
      <c r="U11" s="26">
        <v>1928.74192551684</v>
      </c>
      <c r="V11" s="26">
        <v>161.715734872159</v>
      </c>
      <c r="W11" s="26">
        <v>410.28601177268098</v>
      </c>
      <c r="X11" s="26">
        <v>4822.3851465797998</v>
      </c>
      <c r="Y11" s="26">
        <v>8346.3212693111</v>
      </c>
      <c r="Z11" s="26">
        <v>529.30573677915697</v>
      </c>
      <c r="AA11" s="26">
        <v>185.08170259649299</v>
      </c>
      <c r="AB11" s="28"/>
      <c r="AC11" s="50">
        <f t="shared" si="2"/>
        <v>5.1729509258227847E-3</v>
      </c>
      <c r="AD11" s="50">
        <f t="shared" si="2"/>
        <v>5.1855664061387268E-3</v>
      </c>
      <c r="AE11" s="28"/>
      <c r="AF11" s="26">
        <v>12</v>
      </c>
      <c r="AG11" s="26" t="s">
        <v>9</v>
      </c>
      <c r="AH11" s="26">
        <v>1153.9411831699999</v>
      </c>
      <c r="AI11" s="26">
        <v>1322.07691965</v>
      </c>
      <c r="AJ11" s="26">
        <v>43.9380685267</v>
      </c>
      <c r="AK11" s="26">
        <v>183.599913388</v>
      </c>
      <c r="AL11" s="26">
        <v>935.71872676500004</v>
      </c>
      <c r="AM11" s="26">
        <v>67.737780814199994</v>
      </c>
      <c r="AN11" s="26">
        <v>390.35699773099998</v>
      </c>
      <c r="AO11" s="26">
        <v>148205.21138600001</v>
      </c>
      <c r="AP11" s="26">
        <v>140.96609326500001</v>
      </c>
      <c r="AQ11" s="26">
        <v>24.404087937500002</v>
      </c>
      <c r="AR11" s="26">
        <v>12647.032804300001</v>
      </c>
      <c r="AS11" s="26">
        <v>41.3736632962</v>
      </c>
      <c r="AT11" s="26">
        <v>805.23183617100005</v>
      </c>
      <c r="AU11" s="26">
        <v>62.7406639915</v>
      </c>
      <c r="AV11" s="26">
        <v>157.49309816300001</v>
      </c>
      <c r="AW11" s="26">
        <v>2013.29783524</v>
      </c>
      <c r="AX11" s="26">
        <v>3584.5485137199998</v>
      </c>
      <c r="AY11" s="26">
        <v>219.475117751</v>
      </c>
      <c r="AZ11" s="26">
        <v>79.616856197600001</v>
      </c>
      <c r="BA11" s="26">
        <f t="shared" si="0"/>
        <v>172078.76154607764</v>
      </c>
      <c r="BB11" s="26">
        <f t="shared" si="3"/>
        <v>23873.550160077633</v>
      </c>
      <c r="BD11" s="26">
        <f t="shared" si="1"/>
        <v>-226126.20186044238</v>
      </c>
      <c r="BE11" s="26">
        <f t="shared" si="1"/>
        <v>-31663.286834561964</v>
      </c>
      <c r="BG11" s="23">
        <f t="shared" si="4"/>
        <v>0.42991223947422924</v>
      </c>
      <c r="BH11" s="23">
        <f t="shared" si="4"/>
        <v>0.42765112699930924</v>
      </c>
      <c r="BJ11" s="83">
        <v>0.42801137137002065</v>
      </c>
      <c r="BK11" s="83">
        <v>0.43082323556449997</v>
      </c>
      <c r="BL11" s="83"/>
      <c r="BM11" s="83"/>
    </row>
    <row r="12" spans="1:65" x14ac:dyDescent="0.25">
      <c r="A12" s="28" t="s">
        <v>10</v>
      </c>
      <c r="B12" s="26">
        <v>296059.720431344</v>
      </c>
      <c r="C12" s="26">
        <v>42254.736067336999</v>
      </c>
      <c r="D12" s="28" t="s">
        <v>239</v>
      </c>
      <c r="F12" s="28" t="s">
        <v>10</v>
      </c>
      <c r="G12" s="26">
        <v>2203.6747292999698</v>
      </c>
      <c r="H12" s="26">
        <v>2225.0511265067198</v>
      </c>
      <c r="I12" s="26">
        <v>74.798238385775704</v>
      </c>
      <c r="J12" s="26">
        <v>315.357326201381</v>
      </c>
      <c r="K12" s="26">
        <v>1755.12897369334</v>
      </c>
      <c r="L12" s="26">
        <v>118.8446444551</v>
      </c>
      <c r="M12" s="26">
        <v>719.98080358471395</v>
      </c>
      <c r="N12" s="26">
        <v>297192.21242580202</v>
      </c>
      <c r="O12" s="26">
        <v>42391.121615328702</v>
      </c>
      <c r="P12" s="26">
        <v>254801.09081047401</v>
      </c>
      <c r="Q12" s="26">
        <v>219.06687602859299</v>
      </c>
      <c r="R12" s="26">
        <v>44.190535932582598</v>
      </c>
      <c r="S12" s="26">
        <v>22057.5273427139</v>
      </c>
      <c r="T12" s="26">
        <v>68.421763049433096</v>
      </c>
      <c r="U12" s="26">
        <v>1399.9783153380999</v>
      </c>
      <c r="V12" s="26">
        <v>120.237234588314</v>
      </c>
      <c r="W12" s="26">
        <v>301.72028321676402</v>
      </c>
      <c r="X12" s="26">
        <v>3500.60635372057</v>
      </c>
      <c r="Y12" s="26">
        <v>6740.6515941070402</v>
      </c>
      <c r="Z12" s="26">
        <v>374.90128536075798</v>
      </c>
      <c r="AA12" s="26">
        <v>150.98418914554301</v>
      </c>
      <c r="AB12" s="28"/>
      <c r="AC12" s="103">
        <f t="shared" si="2"/>
        <v>3.8252146992776809E-3</v>
      </c>
      <c r="AD12" s="103">
        <f t="shared" si="2"/>
        <v>3.2276984945394114E-3</v>
      </c>
      <c r="AE12" s="28"/>
      <c r="AF12" s="26">
        <v>13</v>
      </c>
      <c r="AG12" s="26" t="s">
        <v>10</v>
      </c>
      <c r="AH12" s="26">
        <v>669.51131492599995</v>
      </c>
      <c r="AI12" s="26">
        <v>656.673963953</v>
      </c>
      <c r="AJ12" s="26">
        <v>22.314768145199999</v>
      </c>
      <c r="AK12" s="26">
        <v>93.590567336299998</v>
      </c>
      <c r="AL12" s="26">
        <v>529.13227767399997</v>
      </c>
      <c r="AM12" s="26">
        <v>34.9772871682</v>
      </c>
      <c r="AN12" s="26">
        <v>216.351605818</v>
      </c>
      <c r="AO12" s="26">
        <v>74913.743494299997</v>
      </c>
      <c r="AP12" s="26">
        <v>63.999315465199999</v>
      </c>
      <c r="AQ12" s="26">
        <v>13.251282398400001</v>
      </c>
      <c r="AR12" s="26">
        <v>6585.0809220499996</v>
      </c>
      <c r="AS12" s="26">
        <v>20.611596687700001</v>
      </c>
      <c r="AT12" s="26">
        <v>415.52986367300002</v>
      </c>
      <c r="AU12" s="26">
        <v>35.4808973962</v>
      </c>
      <c r="AV12" s="26">
        <v>88.617660520599998</v>
      </c>
      <c r="AW12" s="26">
        <v>1039.00072172</v>
      </c>
      <c r="AX12" s="26">
        <v>2040.0698115099999</v>
      </c>
      <c r="AY12" s="26">
        <v>110.24382117099999</v>
      </c>
      <c r="AZ12" s="26">
        <v>45.636801247599998</v>
      </c>
      <c r="BA12" s="26">
        <f t="shared" si="0"/>
        <v>87593.817973160389</v>
      </c>
      <c r="BB12" s="26">
        <f t="shared" si="3"/>
        <v>12680.074478860392</v>
      </c>
      <c r="BD12" s="26">
        <f t="shared" si="1"/>
        <v>-208465.90245818361</v>
      </c>
      <c r="BE12" s="26">
        <f t="shared" si="1"/>
        <v>-29574.661588476607</v>
      </c>
      <c r="BG12" s="23">
        <f t="shared" si="4"/>
        <v>0.29473793158368627</v>
      </c>
      <c r="BH12" s="23">
        <f t="shared" si="4"/>
        <v>0.29912099504994588</v>
      </c>
      <c r="BJ12" s="83">
        <v>0.30119460684979732</v>
      </c>
      <c r="BK12" s="83">
        <v>0.30531231287477972</v>
      </c>
      <c r="BL12" s="83"/>
      <c r="BM12" s="83"/>
    </row>
    <row r="13" spans="1:65" x14ac:dyDescent="0.25">
      <c r="A13" s="28" t="s">
        <v>12</v>
      </c>
      <c r="B13" s="26">
        <v>564833.84823504498</v>
      </c>
      <c r="C13" s="26">
        <v>65442.091840218003</v>
      </c>
      <c r="F13" s="28" t="s">
        <v>12</v>
      </c>
      <c r="G13" s="26">
        <v>3632.8828635834998</v>
      </c>
      <c r="H13" s="26">
        <v>3512.29723992349</v>
      </c>
      <c r="I13" s="26">
        <v>98.146888098899296</v>
      </c>
      <c r="J13" s="26">
        <v>280.64838609544898</v>
      </c>
      <c r="K13" s="26">
        <v>2871.10034248802</v>
      </c>
      <c r="L13" s="26">
        <v>166.34073200063901</v>
      </c>
      <c r="M13" s="26">
        <v>1143.3334879875599</v>
      </c>
      <c r="N13" s="26">
        <v>566771.41500818403</v>
      </c>
      <c r="O13" s="26">
        <v>65494.7200311954</v>
      </c>
      <c r="P13" s="26">
        <v>501276.69497698901</v>
      </c>
      <c r="Q13" s="26">
        <v>290.93046302573299</v>
      </c>
      <c r="R13" s="26">
        <v>74.314708102536898</v>
      </c>
      <c r="S13" s="26">
        <v>35083.018369351303</v>
      </c>
      <c r="T13" s="26">
        <v>69.6758307181004</v>
      </c>
      <c r="U13" s="26">
        <v>1719.76162171993</v>
      </c>
      <c r="V13" s="26">
        <v>167.90561182118299</v>
      </c>
      <c r="W13" s="26">
        <v>435.06997150526001</v>
      </c>
      <c r="X13" s="26">
        <v>4303.9263507443302</v>
      </c>
      <c r="Y13" s="26">
        <v>10873.4991696291</v>
      </c>
      <c r="Z13" s="26">
        <v>525.11344742252095</v>
      </c>
      <c r="AA13" s="26">
        <v>246.75454697773799</v>
      </c>
      <c r="AB13" s="28"/>
      <c r="AC13" s="101">
        <f t="shared" si="2"/>
        <v>3.4303304931059563E-3</v>
      </c>
      <c r="AD13" s="101">
        <f t="shared" si="2"/>
        <v>8.0419481556141088E-4</v>
      </c>
      <c r="AE13" s="28"/>
      <c r="AF13" s="26">
        <v>16</v>
      </c>
      <c r="AG13" s="26" t="s">
        <v>12</v>
      </c>
      <c r="AH13" s="26">
        <v>1620.4175092800001</v>
      </c>
      <c r="AI13" s="26">
        <v>1473.84431664</v>
      </c>
      <c r="AJ13" s="26">
        <v>45.3136868052</v>
      </c>
      <c r="AK13" s="26">
        <v>163.32074476</v>
      </c>
      <c r="AL13" s="26">
        <v>1260.4026783199999</v>
      </c>
      <c r="AM13" s="26">
        <v>85.871894452700005</v>
      </c>
      <c r="AN13" s="26">
        <v>513.47084194000001</v>
      </c>
      <c r="AO13" s="26">
        <v>211304.53666899999</v>
      </c>
      <c r="AP13" s="26">
        <v>116.602033483</v>
      </c>
      <c r="AQ13" s="26">
        <v>32.379333928800001</v>
      </c>
      <c r="AR13" s="26">
        <v>15123.3905958</v>
      </c>
      <c r="AS13" s="26">
        <v>35.0848210288</v>
      </c>
      <c r="AT13" s="26">
        <v>835.35677942699999</v>
      </c>
      <c r="AU13" s="26">
        <v>100.987284332</v>
      </c>
      <c r="AV13" s="26">
        <v>266.13309747699998</v>
      </c>
      <c r="AW13" s="26">
        <v>2090.3160741699999</v>
      </c>
      <c r="AX13" s="26">
        <v>4811.1795867800001</v>
      </c>
      <c r="AY13" s="26">
        <v>256.726865766</v>
      </c>
      <c r="AZ13" s="26">
        <v>108.350614441</v>
      </c>
      <c r="BA13" s="26">
        <f t="shared" si="0"/>
        <v>240243.68542783151</v>
      </c>
      <c r="BB13" s="26">
        <f t="shared" si="3"/>
        <v>28939.148758831521</v>
      </c>
      <c r="BD13" s="26">
        <f t="shared" si="1"/>
        <v>-324590.16280721349</v>
      </c>
      <c r="BE13" s="26">
        <f t="shared" si="1"/>
        <v>-36502.943081386482</v>
      </c>
      <c r="BG13" s="23">
        <f t="shared" si="4"/>
        <v>0.42388109044695288</v>
      </c>
      <c r="BH13" s="23">
        <f t="shared" si="4"/>
        <v>0.44185468301945086</v>
      </c>
      <c r="BJ13" s="83">
        <v>0.46869456242909424</v>
      </c>
      <c r="BK13" s="83">
        <v>0.49332270872751682</v>
      </c>
      <c r="BL13" s="83"/>
      <c r="BM13" s="83"/>
    </row>
    <row r="14" spans="1:65" x14ac:dyDescent="0.25">
      <c r="A14" s="28" t="s">
        <v>13</v>
      </c>
      <c r="B14" s="26">
        <v>1113501.5449203099</v>
      </c>
      <c r="C14" s="26">
        <v>160683.42102331101</v>
      </c>
      <c r="D14" s="28" t="s">
        <v>239</v>
      </c>
      <c r="F14" s="28" t="s">
        <v>13</v>
      </c>
      <c r="G14" s="26">
        <v>10341.783356206201</v>
      </c>
      <c r="H14" s="26">
        <v>7814.5897537988303</v>
      </c>
      <c r="I14" s="26">
        <v>212.31338682848499</v>
      </c>
      <c r="J14" s="26">
        <v>323.86264754157003</v>
      </c>
      <c r="K14" s="26">
        <v>7628.3979753853901</v>
      </c>
      <c r="L14" s="26">
        <v>254.77366568009799</v>
      </c>
      <c r="M14" s="26">
        <v>2887.9314706482101</v>
      </c>
      <c r="N14" s="26">
        <v>1111224.76570012</v>
      </c>
      <c r="O14" s="26">
        <v>159957.09351132301</v>
      </c>
      <c r="P14" s="26">
        <v>951267.67218880297</v>
      </c>
      <c r="Q14" s="26">
        <v>476.86980374454998</v>
      </c>
      <c r="R14" s="26">
        <v>188.78420617624801</v>
      </c>
      <c r="S14" s="26">
        <v>86395.921220147997</v>
      </c>
      <c r="T14" s="26">
        <v>166.16530891714399</v>
      </c>
      <c r="U14" s="26">
        <v>3194.72163946714</v>
      </c>
      <c r="V14" s="26">
        <v>185.89809109498</v>
      </c>
      <c r="W14" s="26">
        <v>389.58789808032498</v>
      </c>
      <c r="X14" s="26">
        <v>7993.8625129383699</v>
      </c>
      <c r="Y14" s="26">
        <v>29946.9214195561</v>
      </c>
      <c r="Z14" s="26">
        <v>875.60941796877103</v>
      </c>
      <c r="AA14" s="26">
        <v>679.09973714291903</v>
      </c>
      <c r="AB14" s="28"/>
      <c r="AC14" s="101">
        <f t="shared" si="2"/>
        <v>-2.0447023451169452E-3</v>
      </c>
      <c r="AD14" s="101">
        <f t="shared" si="2"/>
        <v>-4.5202392839434682E-3</v>
      </c>
      <c r="AE14" s="28"/>
      <c r="AF14" s="26">
        <v>17</v>
      </c>
      <c r="AG14" s="26" t="s">
        <v>13</v>
      </c>
      <c r="AH14" s="26">
        <v>4378.9226932299998</v>
      </c>
      <c r="AI14" s="26">
        <v>3187.4148812499998</v>
      </c>
      <c r="AJ14" s="26">
        <v>89.224097336599996</v>
      </c>
      <c r="AK14" s="26">
        <v>137.043257066</v>
      </c>
      <c r="AL14" s="26">
        <v>3207.9741806699999</v>
      </c>
      <c r="AM14" s="26">
        <v>105.358505929</v>
      </c>
      <c r="AN14" s="26">
        <v>1212.8483832899999</v>
      </c>
      <c r="AO14" s="26">
        <v>392730.66196900001</v>
      </c>
      <c r="AP14" s="26">
        <v>194.25668754</v>
      </c>
      <c r="AQ14" s="26">
        <v>79.062007854300006</v>
      </c>
      <c r="AR14" s="26">
        <v>35920.724280100003</v>
      </c>
      <c r="AS14" s="26">
        <v>70.908066738499997</v>
      </c>
      <c r="AT14" s="26">
        <v>1328.0165773000001</v>
      </c>
      <c r="AU14" s="26">
        <v>80.500186594699997</v>
      </c>
      <c r="AV14" s="26">
        <v>170.73611536799999</v>
      </c>
      <c r="AW14" s="26">
        <v>3323.0537864900002</v>
      </c>
      <c r="AX14" s="26">
        <v>12642.522855699999</v>
      </c>
      <c r="AY14" s="26">
        <v>358.46822791800003</v>
      </c>
      <c r="AZ14" s="26">
        <v>285.52684296799998</v>
      </c>
      <c r="BA14" s="26">
        <f t="shared" si="0"/>
        <v>459503.22360234318</v>
      </c>
      <c r="BB14" s="26">
        <f t="shared" si="3"/>
        <v>66772.561633343168</v>
      </c>
      <c r="BD14" s="26">
        <f t="shared" si="1"/>
        <v>-653998.32131796679</v>
      </c>
      <c r="BE14" s="26">
        <f t="shared" si="1"/>
        <v>-93910.859389967838</v>
      </c>
      <c r="BG14" s="23">
        <f t="shared" si="4"/>
        <v>0.41351060360217595</v>
      </c>
      <c r="BH14" s="23">
        <f t="shared" si="4"/>
        <v>0.41744045335892832</v>
      </c>
      <c r="BJ14" s="83">
        <v>0.37900795687792488</v>
      </c>
      <c r="BK14" s="83">
        <v>0.38375323590752408</v>
      </c>
      <c r="BL14" s="83"/>
      <c r="BM14" s="83"/>
    </row>
    <row r="15" spans="1:65" x14ac:dyDescent="0.25">
      <c r="A15" s="28" t="s">
        <v>14</v>
      </c>
      <c r="B15" s="26">
        <v>145248.673600537</v>
      </c>
      <c r="C15" s="26">
        <v>27115.254438183802</v>
      </c>
      <c r="D15" s="28" t="s">
        <v>239</v>
      </c>
      <c r="F15" s="28" t="s">
        <v>14</v>
      </c>
      <c r="G15" s="26">
        <v>1797.0891263634201</v>
      </c>
      <c r="H15" s="26">
        <v>998.93838257907703</v>
      </c>
      <c r="I15" s="26">
        <v>49.173071269917301</v>
      </c>
      <c r="J15" s="26">
        <v>205.231064799351</v>
      </c>
      <c r="K15" s="26">
        <v>1231.3440839519999</v>
      </c>
      <c r="L15" s="26">
        <v>65.477146337296105</v>
      </c>
      <c r="M15" s="26">
        <v>494.97993816035302</v>
      </c>
      <c r="N15" s="26">
        <v>144385.60688784899</v>
      </c>
      <c r="O15" s="26">
        <v>26991.762640535198</v>
      </c>
      <c r="P15" s="26">
        <v>117393.844247314</v>
      </c>
      <c r="Q15" s="26">
        <v>79.6524364931077</v>
      </c>
      <c r="R15" s="26">
        <v>29.135145603157</v>
      </c>
      <c r="S15" s="26">
        <v>13415.9965949613</v>
      </c>
      <c r="T15" s="26">
        <v>57.247875328626499</v>
      </c>
      <c r="U15" s="26">
        <v>815.89189878580396</v>
      </c>
      <c r="V15" s="26">
        <v>82.064545842358498</v>
      </c>
      <c r="W15" s="26">
        <v>199.54912499655501</v>
      </c>
      <c r="X15" s="26">
        <v>2039.3874498586199</v>
      </c>
      <c r="Y15" s="26">
        <v>5130.4668067703897</v>
      </c>
      <c r="Z15" s="26">
        <v>190.72377433489299</v>
      </c>
      <c r="AA15" s="26">
        <v>109.414174098998</v>
      </c>
      <c r="AB15" s="28"/>
      <c r="AC15" s="101">
        <f t="shared" si="2"/>
        <v>-5.9419937634791831E-3</v>
      </c>
      <c r="AD15" s="101">
        <f t="shared" si="2"/>
        <v>-4.5543292957156058E-3</v>
      </c>
      <c r="AE15" s="28"/>
      <c r="AF15" s="26">
        <v>18</v>
      </c>
      <c r="AG15" s="26" t="s">
        <v>14</v>
      </c>
      <c r="AH15" s="26">
        <v>633.46646465200001</v>
      </c>
      <c r="AI15" s="26">
        <v>347.874801709</v>
      </c>
      <c r="AJ15" s="26">
        <v>17.234917890199998</v>
      </c>
      <c r="AK15" s="26">
        <v>72.658363230000006</v>
      </c>
      <c r="AL15" s="26">
        <v>432.96454935899999</v>
      </c>
      <c r="AM15" s="26">
        <v>23.624945516</v>
      </c>
      <c r="AN15" s="26">
        <v>174.52492874399999</v>
      </c>
      <c r="AO15" s="26">
        <v>41700.301102500001</v>
      </c>
      <c r="AP15" s="26">
        <v>26.862582057699999</v>
      </c>
      <c r="AQ15" s="26">
        <v>10.2583436434</v>
      </c>
      <c r="AR15" s="26">
        <v>4702.5065979600004</v>
      </c>
      <c r="AS15" s="26">
        <v>20.061095437399999</v>
      </c>
      <c r="AT15" s="26">
        <v>287.19412584999998</v>
      </c>
      <c r="AU15" s="26">
        <v>30.289955161000002</v>
      </c>
      <c r="AV15" s="26">
        <v>74.296536289800002</v>
      </c>
      <c r="AW15" s="26">
        <v>717.88928215700003</v>
      </c>
      <c r="AX15" s="26">
        <v>1804.61674745</v>
      </c>
      <c r="AY15" s="26">
        <v>68.143638253000006</v>
      </c>
      <c r="AZ15" s="26">
        <v>38.472323561899998</v>
      </c>
      <c r="BA15" s="26">
        <f t="shared" si="0"/>
        <v>51183.241301421411</v>
      </c>
      <c r="BB15" s="26">
        <f t="shared" si="3"/>
        <v>9482.9401989214093</v>
      </c>
      <c r="BD15" s="26">
        <f t="shared" si="1"/>
        <v>-94065.432299115593</v>
      </c>
      <c r="BE15" s="26">
        <f t="shared" si="1"/>
        <v>-17632.314239262392</v>
      </c>
      <c r="BG15" s="23">
        <f t="shared" si="4"/>
        <v>0.35448991353534159</v>
      </c>
      <c r="BH15" s="23">
        <f t="shared" si="4"/>
        <v>0.3513271928629178</v>
      </c>
      <c r="BJ15" s="83">
        <v>0.30581613589407081</v>
      </c>
      <c r="BK15" s="83">
        <v>0.30985128678069579</v>
      </c>
      <c r="BL15" s="83"/>
      <c r="BM15" s="83"/>
    </row>
    <row r="16" spans="1:65" x14ac:dyDescent="0.25">
      <c r="A16" s="28" t="s">
        <v>15</v>
      </c>
      <c r="B16" s="26">
        <v>388638.48143267998</v>
      </c>
      <c r="C16" s="26">
        <v>57203.886089352898</v>
      </c>
      <c r="D16" s="28" t="s">
        <v>239</v>
      </c>
      <c r="F16" s="28" t="s">
        <v>15</v>
      </c>
      <c r="G16" s="26">
        <v>3332.2119804670401</v>
      </c>
      <c r="H16" s="26">
        <v>2318.8664564559599</v>
      </c>
      <c r="I16" s="26">
        <v>105.14882091304401</v>
      </c>
      <c r="J16" s="26">
        <v>595.54636121628903</v>
      </c>
      <c r="K16" s="26">
        <v>2431.1778918302198</v>
      </c>
      <c r="L16" s="26">
        <v>243.59698965481101</v>
      </c>
      <c r="M16" s="26">
        <v>1062.9608505431599</v>
      </c>
      <c r="N16" s="26">
        <v>388257.638347128</v>
      </c>
      <c r="O16" s="26">
        <v>57031.795873873598</v>
      </c>
      <c r="P16" s="26">
        <v>331225.842473255</v>
      </c>
      <c r="Q16" s="26">
        <v>160.49677193736599</v>
      </c>
      <c r="R16" s="26">
        <v>60.331745652760901</v>
      </c>
      <c r="S16" s="26">
        <v>27227.554279005901</v>
      </c>
      <c r="T16" s="26">
        <v>104.915049366997</v>
      </c>
      <c r="U16" s="26">
        <v>2158.1645582764199</v>
      </c>
      <c r="V16" s="26">
        <v>364.18766898703097</v>
      </c>
      <c r="W16" s="26">
        <v>976.80682672222304</v>
      </c>
      <c r="X16" s="26">
        <v>5398.1090916406201</v>
      </c>
      <c r="Y16" s="26">
        <v>9631.7517035665205</v>
      </c>
      <c r="Z16" s="26">
        <v>650.63078501077496</v>
      </c>
      <c r="AA16" s="26">
        <v>209.33804262636599</v>
      </c>
      <c r="AB16" s="28"/>
      <c r="AC16" s="101">
        <f t="shared" si="2"/>
        <v>-9.7994178072135498E-4</v>
      </c>
      <c r="AD16" s="101">
        <f t="shared" si="2"/>
        <v>-3.0083658164498481E-3</v>
      </c>
      <c r="AE16" s="28"/>
      <c r="AF16" s="26">
        <v>19</v>
      </c>
      <c r="AG16" s="26" t="s">
        <v>15</v>
      </c>
      <c r="AH16" s="26">
        <v>1488.5286910499999</v>
      </c>
      <c r="AI16" s="26">
        <v>1036.49181791</v>
      </c>
      <c r="AJ16" s="26">
        <v>48.264862576200002</v>
      </c>
      <c r="AK16" s="26">
        <v>285.22054559899999</v>
      </c>
      <c r="AL16" s="26">
        <v>1086.08686659</v>
      </c>
      <c r="AM16" s="26">
        <v>115.632506011</v>
      </c>
      <c r="AN16" s="26">
        <v>480.78142255500001</v>
      </c>
      <c r="AO16" s="26">
        <v>149063.67332</v>
      </c>
      <c r="AP16" s="26">
        <v>70.871994020100004</v>
      </c>
      <c r="AQ16" s="26">
        <v>26.976706940100001</v>
      </c>
      <c r="AR16" s="26">
        <v>12173.1751105</v>
      </c>
      <c r="AS16" s="26">
        <v>48.657391187499996</v>
      </c>
      <c r="AT16" s="26">
        <v>1009.1918071699999</v>
      </c>
      <c r="AU16" s="26">
        <v>175.16114667299999</v>
      </c>
      <c r="AV16" s="26">
        <v>471.06922526</v>
      </c>
      <c r="AW16" s="26">
        <v>2524.1931274200001</v>
      </c>
      <c r="AX16" s="26">
        <v>4301.8748378800001</v>
      </c>
      <c r="AY16" s="26">
        <v>306.566506178</v>
      </c>
      <c r="AZ16" s="26">
        <v>93.339740729900001</v>
      </c>
      <c r="BA16" s="26">
        <f t="shared" si="0"/>
        <v>174805.75762624978</v>
      </c>
      <c r="BB16" s="26">
        <f t="shared" si="3"/>
        <v>25742.084306249773</v>
      </c>
      <c r="BD16" s="26">
        <f t="shared" si="1"/>
        <v>-213832.72380643021</v>
      </c>
      <c r="BE16" s="26">
        <f t="shared" si="1"/>
        <v>-31461.801783103125</v>
      </c>
      <c r="BG16" s="23">
        <f t="shared" si="4"/>
        <v>0.45023134218408312</v>
      </c>
      <c r="BH16" s="23">
        <f t="shared" si="4"/>
        <v>0.4513637333668864</v>
      </c>
      <c r="BJ16" s="83">
        <v>0.42396883660999102</v>
      </c>
      <c r="BK16" s="83">
        <v>0.42647628055313824</v>
      </c>
      <c r="BL16" s="83"/>
      <c r="BM16" s="83"/>
    </row>
    <row r="17" spans="1:65" x14ac:dyDescent="0.25">
      <c r="A17" s="28" t="s">
        <v>16</v>
      </c>
      <c r="B17" s="26">
        <v>671222.37906004197</v>
      </c>
      <c r="C17" s="26">
        <v>89537.794976637393</v>
      </c>
      <c r="D17" s="28" t="s">
        <v>239</v>
      </c>
      <c r="F17" s="28" t="s">
        <v>16</v>
      </c>
      <c r="G17" s="26">
        <v>4483.9723668270499</v>
      </c>
      <c r="H17" s="26">
        <v>4372.3344203221995</v>
      </c>
      <c r="I17" s="26">
        <v>163.876166570214</v>
      </c>
      <c r="J17" s="26">
        <v>967.30025397245299</v>
      </c>
      <c r="K17" s="26">
        <v>3557.6877842997801</v>
      </c>
      <c r="L17" s="26">
        <v>422.598087931348</v>
      </c>
      <c r="M17" s="26">
        <v>1605.6768628228999</v>
      </c>
      <c r="N17" s="26">
        <v>673091.50814667298</v>
      </c>
      <c r="O17" s="26">
        <v>89595.796559070004</v>
      </c>
      <c r="P17" s="26">
        <v>583495.71158760297</v>
      </c>
      <c r="Q17" s="26">
        <v>341.224698159691</v>
      </c>
      <c r="R17" s="26">
        <v>92.577421617420896</v>
      </c>
      <c r="S17" s="26">
        <v>43721.0200544541</v>
      </c>
      <c r="T17" s="26">
        <v>144.399523107194</v>
      </c>
      <c r="U17" s="26">
        <v>3596.7029455954398</v>
      </c>
      <c r="V17" s="26">
        <v>602.88391431736602</v>
      </c>
      <c r="W17" s="26">
        <v>1636.7234956045299</v>
      </c>
      <c r="X17" s="26">
        <v>8997.5178310928804</v>
      </c>
      <c r="Y17" s="26">
        <v>13431.818283371</v>
      </c>
      <c r="Z17" s="26">
        <v>1157.65978615166</v>
      </c>
      <c r="AA17" s="26">
        <v>299.82266285267002</v>
      </c>
      <c r="AB17" s="28"/>
      <c r="AC17" s="101">
        <f t="shared" si="2"/>
        <v>2.7846644345328126E-3</v>
      </c>
      <c r="AD17" s="101">
        <f t="shared" si="2"/>
        <v>6.477888186518896E-4</v>
      </c>
      <c r="AE17" s="28"/>
      <c r="AF17" s="26">
        <v>20</v>
      </c>
      <c r="AG17" s="26" t="s">
        <v>16</v>
      </c>
      <c r="AH17" s="26">
        <v>2512.5286664700002</v>
      </c>
      <c r="AI17" s="26">
        <v>2401.0127038999999</v>
      </c>
      <c r="AJ17" s="26">
        <v>91.669426169600001</v>
      </c>
      <c r="AK17" s="26">
        <v>545.76460595499998</v>
      </c>
      <c r="AL17" s="26">
        <v>1983.6181510599999</v>
      </c>
      <c r="AM17" s="26">
        <v>237.26682769499999</v>
      </c>
      <c r="AN17" s="26">
        <v>896.72522281399995</v>
      </c>
      <c r="AO17" s="26">
        <v>321919.67367799999</v>
      </c>
      <c r="AP17" s="26">
        <v>186.479898193</v>
      </c>
      <c r="AQ17" s="26">
        <v>51.500571556499999</v>
      </c>
      <c r="AR17" s="26">
        <v>24226.103596199999</v>
      </c>
      <c r="AS17" s="26">
        <v>81.4662949561</v>
      </c>
      <c r="AT17" s="26">
        <v>2013.3844888000001</v>
      </c>
      <c r="AU17" s="26">
        <v>341.275953566</v>
      </c>
      <c r="AV17" s="26">
        <v>926.86732390600002</v>
      </c>
      <c r="AW17" s="26">
        <v>5036.6773352399996</v>
      </c>
      <c r="AX17" s="26">
        <v>7508.2091289299997</v>
      </c>
      <c r="AY17" s="26">
        <v>647.18087196099998</v>
      </c>
      <c r="AZ17" s="26">
        <v>167.17335738400001</v>
      </c>
      <c r="BA17" s="26">
        <f t="shared" si="0"/>
        <v>371774.57810275618</v>
      </c>
      <c r="BB17" s="26">
        <f t="shared" si="3"/>
        <v>49854.904424756183</v>
      </c>
      <c r="BD17" s="26">
        <f t="shared" si="1"/>
        <v>-299447.8009572858</v>
      </c>
      <c r="BE17" s="26">
        <f t="shared" si="1"/>
        <v>-39682.89055188121</v>
      </c>
      <c r="BG17" s="23">
        <f t="shared" si="4"/>
        <v>0.55233883298635078</v>
      </c>
      <c r="BH17" s="23">
        <f t="shared" si="4"/>
        <v>0.55644244863526748</v>
      </c>
      <c r="BJ17" s="83">
        <v>0.54824790171004623</v>
      </c>
      <c r="BK17" s="83">
        <v>0.55537178310192292</v>
      </c>
      <c r="BL17" s="83"/>
      <c r="BM17" s="83"/>
    </row>
    <row r="18" spans="1:65" x14ac:dyDescent="0.25">
      <c r="A18" s="28" t="s">
        <v>17</v>
      </c>
      <c r="B18" s="26">
        <v>177613.917109289</v>
      </c>
      <c r="C18" s="26">
        <v>29013.184690973201</v>
      </c>
      <c r="D18" s="28" t="s">
        <v>239</v>
      </c>
      <c r="F18" s="28" t="s">
        <v>17</v>
      </c>
      <c r="G18" s="26">
        <v>1684.8184662444801</v>
      </c>
      <c r="H18" s="26">
        <v>1173.2455240110801</v>
      </c>
      <c r="I18" s="26">
        <v>54.726332439359098</v>
      </c>
      <c r="J18" s="26">
        <v>312.05172240502202</v>
      </c>
      <c r="K18" s="26">
        <v>1216.08147290795</v>
      </c>
      <c r="L18" s="26">
        <v>119.257645077905</v>
      </c>
      <c r="M18" s="26">
        <v>532.35813863765395</v>
      </c>
      <c r="N18" s="26">
        <v>177203.35607327899</v>
      </c>
      <c r="O18" s="26">
        <v>28924.433063860099</v>
      </c>
      <c r="P18" s="26">
        <v>148278.923009419</v>
      </c>
      <c r="Q18" s="26">
        <v>83.430126600417694</v>
      </c>
      <c r="R18" s="26">
        <v>29.971157186240902</v>
      </c>
      <c r="S18" s="26">
        <v>13842.2807688619</v>
      </c>
      <c r="T18" s="26">
        <v>58.270114226976801</v>
      </c>
      <c r="U18" s="26">
        <v>1108.0426975754599</v>
      </c>
      <c r="V18" s="26">
        <v>174.196519670188</v>
      </c>
      <c r="W18" s="26">
        <v>462.16523056487802</v>
      </c>
      <c r="X18" s="26">
        <v>2770.7877847407099</v>
      </c>
      <c r="Y18" s="26">
        <v>4874.6028009722304</v>
      </c>
      <c r="Z18" s="26">
        <v>322.630224044709</v>
      </c>
      <c r="AA18" s="26">
        <v>105.516337692973</v>
      </c>
      <c r="AB18" s="28"/>
      <c r="AC18" s="101">
        <f t="shared" si="2"/>
        <v>-2.3115364082499537E-3</v>
      </c>
      <c r="AD18" s="101">
        <f t="shared" si="2"/>
        <v>-3.0590101727341794E-3</v>
      </c>
      <c r="AE18" s="28"/>
      <c r="AF18" s="26">
        <v>21</v>
      </c>
      <c r="AG18" s="26" t="s">
        <v>17</v>
      </c>
      <c r="AH18" s="26">
        <v>465.00727371699998</v>
      </c>
      <c r="AI18" s="26">
        <v>319.25814058999998</v>
      </c>
      <c r="AJ18" s="26">
        <v>15.136590993900001</v>
      </c>
      <c r="AK18" s="26">
        <v>89.089953014399995</v>
      </c>
      <c r="AL18" s="26">
        <v>334.51061264999998</v>
      </c>
      <c r="AM18" s="26">
        <v>34.176129092700002</v>
      </c>
      <c r="AN18" s="26">
        <v>147.60759268800001</v>
      </c>
      <c r="AO18" s="26">
        <v>40581.682769300001</v>
      </c>
      <c r="AP18" s="26">
        <v>21.326963899700001</v>
      </c>
      <c r="AQ18" s="26">
        <v>8.2334614621100002</v>
      </c>
      <c r="AR18" s="26">
        <v>3787.6853614500001</v>
      </c>
      <c r="AS18" s="26">
        <v>16.233400387900002</v>
      </c>
      <c r="AT18" s="26">
        <v>311.482390151</v>
      </c>
      <c r="AU18" s="26">
        <v>50.711833070600001</v>
      </c>
      <c r="AV18" s="26">
        <v>134.842261581</v>
      </c>
      <c r="AW18" s="26">
        <v>778.89465666299998</v>
      </c>
      <c r="AX18" s="26">
        <v>1341.72929697</v>
      </c>
      <c r="AY18" s="26">
        <v>91.6683627476</v>
      </c>
      <c r="AZ18" s="26">
        <v>29.060138736399999</v>
      </c>
      <c r="BA18" s="26">
        <f t="shared" si="0"/>
        <v>48558.337189165308</v>
      </c>
      <c r="BB18" s="26">
        <f t="shared" si="3"/>
        <v>7976.6544198653064</v>
      </c>
      <c r="BD18" s="26">
        <f t="shared" si="1"/>
        <v>-129055.5799201237</v>
      </c>
      <c r="BE18" s="26">
        <f t="shared" si="1"/>
        <v>-21036.530271107895</v>
      </c>
      <c r="BG18" s="23">
        <f t="shared" si="4"/>
        <v>0.27402605833878763</v>
      </c>
      <c r="BH18" s="23">
        <f t="shared" si="4"/>
        <v>0.27577565313913832</v>
      </c>
      <c r="BJ18" s="83">
        <v>0.25476465188837411</v>
      </c>
      <c r="BK18" s="83">
        <v>0.26052107134637992</v>
      </c>
      <c r="BL18" s="83"/>
      <c r="BM18" s="83"/>
    </row>
    <row r="19" spans="1:65" x14ac:dyDescent="0.25">
      <c r="A19" s="28" t="s">
        <v>18</v>
      </c>
      <c r="B19" s="26">
        <v>179628.039496496</v>
      </c>
      <c r="C19" s="26">
        <v>27387.03956153</v>
      </c>
      <c r="D19" s="28" t="s">
        <v>239</v>
      </c>
      <c r="F19" s="28" t="s">
        <v>18</v>
      </c>
      <c r="G19" s="26">
        <v>1620.7118476385699</v>
      </c>
      <c r="H19" s="26">
        <v>1277.81647668336</v>
      </c>
      <c r="I19" s="26">
        <v>45.493205531396498</v>
      </c>
      <c r="J19" s="26">
        <v>177.55527226530401</v>
      </c>
      <c r="K19" s="26">
        <v>1206.3784841019101</v>
      </c>
      <c r="L19" s="26">
        <v>71.933442087336104</v>
      </c>
      <c r="M19" s="26">
        <v>486.67089303725197</v>
      </c>
      <c r="N19" s="26">
        <v>179516.754240193</v>
      </c>
      <c r="O19" s="26">
        <v>27344.198861852801</v>
      </c>
      <c r="P19" s="26">
        <v>152172.55537834001</v>
      </c>
      <c r="Q19" s="26">
        <v>101.54160865755</v>
      </c>
      <c r="R19" s="26">
        <v>29.739031399328599</v>
      </c>
      <c r="S19" s="26">
        <v>14064.1002603658</v>
      </c>
      <c r="T19" s="26">
        <v>43.550198768718602</v>
      </c>
      <c r="U19" s="26">
        <v>812.95067676383496</v>
      </c>
      <c r="V19" s="26">
        <v>81.181444435258499</v>
      </c>
      <c r="W19" s="26">
        <v>202.986148723799</v>
      </c>
      <c r="X19" s="26">
        <v>2032.93791883684</v>
      </c>
      <c r="Y19" s="26">
        <v>4764.4084481114596</v>
      </c>
      <c r="Z19" s="26">
        <v>218.50823911330099</v>
      </c>
      <c r="AA19" s="26">
        <v>105.73526533176801</v>
      </c>
      <c r="AB19" s="28"/>
      <c r="AC19" s="101">
        <f t="shared" si="2"/>
        <v>-6.1953165338184113E-4</v>
      </c>
      <c r="AD19" s="101">
        <f t="shared" si="2"/>
        <v>-1.5642690981969656E-3</v>
      </c>
      <c r="AE19" s="28"/>
      <c r="AF19" s="26">
        <v>22</v>
      </c>
      <c r="AG19" s="26" t="s">
        <v>18</v>
      </c>
      <c r="AH19" s="26">
        <v>586.63962564799999</v>
      </c>
      <c r="AI19" s="26">
        <v>439.99571104500001</v>
      </c>
      <c r="AJ19" s="26">
        <v>15.982539873</v>
      </c>
      <c r="AK19" s="26">
        <v>60.759986488199999</v>
      </c>
      <c r="AL19" s="26">
        <v>432.409881816</v>
      </c>
      <c r="AM19" s="26">
        <v>24.551015012899999</v>
      </c>
      <c r="AN19" s="26">
        <v>173.32787100100001</v>
      </c>
      <c r="AO19" s="26">
        <v>52686.357512499999</v>
      </c>
      <c r="AP19" s="26">
        <v>34.428310138199997</v>
      </c>
      <c r="AQ19" s="26">
        <v>10.588611844100001</v>
      </c>
      <c r="AR19" s="26">
        <v>4958.5622115300002</v>
      </c>
      <c r="AS19" s="26">
        <v>15.4104625327</v>
      </c>
      <c r="AT19" s="26">
        <v>281.15049406700001</v>
      </c>
      <c r="AU19" s="26">
        <v>27.910515408399998</v>
      </c>
      <c r="AV19" s="26">
        <v>69.438577846200005</v>
      </c>
      <c r="AW19" s="26">
        <v>703.07891255300001</v>
      </c>
      <c r="AX19" s="26">
        <v>1716.15418153</v>
      </c>
      <c r="AY19" s="26">
        <v>74.374058444200003</v>
      </c>
      <c r="AZ19" s="26">
        <v>37.976819888999998</v>
      </c>
      <c r="BA19" s="26">
        <f t="shared" si="0"/>
        <v>62349.097299166904</v>
      </c>
      <c r="BB19" s="26">
        <f t="shared" si="3"/>
        <v>9662.7397866669053</v>
      </c>
      <c r="BD19" s="26">
        <f t="shared" si="1"/>
        <v>-117278.9421973291</v>
      </c>
      <c r="BE19" s="26">
        <f t="shared" si="1"/>
        <v>-17724.299774863095</v>
      </c>
      <c r="BG19" s="23">
        <f t="shared" si="4"/>
        <v>0.34731631352772768</v>
      </c>
      <c r="BH19" s="23">
        <f t="shared" si="4"/>
        <v>0.35337439708819368</v>
      </c>
      <c r="BJ19" s="83">
        <v>0.35207212166566831</v>
      </c>
      <c r="BK19" s="83">
        <v>0.35949035400543594</v>
      </c>
      <c r="BL19" s="83"/>
      <c r="BM19" s="83"/>
    </row>
    <row r="20" spans="1:65" x14ac:dyDescent="0.25">
      <c r="A20" s="28" t="s">
        <v>19</v>
      </c>
      <c r="B20" s="26">
        <v>71354.922141839605</v>
      </c>
      <c r="C20" s="26">
        <v>8746.3169073105601</v>
      </c>
      <c r="D20" s="28" t="s">
        <v>239</v>
      </c>
      <c r="F20" s="28" t="s">
        <v>19</v>
      </c>
      <c r="G20" s="26">
        <v>439.52016600803501</v>
      </c>
      <c r="H20" s="26">
        <v>527.96250908028605</v>
      </c>
      <c r="I20" s="26">
        <v>13.646792539559099</v>
      </c>
      <c r="J20" s="26">
        <v>33.638148117528402</v>
      </c>
      <c r="K20" s="26">
        <v>369.16903398975899</v>
      </c>
      <c r="L20" s="26">
        <v>17.600907863335401</v>
      </c>
      <c r="M20" s="26">
        <v>144.20228608277199</v>
      </c>
      <c r="N20" s="26">
        <v>71790.283542507794</v>
      </c>
      <c r="O20" s="26">
        <v>8793.9733722559304</v>
      </c>
      <c r="P20" s="26">
        <v>62996.310170251898</v>
      </c>
      <c r="Q20" s="26">
        <v>53.234900158181603</v>
      </c>
      <c r="R20" s="26">
        <v>9.6670630466773595</v>
      </c>
      <c r="S20" s="26">
        <v>4869.2220303466202</v>
      </c>
      <c r="T20" s="26">
        <v>9.6004866703042904</v>
      </c>
      <c r="U20" s="26">
        <v>231.07882758202501</v>
      </c>
      <c r="V20" s="26">
        <v>9.1556791613617907</v>
      </c>
      <c r="W20" s="26">
        <v>20.498928366319898</v>
      </c>
      <c r="X20" s="26">
        <v>578.092623665514</v>
      </c>
      <c r="Y20" s="26">
        <v>1372.01121943153</v>
      </c>
      <c r="Z20" s="26">
        <v>64.179422829963002</v>
      </c>
      <c r="AA20" s="26">
        <v>31.492347316148201</v>
      </c>
      <c r="AB20" s="28"/>
      <c r="AC20" s="101">
        <f t="shared" si="2"/>
        <v>6.1013506510843923E-3</v>
      </c>
      <c r="AD20" s="101">
        <f t="shared" si="2"/>
        <v>5.4487466496368235E-3</v>
      </c>
      <c r="AE20" s="28"/>
      <c r="AF20" s="26">
        <v>23</v>
      </c>
      <c r="AG20" s="26" t="s">
        <v>19</v>
      </c>
      <c r="AH20" s="26">
        <v>62.041222212199997</v>
      </c>
      <c r="AI20" s="26">
        <v>74.841845929000002</v>
      </c>
      <c r="AJ20" s="26">
        <v>1.94618727996</v>
      </c>
      <c r="AK20" s="26">
        <v>4.8764708101499998</v>
      </c>
      <c r="AL20" s="26">
        <v>51.919731145100002</v>
      </c>
      <c r="AM20" s="26">
        <v>2.5642477930199998</v>
      </c>
      <c r="AN20" s="26">
        <v>20.389478390000001</v>
      </c>
      <c r="AO20" s="26">
        <v>8980.3302110999994</v>
      </c>
      <c r="AP20" s="26">
        <v>7.5055665840200003</v>
      </c>
      <c r="AQ20" s="26">
        <v>1.36875775621</v>
      </c>
      <c r="AR20" s="26">
        <v>690.89446358600003</v>
      </c>
      <c r="AS20" s="26">
        <v>1.39665911177</v>
      </c>
      <c r="AT20" s="26">
        <v>32.863595718100001</v>
      </c>
      <c r="AU20" s="26">
        <v>1.41375202519</v>
      </c>
      <c r="AV20" s="26">
        <v>3.2461710287300001</v>
      </c>
      <c r="AW20" s="26">
        <v>82.2149084996</v>
      </c>
      <c r="AX20" s="26">
        <v>193.32635514</v>
      </c>
      <c r="AY20" s="26">
        <v>9.2701611006700002</v>
      </c>
      <c r="AZ20" s="26">
        <v>4.4262131079099998</v>
      </c>
      <c r="BA20" s="26">
        <f t="shared" si="0"/>
        <v>10226.835998317629</v>
      </c>
      <c r="BB20" s="26">
        <f t="shared" si="3"/>
        <v>1246.5057872176294</v>
      </c>
      <c r="BD20" s="26">
        <f t="shared" si="1"/>
        <v>-61128.086143521978</v>
      </c>
      <c r="BE20" s="26">
        <f t="shared" si="1"/>
        <v>-7499.8111200929307</v>
      </c>
      <c r="BG20" s="23">
        <f t="shared" si="4"/>
        <v>0.14245431963313265</v>
      </c>
      <c r="BH20" s="23">
        <f t="shared" si="4"/>
        <v>0.14174545844660222</v>
      </c>
      <c r="BJ20" s="83">
        <v>0.1682553728101005</v>
      </c>
      <c r="BK20" s="83">
        <v>0.16514862360959875</v>
      </c>
      <c r="BL20" s="83"/>
      <c r="BM20" s="83"/>
    </row>
    <row r="21" spans="1:65" x14ac:dyDescent="0.25">
      <c r="A21" s="28" t="s">
        <v>20</v>
      </c>
      <c r="B21" s="26">
        <v>75107.601295676694</v>
      </c>
      <c r="C21" s="26">
        <v>12023.6818913509</v>
      </c>
      <c r="D21" s="28" t="s">
        <v>239</v>
      </c>
      <c r="F21" s="28" t="s">
        <v>20</v>
      </c>
      <c r="G21" s="26">
        <v>711.920492071627</v>
      </c>
      <c r="H21" s="26">
        <v>601.13856258646194</v>
      </c>
      <c r="I21" s="26">
        <v>19.133662284980399</v>
      </c>
      <c r="J21" s="26">
        <v>60.2630836047774</v>
      </c>
      <c r="K21" s="26">
        <v>510.538800685637</v>
      </c>
      <c r="L21" s="26">
        <v>21.9689505227709</v>
      </c>
      <c r="M21" s="26">
        <v>202.705327469038</v>
      </c>
      <c r="N21" s="26">
        <v>74608.361905194601</v>
      </c>
      <c r="O21" s="26">
        <v>11974.7069734001</v>
      </c>
      <c r="P21" s="26">
        <v>62633.654931794503</v>
      </c>
      <c r="Q21" s="26">
        <v>39.648546977738803</v>
      </c>
      <c r="R21" s="26">
        <v>12.7916346279975</v>
      </c>
      <c r="S21" s="26">
        <v>6466.2666410930397</v>
      </c>
      <c r="T21" s="26">
        <v>21.7074495389584</v>
      </c>
      <c r="U21" s="26">
        <v>306.07203062219901</v>
      </c>
      <c r="V21" s="26">
        <v>13.4303014379646</v>
      </c>
      <c r="W21" s="26">
        <v>23.0964000110231</v>
      </c>
      <c r="X21" s="26">
        <v>764.71927004965903</v>
      </c>
      <c r="Y21" s="26">
        <v>2074.8781438185101</v>
      </c>
      <c r="Z21" s="26">
        <v>78.103872749218695</v>
      </c>
      <c r="AA21" s="26">
        <v>46.323803248510501</v>
      </c>
      <c r="AB21" s="28"/>
      <c r="AC21" s="101">
        <f t="shared" si="2"/>
        <v>-6.6469888782193049E-3</v>
      </c>
      <c r="AD21" s="101">
        <f t="shared" si="2"/>
        <v>-4.0732047299113444E-3</v>
      </c>
      <c r="AE21" s="28"/>
      <c r="AF21" s="26">
        <v>24</v>
      </c>
      <c r="AG21" s="26" t="s">
        <v>20</v>
      </c>
      <c r="AH21" s="26">
        <v>266.85702477799998</v>
      </c>
      <c r="AI21" s="26">
        <v>223.845654287</v>
      </c>
      <c r="AJ21" s="26">
        <v>7.0455217278499997</v>
      </c>
      <c r="AK21" s="26">
        <v>21.785986100199999</v>
      </c>
      <c r="AL21" s="26">
        <v>191.183534571</v>
      </c>
      <c r="AM21" s="26">
        <v>8.1460481324899998</v>
      </c>
      <c r="AN21" s="26">
        <v>75.790075039399994</v>
      </c>
      <c r="AO21" s="26">
        <v>23470.736652399999</v>
      </c>
      <c r="AP21" s="26">
        <v>14.287548016700001</v>
      </c>
      <c r="AQ21" s="26">
        <v>4.7879643763799997</v>
      </c>
      <c r="AR21" s="26">
        <v>2411.1185398500002</v>
      </c>
      <c r="AS21" s="26">
        <v>7.9539731556</v>
      </c>
      <c r="AT21" s="26">
        <v>112.53689004899999</v>
      </c>
      <c r="AU21" s="26">
        <v>5.0147839763400004</v>
      </c>
      <c r="AV21" s="26">
        <v>8.6377293081000008</v>
      </c>
      <c r="AW21" s="26">
        <v>281.17882168300002</v>
      </c>
      <c r="AX21" s="26">
        <v>776.46240895799997</v>
      </c>
      <c r="AY21" s="26">
        <v>28.9238691565</v>
      </c>
      <c r="AZ21" s="26">
        <v>17.3655332489</v>
      </c>
      <c r="BA21" s="26">
        <f t="shared" si="0"/>
        <v>27933.658558814455</v>
      </c>
      <c r="BB21" s="26">
        <f t="shared" si="3"/>
        <v>4462.9219064144563</v>
      </c>
      <c r="BD21" s="26">
        <f t="shared" si="1"/>
        <v>-47173.942736862242</v>
      </c>
      <c r="BE21" s="26">
        <f t="shared" si="1"/>
        <v>-7560.7599849364433</v>
      </c>
      <c r="BG21" s="23">
        <f t="shared" si="4"/>
        <v>0.37440385830089612</v>
      </c>
      <c r="BH21" s="23">
        <f t="shared" si="4"/>
        <v>0.37269570907481286</v>
      </c>
      <c r="BJ21" s="83">
        <v>0.35538293267968452</v>
      </c>
      <c r="BK21" s="83">
        <v>0.35066591532753455</v>
      </c>
      <c r="BL21" s="83"/>
      <c r="BM21" s="83"/>
    </row>
    <row r="22" spans="1:65" x14ac:dyDescent="0.25">
      <c r="A22" s="28" t="s">
        <v>21</v>
      </c>
      <c r="B22" s="26">
        <v>62383.095644350004</v>
      </c>
      <c r="C22" s="26">
        <v>9524.3580668821996</v>
      </c>
      <c r="D22" s="28" t="s">
        <v>239</v>
      </c>
      <c r="F22" s="28" t="s">
        <v>129</v>
      </c>
      <c r="G22" s="26">
        <v>549.35307418001798</v>
      </c>
      <c r="H22" s="26">
        <v>494.97512624216699</v>
      </c>
      <c r="I22" s="26">
        <v>15.260209692620499</v>
      </c>
      <c r="J22" s="26">
        <v>43.468675870963402</v>
      </c>
      <c r="K22" s="26">
        <v>418.57231865606201</v>
      </c>
      <c r="L22" s="26">
        <v>15.8312107122582</v>
      </c>
      <c r="M22" s="26">
        <v>161.725809950561</v>
      </c>
      <c r="N22" s="26">
        <v>62396.885279079703</v>
      </c>
      <c r="O22" s="26">
        <v>9528.4328583497208</v>
      </c>
      <c r="P22" s="26">
        <v>52868.452420729998</v>
      </c>
      <c r="Q22" s="26">
        <v>44.047759630064398</v>
      </c>
      <c r="R22" s="26">
        <v>10.3237416657021</v>
      </c>
      <c r="S22" s="26">
        <v>5132.3489665283196</v>
      </c>
      <c r="T22" s="26">
        <v>14.5531831511764</v>
      </c>
      <c r="U22" s="26">
        <v>247.74120559753499</v>
      </c>
      <c r="V22" s="26">
        <v>7.4637082800090297</v>
      </c>
      <c r="W22" s="26">
        <v>11.2656698754939</v>
      </c>
      <c r="X22" s="26">
        <v>619.28538655290799</v>
      </c>
      <c r="Y22" s="26">
        <v>1646.6928228531101</v>
      </c>
      <c r="Z22" s="26">
        <v>58.498965448061803</v>
      </c>
      <c r="AA22" s="26">
        <v>37.025023462689497</v>
      </c>
      <c r="AB22" s="28"/>
      <c r="AC22" s="101">
        <f t="shared" si="2"/>
        <v>2.2104761854581181E-4</v>
      </c>
      <c r="AD22" s="101">
        <f t="shared" si="2"/>
        <v>4.2782846244409332E-4</v>
      </c>
      <c r="AE22" s="28"/>
      <c r="AF22" s="26">
        <v>25</v>
      </c>
      <c r="AG22" s="26" t="s">
        <v>129</v>
      </c>
      <c r="AH22" s="26">
        <v>113.807936864</v>
      </c>
      <c r="AI22" s="26">
        <v>106.76075038800001</v>
      </c>
      <c r="AJ22" s="26">
        <v>3.3091726691700001</v>
      </c>
      <c r="AK22" s="26">
        <v>10.399244631</v>
      </c>
      <c r="AL22" s="26">
        <v>87.028358470900002</v>
      </c>
      <c r="AM22" s="26">
        <v>3.4918623702899998</v>
      </c>
      <c r="AN22" s="26">
        <v>33.915295499899997</v>
      </c>
      <c r="AO22" s="26">
        <v>10865.155451500001</v>
      </c>
      <c r="AP22" s="26">
        <v>9.4567335794300007</v>
      </c>
      <c r="AQ22" s="26">
        <v>2.14439879726</v>
      </c>
      <c r="AR22" s="26">
        <v>1088.56499532</v>
      </c>
      <c r="AS22" s="26">
        <v>3.2965882949999998</v>
      </c>
      <c r="AT22" s="26">
        <v>55.124155758800001</v>
      </c>
      <c r="AU22" s="26">
        <v>1.5927687698299999</v>
      </c>
      <c r="AV22" s="26">
        <v>2.2391993073199998</v>
      </c>
      <c r="AW22" s="26">
        <v>137.764942424</v>
      </c>
      <c r="AX22" s="26">
        <v>342.86211695899999</v>
      </c>
      <c r="AY22" s="26">
        <v>12.9559973167</v>
      </c>
      <c r="AZ22" s="26">
        <v>7.7312549120299998</v>
      </c>
      <c r="BA22" s="26">
        <f t="shared" si="0"/>
        <v>12887.601223832631</v>
      </c>
      <c r="BB22" s="26">
        <f t="shared" si="3"/>
        <v>2022.4457723326304</v>
      </c>
      <c r="BD22" s="26">
        <f t="shared" si="1"/>
        <v>-49495.494420517374</v>
      </c>
      <c r="BE22" s="26">
        <f t="shared" si="1"/>
        <v>-7501.9122945495692</v>
      </c>
      <c r="BG22" s="23">
        <f t="shared" si="4"/>
        <v>0.20654238054016391</v>
      </c>
      <c r="BH22" s="23">
        <f t="shared" si="4"/>
        <v>0.21225376747660774</v>
      </c>
      <c r="BJ22" s="83">
        <v>0.23867604256894268</v>
      </c>
      <c r="BK22" s="83">
        <v>0.2442127455774325</v>
      </c>
      <c r="BL22" s="83"/>
      <c r="BM22" s="83"/>
    </row>
    <row r="23" spans="1:65" x14ac:dyDescent="0.25">
      <c r="A23" s="28" t="s">
        <v>22</v>
      </c>
      <c r="B23" s="26">
        <v>295120.41372557002</v>
      </c>
      <c r="C23" s="26">
        <v>38840.9213944679</v>
      </c>
      <c r="D23" s="28" t="s">
        <v>239</v>
      </c>
      <c r="F23" s="28" t="s">
        <v>22</v>
      </c>
      <c r="G23" s="26">
        <v>2094.3992811829999</v>
      </c>
      <c r="H23" s="26">
        <v>2109.8140258050998</v>
      </c>
      <c r="I23" s="26">
        <v>62.002914245716099</v>
      </c>
      <c r="J23" s="26">
        <v>200.92139490842499</v>
      </c>
      <c r="K23" s="26">
        <v>1674.36799054217</v>
      </c>
      <c r="L23" s="26">
        <v>94.342684468989205</v>
      </c>
      <c r="M23" s="26">
        <v>666.67572182079698</v>
      </c>
      <c r="N23" s="26">
        <v>296243.54614802997</v>
      </c>
      <c r="O23" s="26">
        <v>38934.723075118003</v>
      </c>
      <c r="P23" s="26">
        <v>257308.823072912</v>
      </c>
      <c r="Q23" s="26">
        <v>193.61132835088699</v>
      </c>
      <c r="R23" s="26">
        <v>42.6936275291147</v>
      </c>
      <c r="S23" s="26">
        <v>20778.299775900101</v>
      </c>
      <c r="T23" s="26">
        <v>49.0035633944564</v>
      </c>
      <c r="U23" s="26">
        <v>1101.9774803375201</v>
      </c>
      <c r="V23" s="26">
        <v>85.171525535585403</v>
      </c>
      <c r="W23" s="26">
        <v>211.962145956998</v>
      </c>
      <c r="X23" s="26">
        <v>2756.5852242927299</v>
      </c>
      <c r="Y23" s="26">
        <v>6360.8233924723099</v>
      </c>
      <c r="Z23" s="26">
        <v>307.89140108136701</v>
      </c>
      <c r="AA23" s="26">
        <v>144.179597292724</v>
      </c>
      <c r="AB23" s="28"/>
      <c r="AC23" s="101">
        <f t="shared" si="2"/>
        <v>3.8056751421619494E-3</v>
      </c>
      <c r="AD23" s="101">
        <f t="shared" si="2"/>
        <v>2.4150220252875825E-3</v>
      </c>
      <c r="AE23" s="28"/>
      <c r="AF23" s="26">
        <v>26</v>
      </c>
      <c r="AG23" s="26" t="s">
        <v>22</v>
      </c>
      <c r="AH23" s="26">
        <v>559.87926206099996</v>
      </c>
      <c r="AI23" s="26">
        <v>540.56457446299999</v>
      </c>
      <c r="AJ23" s="26">
        <v>16.8437345647</v>
      </c>
      <c r="AK23" s="26">
        <v>61.777492197500003</v>
      </c>
      <c r="AL23" s="26">
        <v>441.71017145600001</v>
      </c>
      <c r="AM23" s="26">
        <v>27.5997902262</v>
      </c>
      <c r="AN23" s="26">
        <v>178.42466947</v>
      </c>
      <c r="AO23" s="26">
        <v>66112.470969300004</v>
      </c>
      <c r="AP23" s="26">
        <v>48.129971237200003</v>
      </c>
      <c r="AQ23" s="26">
        <v>11.2068133368</v>
      </c>
      <c r="AR23" s="26">
        <v>5423.00528184</v>
      </c>
      <c r="AS23" s="26">
        <v>14.053793950799999</v>
      </c>
      <c r="AT23" s="26">
        <v>307.59095342400002</v>
      </c>
      <c r="AU23" s="26">
        <v>28.2827969057</v>
      </c>
      <c r="AV23" s="26">
        <v>71.803169060200005</v>
      </c>
      <c r="AW23" s="26">
        <v>769.37828201900004</v>
      </c>
      <c r="AX23" s="26">
        <v>1689.3444683800001</v>
      </c>
      <c r="AY23" s="26">
        <v>86.697989261700002</v>
      </c>
      <c r="AZ23" s="26">
        <v>38.093082261799999</v>
      </c>
      <c r="BA23" s="26">
        <f t="shared" si="0"/>
        <v>76426.857265415601</v>
      </c>
      <c r="BB23" s="26">
        <f t="shared" si="3"/>
        <v>10314.386296115597</v>
      </c>
      <c r="BD23" s="26">
        <f t="shared" si="1"/>
        <v>-218693.55646015442</v>
      </c>
      <c r="BE23" s="26">
        <f t="shared" si="1"/>
        <v>-28526.535098352302</v>
      </c>
      <c r="BG23" s="23">
        <f t="shared" si="4"/>
        <v>0.25798657307196105</v>
      </c>
      <c r="BH23" s="23">
        <f t="shared" si="4"/>
        <v>0.26491484930342829</v>
      </c>
      <c r="BJ23" s="83">
        <v>0.26597525333714561</v>
      </c>
      <c r="BK23" s="83">
        <v>0.27186597567860987</v>
      </c>
      <c r="BL23" s="83"/>
      <c r="BM23" s="83"/>
    </row>
    <row r="24" spans="1:65" x14ac:dyDescent="0.25">
      <c r="A24" s="28" t="s">
        <v>23</v>
      </c>
      <c r="B24" s="26">
        <v>426428.80434134998</v>
      </c>
      <c r="C24" s="26">
        <v>60044.952561989601</v>
      </c>
      <c r="D24" s="28" t="s">
        <v>239</v>
      </c>
      <c r="F24" s="28" t="s">
        <v>23</v>
      </c>
      <c r="G24" s="26">
        <v>3749.5186350082899</v>
      </c>
      <c r="H24" s="26">
        <v>2678.57040768972</v>
      </c>
      <c r="I24" s="26">
        <v>93.837135214978204</v>
      </c>
      <c r="J24" s="26">
        <v>313.32248641677199</v>
      </c>
      <c r="K24" s="26">
        <v>2765.9995958927798</v>
      </c>
      <c r="L24" s="26">
        <v>153.14015774070299</v>
      </c>
      <c r="M24" s="26">
        <v>1097.94363575235</v>
      </c>
      <c r="N24" s="26">
        <v>426433.836143906</v>
      </c>
      <c r="O24" s="26">
        <v>59888.706991859399</v>
      </c>
      <c r="P24" s="26">
        <v>366545.12915204698</v>
      </c>
      <c r="Q24" s="26">
        <v>201.09290883336899</v>
      </c>
      <c r="R24" s="26">
        <v>68.319807801054907</v>
      </c>
      <c r="S24" s="26">
        <v>30791.472993380601</v>
      </c>
      <c r="T24" s="26">
        <v>80.547642399290098</v>
      </c>
      <c r="U24" s="26">
        <v>1612.89986761245</v>
      </c>
      <c r="V24" s="26">
        <v>186.54701655119899</v>
      </c>
      <c r="W24" s="26">
        <v>479.89783247077497</v>
      </c>
      <c r="X24" s="26">
        <v>4035.5745102707801</v>
      </c>
      <c r="Y24" s="26">
        <v>10887.595143217701</v>
      </c>
      <c r="Z24" s="26">
        <v>451.45898896035499</v>
      </c>
      <c r="AA24" s="26">
        <v>240.968226646163</v>
      </c>
      <c r="AB24" s="28"/>
      <c r="AC24" s="101">
        <f t="shared" si="2"/>
        <v>1.1799865545630313E-5</v>
      </c>
      <c r="AD24" s="101">
        <f t="shared" si="2"/>
        <v>-2.6021432853810082E-3</v>
      </c>
      <c r="AE24" s="28"/>
      <c r="AF24" s="26">
        <v>27</v>
      </c>
      <c r="AG24" s="26" t="s">
        <v>23</v>
      </c>
      <c r="AH24" s="26">
        <v>1412.0758448199999</v>
      </c>
      <c r="AI24" s="26">
        <v>935.33034930500003</v>
      </c>
      <c r="AJ24" s="26">
        <v>35.318208624</v>
      </c>
      <c r="AK24" s="26">
        <v>128.920336319</v>
      </c>
      <c r="AL24" s="26">
        <v>1025.5541070199999</v>
      </c>
      <c r="AM24" s="26">
        <v>60.260728910399997</v>
      </c>
      <c r="AN24" s="26">
        <v>410.38612371900001</v>
      </c>
      <c r="AO24" s="26">
        <v>130667.597113</v>
      </c>
      <c r="AP24" s="26">
        <v>66.683034322200001</v>
      </c>
      <c r="AQ24" s="26">
        <v>25.128724419200001</v>
      </c>
      <c r="AR24" s="26">
        <v>11181.0509637</v>
      </c>
      <c r="AS24" s="26">
        <v>31.7180251154</v>
      </c>
      <c r="AT24" s="26">
        <v>616.07196041199995</v>
      </c>
      <c r="AU24" s="26">
        <v>78.798298036399999</v>
      </c>
      <c r="AV24" s="26">
        <v>204.31984507000001</v>
      </c>
      <c r="AW24" s="26">
        <v>1541.37437682</v>
      </c>
      <c r="AX24" s="26">
        <v>4069.9648404</v>
      </c>
      <c r="AY24" s="26">
        <v>172.250068271</v>
      </c>
      <c r="AZ24" s="26">
        <v>89.494861860300006</v>
      </c>
      <c r="BA24" s="26">
        <f t="shared" si="0"/>
        <v>152752.29781014385</v>
      </c>
      <c r="BB24" s="26">
        <f t="shared" si="3"/>
        <v>22084.700697143853</v>
      </c>
      <c r="BD24" s="26">
        <f t="shared" si="1"/>
        <v>-273676.50653120613</v>
      </c>
      <c r="BE24" s="26">
        <f t="shared" si="1"/>
        <v>-37960.251864845748</v>
      </c>
      <c r="BG24" s="23">
        <f t="shared" si="4"/>
        <v>0.35820867122419309</v>
      </c>
      <c r="BH24" s="23">
        <f t="shared" si="4"/>
        <v>0.36876235615081487</v>
      </c>
      <c r="BJ24" s="83">
        <v>0.38119932663902001</v>
      </c>
      <c r="BK24" s="83">
        <v>0.39067187590104246</v>
      </c>
      <c r="BL24" s="83"/>
      <c r="BM24" s="83"/>
    </row>
    <row r="25" spans="1:65" x14ac:dyDescent="0.25">
      <c r="A25" s="28" t="s">
        <v>24</v>
      </c>
      <c r="B25" s="26">
        <v>450553.75118320901</v>
      </c>
      <c r="C25" s="26">
        <v>55090.8985404165</v>
      </c>
      <c r="D25" s="28" t="s">
        <v>239</v>
      </c>
      <c r="F25" s="28" t="s">
        <v>24</v>
      </c>
      <c r="G25" s="26">
        <v>2922.1968570908898</v>
      </c>
      <c r="H25" s="26">
        <v>3139.5482731747102</v>
      </c>
      <c r="I25" s="26">
        <v>82.773174247810502</v>
      </c>
      <c r="J25" s="26">
        <v>222.953810865479</v>
      </c>
      <c r="K25" s="26">
        <v>2377.9252797389699</v>
      </c>
      <c r="L25" s="26">
        <v>129.83615437865399</v>
      </c>
      <c r="M25" s="26">
        <v>940.45108054035302</v>
      </c>
      <c r="N25" s="26">
        <v>452432.65031316603</v>
      </c>
      <c r="O25" s="26">
        <v>55231.819401279798</v>
      </c>
      <c r="P25" s="26">
        <v>397200.83091188601</v>
      </c>
      <c r="Q25" s="26">
        <v>277.654125498106</v>
      </c>
      <c r="R25" s="26">
        <v>61.888352011993099</v>
      </c>
      <c r="S25" s="26">
        <v>30023.484504593798</v>
      </c>
      <c r="T25" s="26">
        <v>57.013219034706196</v>
      </c>
      <c r="U25" s="26">
        <v>1448.8992849308499</v>
      </c>
      <c r="V25" s="26">
        <v>109.22431480899699</v>
      </c>
      <c r="W25" s="26">
        <v>274.99110495654099</v>
      </c>
      <c r="X25" s="26">
        <v>3625.5781421650399</v>
      </c>
      <c r="Y25" s="26">
        <v>8901.6575017223604</v>
      </c>
      <c r="Z25" s="26">
        <v>431.72001895974898</v>
      </c>
      <c r="AA25" s="26">
        <v>204.02420256066799</v>
      </c>
      <c r="AB25" s="28"/>
      <c r="AC25" s="101">
        <f t="shared" si="2"/>
        <v>4.1701997264983392E-3</v>
      </c>
      <c r="AD25" s="101">
        <f t="shared" si="2"/>
        <v>2.5579699114893508E-3</v>
      </c>
      <c r="AE25" s="28"/>
      <c r="AF25" s="26">
        <v>28</v>
      </c>
      <c r="AG25" s="26" t="s">
        <v>24</v>
      </c>
      <c r="AH25" s="26">
        <v>939.67635310900005</v>
      </c>
      <c r="AI25" s="26">
        <v>942.72029194200002</v>
      </c>
      <c r="AJ25" s="26">
        <v>25.196061545500001</v>
      </c>
      <c r="AK25" s="26">
        <v>62.189782976499998</v>
      </c>
      <c r="AL25" s="26">
        <v>750.22542873899999</v>
      </c>
      <c r="AM25" s="26">
        <v>37.350904762600003</v>
      </c>
      <c r="AN25" s="26">
        <v>293.670864123</v>
      </c>
      <c r="AO25" s="26">
        <v>119762.75079200001</v>
      </c>
      <c r="AP25" s="26">
        <v>81.360732764199994</v>
      </c>
      <c r="AQ25" s="26">
        <v>19.330367022899999</v>
      </c>
      <c r="AR25" s="26">
        <v>9263.3567507499993</v>
      </c>
      <c r="AS25" s="26">
        <v>17.636993616400002</v>
      </c>
      <c r="AT25" s="26">
        <v>427.862527328</v>
      </c>
      <c r="AU25" s="26">
        <v>30.597930182100001</v>
      </c>
      <c r="AV25" s="26">
        <v>75.659428380199998</v>
      </c>
      <c r="AW25" s="26">
        <v>1070.66839759</v>
      </c>
      <c r="AX25" s="26">
        <v>2835.2177326299998</v>
      </c>
      <c r="AY25" s="26">
        <v>125.019001332</v>
      </c>
      <c r="AZ25" s="26">
        <v>64.697740645799996</v>
      </c>
      <c r="BA25" s="26">
        <f t="shared" si="0"/>
        <v>136825.18808143918</v>
      </c>
      <c r="BB25" s="26">
        <f t="shared" si="3"/>
        <v>17062.437289439171</v>
      </c>
      <c r="BD25" s="26">
        <f t="shared" si="1"/>
        <v>-313728.56310176983</v>
      </c>
      <c r="BE25" s="26">
        <f t="shared" si="1"/>
        <v>-38028.461250977329</v>
      </c>
      <c r="BG25" s="23">
        <f t="shared" si="4"/>
        <v>0.30242111834044505</v>
      </c>
      <c r="BH25" s="23">
        <f t="shared" si="4"/>
        <v>0.30892404911513399</v>
      </c>
      <c r="BJ25" s="83">
        <v>0.30992883603208826</v>
      </c>
      <c r="BK25" s="83">
        <v>0.31846853020557503</v>
      </c>
      <c r="BL25" s="83"/>
      <c r="BM25" s="83"/>
    </row>
    <row r="26" spans="1:65" x14ac:dyDescent="0.25">
      <c r="A26" s="28" t="s">
        <v>25</v>
      </c>
      <c r="B26" s="26">
        <v>1342935.6652374901</v>
      </c>
      <c r="C26" s="26">
        <v>159071.784580015</v>
      </c>
      <c r="D26" s="28" t="s">
        <v>239</v>
      </c>
      <c r="F26" s="28" t="s">
        <v>25</v>
      </c>
      <c r="G26" s="26">
        <v>7985.2871009771898</v>
      </c>
      <c r="H26" s="26">
        <v>9323.2241773177393</v>
      </c>
      <c r="I26" s="26">
        <v>245.14474116084301</v>
      </c>
      <c r="J26" s="26">
        <v>769.62908502675805</v>
      </c>
      <c r="K26" s="26">
        <v>6662.45072614736</v>
      </c>
      <c r="L26" s="26">
        <v>438.24627116850399</v>
      </c>
      <c r="M26" s="26">
        <v>2695.5092157608401</v>
      </c>
      <c r="N26" s="26">
        <v>1349732.0404627901</v>
      </c>
      <c r="O26" s="26">
        <v>159647.76020000299</v>
      </c>
      <c r="P26" s="26">
        <v>1190084.2802627899</v>
      </c>
      <c r="Q26" s="26">
        <v>839.46848822456298</v>
      </c>
      <c r="R26" s="26">
        <v>176.55938401759201</v>
      </c>
      <c r="S26" s="26">
        <v>86463.452795515797</v>
      </c>
      <c r="T26" s="26">
        <v>164.17815295667299</v>
      </c>
      <c r="U26" s="26">
        <v>4517.27108208358</v>
      </c>
      <c r="V26" s="26">
        <v>414.18851010543602</v>
      </c>
      <c r="W26" s="26">
        <v>1083.2272494364399</v>
      </c>
      <c r="X26" s="26">
        <v>11304.0769860612</v>
      </c>
      <c r="Y26" s="26">
        <v>24588.363589345001</v>
      </c>
      <c r="Z26" s="26">
        <v>1411.67644372426</v>
      </c>
      <c r="AA26" s="26">
        <v>565.80620097333997</v>
      </c>
      <c r="AB26" s="28"/>
      <c r="AC26" s="101">
        <f t="shared" si="2"/>
        <v>5.0608345591135013E-3</v>
      </c>
      <c r="AD26" s="101">
        <f t="shared" si="2"/>
        <v>3.6208534499609485E-3</v>
      </c>
      <c r="AE26" s="28"/>
      <c r="AF26" s="26">
        <v>29</v>
      </c>
      <c r="AG26" s="26" t="s">
        <v>25</v>
      </c>
      <c r="AH26" s="26">
        <v>2946.7792621399999</v>
      </c>
      <c r="AI26" s="26">
        <v>3388.4155876899999</v>
      </c>
      <c r="AJ26" s="26">
        <v>88.502213626900001</v>
      </c>
      <c r="AK26" s="26">
        <v>265.621114869</v>
      </c>
      <c r="AL26" s="26">
        <v>2447.4365669700001</v>
      </c>
      <c r="AM26" s="26">
        <v>153.98013791400001</v>
      </c>
      <c r="AN26" s="26">
        <v>984.33302433599999</v>
      </c>
      <c r="AO26" s="26">
        <v>432063.49184899998</v>
      </c>
      <c r="AP26" s="26">
        <v>303.23420582900002</v>
      </c>
      <c r="AQ26" s="26">
        <v>64.656432228900002</v>
      </c>
      <c r="AR26" s="26">
        <v>31582.426927600001</v>
      </c>
      <c r="AS26" s="26">
        <v>58.982632306600003</v>
      </c>
      <c r="AT26" s="26">
        <v>1611.2413517299999</v>
      </c>
      <c r="AU26" s="26">
        <v>141.77985573199999</v>
      </c>
      <c r="AV26" s="26">
        <v>368.46980862300001</v>
      </c>
      <c r="AW26" s="26">
        <v>4032.0390693300001</v>
      </c>
      <c r="AX26" s="26">
        <v>9053.1100838799994</v>
      </c>
      <c r="AY26" s="26">
        <v>499.74771481099998</v>
      </c>
      <c r="AZ26" s="26">
        <v>208.30592101600001</v>
      </c>
      <c r="BA26" s="26">
        <f t="shared" si="0"/>
        <v>490262.55375963246</v>
      </c>
      <c r="BB26" s="26">
        <f t="shared" si="3"/>
        <v>58199.061910632474</v>
      </c>
      <c r="BD26" s="26">
        <f t="shared" si="1"/>
        <v>-852673.11147785769</v>
      </c>
      <c r="BE26" s="26">
        <f t="shared" si="1"/>
        <v>-100872.72266938252</v>
      </c>
      <c r="BG26" s="23">
        <f t="shared" si="4"/>
        <v>0.36322954413346625</v>
      </c>
      <c r="BH26" s="23">
        <f t="shared" si="4"/>
        <v>0.36454668601502488</v>
      </c>
      <c r="BJ26" s="83">
        <v>0.32388321885920957</v>
      </c>
      <c r="BK26" s="83">
        <v>0.32968253243632328</v>
      </c>
      <c r="BL26" s="83"/>
      <c r="BM26" s="83"/>
    </row>
    <row r="27" spans="1:65" x14ac:dyDescent="0.25">
      <c r="A27" s="28" t="s">
        <v>26</v>
      </c>
      <c r="B27" s="26">
        <v>503589.68392097403</v>
      </c>
      <c r="C27" s="26">
        <v>66754.597842633899</v>
      </c>
      <c r="F27" s="28" t="s">
        <v>26</v>
      </c>
      <c r="G27" s="26">
        <v>3800.7181812970898</v>
      </c>
      <c r="H27" s="26">
        <v>3213.2039278647599</v>
      </c>
      <c r="I27" s="26">
        <v>109.770760352078</v>
      </c>
      <c r="J27" s="26">
        <v>428.44879842589899</v>
      </c>
      <c r="K27" s="26">
        <v>2883.96080656095</v>
      </c>
      <c r="L27" s="26">
        <v>212.86442090643001</v>
      </c>
      <c r="M27" s="26">
        <v>1192.7808603537301</v>
      </c>
      <c r="N27" s="26">
        <v>504573.45635421597</v>
      </c>
      <c r="O27" s="26">
        <v>66713.977469645106</v>
      </c>
      <c r="P27" s="26">
        <v>437859.478884571</v>
      </c>
      <c r="Q27" s="26">
        <v>259.89099360108401</v>
      </c>
      <c r="R27" s="26">
        <v>74.396921311529596</v>
      </c>
      <c r="S27" s="26">
        <v>34411.011629160501</v>
      </c>
      <c r="T27" s="26">
        <v>92.337348721594793</v>
      </c>
      <c r="U27" s="26">
        <v>2002.6006435291499</v>
      </c>
      <c r="V27" s="26">
        <v>269.28681625026798</v>
      </c>
      <c r="W27" s="26">
        <v>717.60905868152599</v>
      </c>
      <c r="X27" s="26">
        <v>5010.9965746788102</v>
      </c>
      <c r="Y27" s="26">
        <v>11169.690144678299</v>
      </c>
      <c r="Z27" s="26">
        <v>617.52939422499196</v>
      </c>
      <c r="AA27" s="26">
        <v>246.880189046335</v>
      </c>
      <c r="AB27" s="28"/>
      <c r="AC27" s="101">
        <f t="shared" si="2"/>
        <v>1.9535198290446406E-3</v>
      </c>
      <c r="AD27" s="101">
        <f t="shared" si="2"/>
        <v>-6.0850299906758032E-4</v>
      </c>
      <c r="AE27" s="28"/>
      <c r="AF27" s="26">
        <v>30</v>
      </c>
      <c r="AG27" s="26" t="s">
        <v>26</v>
      </c>
      <c r="AH27" s="26">
        <v>1729.5400289900001</v>
      </c>
      <c r="AI27" s="26">
        <v>1316.7844917100001</v>
      </c>
      <c r="AJ27" s="26">
        <v>51.4503674272</v>
      </c>
      <c r="AK27" s="26">
        <v>238.787499247</v>
      </c>
      <c r="AL27" s="26">
        <v>1280.8192242299999</v>
      </c>
      <c r="AM27" s="26">
        <v>109.389614108</v>
      </c>
      <c r="AN27" s="26">
        <v>543.17805775500005</v>
      </c>
      <c r="AO27" s="26">
        <v>183336.713384</v>
      </c>
      <c r="AP27" s="26">
        <v>100.02939368</v>
      </c>
      <c r="AQ27" s="26">
        <v>32.671511839700003</v>
      </c>
      <c r="AR27" s="26">
        <v>14845.7277526</v>
      </c>
      <c r="AS27" s="26">
        <v>46.925477155199999</v>
      </c>
      <c r="AT27" s="26">
        <v>980.49114325000005</v>
      </c>
      <c r="AU27" s="26">
        <v>152.96707918199999</v>
      </c>
      <c r="AV27" s="26">
        <v>410.74089113299999</v>
      </c>
      <c r="AW27" s="26">
        <v>2453.1468495399999</v>
      </c>
      <c r="AX27" s="26">
        <v>5024.0908932299999</v>
      </c>
      <c r="AY27" s="26">
        <v>302.75519777400001</v>
      </c>
      <c r="AZ27" s="26">
        <v>109.69558968699999</v>
      </c>
      <c r="BA27" s="26">
        <f t="shared" si="0"/>
        <v>213065.9044465381</v>
      </c>
      <c r="BB27" s="26">
        <f t="shared" si="3"/>
        <v>29729.191062538099</v>
      </c>
      <c r="BD27" s="26">
        <f t="shared" si="1"/>
        <v>-290523.77947443596</v>
      </c>
      <c r="BE27" s="26">
        <f t="shared" si="1"/>
        <v>-37025.4067800958</v>
      </c>
      <c r="BG27" s="23">
        <f t="shared" si="4"/>
        <v>0.42226934802722471</v>
      </c>
      <c r="BH27" s="23">
        <f t="shared" si="4"/>
        <v>0.44562162518439102</v>
      </c>
      <c r="BJ27" s="83">
        <v>0.45398056566966805</v>
      </c>
      <c r="BK27" s="83">
        <v>0.47318332151066644</v>
      </c>
      <c r="BL27" s="83"/>
      <c r="BM27" s="83"/>
    </row>
    <row r="28" spans="1:65" x14ac:dyDescent="0.25">
      <c r="A28" s="28" t="s">
        <v>27</v>
      </c>
      <c r="B28" s="26">
        <v>518786.05501389701</v>
      </c>
      <c r="C28" s="26">
        <v>71855.222337576895</v>
      </c>
      <c r="D28" s="28" t="s">
        <v>239</v>
      </c>
      <c r="F28" s="28" t="s">
        <v>27</v>
      </c>
      <c r="G28" s="26">
        <v>3428.1408938639802</v>
      </c>
      <c r="H28" s="26">
        <v>3256.42345938259</v>
      </c>
      <c r="I28" s="26">
        <v>144.78695320138601</v>
      </c>
      <c r="J28" s="26">
        <v>1035.14067229947</v>
      </c>
      <c r="K28" s="26">
        <v>2695.90273439265</v>
      </c>
      <c r="L28" s="26">
        <v>428.44344271565302</v>
      </c>
      <c r="M28" s="26">
        <v>1312.05128270418</v>
      </c>
      <c r="N28" s="26">
        <v>519938.23313261301</v>
      </c>
      <c r="O28" s="26">
        <v>71861.013099984993</v>
      </c>
      <c r="P28" s="26">
        <v>448077.22003262799</v>
      </c>
      <c r="Q28" s="26">
        <v>238.62105162673501</v>
      </c>
      <c r="R28" s="26">
        <v>70.5808114331696</v>
      </c>
      <c r="S28" s="26">
        <v>33101.348094269597</v>
      </c>
      <c r="T28" s="26">
        <v>138.92255924646</v>
      </c>
      <c r="U28" s="26">
        <v>3424.1195120069201</v>
      </c>
      <c r="V28" s="26">
        <v>658.65231843560002</v>
      </c>
      <c r="W28" s="26">
        <v>1802.8010954766601</v>
      </c>
      <c r="X28" s="26">
        <v>8564.9211331756997</v>
      </c>
      <c r="Y28" s="26">
        <v>10209.678112953799</v>
      </c>
      <c r="Z28" s="26">
        <v>1126.2133364198</v>
      </c>
      <c r="AA28" s="26">
        <v>224.26563638067199</v>
      </c>
      <c r="AB28" s="28"/>
      <c r="AC28" s="101">
        <f t="shared" si="2"/>
        <v>2.2209118914831472E-3</v>
      </c>
      <c r="AD28" s="101">
        <f t="shared" si="2"/>
        <v>8.0589304711813463E-5</v>
      </c>
      <c r="AE28" s="28"/>
      <c r="AF28" s="26">
        <v>31</v>
      </c>
      <c r="AG28" s="26" t="s">
        <v>27</v>
      </c>
      <c r="AH28" s="26">
        <v>1884.30972236</v>
      </c>
      <c r="AI28" s="26">
        <v>1759.8818137999999</v>
      </c>
      <c r="AJ28" s="26">
        <v>80.184329370200004</v>
      </c>
      <c r="AK28" s="26">
        <v>581.65988116000005</v>
      </c>
      <c r="AL28" s="26">
        <v>1475.68073323</v>
      </c>
      <c r="AM28" s="26">
        <v>239.34071764000001</v>
      </c>
      <c r="AN28" s="26">
        <v>722.45282984400001</v>
      </c>
      <c r="AO28" s="26">
        <v>243192.05460199999</v>
      </c>
      <c r="AP28" s="26">
        <v>127.729115349</v>
      </c>
      <c r="AQ28" s="26">
        <v>38.565200924499997</v>
      </c>
      <c r="AR28" s="26">
        <v>18030.0706756</v>
      </c>
      <c r="AS28" s="26">
        <v>77.711221066299998</v>
      </c>
      <c r="AT28" s="26">
        <v>1905.2646148199999</v>
      </c>
      <c r="AU28" s="26">
        <v>370.623992128</v>
      </c>
      <c r="AV28" s="26">
        <v>1014.80866121</v>
      </c>
      <c r="AW28" s="26">
        <v>4765.6873544099999</v>
      </c>
      <c r="AX28" s="26">
        <v>5600.5074980400004</v>
      </c>
      <c r="AY28" s="26">
        <v>626.44917264399999</v>
      </c>
      <c r="AZ28" s="26">
        <v>122.68152339</v>
      </c>
      <c r="BA28" s="26">
        <f t="shared" si="0"/>
        <v>282615.66365898604</v>
      </c>
      <c r="BB28" s="26">
        <f t="shared" si="3"/>
        <v>39423.609056986053</v>
      </c>
      <c r="BD28" s="26">
        <f t="shared" si="1"/>
        <v>-236170.39135491097</v>
      </c>
      <c r="BE28" s="26">
        <f t="shared" si="1"/>
        <v>-32431.613280590842</v>
      </c>
      <c r="BG28" s="23">
        <f t="shared" si="4"/>
        <v>0.54355622581596807</v>
      </c>
      <c r="BH28" s="23">
        <f t="shared" si="4"/>
        <v>0.54860914641063263</v>
      </c>
      <c r="BJ28" s="83">
        <v>0.52748840862349988</v>
      </c>
      <c r="BK28" s="83">
        <v>0.53457673314244658</v>
      </c>
      <c r="BL28" s="83"/>
      <c r="BM28" s="83"/>
    </row>
    <row r="29" spans="1:65" x14ac:dyDescent="0.25">
      <c r="A29" s="28" t="s">
        <v>28</v>
      </c>
      <c r="B29" s="26">
        <v>140428.110717314</v>
      </c>
      <c r="C29" s="26">
        <v>18561.160409559299</v>
      </c>
      <c r="D29" s="26"/>
      <c r="E29" s="26"/>
      <c r="F29" s="26" t="s">
        <v>28</v>
      </c>
      <c r="G29" s="26">
        <v>1219.3329995535601</v>
      </c>
      <c r="H29" s="26">
        <v>673.19673241951705</v>
      </c>
      <c r="I29" s="26">
        <v>39.418323881016498</v>
      </c>
      <c r="J29" s="26">
        <v>74.865594922755506</v>
      </c>
      <c r="K29" s="26">
        <v>668.60902561219598</v>
      </c>
      <c r="L29" s="26">
        <v>39.007627782646303</v>
      </c>
      <c r="M29" s="26">
        <v>294.50430705974998</v>
      </c>
      <c r="N29" s="26">
        <v>139659.672746892</v>
      </c>
      <c r="O29" s="26">
        <v>18452.7123327546</v>
      </c>
      <c r="P29" s="26">
        <v>121206.960414138</v>
      </c>
      <c r="Q29" s="26">
        <v>74.233089281679</v>
      </c>
      <c r="R29" s="26">
        <v>21.646202549645299</v>
      </c>
      <c r="S29" s="26">
        <v>10599.903189536801</v>
      </c>
      <c r="T29" s="26">
        <v>56.8649078743586</v>
      </c>
      <c r="U29" s="26">
        <v>327.69858992377499</v>
      </c>
      <c r="V29" s="26">
        <v>39.939125922496501</v>
      </c>
      <c r="W29" s="26">
        <v>108.522720657859</v>
      </c>
      <c r="X29" s="26">
        <v>819.61000975545198</v>
      </c>
      <c r="Y29" s="26">
        <v>3216.2488459355</v>
      </c>
      <c r="Z29" s="26">
        <v>122.575254771628</v>
      </c>
      <c r="AA29" s="26">
        <v>56.535785313910502</v>
      </c>
      <c r="AB29" s="28"/>
      <c r="AC29" s="101">
        <f t="shared" si="2"/>
        <v>-5.4721092984644166E-3</v>
      </c>
      <c r="AD29" s="101">
        <f t="shared" si="2"/>
        <v>-5.8427422861367624E-3</v>
      </c>
      <c r="AE29" s="28"/>
      <c r="AF29" s="26">
        <v>32</v>
      </c>
      <c r="AG29" s="26" t="s">
        <v>28</v>
      </c>
      <c r="AH29" s="26">
        <v>813.65585212600001</v>
      </c>
      <c r="AI29" s="26">
        <v>430.397865147</v>
      </c>
      <c r="AJ29" s="26">
        <v>26.553026981599999</v>
      </c>
      <c r="AK29" s="26">
        <v>50.592689847199999</v>
      </c>
      <c r="AL29" s="26">
        <v>437.28486167</v>
      </c>
      <c r="AM29" s="26">
        <v>26.0742543486</v>
      </c>
      <c r="AN29" s="26">
        <v>194.21098461400001</v>
      </c>
      <c r="AO29" s="26">
        <v>79952.088954399995</v>
      </c>
      <c r="AP29" s="26">
        <v>48.693243345100001</v>
      </c>
      <c r="AQ29" s="26">
        <v>14.339770702799999</v>
      </c>
      <c r="AR29" s="26">
        <v>7016.8260931100003</v>
      </c>
      <c r="AS29" s="26">
        <v>38.948466987400003</v>
      </c>
      <c r="AT29" s="26">
        <v>213.76243194</v>
      </c>
      <c r="AU29" s="26">
        <v>27.440476538599999</v>
      </c>
      <c r="AV29" s="26">
        <v>75.022420587100001</v>
      </c>
      <c r="AW29" s="26">
        <v>534.63874661800003</v>
      </c>
      <c r="AX29" s="26">
        <v>2132.4569508</v>
      </c>
      <c r="AY29" s="26">
        <v>81.190070608599996</v>
      </c>
      <c r="AZ29" s="26">
        <v>36.878639819500002</v>
      </c>
      <c r="BA29" s="26">
        <f t="shared" si="0"/>
        <v>92151.055800191491</v>
      </c>
      <c r="BB29" s="26">
        <f t="shared" si="3"/>
        <v>12198.966845791496</v>
      </c>
      <c r="BD29" s="26">
        <f t="shared" si="1"/>
        <v>-48277.054917122514</v>
      </c>
      <c r="BE29" s="26">
        <f t="shared" si="1"/>
        <v>-6362.1935637678034</v>
      </c>
      <c r="BG29" s="23">
        <f t="shared" si="4"/>
        <v>0.65982580359613674</v>
      </c>
      <c r="BH29" s="23">
        <f t="shared" si="4"/>
        <v>0.66109342766578794</v>
      </c>
      <c r="BJ29" s="83">
        <v>0.66074009005956147</v>
      </c>
      <c r="BK29" s="83">
        <v>0.65956225764164922</v>
      </c>
      <c r="BL29" s="83"/>
      <c r="BM29" s="83"/>
    </row>
    <row r="30" spans="1:65" x14ac:dyDescent="0.25">
      <c r="A30" s="28" t="s">
        <v>29</v>
      </c>
      <c r="B30" s="26">
        <v>20700.600832197</v>
      </c>
      <c r="C30" s="26">
        <v>4345.5899582119</v>
      </c>
      <c r="D30" s="28" t="s">
        <v>239</v>
      </c>
      <c r="F30" s="28" t="s">
        <v>29</v>
      </c>
      <c r="G30" s="26">
        <v>238.722423540953</v>
      </c>
      <c r="H30" s="26">
        <v>206.32487419875699</v>
      </c>
      <c r="I30" s="26">
        <v>8.9931905730363706</v>
      </c>
      <c r="J30" s="26">
        <v>40.102471491481801</v>
      </c>
      <c r="K30" s="26">
        <v>182.350729784994</v>
      </c>
      <c r="L30" s="26">
        <v>8.0830988607615808</v>
      </c>
      <c r="M30" s="26">
        <v>72.185409040052406</v>
      </c>
      <c r="N30" s="26">
        <v>20788.412359849401</v>
      </c>
      <c r="O30" s="26">
        <v>4369.1934355947196</v>
      </c>
      <c r="P30" s="26">
        <v>16419.218924254699</v>
      </c>
      <c r="Q30" s="26">
        <v>27.074474335444201</v>
      </c>
      <c r="R30" s="26">
        <v>4.1979007920104499</v>
      </c>
      <c r="S30" s="26">
        <v>2227.5177895357601</v>
      </c>
      <c r="T30" s="26">
        <v>10.3630112380605</v>
      </c>
      <c r="U30" s="26">
        <v>157.00534069676999</v>
      </c>
      <c r="V30" s="26">
        <v>4.3962428170659704</v>
      </c>
      <c r="W30" s="26">
        <v>6.3441132955240596</v>
      </c>
      <c r="X30" s="26">
        <v>392.183301641892</v>
      </c>
      <c r="Y30" s="26">
        <v>738.07422179599496</v>
      </c>
      <c r="Z30" s="26">
        <v>29.282797334611999</v>
      </c>
      <c r="AA30" s="26">
        <v>15.992044621549001</v>
      </c>
      <c r="AB30" s="28"/>
      <c r="AC30" s="101">
        <f t="shared" si="2"/>
        <v>4.2419796586687175E-3</v>
      </c>
      <c r="AD30" s="101">
        <f t="shared" si="2"/>
        <v>5.4315933186967905E-3</v>
      </c>
      <c r="AE30" s="28"/>
      <c r="AF30" s="26">
        <v>33</v>
      </c>
      <c r="AG30" s="26" t="s">
        <v>29</v>
      </c>
      <c r="AH30" s="26">
        <v>34.008034375199998</v>
      </c>
      <c r="AI30" s="26">
        <v>29.5116335341</v>
      </c>
      <c r="AJ30" s="26">
        <v>1.2932661291900001</v>
      </c>
      <c r="AK30" s="26">
        <v>5.8211560417200001</v>
      </c>
      <c r="AL30" s="26">
        <v>25.915186366699999</v>
      </c>
      <c r="AM30" s="26">
        <v>1.1645031189899999</v>
      </c>
      <c r="AN30" s="26">
        <v>10.288422987100001</v>
      </c>
      <c r="AO30" s="26">
        <v>2323.2730084</v>
      </c>
      <c r="AP30" s="26">
        <v>3.8691894863899998</v>
      </c>
      <c r="AQ30" s="26">
        <v>0.59732351689899998</v>
      </c>
      <c r="AR30" s="26">
        <v>318.53411326000003</v>
      </c>
      <c r="AS30" s="26">
        <v>1.50584169829</v>
      </c>
      <c r="AT30" s="26">
        <v>22.5773455922</v>
      </c>
      <c r="AU30" s="26">
        <v>0.63616152961899997</v>
      </c>
      <c r="AV30" s="26">
        <v>0.914213930876</v>
      </c>
      <c r="AW30" s="26">
        <v>56.393920023299998</v>
      </c>
      <c r="AX30" s="26">
        <v>105.134150366</v>
      </c>
      <c r="AY30" s="26">
        <v>4.2182950467499998</v>
      </c>
      <c r="AZ30" s="26">
        <v>2.2747501937000001</v>
      </c>
      <c r="BA30" s="26">
        <f t="shared" si="0"/>
        <v>2947.9305155970246</v>
      </c>
      <c r="BB30" s="26">
        <f t="shared" si="3"/>
        <v>624.65750719702464</v>
      </c>
      <c r="BD30" s="26">
        <f t="shared" si="1"/>
        <v>-17752.670316599975</v>
      </c>
      <c r="BE30" s="26">
        <f t="shared" si="1"/>
        <v>-3720.9324510148754</v>
      </c>
      <c r="BG30" s="23">
        <f t="shared" si="4"/>
        <v>0.14180642872423666</v>
      </c>
      <c r="BH30" s="23">
        <f t="shared" si="4"/>
        <v>0.14296860883020127</v>
      </c>
      <c r="BJ30" s="83">
        <v>0.17441129441988132</v>
      </c>
      <c r="BK30" s="83">
        <v>0.17461182002797426</v>
      </c>
      <c r="BL30" s="83"/>
      <c r="BM30" s="83"/>
    </row>
    <row r="31" spans="1:65" x14ac:dyDescent="0.25">
      <c r="A31" s="28" t="s">
        <v>30</v>
      </c>
      <c r="B31" s="26">
        <v>32578.458767391901</v>
      </c>
      <c r="C31" s="26">
        <v>6080.0505239350596</v>
      </c>
      <c r="D31" s="28" t="s">
        <v>239</v>
      </c>
      <c r="F31" s="28" t="s">
        <v>30</v>
      </c>
      <c r="G31" s="26">
        <v>339.490240689605</v>
      </c>
      <c r="H31" s="26">
        <v>292.59149985945498</v>
      </c>
      <c r="I31" s="26">
        <v>12.079834510050301</v>
      </c>
      <c r="J31" s="26">
        <v>47.089733306877797</v>
      </c>
      <c r="K31" s="26">
        <v>257.010425547159</v>
      </c>
      <c r="L31" s="26">
        <v>10.8074277352469</v>
      </c>
      <c r="M31" s="26">
        <v>101.15866664462</v>
      </c>
      <c r="N31" s="26">
        <v>32728.8349231303</v>
      </c>
      <c r="O31" s="26">
        <v>6109.9309074113899</v>
      </c>
      <c r="P31" s="26">
        <v>26618.904015718901</v>
      </c>
      <c r="Q31" s="26">
        <v>37.379119804670403</v>
      </c>
      <c r="R31" s="26">
        <v>6.1451624751290996</v>
      </c>
      <c r="S31" s="26">
        <v>3181.52939224083</v>
      </c>
      <c r="T31" s="26">
        <v>13.342093762573199</v>
      </c>
      <c r="U31" s="26">
        <v>199.296729222815</v>
      </c>
      <c r="V31" s="26">
        <v>5.62125965486642</v>
      </c>
      <c r="W31" s="26">
        <v>8.7453257163643503</v>
      </c>
      <c r="X31" s="26">
        <v>497.960316363255</v>
      </c>
      <c r="Y31" s="26">
        <v>1037.9196331508999</v>
      </c>
      <c r="Z31" s="26">
        <v>39.409084144909698</v>
      </c>
      <c r="AA31" s="26">
        <v>22.354962582053201</v>
      </c>
      <c r="AB31" s="28"/>
      <c r="AC31" s="101">
        <f t="shared" si="2"/>
        <v>4.6158155243645731E-3</v>
      </c>
      <c r="AD31" s="101">
        <f t="shared" si="2"/>
        <v>4.9144959172134385E-3</v>
      </c>
      <c r="AE31" s="28"/>
      <c r="AF31" s="26">
        <v>34</v>
      </c>
      <c r="AG31" s="26" t="s">
        <v>30</v>
      </c>
      <c r="AH31" s="26">
        <v>113.186796914</v>
      </c>
      <c r="AI31" s="26">
        <v>97.619398783899996</v>
      </c>
      <c r="AJ31" s="26">
        <v>4.0601992925400001</v>
      </c>
      <c r="AK31" s="26">
        <v>16.130956338299999</v>
      </c>
      <c r="AL31" s="26">
        <v>85.872330579999996</v>
      </c>
      <c r="AM31" s="26">
        <v>3.6179037406900001</v>
      </c>
      <c r="AN31" s="26">
        <v>33.799050380700002</v>
      </c>
      <c r="AO31" s="26">
        <v>8683.0765386399999</v>
      </c>
      <c r="AP31" s="26">
        <v>12.5615593951</v>
      </c>
      <c r="AQ31" s="26">
        <v>2.0413697881699999</v>
      </c>
      <c r="AR31" s="26">
        <v>1060.0491424500001</v>
      </c>
      <c r="AS31" s="26">
        <v>4.5041687287499999</v>
      </c>
      <c r="AT31" s="26">
        <v>67.531441066699998</v>
      </c>
      <c r="AU31" s="26">
        <v>1.87274852763</v>
      </c>
      <c r="AV31" s="26">
        <v>2.8472776584499999</v>
      </c>
      <c r="AW31" s="26">
        <v>168.726847709</v>
      </c>
      <c r="AX31" s="26">
        <v>346.74223476100002</v>
      </c>
      <c r="AY31" s="26">
        <v>13.2016353093</v>
      </c>
      <c r="AZ31" s="26">
        <v>7.4753624932699996</v>
      </c>
      <c r="BA31" s="26">
        <f t="shared" si="0"/>
        <v>10724.916962557501</v>
      </c>
      <c r="BB31" s="26">
        <f t="shared" si="3"/>
        <v>2041.8404239175015</v>
      </c>
      <c r="BD31" s="26">
        <f t="shared" si="1"/>
        <v>-21853.5418048344</v>
      </c>
      <c r="BE31" s="26">
        <f t="shared" si="1"/>
        <v>-4038.210100017558</v>
      </c>
      <c r="BG31" s="23">
        <f t="shared" si="4"/>
        <v>0.32769015419421271</v>
      </c>
      <c r="BH31" s="23">
        <f t="shared" si="4"/>
        <v>0.33418388110424202</v>
      </c>
      <c r="BJ31" s="83">
        <v>0.33647107715029179</v>
      </c>
      <c r="BK31" s="83">
        <v>0.33847496838373725</v>
      </c>
      <c r="BL31" s="83"/>
      <c r="BM31" s="83"/>
    </row>
    <row r="32" spans="1:65" x14ac:dyDescent="0.25">
      <c r="A32" s="28" t="s">
        <v>31</v>
      </c>
      <c r="B32" s="26">
        <v>213250.778517723</v>
      </c>
      <c r="C32" s="26">
        <v>26586.939133288</v>
      </c>
      <c r="F32" s="28" t="s">
        <v>31</v>
      </c>
      <c r="G32" s="26">
        <v>1249.9348821905101</v>
      </c>
      <c r="H32" s="26">
        <v>1515.7710361172201</v>
      </c>
      <c r="I32" s="26">
        <v>46.938915744859003</v>
      </c>
      <c r="J32" s="26">
        <v>206.15333906535</v>
      </c>
      <c r="K32" s="26">
        <v>1025.80189509306</v>
      </c>
      <c r="L32" s="26">
        <v>93.076132707220694</v>
      </c>
      <c r="M32" s="26">
        <v>442.49369852896598</v>
      </c>
      <c r="N32" s="26">
        <v>214191.306348916</v>
      </c>
      <c r="O32" s="26">
        <v>26689.155495231898</v>
      </c>
      <c r="P32" s="26">
        <v>187502.150853684</v>
      </c>
      <c r="Q32" s="26">
        <v>141.40830607869401</v>
      </c>
      <c r="R32" s="26">
        <v>27.862881079382898</v>
      </c>
      <c r="S32" s="26">
        <v>14125.340940161001</v>
      </c>
      <c r="T32" s="26">
        <v>40.430037180949803</v>
      </c>
      <c r="U32" s="26">
        <v>906.46593936187196</v>
      </c>
      <c r="V32" s="26">
        <v>103.46460455144199</v>
      </c>
      <c r="W32" s="26">
        <v>274.91637216223802</v>
      </c>
      <c r="X32" s="26">
        <v>2267.3308142220098</v>
      </c>
      <c r="Y32" s="26">
        <v>3850.9755231843501</v>
      </c>
      <c r="Z32" s="26">
        <v>284.30761696897503</v>
      </c>
      <c r="AA32" s="26">
        <v>86.482560833788</v>
      </c>
      <c r="AB32" s="28"/>
      <c r="AC32" s="101">
        <f t="shared" si="2"/>
        <v>4.4104309383087925E-3</v>
      </c>
      <c r="AD32" s="101">
        <f t="shared" si="2"/>
        <v>3.8446081149641864E-3</v>
      </c>
      <c r="AE32" s="28"/>
      <c r="AF32" s="26">
        <v>35</v>
      </c>
      <c r="AG32" s="26" t="s">
        <v>31</v>
      </c>
      <c r="AH32" s="26">
        <v>761.45903936599996</v>
      </c>
      <c r="AI32" s="26">
        <v>915.68395649700005</v>
      </c>
      <c r="AJ32" s="26">
        <v>28.719985319399999</v>
      </c>
      <c r="AK32" s="26">
        <v>127.558543117</v>
      </c>
      <c r="AL32" s="26">
        <v>622.31726468299996</v>
      </c>
      <c r="AM32" s="26">
        <v>57.400025332200002</v>
      </c>
      <c r="AN32" s="26">
        <v>269.40812879800001</v>
      </c>
      <c r="AO32" s="26">
        <v>113768.99952</v>
      </c>
      <c r="AP32" s="26">
        <v>85.3758009453</v>
      </c>
      <c r="AQ32" s="26">
        <v>16.9289370117</v>
      </c>
      <c r="AR32" s="26">
        <v>8571.6929326499994</v>
      </c>
      <c r="AS32" s="26">
        <v>24.9833726998</v>
      </c>
      <c r="AT32" s="26">
        <v>554.69642030800003</v>
      </c>
      <c r="AU32" s="26">
        <v>64.687127763199996</v>
      </c>
      <c r="AV32" s="26">
        <v>172.21253744000001</v>
      </c>
      <c r="AW32" s="26">
        <v>1387.4546582800001</v>
      </c>
      <c r="AX32" s="26">
        <v>2341.3048919600001</v>
      </c>
      <c r="AY32" s="26">
        <v>174.45161738600001</v>
      </c>
      <c r="AZ32" s="26">
        <v>52.430049289400003</v>
      </c>
      <c r="BA32" s="26">
        <f t="shared" si="0"/>
        <v>129997.764808846</v>
      </c>
      <c r="BB32" s="26">
        <f t="shared" si="3"/>
        <v>16228.765288846</v>
      </c>
      <c r="BD32" s="26">
        <f t="shared" si="1"/>
        <v>-83253.013708876999</v>
      </c>
      <c r="BE32" s="26">
        <f t="shared" si="1"/>
        <v>-10358.173844442001</v>
      </c>
      <c r="BG32" s="23">
        <f t="shared" si="4"/>
        <v>0.60692362834316271</v>
      </c>
      <c r="BH32" s="23">
        <f t="shared" si="4"/>
        <v>0.60806589746705619</v>
      </c>
      <c r="BJ32" s="83">
        <v>0.59093353553625116</v>
      </c>
      <c r="BK32" s="83">
        <v>0.59365850238819573</v>
      </c>
      <c r="BL32" s="83"/>
      <c r="BM32" s="83"/>
    </row>
    <row r="33" spans="1:65" x14ac:dyDescent="0.25">
      <c r="A33" s="28" t="s">
        <v>32</v>
      </c>
      <c r="B33" s="26">
        <v>235578.20131746199</v>
      </c>
      <c r="C33" s="26">
        <v>33245.742038239499</v>
      </c>
      <c r="D33" s="28" t="s">
        <v>239</v>
      </c>
      <c r="F33" s="28" t="s">
        <v>32</v>
      </c>
      <c r="G33" s="26">
        <v>1757.3039802245401</v>
      </c>
      <c r="H33" s="26">
        <v>1799.41127454708</v>
      </c>
      <c r="I33" s="26">
        <v>55.389934412495798</v>
      </c>
      <c r="J33" s="26">
        <v>209.02291044274301</v>
      </c>
      <c r="K33" s="26">
        <v>1385.0963273202201</v>
      </c>
      <c r="L33" s="26">
        <v>85.0391603917613</v>
      </c>
      <c r="M33" s="26">
        <v>562.20660493725097</v>
      </c>
      <c r="N33" s="26">
        <v>236015.82401789</v>
      </c>
      <c r="O33" s="26">
        <v>33299.6073767423</v>
      </c>
      <c r="P33" s="26">
        <v>202716.216641148</v>
      </c>
      <c r="Q33" s="26">
        <v>158.26449235822801</v>
      </c>
      <c r="R33" s="26">
        <v>35.247532267398498</v>
      </c>
      <c r="S33" s="26">
        <v>17678.745840043601</v>
      </c>
      <c r="T33" s="26">
        <v>50.477479521817401</v>
      </c>
      <c r="U33" s="26">
        <v>1008.3806460644701</v>
      </c>
      <c r="V33" s="26">
        <v>77.058187580261901</v>
      </c>
      <c r="W33" s="26">
        <v>187.073559262994</v>
      </c>
      <c r="X33" s="26">
        <v>2521.3336909230102</v>
      </c>
      <c r="Y33" s="26">
        <v>5331.6946694444896</v>
      </c>
      <c r="Z33" s="26">
        <v>277.24281739667202</v>
      </c>
      <c r="AA33" s="26">
        <v>120.618269603223</v>
      </c>
      <c r="AB33" s="28"/>
      <c r="AC33" s="101">
        <f t="shared" si="2"/>
        <v>1.8576536283094957E-3</v>
      </c>
      <c r="AD33" s="101">
        <f t="shared" si="2"/>
        <v>1.6202176639897137E-3</v>
      </c>
      <c r="AE33" s="28"/>
      <c r="AF33" s="26">
        <v>36</v>
      </c>
      <c r="AG33" s="26" t="s">
        <v>32</v>
      </c>
      <c r="AH33" s="26">
        <v>365.41061896799999</v>
      </c>
      <c r="AI33" s="26">
        <v>379.68409232800002</v>
      </c>
      <c r="AJ33" s="26">
        <v>11.7783273277</v>
      </c>
      <c r="AK33" s="26">
        <v>48.220354603399997</v>
      </c>
      <c r="AL33" s="26">
        <v>286.88793131</v>
      </c>
      <c r="AM33" s="26">
        <v>19.123036534600001</v>
      </c>
      <c r="AN33" s="26">
        <v>118.086557949</v>
      </c>
      <c r="AO33" s="26">
        <v>41732.280541</v>
      </c>
      <c r="AP33" s="26">
        <v>31.5810026461</v>
      </c>
      <c r="AQ33" s="26">
        <v>7.3077844005900001</v>
      </c>
      <c r="AR33" s="26">
        <v>3705.4165818900001</v>
      </c>
      <c r="AS33" s="26">
        <v>11.199938249500001</v>
      </c>
      <c r="AT33" s="26">
        <v>220.40050327399999</v>
      </c>
      <c r="AU33" s="26">
        <v>18.178880081199999</v>
      </c>
      <c r="AV33" s="26">
        <v>44.356335847099999</v>
      </c>
      <c r="AW33" s="26">
        <v>551.00870686799999</v>
      </c>
      <c r="AX33" s="26">
        <v>1107.2290268100001</v>
      </c>
      <c r="AY33" s="26">
        <v>61.494529120300001</v>
      </c>
      <c r="AZ33" s="26">
        <v>25.125427644799998</v>
      </c>
      <c r="BA33" s="26">
        <f t="shared" si="0"/>
        <v>48744.770176852282</v>
      </c>
      <c r="BB33" s="26">
        <f t="shared" si="3"/>
        <v>7012.4896358522819</v>
      </c>
      <c r="BD33" s="26">
        <f t="shared" si="1"/>
        <v>-186833.43114060973</v>
      </c>
      <c r="BE33" s="26">
        <f t="shared" si="1"/>
        <v>-26233.252402387217</v>
      </c>
      <c r="BG33" s="23">
        <f t="shared" si="4"/>
        <v>0.20653178819551279</v>
      </c>
      <c r="BH33" s="23">
        <f t="shared" si="4"/>
        <v>0.21058775728238974</v>
      </c>
      <c r="BJ33" s="83">
        <v>0.25682533962307752</v>
      </c>
      <c r="BK33" s="83">
        <v>0.25700220407735547</v>
      </c>
      <c r="BL33" s="83"/>
      <c r="BM33" s="83"/>
    </row>
    <row r="34" spans="1:65" x14ac:dyDescent="0.25">
      <c r="A34" s="28" t="s">
        <v>33</v>
      </c>
      <c r="B34" s="26">
        <v>236951.174959942</v>
      </c>
      <c r="C34" s="26">
        <v>32029.9376949957</v>
      </c>
      <c r="D34" s="28" t="s">
        <v>239</v>
      </c>
      <c r="F34" s="28" t="s">
        <v>33</v>
      </c>
      <c r="G34" s="26">
        <v>1748.9861406438499</v>
      </c>
      <c r="H34" s="26">
        <v>1624.19032391408</v>
      </c>
      <c r="I34" s="26">
        <v>54.779451313679097</v>
      </c>
      <c r="J34" s="26">
        <v>220.09872992829401</v>
      </c>
      <c r="K34" s="26">
        <v>1352.0917146998599</v>
      </c>
      <c r="L34" s="26">
        <v>91.011266908072798</v>
      </c>
      <c r="M34" s="26">
        <v>554.50902153364495</v>
      </c>
      <c r="N34" s="26">
        <v>237440.83886123999</v>
      </c>
      <c r="O34" s="26">
        <v>32065.721787434701</v>
      </c>
      <c r="P34" s="26">
        <v>205375.11707380501</v>
      </c>
      <c r="Q34" s="26">
        <v>145.11572150112701</v>
      </c>
      <c r="R34" s="26">
        <v>34.3047162265689</v>
      </c>
      <c r="S34" s="26">
        <v>16691.5509988591</v>
      </c>
      <c r="T34" s="26">
        <v>50.097984071606099</v>
      </c>
      <c r="U34" s="26">
        <v>1001.94771342118</v>
      </c>
      <c r="V34" s="26">
        <v>98.765122079840395</v>
      </c>
      <c r="W34" s="26">
        <v>251.79912420289099</v>
      </c>
      <c r="X34" s="26">
        <v>2505.7467142864998</v>
      </c>
      <c r="Y34" s="26">
        <v>5243.5153605934802</v>
      </c>
      <c r="Z34" s="26">
        <v>280.40784801336002</v>
      </c>
      <c r="AA34" s="26">
        <v>116.803835237575</v>
      </c>
      <c r="AB34" s="28"/>
      <c r="AC34" s="101">
        <f t="shared" si="2"/>
        <v>2.0665181397845666E-3</v>
      </c>
      <c r="AD34" s="101">
        <f t="shared" si="2"/>
        <v>1.1172076817555308E-3</v>
      </c>
      <c r="AE34" s="28"/>
      <c r="AF34" s="26">
        <v>37</v>
      </c>
      <c r="AG34" s="26" t="s">
        <v>33</v>
      </c>
      <c r="AH34" s="26">
        <v>563.43650072800006</v>
      </c>
      <c r="AI34" s="26">
        <v>517.45617476699999</v>
      </c>
      <c r="AJ34" s="26">
        <v>17.345078189199999</v>
      </c>
      <c r="AK34" s="26">
        <v>68.0142682603</v>
      </c>
      <c r="AL34" s="26">
        <v>434.46296466899997</v>
      </c>
      <c r="AM34" s="26">
        <v>28.1354723376</v>
      </c>
      <c r="AN34" s="26">
        <v>177.20760458399999</v>
      </c>
      <c r="AO34" s="26">
        <v>65802.698836099997</v>
      </c>
      <c r="AP34" s="26">
        <v>45.906628585599996</v>
      </c>
      <c r="AQ34" s="26">
        <v>10.9873041023</v>
      </c>
      <c r="AR34" s="26">
        <v>5338.49475712</v>
      </c>
      <c r="AS34" s="26">
        <v>15.856381836600001</v>
      </c>
      <c r="AT34" s="26">
        <v>314.59253864700003</v>
      </c>
      <c r="AU34" s="26">
        <v>29.948750267299999</v>
      </c>
      <c r="AV34" s="26">
        <v>75.804908546700005</v>
      </c>
      <c r="AW34" s="26">
        <v>786.74825316399995</v>
      </c>
      <c r="AX34" s="26">
        <v>1687.1382856</v>
      </c>
      <c r="AY34" s="26">
        <v>87.270214822200003</v>
      </c>
      <c r="AZ34" s="26">
        <v>37.612508793000003</v>
      </c>
      <c r="BA34" s="26">
        <f t="shared" si="0"/>
        <v>76039.117431119797</v>
      </c>
      <c r="BB34" s="26">
        <f t="shared" si="3"/>
        <v>10236.418595019801</v>
      </c>
      <c r="BD34" s="26">
        <f t="shared" si="1"/>
        <v>-160912.05752882222</v>
      </c>
      <c r="BE34" s="26">
        <f t="shared" si="1"/>
        <v>-21793.5190999759</v>
      </c>
      <c r="BG34" s="23">
        <f t="shared" si="4"/>
        <v>0.32024447772254094</v>
      </c>
      <c r="BH34" s="23">
        <f t="shared" si="4"/>
        <v>0.31923243963998504</v>
      </c>
      <c r="BJ34" s="83">
        <v>0.31430176167688079</v>
      </c>
      <c r="BK34" s="83">
        <v>0.31317039263680113</v>
      </c>
      <c r="BL34" s="83"/>
      <c r="BM34" s="83"/>
    </row>
    <row r="35" spans="1:65" x14ac:dyDescent="0.25">
      <c r="A35" s="28" t="s">
        <v>34</v>
      </c>
      <c r="B35" s="26">
        <v>392392.69444094901</v>
      </c>
      <c r="C35" s="26">
        <v>60803.342818675497</v>
      </c>
      <c r="D35" s="28" t="s">
        <v>239</v>
      </c>
      <c r="F35" s="28" t="s">
        <v>34</v>
      </c>
      <c r="G35" s="26">
        <v>4163.0279328913002</v>
      </c>
      <c r="H35" s="26">
        <v>2322.6225230796299</v>
      </c>
      <c r="I35" s="26">
        <v>95.888677237829</v>
      </c>
      <c r="J35" s="26">
        <v>291.06019243042999</v>
      </c>
      <c r="K35" s="26">
        <v>2909.18090290293</v>
      </c>
      <c r="L35" s="26">
        <v>140.98515440621199</v>
      </c>
      <c r="M35" s="26">
        <v>1141.7237014500899</v>
      </c>
      <c r="N35" s="26">
        <v>391394.19142153999</v>
      </c>
      <c r="O35" s="26">
        <v>60485.216353500102</v>
      </c>
      <c r="P35" s="26">
        <v>330908.97506804002</v>
      </c>
      <c r="Q35" s="26">
        <v>161.073493829814</v>
      </c>
      <c r="R35" s="26">
        <v>70.875286319769302</v>
      </c>
      <c r="S35" s="26">
        <v>30728.627414805102</v>
      </c>
      <c r="T35" s="26">
        <v>90.697351323048693</v>
      </c>
      <c r="U35" s="26">
        <v>1498.20654618407</v>
      </c>
      <c r="V35" s="26">
        <v>187.11580131946599</v>
      </c>
      <c r="W35" s="26">
        <v>479.95057041286998</v>
      </c>
      <c r="X35" s="26">
        <v>3748.9187399482998</v>
      </c>
      <c r="Y35" s="26">
        <v>11800.087727640899</v>
      </c>
      <c r="Z35" s="26">
        <v>400.24386459211701</v>
      </c>
      <c r="AA35" s="26">
        <v>254.93047272607001</v>
      </c>
      <c r="AB35" s="28"/>
      <c r="AC35" s="50">
        <f t="shared" si="2"/>
        <v>-2.5446524197694654E-3</v>
      </c>
      <c r="AD35" s="50">
        <f t="shared" si="2"/>
        <v>-5.2320555158306883E-3</v>
      </c>
      <c r="AE35" s="28"/>
      <c r="AF35" s="26">
        <v>38</v>
      </c>
      <c r="AG35" s="26" t="s">
        <v>34</v>
      </c>
      <c r="AH35" s="26">
        <v>1942.5780476100001</v>
      </c>
      <c r="AI35" s="26">
        <v>1060.1517017399999</v>
      </c>
      <c r="AJ35" s="26">
        <v>46.518133177199999</v>
      </c>
      <c r="AK35" s="26">
        <v>165.20276033499999</v>
      </c>
      <c r="AL35" s="26">
        <v>1352.0386256199999</v>
      </c>
      <c r="AM35" s="26">
        <v>75.791118002100006</v>
      </c>
      <c r="AN35" s="26">
        <v>539.74585370900002</v>
      </c>
      <c r="AO35" s="26">
        <v>152438.70319199999</v>
      </c>
      <c r="AP35" s="26">
        <v>71.200934139200001</v>
      </c>
      <c r="AQ35" s="26">
        <v>32.9110599073</v>
      </c>
      <c r="AR35" s="26">
        <v>14217.8101025</v>
      </c>
      <c r="AS35" s="26">
        <v>45.249712963299999</v>
      </c>
      <c r="AT35" s="26">
        <v>762.73489219500004</v>
      </c>
      <c r="AU35" s="26">
        <v>106.841973459</v>
      </c>
      <c r="AV35" s="26">
        <v>278.25552105600002</v>
      </c>
      <c r="AW35" s="26">
        <v>1908.41866037</v>
      </c>
      <c r="AX35" s="26">
        <v>5495.1177355299997</v>
      </c>
      <c r="AY35" s="26">
        <v>208.89989989</v>
      </c>
      <c r="AZ35" s="26">
        <v>118.27588729999999</v>
      </c>
      <c r="BA35" s="26">
        <f t="shared" si="0"/>
        <v>180866.44581150304</v>
      </c>
      <c r="BB35" s="26">
        <f t="shared" si="3"/>
        <v>28427.742619503057</v>
      </c>
      <c r="BD35" s="26">
        <f t="shared" ref="BD35:BE51" si="5">BA35-B35</f>
        <v>-211526.24862944597</v>
      </c>
      <c r="BE35" s="26">
        <f t="shared" si="5"/>
        <v>-32375.600199172441</v>
      </c>
      <c r="BG35" s="23">
        <f t="shared" si="4"/>
        <v>0.46210815023748264</v>
      </c>
      <c r="BH35" s="23">
        <f t="shared" si="4"/>
        <v>0.46999489021184637</v>
      </c>
      <c r="BJ35" s="83">
        <v>0.47247587958451859</v>
      </c>
      <c r="BK35" s="83">
        <v>0.47697598192215196</v>
      </c>
      <c r="BL35" s="83"/>
      <c r="BM35" s="83"/>
    </row>
    <row r="36" spans="1:65" x14ac:dyDescent="0.25">
      <c r="A36" s="28" t="s">
        <v>35</v>
      </c>
      <c r="B36" s="26">
        <v>275992.45804401801</v>
      </c>
      <c r="C36" s="26">
        <v>43323.325515834797</v>
      </c>
      <c r="D36" s="28" t="s">
        <v>239</v>
      </c>
      <c r="F36" s="28" t="s">
        <v>35</v>
      </c>
      <c r="G36" s="26">
        <v>2491.4145241598899</v>
      </c>
      <c r="H36" s="26">
        <v>2077.9699984016402</v>
      </c>
      <c r="I36" s="26">
        <v>74.577848399168801</v>
      </c>
      <c r="J36" s="26">
        <v>301.681306458991</v>
      </c>
      <c r="K36" s="26">
        <v>1870.5869528266001</v>
      </c>
      <c r="L36" s="26">
        <v>109.173958012974</v>
      </c>
      <c r="M36" s="26">
        <v>755.37860524589701</v>
      </c>
      <c r="N36" s="26">
        <v>275900.969177411</v>
      </c>
      <c r="O36" s="26">
        <v>43306.055658118203</v>
      </c>
      <c r="P36" s="26">
        <v>232594.91351929301</v>
      </c>
      <c r="Q36" s="26">
        <v>178.82487111228701</v>
      </c>
      <c r="R36" s="26">
        <v>45.885245203569198</v>
      </c>
      <c r="S36" s="26">
        <v>22353.5806594024</v>
      </c>
      <c r="T36" s="26">
        <v>74.715239912476505</v>
      </c>
      <c r="U36" s="26">
        <v>1337.1754510932101</v>
      </c>
      <c r="V36" s="26">
        <v>112.30005269046499</v>
      </c>
      <c r="W36" s="26">
        <v>271.53655186097598</v>
      </c>
      <c r="X36" s="26">
        <v>3342.9312421391401</v>
      </c>
      <c r="Y36" s="26">
        <v>7401.4419726957503</v>
      </c>
      <c r="Z36" s="26">
        <v>342.54808390791197</v>
      </c>
      <c r="AA36" s="26">
        <v>164.33309459481799</v>
      </c>
      <c r="AB36" s="28"/>
      <c r="AC36" s="50">
        <f t="shared" si="2"/>
        <v>-3.3149045903430713E-4</v>
      </c>
      <c r="AD36" s="50">
        <f t="shared" si="2"/>
        <v>-3.9862724089086035E-4</v>
      </c>
      <c r="AE36" s="28"/>
      <c r="AF36" s="26">
        <v>39</v>
      </c>
      <c r="AG36" s="26" t="s">
        <v>35</v>
      </c>
      <c r="AH36" s="26">
        <v>774.75504109099995</v>
      </c>
      <c r="AI36" s="26">
        <v>636.91251750699996</v>
      </c>
      <c r="AJ36" s="26">
        <v>23.139736750699999</v>
      </c>
      <c r="AK36" s="26">
        <v>96.400911004999998</v>
      </c>
      <c r="AL36" s="26">
        <v>578.65954961299997</v>
      </c>
      <c r="AM36" s="26">
        <v>35.351540323199998</v>
      </c>
      <c r="AN36" s="26">
        <v>235.116099948</v>
      </c>
      <c r="AO36" s="26">
        <v>72209.201633000004</v>
      </c>
      <c r="AP36" s="26">
        <v>52.9153259068</v>
      </c>
      <c r="AQ36" s="26">
        <v>14.2080990354</v>
      </c>
      <c r="AR36" s="26">
        <v>6895.8862093600001</v>
      </c>
      <c r="AS36" s="26">
        <v>23.3844616232</v>
      </c>
      <c r="AT36" s="26">
        <v>419.076757477</v>
      </c>
      <c r="AU36" s="26">
        <v>38.086273251599998</v>
      </c>
      <c r="AV36" s="26">
        <v>93.315872346399999</v>
      </c>
      <c r="AW36" s="26">
        <v>1047.70070121</v>
      </c>
      <c r="AX36" s="26">
        <v>2293.5649957700002</v>
      </c>
      <c r="AY36" s="26">
        <v>109.192836082</v>
      </c>
      <c r="AZ36" s="26">
        <v>50.883271235899997</v>
      </c>
      <c r="BA36" s="26">
        <f t="shared" si="0"/>
        <v>85627.751832536189</v>
      </c>
      <c r="BB36" s="26">
        <f t="shared" si="3"/>
        <v>13418.550199536185</v>
      </c>
      <c r="BD36" s="26">
        <f t="shared" si="5"/>
        <v>-190364.70621148183</v>
      </c>
      <c r="BE36" s="26">
        <f t="shared" si="5"/>
        <v>-29904.775316298612</v>
      </c>
      <c r="BG36" s="23">
        <f t="shared" si="4"/>
        <v>0.31035683596122299</v>
      </c>
      <c r="BH36" s="23">
        <f t="shared" si="4"/>
        <v>0.30985389908214206</v>
      </c>
      <c r="BJ36" s="83">
        <v>0.3152011720155859</v>
      </c>
      <c r="BK36" s="83">
        <v>0.32139197937647962</v>
      </c>
      <c r="BL36" s="83"/>
      <c r="BM36" s="83"/>
    </row>
    <row r="37" spans="1:65" x14ac:dyDescent="0.25">
      <c r="A37" s="28" t="s">
        <v>36</v>
      </c>
      <c r="B37" s="26">
        <v>606047.71154115302</v>
      </c>
      <c r="C37" s="26">
        <v>82683.367067111598</v>
      </c>
      <c r="D37" s="28" t="s">
        <v>239</v>
      </c>
      <c r="F37" s="28" t="s">
        <v>36</v>
      </c>
      <c r="G37" s="26">
        <v>4522.4754309209202</v>
      </c>
      <c r="H37" s="26">
        <v>3944.7988214090801</v>
      </c>
      <c r="I37" s="26">
        <v>143.32625466690899</v>
      </c>
      <c r="J37" s="26">
        <v>691.80566268181201</v>
      </c>
      <c r="K37" s="26">
        <v>3477.6756566742101</v>
      </c>
      <c r="L37" s="26">
        <v>309.994449202753</v>
      </c>
      <c r="M37" s="26">
        <v>1483.1319139976899</v>
      </c>
      <c r="N37" s="26">
        <v>607312.75082968699</v>
      </c>
      <c r="O37" s="26">
        <v>82669.568260861794</v>
      </c>
      <c r="P37" s="26">
        <v>524643.18256882497</v>
      </c>
      <c r="Q37" s="26">
        <v>317.22591709519003</v>
      </c>
      <c r="R37" s="26">
        <v>88.972174837546902</v>
      </c>
      <c r="S37" s="26">
        <v>41503.7140261358</v>
      </c>
      <c r="T37" s="26">
        <v>125.764109150834</v>
      </c>
      <c r="U37" s="26">
        <v>2846.6082935674599</v>
      </c>
      <c r="V37" s="26">
        <v>416.74064815886499</v>
      </c>
      <c r="W37" s="26">
        <v>1116.10461096689</v>
      </c>
      <c r="X37" s="26">
        <v>7121.4069177731099</v>
      </c>
      <c r="Y37" s="26">
        <v>13388.2298039539</v>
      </c>
      <c r="Z37" s="26">
        <v>874.714012246675</v>
      </c>
      <c r="AA37" s="26">
        <v>296.87955742213501</v>
      </c>
      <c r="AB37" s="28"/>
      <c r="AC37" s="50">
        <f t="shared" si="2"/>
        <v>2.0873592366466129E-3</v>
      </c>
      <c r="AD37" s="50">
        <f t="shared" si="2"/>
        <v>-1.6688732860388055E-4</v>
      </c>
      <c r="AE37" s="28"/>
      <c r="AF37" s="26">
        <v>40</v>
      </c>
      <c r="AG37" s="26" t="s">
        <v>36</v>
      </c>
      <c r="AH37" s="26">
        <v>2266.2429103099998</v>
      </c>
      <c r="AI37" s="26">
        <v>1848.6148367200001</v>
      </c>
      <c r="AJ37" s="26">
        <v>69.718638052800003</v>
      </c>
      <c r="AK37" s="26">
        <v>336.03847121000001</v>
      </c>
      <c r="AL37" s="26">
        <v>1716.0034325300001</v>
      </c>
      <c r="AM37" s="26">
        <v>149.352236887</v>
      </c>
      <c r="AN37" s="26">
        <v>728.85333676899995</v>
      </c>
      <c r="AO37" s="26">
        <v>248229.758868</v>
      </c>
      <c r="AP37" s="26">
        <v>144.67412077700001</v>
      </c>
      <c r="AQ37" s="26">
        <v>43.510730751899999</v>
      </c>
      <c r="AR37" s="26">
        <v>20054.4882149</v>
      </c>
      <c r="AS37" s="26">
        <v>62.418013740799999</v>
      </c>
      <c r="AT37" s="26">
        <v>1372.1642847000001</v>
      </c>
      <c r="AU37" s="26">
        <v>204.609071769</v>
      </c>
      <c r="AV37" s="26">
        <v>547.28873095200004</v>
      </c>
      <c r="AW37" s="26">
        <v>3432.7602549399999</v>
      </c>
      <c r="AX37" s="26">
        <v>6659.2760322599997</v>
      </c>
      <c r="AY37" s="26">
        <v>417.59291478900002</v>
      </c>
      <c r="AZ37" s="26">
        <v>146.96591959599999</v>
      </c>
      <c r="BA37" s="26">
        <f t="shared" si="0"/>
        <v>288430.33101965452</v>
      </c>
      <c r="BB37" s="26">
        <f t="shared" si="3"/>
        <v>40200.572151654516</v>
      </c>
      <c r="BD37" s="26">
        <f t="shared" si="5"/>
        <v>-317617.3805214985</v>
      </c>
      <c r="BE37" s="26">
        <f t="shared" si="5"/>
        <v>-42482.794915457082</v>
      </c>
      <c r="BG37" s="23">
        <f t="shared" si="4"/>
        <v>0.47492882477045351</v>
      </c>
      <c r="BH37" s="23">
        <f t="shared" si="4"/>
        <v>0.48628017537000551</v>
      </c>
      <c r="BJ37" s="83">
        <v>0.48537599470364279</v>
      </c>
      <c r="BK37" s="83">
        <v>0.49961984589050507</v>
      </c>
      <c r="BL37" s="83"/>
      <c r="BM37" s="83"/>
    </row>
    <row r="38" spans="1:65" x14ac:dyDescent="0.25">
      <c r="A38" s="28" t="s">
        <v>37</v>
      </c>
      <c r="B38" s="26">
        <v>611746.74994675699</v>
      </c>
      <c r="C38" s="26">
        <v>68995.7952086859</v>
      </c>
      <c r="F38" s="28" t="s">
        <v>37</v>
      </c>
      <c r="G38" s="26">
        <v>3344.8885237300001</v>
      </c>
      <c r="H38" s="26">
        <v>4295.9165627738503</v>
      </c>
      <c r="I38" s="26">
        <v>101.927476501485</v>
      </c>
      <c r="J38" s="26">
        <v>259.16841206589601</v>
      </c>
      <c r="K38" s="26">
        <v>2878.08572264752</v>
      </c>
      <c r="L38" s="26">
        <v>173.28404823712901</v>
      </c>
      <c r="M38" s="26">
        <v>1148.67758990724</v>
      </c>
      <c r="N38" s="26">
        <v>615351.36484917603</v>
      </c>
      <c r="O38" s="26">
        <v>69327.1676979888</v>
      </c>
      <c r="P38" s="26">
        <v>546024.19715118699</v>
      </c>
      <c r="Q38" s="26">
        <v>395.09084574810998</v>
      </c>
      <c r="R38" s="26">
        <v>77.464379415444398</v>
      </c>
      <c r="S38" s="26">
        <v>38395.087974227899</v>
      </c>
      <c r="T38" s="26">
        <v>58.983078853816998</v>
      </c>
      <c r="U38" s="26">
        <v>1836.9119192887799</v>
      </c>
      <c r="V38" s="26">
        <v>136.49995326201301</v>
      </c>
      <c r="W38" s="26">
        <v>354.02971819419298</v>
      </c>
      <c r="X38" s="26">
        <v>4597.5288225665099</v>
      </c>
      <c r="Y38" s="26">
        <v>10444.6922615563</v>
      </c>
      <c r="Z38" s="26">
        <v>585.46679839283001</v>
      </c>
      <c r="AA38" s="26">
        <v>243.463610619664</v>
      </c>
      <c r="AB38" s="28"/>
      <c r="AC38" s="50">
        <f t="shared" si="2"/>
        <v>5.8923319212284553E-3</v>
      </c>
      <c r="AD38" s="50">
        <f t="shared" si="2"/>
        <v>4.8027925223649388E-3</v>
      </c>
      <c r="AE38" s="28"/>
      <c r="AF38" s="26">
        <v>41</v>
      </c>
      <c r="AG38" s="26" t="s">
        <v>37</v>
      </c>
      <c r="AH38" s="26">
        <v>1082.61329888</v>
      </c>
      <c r="AI38" s="26">
        <v>1263.73955914</v>
      </c>
      <c r="AJ38" s="26">
        <v>33.338147380099997</v>
      </c>
      <c r="AK38" s="26">
        <v>108.47938531</v>
      </c>
      <c r="AL38" s="26">
        <v>903.480068899</v>
      </c>
      <c r="AM38" s="26">
        <v>62.6223498636</v>
      </c>
      <c r="AN38" s="26">
        <v>368.08027879799999</v>
      </c>
      <c r="AO38" s="26">
        <v>163086.61786299999</v>
      </c>
      <c r="AP38" s="26">
        <v>112.06754564000001</v>
      </c>
      <c r="AQ38" s="26">
        <v>24.048487615399999</v>
      </c>
      <c r="AR38" s="26">
        <v>11715.630613200001</v>
      </c>
      <c r="AS38" s="26">
        <v>22.021797400800001</v>
      </c>
      <c r="AT38" s="26">
        <v>622.43372398199995</v>
      </c>
      <c r="AU38" s="26">
        <v>62.787298339199999</v>
      </c>
      <c r="AV38" s="26">
        <v>166.14285526800001</v>
      </c>
      <c r="AW38" s="26">
        <v>1557.68941516</v>
      </c>
      <c r="AX38" s="26">
        <v>3327.5734332900001</v>
      </c>
      <c r="AY38" s="26">
        <v>198.12058752900001</v>
      </c>
      <c r="AZ38" s="26">
        <v>76.555436659999998</v>
      </c>
      <c r="BA38" s="26">
        <f t="shared" si="0"/>
        <v>184794.04214535508</v>
      </c>
      <c r="BB38" s="26">
        <f t="shared" si="3"/>
        <v>21707.424282355089</v>
      </c>
      <c r="BD38" s="26">
        <f t="shared" si="5"/>
        <v>-426952.70780140191</v>
      </c>
      <c r="BE38" s="26">
        <f t="shared" si="5"/>
        <v>-47288.370926330812</v>
      </c>
      <c r="BG38" s="23">
        <f t="shared" si="4"/>
        <v>0.30030654468548795</v>
      </c>
      <c r="BH38" s="23">
        <f t="shared" si="4"/>
        <v>0.31311569480120022</v>
      </c>
      <c r="BJ38" s="83">
        <v>0.30670686561395227</v>
      </c>
      <c r="BK38" s="83">
        <v>0.3250853396429233</v>
      </c>
      <c r="BL38" s="83"/>
      <c r="BM38" s="83"/>
    </row>
    <row r="39" spans="1:65" x14ac:dyDescent="0.25">
      <c r="A39" s="28" t="s">
        <v>38</v>
      </c>
      <c r="B39" s="26">
        <v>136065.30782850299</v>
      </c>
      <c r="C39" s="26">
        <v>24392.040786333899</v>
      </c>
      <c r="D39" s="28" t="s">
        <v>239</v>
      </c>
      <c r="F39" s="28" t="s">
        <v>130</v>
      </c>
      <c r="G39" s="26">
        <v>1373.0192313585401</v>
      </c>
      <c r="H39" s="26">
        <v>1084.74323296791</v>
      </c>
      <c r="I39" s="26">
        <v>46.657235657556001</v>
      </c>
      <c r="J39" s="26">
        <v>245.61799686943601</v>
      </c>
      <c r="K39" s="26">
        <v>992.93375419567099</v>
      </c>
      <c r="L39" s="26">
        <v>79.282232940359407</v>
      </c>
      <c r="M39" s="26">
        <v>424.38780330362499</v>
      </c>
      <c r="N39" s="26">
        <v>135464.56135352599</v>
      </c>
      <c r="O39" s="26">
        <v>24344.5273979386</v>
      </c>
      <c r="P39" s="26">
        <v>111120.033955587</v>
      </c>
      <c r="Q39" s="26">
        <v>86.501295215419105</v>
      </c>
      <c r="R39" s="26">
        <v>24.203666688712801</v>
      </c>
      <c r="S39" s="26">
        <v>12108.4768235806</v>
      </c>
      <c r="T39" s="26">
        <v>54.547307693579597</v>
      </c>
      <c r="U39" s="26">
        <v>893.58194624029295</v>
      </c>
      <c r="V39" s="26">
        <v>96.669174803375199</v>
      </c>
      <c r="W39" s="26">
        <v>241.391419104151</v>
      </c>
      <c r="X39" s="26">
        <v>2233.0746551144398</v>
      </c>
      <c r="Y39" s="26">
        <v>4037.7606729608601</v>
      </c>
      <c r="Z39" s="26">
        <v>233.63241629877001</v>
      </c>
      <c r="AA39" s="26">
        <v>88.046532945319797</v>
      </c>
      <c r="AB39" s="28"/>
      <c r="AC39" s="50">
        <f t="shared" si="2"/>
        <v>-4.4151333250513998E-3</v>
      </c>
      <c r="AD39" s="50">
        <f t="shared" si="2"/>
        <v>-1.9479054176524174E-3</v>
      </c>
      <c r="AE39" s="28"/>
      <c r="AF39" s="26">
        <v>42</v>
      </c>
      <c r="AG39" s="26" t="s">
        <v>130</v>
      </c>
      <c r="AH39" s="26">
        <v>341.072150491</v>
      </c>
      <c r="AI39" s="26">
        <v>289.32004058199999</v>
      </c>
      <c r="AJ39" s="26">
        <v>11.841391121299999</v>
      </c>
      <c r="AK39" s="26">
        <v>65.039188282799998</v>
      </c>
      <c r="AL39" s="26">
        <v>248.79837563300001</v>
      </c>
      <c r="AM39" s="26">
        <v>21.998472939599999</v>
      </c>
      <c r="AN39" s="26">
        <v>108.304380479</v>
      </c>
      <c r="AO39" s="26">
        <v>29987.148438699998</v>
      </c>
      <c r="AP39" s="26">
        <v>20.916591907299999</v>
      </c>
      <c r="AQ39" s="26">
        <v>6.1551924194499996</v>
      </c>
      <c r="AR39" s="26">
        <v>3114.4079660000002</v>
      </c>
      <c r="AS39" s="26">
        <v>13.8008213172</v>
      </c>
      <c r="AT39" s="26">
        <v>234.45719848100001</v>
      </c>
      <c r="AU39" s="26">
        <v>27.2475802652</v>
      </c>
      <c r="AV39" s="26">
        <v>68.793110548100003</v>
      </c>
      <c r="AW39" s="26">
        <v>585.91931501199997</v>
      </c>
      <c r="AX39" s="26">
        <v>1004.57118007</v>
      </c>
      <c r="AY39" s="26">
        <v>64.405202525199996</v>
      </c>
      <c r="AZ39" s="26">
        <v>22.113325698600001</v>
      </c>
      <c r="BA39" s="26">
        <f t="shared" si="0"/>
        <v>36236.309922472741</v>
      </c>
      <c r="BB39" s="26">
        <f t="shared" si="3"/>
        <v>6249.1614837727429</v>
      </c>
      <c r="BD39" s="26">
        <f t="shared" si="5"/>
        <v>-99828.997906030243</v>
      </c>
      <c r="BE39" s="26">
        <f t="shared" si="5"/>
        <v>-18142.879302561156</v>
      </c>
      <c r="BG39" s="23">
        <f t="shared" si="4"/>
        <v>0.26749660250924034</v>
      </c>
      <c r="BH39" s="23">
        <f t="shared" si="4"/>
        <v>0.25669676727024482</v>
      </c>
      <c r="BJ39" s="83">
        <v>0.25900494540021785</v>
      </c>
      <c r="BK39" s="83">
        <v>0.25811708766057173</v>
      </c>
      <c r="BL39" s="83"/>
      <c r="BM39" s="83"/>
    </row>
    <row r="40" spans="1:65" x14ac:dyDescent="0.25">
      <c r="A40" s="28" t="s">
        <v>39</v>
      </c>
      <c r="B40" s="26">
        <v>4671.3045155126001</v>
      </c>
      <c r="C40" s="26">
        <v>779.3818189699</v>
      </c>
      <c r="D40" s="28" t="s">
        <v>239</v>
      </c>
      <c r="F40" s="28" t="s">
        <v>39</v>
      </c>
      <c r="G40" s="26">
        <v>39.603096832509301</v>
      </c>
      <c r="H40" s="26">
        <v>43.824461934445502</v>
      </c>
      <c r="I40" s="26">
        <v>1.3761408279457801</v>
      </c>
      <c r="J40" s="26">
        <v>5.6188540264664804</v>
      </c>
      <c r="K40" s="26">
        <v>30.863458721209</v>
      </c>
      <c r="L40" s="26">
        <v>1.61646835761173</v>
      </c>
      <c r="M40" s="26">
        <v>12.5104016600803</v>
      </c>
      <c r="N40" s="26">
        <v>4662.3226770912197</v>
      </c>
      <c r="O40" s="26">
        <v>780.59567609363</v>
      </c>
      <c r="P40" s="26">
        <v>3881.72700099759</v>
      </c>
      <c r="Q40" s="26">
        <v>3.86964544166845</v>
      </c>
      <c r="R40" s="26">
        <v>0.76730777404829198</v>
      </c>
      <c r="S40" s="26">
        <v>419.72288397625601</v>
      </c>
      <c r="T40" s="26">
        <v>1.5326245032710999</v>
      </c>
      <c r="U40" s="26">
        <v>24.816202428391101</v>
      </c>
      <c r="V40" s="26">
        <v>0.78775756653824702</v>
      </c>
      <c r="W40" s="26">
        <v>1.17034860805679</v>
      </c>
      <c r="X40" s="26">
        <v>61.987747813290497</v>
      </c>
      <c r="Y40" s="26">
        <v>121.80926801038299</v>
      </c>
      <c r="Z40" s="26">
        <v>5.9474173955698104</v>
      </c>
      <c r="AA40" s="26">
        <v>2.7715902158876</v>
      </c>
      <c r="AB40" s="28"/>
      <c r="AC40" s="50">
        <f t="shared" si="2"/>
        <v>-1.9227687665304785E-3</v>
      </c>
      <c r="AD40" s="50">
        <f t="shared" si="2"/>
        <v>1.5574614318490897E-3</v>
      </c>
      <c r="AE40" s="28"/>
      <c r="AF40" s="26">
        <v>44</v>
      </c>
      <c r="AG40" s="26" t="s">
        <v>39</v>
      </c>
      <c r="AH40" s="26">
        <v>10.552856587100001</v>
      </c>
      <c r="AI40" s="26">
        <v>11.5153843909</v>
      </c>
      <c r="AJ40" s="26">
        <v>0.36829421999599998</v>
      </c>
      <c r="AK40" s="26">
        <v>1.50267511349</v>
      </c>
      <c r="AL40" s="26">
        <v>8.17274334827</v>
      </c>
      <c r="AM40" s="26">
        <v>0.43331617005099998</v>
      </c>
      <c r="AN40" s="26">
        <v>3.3205955335500001</v>
      </c>
      <c r="AO40" s="26">
        <v>1029.37188758</v>
      </c>
      <c r="AP40" s="26">
        <v>1.0287386222399999</v>
      </c>
      <c r="AQ40" s="26">
        <v>0.203853461229</v>
      </c>
      <c r="AR40" s="26">
        <v>111.23571021799999</v>
      </c>
      <c r="AS40" s="26">
        <v>0.41295471887599999</v>
      </c>
      <c r="AT40" s="26">
        <v>6.5847525563599998</v>
      </c>
      <c r="AU40" s="26">
        <v>0.222620686264</v>
      </c>
      <c r="AV40" s="26">
        <v>0.35302614399600002</v>
      </c>
      <c r="AW40" s="26">
        <v>16.448195414400001</v>
      </c>
      <c r="AX40" s="26">
        <v>32.371516502699997</v>
      </c>
      <c r="AY40" s="26">
        <v>1.5827261085</v>
      </c>
      <c r="AZ40" s="26">
        <v>0.73263510182699998</v>
      </c>
      <c r="BA40" s="26">
        <f t="shared" si="0"/>
        <v>1236.4144824777493</v>
      </c>
      <c r="BB40" s="26">
        <f t="shared" si="3"/>
        <v>207.04259489774927</v>
      </c>
      <c r="BD40" s="26">
        <f t="shared" si="5"/>
        <v>-3434.8900330348506</v>
      </c>
      <c r="BE40" s="26">
        <f t="shared" si="5"/>
        <v>-572.33922407215073</v>
      </c>
      <c r="BG40" s="23">
        <f t="shared" si="4"/>
        <v>0.26519281656608479</v>
      </c>
      <c r="BH40" s="23">
        <f t="shared" si="4"/>
        <v>0.26523666635442028</v>
      </c>
      <c r="BJ40" s="83">
        <v>0.29039868727460633</v>
      </c>
      <c r="BK40" s="83">
        <v>0.291160186078669</v>
      </c>
      <c r="BL40" s="83"/>
      <c r="BM40" s="83"/>
    </row>
    <row r="41" spans="1:65" x14ac:dyDescent="0.25">
      <c r="A41" s="28" t="s">
        <v>40</v>
      </c>
      <c r="B41" s="26">
        <v>119774.228314796</v>
      </c>
      <c r="C41" s="26">
        <v>16615.798255350201</v>
      </c>
      <c r="D41" s="28" t="s">
        <v>239</v>
      </c>
      <c r="F41" s="28" t="s">
        <v>40</v>
      </c>
      <c r="G41" s="26">
        <v>873.91592486648199</v>
      </c>
      <c r="H41" s="26">
        <v>884.96231386100999</v>
      </c>
      <c r="I41" s="26">
        <v>28.722911159245299</v>
      </c>
      <c r="J41" s="26">
        <v>111.75948326967401</v>
      </c>
      <c r="K41" s="26">
        <v>693.902457822825</v>
      </c>
      <c r="L41" s="26">
        <v>44.114944581314703</v>
      </c>
      <c r="M41" s="26">
        <v>282.26637554633197</v>
      </c>
      <c r="N41" s="26">
        <v>120213.95301281501</v>
      </c>
      <c r="O41" s="26">
        <v>16665.781234622398</v>
      </c>
      <c r="P41" s="26">
        <v>103548.17177819301</v>
      </c>
      <c r="Q41" s="26">
        <v>85.970982467743596</v>
      </c>
      <c r="R41" s="26">
        <v>17.619582930714198</v>
      </c>
      <c r="S41" s="26">
        <v>8770.9530889509806</v>
      </c>
      <c r="T41" s="26">
        <v>25.746017681068299</v>
      </c>
      <c r="U41" s="26">
        <v>523.25650446160296</v>
      </c>
      <c r="V41" s="26">
        <v>42.290660614979302</v>
      </c>
      <c r="W41" s="26">
        <v>105.33747467164901</v>
      </c>
      <c r="X41" s="26">
        <v>1308.4824817429701</v>
      </c>
      <c r="Y41" s="26">
        <v>2665.24773028654</v>
      </c>
      <c r="Z41" s="26">
        <v>141.505225372994</v>
      </c>
      <c r="AA41" s="26">
        <v>59.7270743343419</v>
      </c>
      <c r="AB41" s="28"/>
      <c r="AC41" s="50">
        <f t="shared" si="2"/>
        <v>3.6712797419433678E-3</v>
      </c>
      <c r="AD41" s="50">
        <f t="shared" si="2"/>
        <v>3.0081599754681236E-3</v>
      </c>
      <c r="AE41" s="28"/>
      <c r="AF41" s="26">
        <v>45</v>
      </c>
      <c r="AG41" s="26" t="s">
        <v>40</v>
      </c>
      <c r="AH41" s="26">
        <v>290.37578904399999</v>
      </c>
      <c r="AI41" s="26">
        <v>297.63608350599998</v>
      </c>
      <c r="AJ41" s="26">
        <v>9.3998155956100007</v>
      </c>
      <c r="AK41" s="26">
        <v>35.101086961</v>
      </c>
      <c r="AL41" s="26">
        <v>231.29061816800001</v>
      </c>
      <c r="AM41" s="26">
        <v>14.1839168367</v>
      </c>
      <c r="AN41" s="26">
        <v>93.593167266699993</v>
      </c>
      <c r="AO41" s="26">
        <v>34872.7842274</v>
      </c>
      <c r="AP41" s="26">
        <v>28.676435472400001</v>
      </c>
      <c r="AQ41" s="26">
        <v>5.8865059466599998</v>
      </c>
      <c r="AR41" s="26">
        <v>2931.7315329600001</v>
      </c>
      <c r="AS41" s="26">
        <v>8.2754288920099999</v>
      </c>
      <c r="AT41" s="26">
        <v>169.85198893399999</v>
      </c>
      <c r="AU41" s="26">
        <v>13.0437535287</v>
      </c>
      <c r="AV41" s="26">
        <v>32.233601955099999</v>
      </c>
      <c r="AW41" s="26">
        <v>424.75264979899998</v>
      </c>
      <c r="AX41" s="26">
        <v>886.26820627200004</v>
      </c>
      <c r="AY41" s="26">
        <v>46.051214871600003</v>
      </c>
      <c r="AZ41" s="26">
        <v>19.9236107063</v>
      </c>
      <c r="BA41" s="26">
        <f t="shared" si="0"/>
        <v>40411.05963411578</v>
      </c>
      <c r="BB41" s="26">
        <f t="shared" si="3"/>
        <v>5538.2754067157803</v>
      </c>
      <c r="BD41" s="26">
        <f t="shared" si="5"/>
        <v>-79363.168680680217</v>
      </c>
      <c r="BE41" s="26">
        <f t="shared" si="5"/>
        <v>-11077.52284863442</v>
      </c>
      <c r="BG41" s="23">
        <f t="shared" si="4"/>
        <v>0.33615947750930286</v>
      </c>
      <c r="BH41" s="23">
        <f t="shared" si="4"/>
        <v>0.33231417890031262</v>
      </c>
      <c r="BJ41" s="83">
        <v>0.32952339973100292</v>
      </c>
      <c r="BK41" s="83">
        <v>0.32801402889184489</v>
      </c>
      <c r="BL41" s="83"/>
      <c r="BM41" s="83"/>
    </row>
    <row r="42" spans="1:65" x14ac:dyDescent="0.25">
      <c r="A42" s="28" t="s">
        <v>41</v>
      </c>
      <c r="B42" s="26">
        <v>216798.57103700499</v>
      </c>
      <c r="C42" s="26">
        <v>38651.402608843498</v>
      </c>
      <c r="D42" s="28" t="s">
        <v>239</v>
      </c>
      <c r="F42" s="28" t="s">
        <v>41</v>
      </c>
      <c r="G42" s="26">
        <v>2387.42136840886</v>
      </c>
      <c r="H42" s="26">
        <v>1193.4115469281301</v>
      </c>
      <c r="I42" s="26">
        <v>77.895321869298897</v>
      </c>
      <c r="J42" s="26">
        <v>532.32356046451298</v>
      </c>
      <c r="K42" s="26">
        <v>1641.9856095504199</v>
      </c>
      <c r="L42" s="26">
        <v>204.764488136377</v>
      </c>
      <c r="M42" s="26">
        <v>754.12315690845799</v>
      </c>
      <c r="N42" s="26">
        <v>215703.86826072901</v>
      </c>
      <c r="O42" s="26">
        <v>38411.217884455698</v>
      </c>
      <c r="P42" s="26">
        <v>177292.650376273</v>
      </c>
      <c r="Q42" s="26">
        <v>59.105241576966101</v>
      </c>
      <c r="R42" s="26">
        <v>39.610088052602201</v>
      </c>
      <c r="S42" s="26">
        <v>16897.529261727199</v>
      </c>
      <c r="T42" s="26">
        <v>86.926288948781107</v>
      </c>
      <c r="U42" s="26">
        <v>1687.7901899833</v>
      </c>
      <c r="V42" s="26">
        <v>341.06397515391001</v>
      </c>
      <c r="W42" s="26">
        <v>923.06514503656899</v>
      </c>
      <c r="X42" s="26">
        <v>4221.2257503155297</v>
      </c>
      <c r="Y42" s="26">
        <v>6709.5510576122797</v>
      </c>
      <c r="Z42" s="26">
        <v>511.95862078848302</v>
      </c>
      <c r="AA42" s="26">
        <v>141.467212994042</v>
      </c>
      <c r="AB42" s="28"/>
      <c r="AC42" s="50">
        <f t="shared" si="2"/>
        <v>-5.0494003306374635E-3</v>
      </c>
      <c r="AD42" s="50">
        <f t="shared" si="2"/>
        <v>-6.2141269960755696E-3</v>
      </c>
      <c r="AE42" s="28"/>
      <c r="AF42" s="26">
        <v>46</v>
      </c>
      <c r="AG42" s="26" t="s">
        <v>41</v>
      </c>
      <c r="AH42" s="26">
        <v>1258.8917468300001</v>
      </c>
      <c r="AI42" s="26">
        <v>620.47456813500003</v>
      </c>
      <c r="AJ42" s="26">
        <v>42.076658557999998</v>
      </c>
      <c r="AK42" s="26">
        <v>297.13663627199998</v>
      </c>
      <c r="AL42" s="26">
        <v>864.50641717600001</v>
      </c>
      <c r="AM42" s="26">
        <v>113.738124594</v>
      </c>
      <c r="AN42" s="26">
        <v>402.13593319199998</v>
      </c>
      <c r="AO42" s="26">
        <v>93026.935319099997</v>
      </c>
      <c r="AP42" s="26">
        <v>29.528111587400002</v>
      </c>
      <c r="AQ42" s="26">
        <v>20.8415912655</v>
      </c>
      <c r="AR42" s="26">
        <v>8862.9435385500001</v>
      </c>
      <c r="AS42" s="26">
        <v>47.303029373900003</v>
      </c>
      <c r="AT42" s="26">
        <v>926.91275795700005</v>
      </c>
      <c r="AU42" s="26">
        <v>190.93456260299999</v>
      </c>
      <c r="AV42" s="26">
        <v>517.65464678599994</v>
      </c>
      <c r="AW42" s="26">
        <v>2318.2194046</v>
      </c>
      <c r="AX42" s="26">
        <v>3534.3671928700001</v>
      </c>
      <c r="AY42" s="26">
        <v>282.88516168000001</v>
      </c>
      <c r="AZ42" s="26">
        <v>74.332862706599997</v>
      </c>
      <c r="BA42" s="26">
        <f t="shared" si="0"/>
        <v>113431.81826383638</v>
      </c>
      <c r="BB42" s="26">
        <f t="shared" si="3"/>
        <v>20404.882944736382</v>
      </c>
      <c r="BD42" s="26">
        <f t="shared" si="5"/>
        <v>-103366.75277316861</v>
      </c>
      <c r="BE42" s="26">
        <f t="shared" si="5"/>
        <v>-18246.519664107116</v>
      </c>
      <c r="BG42" s="23">
        <f t="shared" si="4"/>
        <v>0.52586826179086998</v>
      </c>
      <c r="BH42" s="23">
        <f t="shared" si="4"/>
        <v>0.5312219728652201</v>
      </c>
      <c r="BJ42" s="83">
        <v>0.50087699947826514</v>
      </c>
      <c r="BK42" s="83">
        <v>0.50508675103392808</v>
      </c>
      <c r="BL42" s="83"/>
      <c r="BM42" s="83"/>
    </row>
    <row r="43" spans="1:65" x14ac:dyDescent="0.25">
      <c r="A43" s="28" t="s">
        <v>42</v>
      </c>
      <c r="B43" s="26">
        <v>142790.648501199</v>
      </c>
      <c r="C43" s="26">
        <v>26233.5691374118</v>
      </c>
      <c r="D43" s="28" t="s">
        <v>239</v>
      </c>
      <c r="F43" s="28" t="s">
        <v>42</v>
      </c>
      <c r="G43" s="26">
        <v>1547.39151551227</v>
      </c>
      <c r="H43" s="26">
        <v>1015.46864597629</v>
      </c>
      <c r="I43" s="26">
        <v>50.711609396098901</v>
      </c>
      <c r="J43" s="26">
        <v>300.39887939064198</v>
      </c>
      <c r="K43" s="26">
        <v>1099.39410704542</v>
      </c>
      <c r="L43" s="26">
        <v>105.846587079812</v>
      </c>
      <c r="M43" s="26">
        <v>480.35541681134498</v>
      </c>
      <c r="N43" s="26">
        <v>142089.61115725301</v>
      </c>
      <c r="O43" s="26">
        <v>26134.7610083863</v>
      </c>
      <c r="P43" s="26">
        <v>115954.850148867</v>
      </c>
      <c r="Q43" s="26">
        <v>70.300876535656997</v>
      </c>
      <c r="R43" s="26">
        <v>26.374636146982098</v>
      </c>
      <c r="S43" s="26">
        <v>12370.349772317601</v>
      </c>
      <c r="T43" s="26">
        <v>57.811627055121001</v>
      </c>
      <c r="U43" s="26">
        <v>1030.2094347900299</v>
      </c>
      <c r="V43" s="26">
        <v>151.85054143311399</v>
      </c>
      <c r="W43" s="26">
        <v>396.886590000936</v>
      </c>
      <c r="X43" s="26">
        <v>2575.3958536571899</v>
      </c>
      <c r="Y43" s="26">
        <v>4470.3078690674902</v>
      </c>
      <c r="Z43" s="26">
        <v>289.11456615794998</v>
      </c>
      <c r="AA43" s="26">
        <v>96.592480012345803</v>
      </c>
      <c r="AB43" s="28"/>
      <c r="AC43" s="50">
        <f t="shared" si="2"/>
        <v>-4.9095466075995018E-3</v>
      </c>
      <c r="AD43" s="50">
        <f t="shared" si="2"/>
        <v>-3.766476780492245E-3</v>
      </c>
      <c r="AE43" s="28"/>
      <c r="AF43" s="26">
        <v>47</v>
      </c>
      <c r="AG43" s="26" t="s">
        <v>42</v>
      </c>
      <c r="AH43" s="26">
        <v>458.59172086199999</v>
      </c>
      <c r="AI43" s="26">
        <v>303.56187895300002</v>
      </c>
      <c r="AJ43" s="26">
        <v>14.6366038018</v>
      </c>
      <c r="AK43" s="26">
        <v>85.106549108300001</v>
      </c>
      <c r="AL43" s="26">
        <v>325.939214714</v>
      </c>
      <c r="AM43" s="26">
        <v>30.489466428099998</v>
      </c>
      <c r="AN43" s="26">
        <v>141.53544164199999</v>
      </c>
      <c r="AO43" s="26">
        <v>34688.937512099998</v>
      </c>
      <c r="AP43" s="26">
        <v>19.892731262600002</v>
      </c>
      <c r="AQ43" s="26">
        <v>7.8292790414800004</v>
      </c>
      <c r="AR43" s="26">
        <v>3672.5760541700001</v>
      </c>
      <c r="AS43" s="26">
        <v>16.5902271621</v>
      </c>
      <c r="AT43" s="26">
        <v>296.18742449799998</v>
      </c>
      <c r="AU43" s="26">
        <v>43.221437049000002</v>
      </c>
      <c r="AV43" s="26">
        <v>112.63441809</v>
      </c>
      <c r="AW43" s="26">
        <v>740.433904955</v>
      </c>
      <c r="AX43" s="26">
        <v>1323.3527066300001</v>
      </c>
      <c r="AY43" s="26">
        <v>83.803184915900005</v>
      </c>
      <c r="AZ43" s="26">
        <v>28.7307428867</v>
      </c>
      <c r="BA43" s="26">
        <f t="shared" si="0"/>
        <v>42394.050498269971</v>
      </c>
      <c r="BB43" s="26">
        <f t="shared" si="3"/>
        <v>7705.1129861699737</v>
      </c>
      <c r="BD43" s="26">
        <f t="shared" si="5"/>
        <v>-100396.59800292904</v>
      </c>
      <c r="BE43" s="26">
        <f t="shared" si="5"/>
        <v>-18528.456151241826</v>
      </c>
      <c r="BG43" s="23">
        <f t="shared" si="4"/>
        <v>0.29836136613359965</v>
      </c>
      <c r="BH43" s="23">
        <f t="shared" si="4"/>
        <v>0.29482240085139882</v>
      </c>
      <c r="BJ43" s="83">
        <v>0.30616355282625929</v>
      </c>
      <c r="BK43" s="83">
        <v>0.30909912751224661</v>
      </c>
      <c r="BL43" s="83"/>
      <c r="BM43" s="83"/>
    </row>
    <row r="44" spans="1:65" x14ac:dyDescent="0.25">
      <c r="A44" s="28" t="s">
        <v>43</v>
      </c>
      <c r="B44" s="26">
        <v>1341145.9571968899</v>
      </c>
      <c r="C44" s="26">
        <v>194613.34867547901</v>
      </c>
      <c r="D44" s="28" t="s">
        <v>239</v>
      </c>
      <c r="F44" s="28" t="s">
        <v>43</v>
      </c>
      <c r="G44" s="26">
        <v>10331.142723810401</v>
      </c>
      <c r="H44" s="26">
        <v>9159.0227885161203</v>
      </c>
      <c r="I44" s="26">
        <v>354.62312327695003</v>
      </c>
      <c r="J44" s="26">
        <v>1965.1425609770799</v>
      </c>
      <c r="K44" s="26">
        <v>7854.27711855906</v>
      </c>
      <c r="L44" s="26">
        <v>808.86347435197899</v>
      </c>
      <c r="M44" s="26">
        <v>3465.3083469193102</v>
      </c>
      <c r="N44" s="26">
        <v>1341326.0682201299</v>
      </c>
      <c r="O44" s="26">
        <v>194418.09028773601</v>
      </c>
      <c r="P44" s="26">
        <v>1146907.9779323901</v>
      </c>
      <c r="Q44" s="26">
        <v>682.20432973428797</v>
      </c>
      <c r="R44" s="26">
        <v>200.755928063184</v>
      </c>
      <c r="S44" s="26">
        <v>95952.893190804505</v>
      </c>
      <c r="T44" s="26">
        <v>347.02143167049701</v>
      </c>
      <c r="U44" s="26">
        <v>7355.2372201921298</v>
      </c>
      <c r="V44" s="26">
        <v>1112.8697464684701</v>
      </c>
      <c r="W44" s="26">
        <v>2966.5298966914102</v>
      </c>
      <c r="X44" s="26">
        <v>18394.7040568351</v>
      </c>
      <c r="Y44" s="26">
        <v>30534.9433329475</v>
      </c>
      <c r="Z44" s="26">
        <v>2256.88497428859</v>
      </c>
      <c r="AA44" s="26">
        <v>675.66604362946896</v>
      </c>
      <c r="AB44" s="28"/>
      <c r="AC44" s="50">
        <f t="shared" si="2"/>
        <v>1.3429636220689336E-4</v>
      </c>
      <c r="AD44" s="50">
        <f t="shared" si="2"/>
        <v>-1.0033144646649972E-3</v>
      </c>
      <c r="AE44" s="28"/>
      <c r="AF44" s="26">
        <v>48</v>
      </c>
      <c r="AG44" s="26" t="s">
        <v>43</v>
      </c>
      <c r="AH44" s="26">
        <v>5660.8658501099999</v>
      </c>
      <c r="AI44" s="26">
        <v>4726.6283539799997</v>
      </c>
      <c r="AJ44" s="26">
        <v>192.03152583400001</v>
      </c>
      <c r="AK44" s="26">
        <v>1080.0091065300001</v>
      </c>
      <c r="AL44" s="26">
        <v>4252.22530379</v>
      </c>
      <c r="AM44" s="26">
        <v>440.69586441799999</v>
      </c>
      <c r="AN44" s="26">
        <v>1877.75483147</v>
      </c>
      <c r="AO44" s="26">
        <v>600612.77761899994</v>
      </c>
      <c r="AP44" s="26">
        <v>348.49255266300003</v>
      </c>
      <c r="AQ44" s="26">
        <v>107.918009379</v>
      </c>
      <c r="AR44" s="26">
        <v>50923.740722800001</v>
      </c>
      <c r="AS44" s="26">
        <v>190.33587273800001</v>
      </c>
      <c r="AT44" s="26">
        <v>3978.56965962</v>
      </c>
      <c r="AU44" s="26">
        <v>621.36141376299997</v>
      </c>
      <c r="AV44" s="26">
        <v>1659.65825298</v>
      </c>
      <c r="AW44" s="26">
        <v>9950.1796070599994</v>
      </c>
      <c r="AX44" s="26">
        <v>16631.908060500002</v>
      </c>
      <c r="AY44" s="26">
        <v>1214.5849939899999</v>
      </c>
      <c r="AZ44" s="26">
        <v>365.71976495400003</v>
      </c>
      <c r="BA44" s="26">
        <f t="shared" si="0"/>
        <v>704835.45736557897</v>
      </c>
      <c r="BB44" s="26">
        <f t="shared" si="3"/>
        <v>104222.67974657903</v>
      </c>
      <c r="BD44" s="26">
        <f t="shared" si="5"/>
        <v>-636310.49983131094</v>
      </c>
      <c r="BE44" s="26">
        <f t="shared" si="5"/>
        <v>-90390.668928899977</v>
      </c>
      <c r="BG44" s="23">
        <f t="shared" si="4"/>
        <v>0.52547659667932867</v>
      </c>
      <c r="BH44" s="23">
        <f t="shared" si="4"/>
        <v>0.53607501026437898</v>
      </c>
      <c r="BJ44" s="83">
        <v>0.49641986729570481</v>
      </c>
      <c r="BK44" s="83">
        <v>0.51234577507182033</v>
      </c>
      <c r="BL44" s="83"/>
      <c r="BM44" s="83"/>
    </row>
    <row r="45" spans="1:65" x14ac:dyDescent="0.25">
      <c r="A45" s="28" t="s">
        <v>44</v>
      </c>
      <c r="B45" s="26">
        <v>169874.88972252401</v>
      </c>
      <c r="C45" s="26">
        <v>21654.483697137599</v>
      </c>
      <c r="F45" s="28" t="s">
        <v>44</v>
      </c>
      <c r="G45" s="26">
        <v>1072.9940040895699</v>
      </c>
      <c r="H45" s="26">
        <v>1222.6980754752301</v>
      </c>
      <c r="I45" s="26">
        <v>35.807606408836101</v>
      </c>
      <c r="J45" s="26">
        <v>146.417853921747</v>
      </c>
      <c r="K45" s="26">
        <v>867.81298897137799</v>
      </c>
      <c r="L45" s="26">
        <v>69.198387296967994</v>
      </c>
      <c r="M45" s="26">
        <v>365.19692752856298</v>
      </c>
      <c r="N45" s="26">
        <v>170358.11545344099</v>
      </c>
      <c r="O45" s="26">
        <v>21696.979773397899</v>
      </c>
      <c r="P45" s="26">
        <v>148661.13568004299</v>
      </c>
      <c r="Q45" s="26">
        <v>102.414114982059</v>
      </c>
      <c r="R45" s="26">
        <v>23.054574910299401</v>
      </c>
      <c r="S45" s="26">
        <v>11527.931621775</v>
      </c>
      <c r="T45" s="26">
        <v>30.084697840021601</v>
      </c>
      <c r="U45" s="26">
        <v>687.65829373280997</v>
      </c>
      <c r="V45" s="26">
        <v>74.109281811317402</v>
      </c>
      <c r="W45" s="26">
        <v>193.39792643176401</v>
      </c>
      <c r="X45" s="26">
        <v>1720.0051669725499</v>
      </c>
      <c r="Y45" s="26">
        <v>3269.5827039688602</v>
      </c>
      <c r="Z45" s="26">
        <v>214.18589063972601</v>
      </c>
      <c r="AA45" s="26">
        <v>74.4296566411481</v>
      </c>
      <c r="AB45" s="28"/>
      <c r="AC45" s="50">
        <f t="shared" si="2"/>
        <v>2.8445977607772848E-3</v>
      </c>
      <c r="AD45" s="50">
        <f t="shared" si="2"/>
        <v>1.9624608397344435E-3</v>
      </c>
      <c r="AE45" s="28"/>
      <c r="AF45" s="26">
        <v>49</v>
      </c>
      <c r="AG45" s="26" t="s">
        <v>44</v>
      </c>
      <c r="AH45" s="26">
        <v>529.05555650899998</v>
      </c>
      <c r="AI45" s="26">
        <v>587.69957389599995</v>
      </c>
      <c r="AJ45" s="26">
        <v>18.0896465957</v>
      </c>
      <c r="AK45" s="26">
        <v>80.414342844999993</v>
      </c>
      <c r="AL45" s="26">
        <v>424.20006090599998</v>
      </c>
      <c r="AM45" s="26">
        <v>36.797863411900003</v>
      </c>
      <c r="AN45" s="26">
        <v>181.20600423600001</v>
      </c>
      <c r="AO45" s="26">
        <v>71887.441792900005</v>
      </c>
      <c r="AP45" s="26">
        <v>48.5399480373</v>
      </c>
      <c r="AQ45" s="26">
        <v>11.257688074700001</v>
      </c>
      <c r="AR45" s="26">
        <v>5605.0796941899998</v>
      </c>
      <c r="AS45" s="26">
        <v>15.739315618399999</v>
      </c>
      <c r="AT45" s="26">
        <v>354.66852827500003</v>
      </c>
      <c r="AU45" s="26">
        <v>42.2336266927</v>
      </c>
      <c r="AV45" s="26">
        <v>111.230262117</v>
      </c>
      <c r="AW45" s="26">
        <v>887.08976257200004</v>
      </c>
      <c r="AX45" s="26">
        <v>1605.12642499</v>
      </c>
      <c r="AY45" s="26">
        <v>111.07594714699999</v>
      </c>
      <c r="AZ45" s="26">
        <v>36.333451619199998</v>
      </c>
      <c r="BA45" s="26">
        <f t="shared" si="0"/>
        <v>82573.279490632878</v>
      </c>
      <c r="BB45" s="26">
        <f t="shared" si="3"/>
        <v>10685.837697732873</v>
      </c>
      <c r="BD45" s="26">
        <f t="shared" si="5"/>
        <v>-87301.610231891129</v>
      </c>
      <c r="BE45" s="26">
        <f t="shared" si="5"/>
        <v>-10968.645999404725</v>
      </c>
      <c r="BG45" s="23">
        <f t="shared" si="4"/>
        <v>0.48470411445235917</v>
      </c>
      <c r="BH45" s="23">
        <f t="shared" si="4"/>
        <v>0.49250346404592682</v>
      </c>
      <c r="BJ45" s="83">
        <v>0.46812535716811443</v>
      </c>
      <c r="BK45" s="83">
        <v>0.47943343543047168</v>
      </c>
      <c r="BL45" s="83"/>
      <c r="BM45" s="83"/>
    </row>
    <row r="46" spans="1:65" x14ac:dyDescent="0.25">
      <c r="A46" s="28" t="s">
        <v>45</v>
      </c>
      <c r="B46" s="26">
        <v>76888.399960551993</v>
      </c>
      <c r="C46" s="26">
        <v>8562.3249832770707</v>
      </c>
      <c r="D46" s="28" t="s">
        <v>239</v>
      </c>
      <c r="F46" s="28" t="s">
        <v>45</v>
      </c>
      <c r="G46" s="26">
        <v>404.50727635487698</v>
      </c>
      <c r="H46" s="26">
        <v>546.12672530961095</v>
      </c>
      <c r="I46" s="26">
        <v>12.8260191250957</v>
      </c>
      <c r="J46" s="26">
        <v>30.7868044224717</v>
      </c>
      <c r="K46" s="26">
        <v>352.76215292360399</v>
      </c>
      <c r="L46" s="26">
        <v>20.484901006961</v>
      </c>
      <c r="M46" s="26">
        <v>140.356854445344</v>
      </c>
      <c r="N46" s="26">
        <v>77400.497375849402</v>
      </c>
      <c r="O46" s="26">
        <v>8613.8183668270503</v>
      </c>
      <c r="P46" s="26">
        <v>68786.679009022395</v>
      </c>
      <c r="Q46" s="26">
        <v>52.640775586016098</v>
      </c>
      <c r="R46" s="26">
        <v>9.5756874176711495</v>
      </c>
      <c r="S46" s="26">
        <v>4815.8221555691498</v>
      </c>
      <c r="T46" s="26">
        <v>7.4744260211533398</v>
      </c>
      <c r="U46" s="26">
        <v>226.68125641407201</v>
      </c>
      <c r="V46" s="26">
        <v>13.9828839652331</v>
      </c>
      <c r="W46" s="26">
        <v>35.775184874088502</v>
      </c>
      <c r="X46" s="26">
        <v>567.32442478656503</v>
      </c>
      <c r="Y46" s="26">
        <v>1275.5995820036701</v>
      </c>
      <c r="Z46" s="26">
        <v>71.3661761382739</v>
      </c>
      <c r="AA46" s="26">
        <v>29.725080463190999</v>
      </c>
      <c r="AB46" s="28"/>
      <c r="AC46" s="50">
        <f t="shared" si="2"/>
        <v>6.6602688514801056E-3</v>
      </c>
      <c r="AD46" s="50">
        <f t="shared" si="2"/>
        <v>6.0139487406224903E-3</v>
      </c>
      <c r="AE46" s="28"/>
      <c r="AF46" s="26">
        <v>50</v>
      </c>
      <c r="AG46" s="26" t="s">
        <v>45</v>
      </c>
      <c r="AH46" s="26">
        <v>53.378864651299999</v>
      </c>
      <c r="AI46" s="26">
        <v>70.066348213200001</v>
      </c>
      <c r="AJ46" s="26">
        <v>1.75014770182</v>
      </c>
      <c r="AK46" s="26">
        <v>5.2360616683699996</v>
      </c>
      <c r="AL46" s="26">
        <v>45.997429182300003</v>
      </c>
      <c r="AM46" s="26">
        <v>3.0927840637699999</v>
      </c>
      <c r="AN46" s="26">
        <v>18.689160160299998</v>
      </c>
      <c r="AO46" s="26">
        <v>8866.2019438000007</v>
      </c>
      <c r="AP46" s="26">
        <v>6.6042723650599999</v>
      </c>
      <c r="AQ46" s="26">
        <v>1.24716037463</v>
      </c>
      <c r="AR46" s="26">
        <v>624.81730454199999</v>
      </c>
      <c r="AS46" s="26">
        <v>1.1177082540500001</v>
      </c>
      <c r="AT46" s="26">
        <v>32.161576292699998</v>
      </c>
      <c r="AU46" s="26">
        <v>2.65213692797</v>
      </c>
      <c r="AV46" s="26">
        <v>6.9564479647199997</v>
      </c>
      <c r="AW46" s="26">
        <v>80.483273273400002</v>
      </c>
      <c r="AX46" s="26">
        <v>167.261834669</v>
      </c>
      <c r="AY46" s="26">
        <v>10.228830526199999</v>
      </c>
      <c r="AZ46" s="26">
        <v>3.8746615976499998</v>
      </c>
      <c r="BA46" s="26">
        <f t="shared" si="0"/>
        <v>10001.817946228444</v>
      </c>
      <c r="BB46" s="26">
        <f t="shared" si="3"/>
        <v>1135.6160024284436</v>
      </c>
      <c r="BD46" s="26">
        <f t="shared" si="5"/>
        <v>-66886.582014323547</v>
      </c>
      <c r="BE46" s="26">
        <f t="shared" si="5"/>
        <v>-7426.7089808486271</v>
      </c>
      <c r="BG46" s="23">
        <f t="shared" si="4"/>
        <v>0.12922162370172602</v>
      </c>
      <c r="BH46" s="23">
        <f t="shared" si="4"/>
        <v>0.13183653915920152</v>
      </c>
      <c r="BJ46" s="83">
        <v>0.16882473241779489</v>
      </c>
      <c r="BK46" s="83">
        <v>0.17556348409524081</v>
      </c>
      <c r="BL46" s="83"/>
      <c r="BM46" s="83"/>
    </row>
    <row r="47" spans="1:65" x14ac:dyDescent="0.25">
      <c r="A47" s="28" t="s">
        <v>46</v>
      </c>
      <c r="B47" s="26">
        <v>126151.89287213099</v>
      </c>
      <c r="C47" s="26">
        <v>20332.090526294902</v>
      </c>
      <c r="D47" s="28" t="s">
        <v>239</v>
      </c>
      <c r="F47" s="28" t="s">
        <v>46</v>
      </c>
      <c r="G47" s="26">
        <v>1092.5133072416299</v>
      </c>
      <c r="H47" s="26">
        <v>891.56123971405998</v>
      </c>
      <c r="I47" s="26">
        <v>39.955567047184402</v>
      </c>
      <c r="J47" s="26">
        <v>237.875443457508</v>
      </c>
      <c r="K47" s="26">
        <v>804.52289767798095</v>
      </c>
      <c r="L47" s="26">
        <v>86.901098184714201</v>
      </c>
      <c r="M47" s="26">
        <v>361.24832198614303</v>
      </c>
      <c r="N47" s="26">
        <v>125941.875171005</v>
      </c>
      <c r="O47" s="26">
        <v>20303.118533384601</v>
      </c>
      <c r="P47" s="26">
        <v>105638.75663762</v>
      </c>
      <c r="Q47" s="26">
        <v>69.342654464083907</v>
      </c>
      <c r="R47" s="26">
        <v>20.182756837690199</v>
      </c>
      <c r="S47" s="26">
        <v>9804.6774102305408</v>
      </c>
      <c r="T47" s="26">
        <v>43.915663534890797</v>
      </c>
      <c r="U47" s="26">
        <v>824.76997829439404</v>
      </c>
      <c r="V47" s="26">
        <v>121.596081261705</v>
      </c>
      <c r="W47" s="26">
        <v>321.23658856341302</v>
      </c>
      <c r="X47" s="26">
        <v>2061.9946624007198</v>
      </c>
      <c r="Y47" s="26">
        <v>3210.7064658476402</v>
      </c>
      <c r="Z47" s="26">
        <v>240.436144756582</v>
      </c>
      <c r="AA47" s="26">
        <v>69.682251883794393</v>
      </c>
      <c r="AB47" s="28"/>
      <c r="AC47" s="50">
        <f t="shared" si="2"/>
        <v>-1.6648002367976448E-3</v>
      </c>
      <c r="AD47" s="50">
        <f t="shared" si="2"/>
        <v>-1.4249392049889096E-3</v>
      </c>
      <c r="AE47" s="28"/>
      <c r="AF47" s="26">
        <v>51</v>
      </c>
      <c r="AG47" s="26" t="s">
        <v>46</v>
      </c>
      <c r="AH47" s="26">
        <v>305.449651523</v>
      </c>
      <c r="AI47" s="26">
        <v>260.40546599499999</v>
      </c>
      <c r="AJ47" s="26">
        <v>10.9613447947</v>
      </c>
      <c r="AK47" s="26">
        <v>63.784744384</v>
      </c>
      <c r="AL47" s="26">
        <v>226.55833801</v>
      </c>
      <c r="AM47" s="26">
        <v>23.5579196266</v>
      </c>
      <c r="AN47" s="26">
        <v>100.96402601600001</v>
      </c>
      <c r="AO47" s="26">
        <v>30311.3255322</v>
      </c>
      <c r="AP47" s="26">
        <v>19.377833602900001</v>
      </c>
      <c r="AQ47" s="26">
        <v>5.6979369632500001</v>
      </c>
      <c r="AR47" s="26">
        <v>2795.0556466500002</v>
      </c>
      <c r="AS47" s="26">
        <v>11.9558499772</v>
      </c>
      <c r="AT47" s="26">
        <v>226.01180768099999</v>
      </c>
      <c r="AU47" s="26">
        <v>32.047532799000003</v>
      </c>
      <c r="AV47" s="26">
        <v>84.144632596199997</v>
      </c>
      <c r="AW47" s="26">
        <v>565.02647948200001</v>
      </c>
      <c r="AX47" s="26">
        <v>900.11929337200002</v>
      </c>
      <c r="AY47" s="26">
        <v>66.0973935313</v>
      </c>
      <c r="AZ47" s="26">
        <v>19.731624483699999</v>
      </c>
      <c r="BA47" s="26">
        <f t="shared" si="0"/>
        <v>36028.273053687859</v>
      </c>
      <c r="BB47" s="26">
        <f t="shared" si="3"/>
        <v>5716.9475214878585</v>
      </c>
      <c r="BD47" s="26">
        <f t="shared" si="5"/>
        <v>-90123.619818443141</v>
      </c>
      <c r="BE47" s="26">
        <f t="shared" si="5"/>
        <v>-14615.143004807043</v>
      </c>
      <c r="BG47" s="23">
        <f t="shared" si="4"/>
        <v>0.28607064175254138</v>
      </c>
      <c r="BH47" s="23">
        <f t="shared" si="4"/>
        <v>0.28157977367306558</v>
      </c>
      <c r="BJ47" s="83">
        <v>0.25965990993387789</v>
      </c>
      <c r="BK47" s="83">
        <v>0.26096938273064541</v>
      </c>
      <c r="BL47" s="83"/>
      <c r="BM47" s="83"/>
    </row>
    <row r="48" spans="1:65" x14ac:dyDescent="0.25">
      <c r="A48" s="28" t="s">
        <v>47</v>
      </c>
      <c r="B48" s="26">
        <v>232938.00176908699</v>
      </c>
      <c r="C48" s="26">
        <v>37889.407754035099</v>
      </c>
      <c r="F48" s="28" t="s">
        <v>47</v>
      </c>
      <c r="G48" s="26">
        <v>2319.7346692240199</v>
      </c>
      <c r="H48" s="26">
        <v>1706.54023611501</v>
      </c>
      <c r="I48" s="26">
        <v>62.9206059734232</v>
      </c>
      <c r="J48" s="26">
        <v>236.81108683454801</v>
      </c>
      <c r="K48" s="26">
        <v>1698.2217198256101</v>
      </c>
      <c r="L48" s="26">
        <v>88.793218979590705</v>
      </c>
      <c r="M48" s="26">
        <v>675.64052657396201</v>
      </c>
      <c r="N48" s="26">
        <v>232450.11565147099</v>
      </c>
      <c r="O48" s="26">
        <v>37799.794207884799</v>
      </c>
      <c r="P48" s="26">
        <v>194650.321443586</v>
      </c>
      <c r="Q48" s="26">
        <v>134.21211768272099</v>
      </c>
      <c r="R48" s="26">
        <v>41.114782177835799</v>
      </c>
      <c r="S48" s="26">
        <v>19417.824583739799</v>
      </c>
      <c r="T48" s="26">
        <v>63.150090213131797</v>
      </c>
      <c r="U48" s="26">
        <v>1091.56402089981</v>
      </c>
      <c r="V48" s="26">
        <v>95.053287113433299</v>
      </c>
      <c r="W48" s="26">
        <v>228.34209805056301</v>
      </c>
      <c r="X48" s="26">
        <v>2729.1487373578698</v>
      </c>
      <c r="Y48" s="26">
        <v>6785.7441041242901</v>
      </c>
      <c r="Z48" s="26">
        <v>274.88198603371899</v>
      </c>
      <c r="AA48" s="26">
        <v>150.09633696544799</v>
      </c>
      <c r="AB48" s="28"/>
      <c r="AC48" s="50">
        <f t="shared" si="2"/>
        <v>-2.094489151236232E-3</v>
      </c>
      <c r="AD48" s="50">
        <f t="shared" si="2"/>
        <v>-2.3651345181228494E-3</v>
      </c>
      <c r="AE48" s="28"/>
      <c r="AF48" s="26">
        <v>53</v>
      </c>
      <c r="AG48" s="26" t="s">
        <v>47</v>
      </c>
      <c r="AH48" s="26">
        <v>982.93494526400002</v>
      </c>
      <c r="AI48" s="26">
        <v>649.69847239900002</v>
      </c>
      <c r="AJ48" s="26">
        <v>25.190005561500001</v>
      </c>
      <c r="AK48" s="26">
        <v>97.0522323645</v>
      </c>
      <c r="AL48" s="26">
        <v>704.83256056300002</v>
      </c>
      <c r="AM48" s="26">
        <v>38.9016389839</v>
      </c>
      <c r="AN48" s="26">
        <v>281.71812965800001</v>
      </c>
      <c r="AO48" s="26">
        <v>78655.552019299997</v>
      </c>
      <c r="AP48" s="26">
        <v>44.645920527599998</v>
      </c>
      <c r="AQ48" s="26">
        <v>17.0081288047</v>
      </c>
      <c r="AR48" s="26">
        <v>7785.9838560999997</v>
      </c>
      <c r="AS48" s="26">
        <v>25.333920513799999</v>
      </c>
      <c r="AT48" s="26">
        <v>438.481935206</v>
      </c>
      <c r="AU48" s="26">
        <v>47.535440699200002</v>
      </c>
      <c r="AV48" s="26">
        <v>118.276555419</v>
      </c>
      <c r="AW48" s="26">
        <v>1096.4887040000001</v>
      </c>
      <c r="AX48" s="26">
        <v>2834.5269385199999</v>
      </c>
      <c r="AY48" s="26">
        <v>114.562836842</v>
      </c>
      <c r="AZ48" s="26">
        <v>62.384140968200001</v>
      </c>
      <c r="BA48" s="26">
        <f t="shared" si="0"/>
        <v>94021.108381694386</v>
      </c>
      <c r="BB48" s="26">
        <f t="shared" si="3"/>
        <v>15365.556362394389</v>
      </c>
      <c r="BD48" s="26">
        <f t="shared" si="5"/>
        <v>-138916.8933873926</v>
      </c>
      <c r="BE48" s="26">
        <f t="shared" si="5"/>
        <v>-22523.85139164071</v>
      </c>
      <c r="BG48" s="23">
        <f t="shared" si="4"/>
        <v>0.4044786474645895</v>
      </c>
      <c r="BH48" s="23">
        <f t="shared" si="4"/>
        <v>0.40649841313657814</v>
      </c>
      <c r="BJ48" s="83">
        <v>0.4412947574363445</v>
      </c>
      <c r="BK48" s="83">
        <v>0.44371073555900159</v>
      </c>
      <c r="BL48" s="83"/>
      <c r="BM48" s="83"/>
    </row>
    <row r="49" spans="1:65" x14ac:dyDescent="0.25">
      <c r="A49" s="28" t="s">
        <v>48</v>
      </c>
      <c r="B49" s="26">
        <v>85435.0318865882</v>
      </c>
      <c r="C49" s="26">
        <v>11045.9310949839</v>
      </c>
      <c r="D49" s="28" t="s">
        <v>239</v>
      </c>
      <c r="F49" s="28" t="s">
        <v>48</v>
      </c>
      <c r="G49" s="26">
        <v>579.41793415896404</v>
      </c>
      <c r="H49" s="26">
        <v>575.339110324795</v>
      </c>
      <c r="I49" s="26">
        <v>19.341522389589699</v>
      </c>
      <c r="J49" s="26">
        <v>75.686907113763993</v>
      </c>
      <c r="K49" s="26">
        <v>444.99970954105203</v>
      </c>
      <c r="L49" s="26">
        <v>34.640991749202101</v>
      </c>
      <c r="M49" s="26">
        <v>187.70751974514499</v>
      </c>
      <c r="N49" s="26">
        <v>85671.2962449974</v>
      </c>
      <c r="O49" s="26">
        <v>11063.5533059056</v>
      </c>
      <c r="P49" s="26">
        <v>74607.742939091797</v>
      </c>
      <c r="Q49" s="26">
        <v>52.561011293176101</v>
      </c>
      <c r="R49" s="26">
        <v>11.922982607737101</v>
      </c>
      <c r="S49" s="26">
        <v>5849.8184104675402</v>
      </c>
      <c r="T49" s="26">
        <v>17.8065484548355</v>
      </c>
      <c r="U49" s="26">
        <v>342.71364253156702</v>
      </c>
      <c r="V49" s="26">
        <v>39.024177992360897</v>
      </c>
      <c r="W49" s="26">
        <v>103.015970105325</v>
      </c>
      <c r="X49" s="26">
        <v>857.27141718613098</v>
      </c>
      <c r="Y49" s="26">
        <v>1729.12116591433</v>
      </c>
      <c r="Z49" s="26">
        <v>105.296505993816</v>
      </c>
      <c r="AA49" s="26">
        <v>37.867778336282001</v>
      </c>
      <c r="AB49" s="28"/>
      <c r="AC49" s="50">
        <f t="shared" si="2"/>
        <v>2.7654271695342993E-3</v>
      </c>
      <c r="AD49" s="50">
        <f t="shared" si="2"/>
        <v>1.5953576724466565E-3</v>
      </c>
      <c r="AE49" s="28"/>
      <c r="AF49" s="26">
        <v>54</v>
      </c>
      <c r="AG49" s="26" t="s">
        <v>48</v>
      </c>
      <c r="AH49" s="26">
        <v>86.143949973600002</v>
      </c>
      <c r="AI49" s="26">
        <v>87.987611845800004</v>
      </c>
      <c r="AJ49" s="26">
        <v>2.8894796994099998</v>
      </c>
      <c r="AK49" s="26">
        <v>11.7169753294</v>
      </c>
      <c r="AL49" s="26">
        <v>66.8655509333</v>
      </c>
      <c r="AM49" s="26">
        <v>5.4004668231600004</v>
      </c>
      <c r="AN49" s="26">
        <v>28.327906386199999</v>
      </c>
      <c r="AO49" s="26">
        <v>11314.817389</v>
      </c>
      <c r="AP49" s="26">
        <v>7.7937421034199996</v>
      </c>
      <c r="AQ49" s="26">
        <v>1.7890551753199999</v>
      </c>
      <c r="AR49" s="26">
        <v>879.91358696099996</v>
      </c>
      <c r="AS49" s="26">
        <v>2.6157888314000002</v>
      </c>
      <c r="AT49" s="26">
        <v>52.657559517599999</v>
      </c>
      <c r="AU49" s="26">
        <v>6.1574672529100001</v>
      </c>
      <c r="AV49" s="26">
        <v>16.274983910700001</v>
      </c>
      <c r="AW49" s="26">
        <v>131.717654127</v>
      </c>
      <c r="AX49" s="26">
        <v>257.986066628</v>
      </c>
      <c r="AY49" s="26">
        <v>16.341641620400001</v>
      </c>
      <c r="AZ49" s="26">
        <v>5.6973999323299997</v>
      </c>
      <c r="BA49" s="26">
        <f t="shared" si="0"/>
        <v>12983.09427605095</v>
      </c>
      <c r="BB49" s="26">
        <f t="shared" si="3"/>
        <v>1668.2768870509499</v>
      </c>
      <c r="BD49" s="26">
        <f t="shared" si="5"/>
        <v>-72451.93761053725</v>
      </c>
      <c r="BE49" s="26">
        <f t="shared" si="5"/>
        <v>-9377.6542079329502</v>
      </c>
      <c r="BG49" s="23">
        <f t="shared" si="4"/>
        <v>0.15154543989766084</v>
      </c>
      <c r="BH49" s="23">
        <f t="shared" si="4"/>
        <v>0.15079033299007494</v>
      </c>
      <c r="BJ49" s="83">
        <v>0.1455054966245975</v>
      </c>
      <c r="BK49" s="83">
        <v>0.14641933569553769</v>
      </c>
      <c r="BL49" s="83"/>
      <c r="BM49" s="83"/>
    </row>
    <row r="50" spans="1:65" x14ac:dyDescent="0.25">
      <c r="A50" s="28" t="s">
        <v>49</v>
      </c>
      <c r="B50" s="26">
        <v>184341.33180956001</v>
      </c>
      <c r="C50" s="26">
        <v>31331.671805174701</v>
      </c>
      <c r="D50" s="28" t="s">
        <v>239</v>
      </c>
      <c r="F50" s="28" t="s">
        <v>49</v>
      </c>
      <c r="G50" s="26">
        <v>1841.71749169133</v>
      </c>
      <c r="H50" s="26">
        <v>1261.69731576249</v>
      </c>
      <c r="I50" s="26">
        <v>59.0778935443156</v>
      </c>
      <c r="J50" s="26">
        <v>329.42627834454902</v>
      </c>
      <c r="K50" s="26">
        <v>1325.3707278008301</v>
      </c>
      <c r="L50" s="26">
        <v>121.138147753765</v>
      </c>
      <c r="M50" s="26">
        <v>573.12657919828905</v>
      </c>
      <c r="N50" s="26">
        <v>183820.041366369</v>
      </c>
      <c r="O50" s="26">
        <v>31236.593366567999</v>
      </c>
      <c r="P50" s="26">
        <v>152583.44799980099</v>
      </c>
      <c r="Q50" s="26">
        <v>92.344800806891598</v>
      </c>
      <c r="R50" s="26">
        <v>32.274495309115501</v>
      </c>
      <c r="S50" s="26">
        <v>15000.2634888142</v>
      </c>
      <c r="T50" s="26">
        <v>63.999294940943599</v>
      </c>
      <c r="U50" s="26">
        <v>1178.12060384596</v>
      </c>
      <c r="V50" s="26">
        <v>173.44125018270799</v>
      </c>
      <c r="W50" s="26">
        <v>455.649234665476</v>
      </c>
      <c r="X50" s="26">
        <v>2945.69492617271</v>
      </c>
      <c r="Y50" s="26">
        <v>5336.4291616373703</v>
      </c>
      <c r="Z50" s="26">
        <v>331.222479747791</v>
      </c>
      <c r="AA50" s="26">
        <v>115.599196349146</v>
      </c>
      <c r="AB50" s="28"/>
      <c r="AC50" s="50">
        <f t="shared" si="2"/>
        <v>-2.8278543833541916E-3</v>
      </c>
      <c r="AD50" s="50">
        <f t="shared" si="2"/>
        <v>-3.0345791695353935E-3</v>
      </c>
      <c r="AE50" s="28"/>
      <c r="AF50" s="26">
        <v>55</v>
      </c>
      <c r="AG50" s="26" t="s">
        <v>49</v>
      </c>
      <c r="AH50" s="26">
        <v>545.90449972299996</v>
      </c>
      <c r="AI50" s="26">
        <v>378.31440254900002</v>
      </c>
      <c r="AJ50" s="26">
        <v>18.169795996400001</v>
      </c>
      <c r="AK50" s="26">
        <v>109.373370794</v>
      </c>
      <c r="AL50" s="26">
        <v>392.559950061</v>
      </c>
      <c r="AM50" s="26">
        <v>40.563806146099999</v>
      </c>
      <c r="AN50" s="26">
        <v>173.90585370599999</v>
      </c>
      <c r="AO50" s="26">
        <v>45972.627650399998</v>
      </c>
      <c r="AP50" s="26">
        <v>25.4230220438</v>
      </c>
      <c r="AQ50" s="26">
        <v>9.6000442421599992</v>
      </c>
      <c r="AR50" s="26">
        <v>4467.1225746600003</v>
      </c>
      <c r="AS50" s="26">
        <v>19.9585020297</v>
      </c>
      <c r="AT50" s="26">
        <v>376.80240311300003</v>
      </c>
      <c r="AU50" s="26">
        <v>59.789629269400002</v>
      </c>
      <c r="AV50" s="26">
        <v>158.25927140900001</v>
      </c>
      <c r="AW50" s="26">
        <v>942.12118348299998</v>
      </c>
      <c r="AX50" s="26">
        <v>1578.83348555</v>
      </c>
      <c r="AY50" s="26">
        <v>109.205178358</v>
      </c>
      <c r="AZ50" s="26">
        <v>34.221340459300002</v>
      </c>
      <c r="BA50" s="26">
        <f t="shared" si="0"/>
        <v>55412.755963992851</v>
      </c>
      <c r="BB50" s="26">
        <f t="shared" si="3"/>
        <v>9440.1283135928534</v>
      </c>
      <c r="BD50" s="26">
        <f t="shared" si="5"/>
        <v>-128928.57584556716</v>
      </c>
      <c r="BE50" s="26">
        <f t="shared" si="5"/>
        <v>-21891.543491581848</v>
      </c>
      <c r="BG50" s="23">
        <f t="shared" si="4"/>
        <v>0.30145111246901807</v>
      </c>
      <c r="BH50" s="23">
        <f t="shared" si="4"/>
        <v>0.30221375944588325</v>
      </c>
      <c r="BJ50" s="83">
        <v>0.29576347115019536</v>
      </c>
      <c r="BK50" s="83">
        <v>0.30274395425448136</v>
      </c>
      <c r="BL50" s="83"/>
      <c r="BM50" s="83"/>
    </row>
    <row r="51" spans="1:65" x14ac:dyDescent="0.25">
      <c r="A51" s="28" t="s">
        <v>50</v>
      </c>
      <c r="B51" s="26">
        <v>545272.59018288599</v>
      </c>
      <c r="C51" s="26">
        <v>61205.410381027003</v>
      </c>
      <c r="D51" s="26"/>
      <c r="E51" s="26"/>
      <c r="F51" s="28" t="s">
        <v>50</v>
      </c>
      <c r="G51" s="26">
        <v>3174.11231590028</v>
      </c>
      <c r="H51" s="26">
        <v>3398.2501351984401</v>
      </c>
      <c r="I51" s="26">
        <v>104.747703831081</v>
      </c>
      <c r="J51" s="26">
        <v>242.37137364484599</v>
      </c>
      <c r="K51" s="26">
        <v>2367.6140150024498</v>
      </c>
      <c r="L51" s="26">
        <v>159.668287614984</v>
      </c>
      <c r="M51" s="26">
        <v>991.19125547710701</v>
      </c>
      <c r="N51" s="26">
        <v>547211.45799111505</v>
      </c>
      <c r="O51" s="26">
        <v>61351.585282682099</v>
      </c>
      <c r="P51" s="26">
        <v>485859.87270843302</v>
      </c>
      <c r="Q51" s="26">
        <v>335.81967437733198</v>
      </c>
      <c r="R51" s="26">
        <v>69.713585321626695</v>
      </c>
      <c r="S51" s="26">
        <v>34632.423537536401</v>
      </c>
      <c r="T51" s="26">
        <v>94.891860943468004</v>
      </c>
      <c r="U51" s="26">
        <v>1479.5681349449101</v>
      </c>
      <c r="V51" s="26">
        <v>144.57010708951299</v>
      </c>
      <c r="W51" s="26">
        <v>392.97782569156197</v>
      </c>
      <c r="X51" s="26">
        <v>3703.2775403032401</v>
      </c>
      <c r="Y51" s="26">
        <v>9342.2698057176804</v>
      </c>
      <c r="Z51" s="26">
        <v>520.65475608613394</v>
      </c>
      <c r="AA51" s="26">
        <v>197.463368001014</v>
      </c>
      <c r="AB51" s="28"/>
      <c r="AC51" s="50">
        <f t="shared" si="2"/>
        <v>3.5557771344764556E-3</v>
      </c>
      <c r="AD51" s="50">
        <f t="shared" si="2"/>
        <v>2.3882676506064115E-3</v>
      </c>
      <c r="AE51" s="28"/>
      <c r="AF51" s="26">
        <v>56</v>
      </c>
      <c r="AG51" s="26" t="s">
        <v>50</v>
      </c>
      <c r="AH51" s="26">
        <v>1553.2080783500001</v>
      </c>
      <c r="AI51" s="26">
        <v>1591.66467562</v>
      </c>
      <c r="AJ51" s="26">
        <v>52.595477259500001</v>
      </c>
      <c r="AK51" s="26">
        <v>136.17546399</v>
      </c>
      <c r="AL51" s="26">
        <v>1130.6904471099999</v>
      </c>
      <c r="AM51" s="26">
        <v>82.9777093326</v>
      </c>
      <c r="AN51" s="26">
        <v>481.55410113800002</v>
      </c>
      <c r="AO51" s="26">
        <v>231728.83409700001</v>
      </c>
      <c r="AP51" s="26">
        <v>157.754903907</v>
      </c>
      <c r="AQ51" s="26">
        <v>33.601952795899997</v>
      </c>
      <c r="AR51" s="26">
        <v>16662.674078700002</v>
      </c>
      <c r="AS51" s="26">
        <v>50.6397394233</v>
      </c>
      <c r="AT51" s="26">
        <v>743.04643167699999</v>
      </c>
      <c r="AU51" s="26">
        <v>82.515812263599997</v>
      </c>
      <c r="AV51" s="26">
        <v>225.519701653</v>
      </c>
      <c r="AW51" s="26">
        <v>1859.64726935</v>
      </c>
      <c r="AX51" s="26">
        <v>4526.9512679500003</v>
      </c>
      <c r="AY51" s="26">
        <v>263.18824974699999</v>
      </c>
      <c r="AZ51" s="26">
        <v>94.103175478599994</v>
      </c>
      <c r="BA51" s="26">
        <f t="shared" si="0"/>
        <v>261457.34263274551</v>
      </c>
      <c r="BB51" s="26">
        <f t="shared" si="3"/>
        <v>29728.508535745495</v>
      </c>
      <c r="BD51" s="26">
        <f t="shared" si="5"/>
        <v>-283815.24755014048</v>
      </c>
      <c r="BE51" s="26">
        <f t="shared" si="5"/>
        <v>-31476.901845281507</v>
      </c>
      <c r="BG51" s="23">
        <f t="shared" si="4"/>
        <v>0.47779946639383186</v>
      </c>
      <c r="BH51" s="23">
        <f t="shared" si="4"/>
        <v>0.4845597452579119</v>
      </c>
      <c r="BJ51" s="83">
        <v>0.48621812800006542</v>
      </c>
      <c r="BK51" s="83">
        <v>0.50030858665871158</v>
      </c>
      <c r="BL51" s="83"/>
      <c r="BM51" s="83"/>
    </row>
    <row r="52" spans="1:65" x14ac:dyDescent="0.25">
      <c r="B52" s="26"/>
      <c r="C52" s="26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50"/>
      <c r="AD52" s="50"/>
      <c r="AE52" s="28"/>
      <c r="BG52" s="23"/>
      <c r="BH52" s="23"/>
    </row>
    <row r="53" spans="1:65" x14ac:dyDescent="0.25">
      <c r="B53" s="26"/>
      <c r="C53" s="26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50"/>
      <c r="AD53" s="50"/>
      <c r="AE53" s="28"/>
      <c r="BG53" s="23"/>
      <c r="BH53" s="23"/>
    </row>
    <row r="54" spans="1:65" x14ac:dyDescent="0.25">
      <c r="A54" s="26" t="s">
        <v>231</v>
      </c>
      <c r="B54" s="26">
        <v>14424.7344020742</v>
      </c>
      <c r="C54" s="26">
        <v>2063.4324916181399</v>
      </c>
      <c r="F54" s="28" t="s">
        <v>51</v>
      </c>
      <c r="G54" s="28">
        <v>0</v>
      </c>
      <c r="H54" s="28">
        <v>0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/>
      <c r="AC54" s="50">
        <f t="shared" si="2"/>
        <v>-1</v>
      </c>
      <c r="AD54" s="50">
        <f t="shared" si="2"/>
        <v>-1</v>
      </c>
      <c r="AE54" s="28"/>
      <c r="BG54" s="23"/>
      <c r="BH54" s="23"/>
    </row>
    <row r="55" spans="1:65" x14ac:dyDescent="0.25">
      <c r="A55" s="26" t="s">
        <v>1</v>
      </c>
      <c r="B55" s="26">
        <v>107717.150501093</v>
      </c>
      <c r="C55" s="26">
        <v>11728.6693621085</v>
      </c>
      <c r="F55" s="97" t="s">
        <v>1</v>
      </c>
      <c r="G55" s="97">
        <v>523.38237557940204</v>
      </c>
      <c r="H55" s="97">
        <v>822.50435429377603</v>
      </c>
      <c r="I55" s="97">
        <v>15.3458914940172</v>
      </c>
      <c r="J55" s="97">
        <v>17.0296607009595</v>
      </c>
      <c r="K55" s="97">
        <v>481.16687891664799</v>
      </c>
      <c r="L55" s="97">
        <v>23.4130459751869</v>
      </c>
      <c r="M55" s="97">
        <v>186.72476401175001</v>
      </c>
      <c r="N55" s="97">
        <v>108118.545644436</v>
      </c>
      <c r="O55" s="97">
        <v>11759.738143541001</v>
      </c>
      <c r="P55" s="97">
        <v>96358.807500895593</v>
      </c>
      <c r="Q55" s="97">
        <v>74.649902593186596</v>
      </c>
      <c r="R55" s="97">
        <v>13.359379019714799</v>
      </c>
      <c r="S55" s="97">
        <v>6827.6329309898101</v>
      </c>
      <c r="T55" s="97">
        <v>5.6378265403418197</v>
      </c>
      <c r="U55" s="97">
        <v>265.50012139750999</v>
      </c>
      <c r="V55" s="97">
        <v>7.19461719561059</v>
      </c>
      <c r="W55" s="97">
        <v>16.366914487893801</v>
      </c>
      <c r="X55" s="97">
        <v>664.72816655919098</v>
      </c>
      <c r="Y55" s="97">
        <v>1684.0493193780701</v>
      </c>
      <c r="Z55" s="97">
        <v>90.359312317774098</v>
      </c>
      <c r="AA55" s="97">
        <v>40.692682090202098</v>
      </c>
      <c r="AC55" s="50">
        <f t="shared" si="2"/>
        <v>3.7263810031711877E-3</v>
      </c>
      <c r="AD55" s="50">
        <f t="shared" si="2"/>
        <v>2.6489604637397438E-3</v>
      </c>
      <c r="AF55" s="26">
        <v>2</v>
      </c>
      <c r="AG55" s="26" t="s">
        <v>1</v>
      </c>
      <c r="AH55" s="26">
        <v>46.363510548999997</v>
      </c>
      <c r="AI55" s="26">
        <v>73.003559776900005</v>
      </c>
      <c r="AJ55" s="26">
        <v>1.3591320608599999</v>
      </c>
      <c r="AK55" s="26">
        <v>1.4159889268900001</v>
      </c>
      <c r="AL55" s="26">
        <v>42.752218219100001</v>
      </c>
      <c r="AM55" s="26">
        <v>2.0689963709299999</v>
      </c>
      <c r="AN55" s="26">
        <v>16.565581076099999</v>
      </c>
      <c r="AO55" s="26">
        <v>7882.7509692599997</v>
      </c>
      <c r="AP55" s="26">
        <v>6.7011745658099997</v>
      </c>
      <c r="AQ55" s="26">
        <v>1.1882898663399999</v>
      </c>
      <c r="AR55" s="26">
        <v>605.790819457</v>
      </c>
      <c r="AS55" s="26">
        <v>0.47519133444</v>
      </c>
      <c r="AT55" s="26">
        <v>23.411669842199998</v>
      </c>
      <c r="AU55" s="26">
        <v>0.631588244342</v>
      </c>
      <c r="AV55" s="26">
        <v>1.4628217862699999</v>
      </c>
      <c r="AW55" s="26">
        <v>58.619996281399999</v>
      </c>
      <c r="AX55" s="26">
        <v>149.35316635199999</v>
      </c>
      <c r="AY55" s="26">
        <v>7.98919223581</v>
      </c>
      <c r="AZ55" s="26">
        <v>3.6065844788899999</v>
      </c>
      <c r="BA55" s="97">
        <f t="shared" ref="BA55" si="6">BB55+AO55</f>
        <v>8925.5104506842836</v>
      </c>
      <c r="BB55" s="97">
        <f t="shared" ref="BB55" si="7">SUM(AH55:AZ55)-AO55</f>
        <v>1042.7594814242839</v>
      </c>
      <c r="BD55" s="97">
        <f t="shared" ref="BD55" si="8">BA55-B55</f>
        <v>-98791.640050408721</v>
      </c>
      <c r="BE55" s="97">
        <f t="shared" ref="BE55" si="9">BB55-C55</f>
        <v>-10685.909880684216</v>
      </c>
      <c r="BF55" s="96"/>
      <c r="BG55" s="83">
        <f t="shared" ref="BG55" si="10">BA55/N55</f>
        <v>8.2553001406781387E-2</v>
      </c>
      <c r="BH55" s="83">
        <f t="shared" ref="BH55" si="11">BB55/O55</f>
        <v>8.8671998363927543E-2</v>
      </c>
      <c r="BJ55" s="83">
        <v>0.17966563083037398</v>
      </c>
      <c r="BK55" s="83">
        <v>0.17518758758900088</v>
      </c>
    </row>
    <row r="56" spans="1:65" x14ac:dyDescent="0.25">
      <c r="A56" s="26" t="s">
        <v>11</v>
      </c>
      <c r="B56" s="26">
        <v>18212.924733914999</v>
      </c>
      <c r="C56" s="26">
        <v>2373.6775023067999</v>
      </c>
      <c r="F56" s="28" t="s">
        <v>11</v>
      </c>
      <c r="G56" s="26">
        <v>95.476438102481794</v>
      </c>
      <c r="H56" s="26">
        <v>153.70042009072</v>
      </c>
      <c r="I56" s="26">
        <v>3.69052514095802</v>
      </c>
      <c r="J56" s="26">
        <v>23.421086107023299</v>
      </c>
      <c r="K56" s="26">
        <v>81.656975920016393</v>
      </c>
      <c r="L56" s="26">
        <v>10.5466399907405</v>
      </c>
      <c r="M56" s="26">
        <v>38.350911997001603</v>
      </c>
      <c r="N56" s="26">
        <v>18116.657450068</v>
      </c>
      <c r="O56" s="26">
        <v>2366.6086364302701</v>
      </c>
      <c r="P56" s="26">
        <v>15750.048813637701</v>
      </c>
      <c r="Q56" s="26">
        <v>6.6012119909390101</v>
      </c>
      <c r="R56" s="26">
        <v>2.24139706895506</v>
      </c>
      <c r="S56" s="26">
        <v>1248.1957931403099</v>
      </c>
      <c r="T56" s="26">
        <v>3.6211047250560799</v>
      </c>
      <c r="U56" s="26">
        <v>91.500336425315496</v>
      </c>
      <c r="V56" s="26">
        <v>12.0681266775795</v>
      </c>
      <c r="W56" s="26">
        <v>31.012843356095999</v>
      </c>
      <c r="X56" s="26">
        <v>228.685073937509</v>
      </c>
      <c r="Y56" s="26">
        <v>296.560286049703</v>
      </c>
      <c r="Z56" s="26">
        <v>31.8705680759712</v>
      </c>
      <c r="AA56" s="26">
        <v>7.4088976338894401</v>
      </c>
      <c r="AC56" s="50">
        <f t="shared" si="2"/>
        <v>-5.2856575895103676E-3</v>
      </c>
      <c r="AD56" s="50">
        <f t="shared" si="2"/>
        <v>-2.978022865220779E-3</v>
      </c>
      <c r="AF56" s="26">
        <v>15</v>
      </c>
      <c r="AG56" s="26" t="s">
        <v>11</v>
      </c>
      <c r="AH56" s="26">
        <v>43.089365891999996</v>
      </c>
      <c r="AI56" s="26">
        <v>72.003614646000003</v>
      </c>
      <c r="AJ56" s="26">
        <v>1.5202148096000001</v>
      </c>
      <c r="AK56" s="26">
        <v>8.8956119824899993</v>
      </c>
      <c r="AL56" s="26">
        <v>36.965249233999998</v>
      </c>
      <c r="AM56" s="26">
        <v>4.3273817241800003</v>
      </c>
      <c r="AN56" s="26">
        <v>16.997228246399999</v>
      </c>
      <c r="AO56" s="26">
        <v>7314.7319149599998</v>
      </c>
      <c r="AP56" s="26">
        <v>2.6977279114699999</v>
      </c>
      <c r="AQ56" s="26">
        <v>1.02375488188</v>
      </c>
      <c r="AR56" s="26">
        <v>575.10028986600003</v>
      </c>
      <c r="AS56" s="26">
        <v>1.4486133317000001</v>
      </c>
      <c r="AT56" s="26">
        <v>37.603978644000001</v>
      </c>
      <c r="AU56" s="26">
        <v>4.5271994352</v>
      </c>
      <c r="AV56" s="26">
        <v>11.3817138235</v>
      </c>
      <c r="AW56" s="26">
        <v>93.975105506299997</v>
      </c>
      <c r="AX56" s="26">
        <v>133.571463819</v>
      </c>
      <c r="AY56" s="26">
        <v>13.5015690657</v>
      </c>
      <c r="AZ56" s="26">
        <v>3.40181198871</v>
      </c>
      <c r="BA56" s="97">
        <f t="shared" ref="BA56:BA58" si="12">BB56+AO56</f>
        <v>8376.7638097681283</v>
      </c>
      <c r="BB56" s="97">
        <f t="shared" ref="BB56:BB58" si="13">SUM(AH56:AZ56)-AO56</f>
        <v>1062.0318948081285</v>
      </c>
      <c r="BC56" s="97"/>
      <c r="BD56" s="97">
        <f t="shared" ref="BD56:BD58" si="14">BA56-B56</f>
        <v>-9836.1609241468705</v>
      </c>
      <c r="BE56" s="97">
        <f t="shared" ref="BE56:BE58" si="15">BB56-C56</f>
        <v>-1311.6456074986713</v>
      </c>
      <c r="BG56" s="83">
        <f t="shared" ref="BG56:BG58" si="16">BA56/N56</f>
        <v>0.46237910237336227</v>
      </c>
      <c r="BH56" s="83">
        <f t="shared" ref="BH56:BH58" si="17">BB56/O56</f>
        <v>0.44875687448266449</v>
      </c>
    </row>
    <row r="57" spans="1:65" x14ac:dyDescent="0.25">
      <c r="A57" s="26" t="s">
        <v>58</v>
      </c>
      <c r="B57" s="26">
        <v>1138559.6363687899</v>
      </c>
      <c r="C57" s="26">
        <v>152032.08840742899</v>
      </c>
      <c r="F57" s="28" t="s">
        <v>58</v>
      </c>
      <c r="G57" s="26">
        <v>7419.6498062247401</v>
      </c>
      <c r="H57" s="26">
        <v>9193.8035780132996</v>
      </c>
      <c r="I57" s="26">
        <v>256.42207780055799</v>
      </c>
      <c r="J57" s="26">
        <v>760.95623301972603</v>
      </c>
      <c r="K57" s="26">
        <v>6355.7911490379502</v>
      </c>
      <c r="L57" s="26">
        <v>281.16837538429201</v>
      </c>
      <c r="M57" s="26">
        <v>2467.8805505415098</v>
      </c>
      <c r="N57" s="26">
        <v>1147381.09515716</v>
      </c>
      <c r="O57" s="26">
        <v>153203.035857568</v>
      </c>
      <c r="P57" s="26">
        <v>994178.059299591</v>
      </c>
      <c r="Q57" s="26">
        <v>1039.3360343568199</v>
      </c>
      <c r="R57" s="26">
        <v>161.558118910145</v>
      </c>
      <c r="S57" s="26">
        <v>83959.232033267705</v>
      </c>
      <c r="T57" s="26">
        <v>200.993159850746</v>
      </c>
      <c r="U57" s="26">
        <v>4449.6700439160604</v>
      </c>
      <c r="V57" s="26">
        <v>90.889305993485294</v>
      </c>
      <c r="W57" s="26">
        <v>138.176635443376</v>
      </c>
      <c r="X57" s="26">
        <v>11126.462157365901</v>
      </c>
      <c r="Y57" s="26">
        <v>23678.018066083499</v>
      </c>
      <c r="Z57" s="26">
        <v>1080.65066749119</v>
      </c>
      <c r="AA57" s="26">
        <v>542.37786486769505</v>
      </c>
      <c r="AC57" s="50">
        <f t="shared" ref="AC57:AC58" si="18">(N57-B57)/(B57+1E-50)</f>
        <v>7.7479110505834442E-3</v>
      </c>
      <c r="AD57" s="50">
        <f t="shared" ref="AD57:AD58" si="19">(O57-C57)/(C57+1E-50)</f>
        <v>7.7019756974001348E-3</v>
      </c>
      <c r="AF57" s="26">
        <v>72</v>
      </c>
      <c r="AG57" s="26" t="s">
        <v>58</v>
      </c>
      <c r="AH57" s="26">
        <v>107.955883696</v>
      </c>
      <c r="AI57" s="26">
        <v>135.40894412</v>
      </c>
      <c r="AJ57" s="26">
        <v>3.55970240669</v>
      </c>
      <c r="AK57" s="26">
        <v>8.1167778427199995</v>
      </c>
      <c r="AL57" s="26">
        <v>90.340906757599996</v>
      </c>
      <c r="AM57" s="26">
        <v>4.0282765141199999</v>
      </c>
      <c r="AN57" s="26">
        <v>35.311375006200002</v>
      </c>
      <c r="AO57" s="26">
        <v>15924.559619400001</v>
      </c>
      <c r="AP57" s="26">
        <v>14.453456581499999</v>
      </c>
      <c r="AQ57" s="26">
        <v>2.41376162152</v>
      </c>
      <c r="AR57" s="26">
        <v>1245.17521377</v>
      </c>
      <c r="AS57" s="26">
        <v>2.7186328510000002</v>
      </c>
      <c r="AT57" s="26">
        <v>57.002107000599999</v>
      </c>
      <c r="AU57" s="26">
        <v>1.2193253480199999</v>
      </c>
      <c r="AV57" s="26">
        <v>2.1426292625299999</v>
      </c>
      <c r="AW57" s="26">
        <v>142.58112248099999</v>
      </c>
      <c r="AX57" s="26">
        <v>338.54959329600001</v>
      </c>
      <c r="AY57" s="26">
        <v>15.5652105582</v>
      </c>
      <c r="AZ57" s="26">
        <v>7.6793266672299998</v>
      </c>
      <c r="BA57" s="97">
        <f t="shared" si="12"/>
        <v>18138.781865180928</v>
      </c>
      <c r="BB57" s="97">
        <f t="shared" si="13"/>
        <v>2214.2222457809276</v>
      </c>
      <c r="BC57" s="97"/>
      <c r="BD57" s="97">
        <f t="shared" si="14"/>
        <v>-1120420.854503609</v>
      </c>
      <c r="BE57" s="97">
        <f t="shared" si="15"/>
        <v>-149817.86616164807</v>
      </c>
      <c r="BG57" s="83">
        <f t="shared" si="16"/>
        <v>1.5808855437605417E-2</v>
      </c>
      <c r="BH57" s="83">
        <f t="shared" si="17"/>
        <v>1.4452861416137193E-2</v>
      </c>
    </row>
    <row r="58" spans="1:65" x14ac:dyDescent="0.25">
      <c r="A58" s="26" t="s">
        <v>176</v>
      </c>
      <c r="B58" s="26">
        <v>1777.18723496999</v>
      </c>
      <c r="C58" s="26">
        <v>245.30467950100001</v>
      </c>
      <c r="F58" s="28" t="s">
        <v>176</v>
      </c>
      <c r="G58" s="26">
        <v>12.197388559114099</v>
      </c>
      <c r="H58" s="26">
        <v>14.5140523156798</v>
      </c>
      <c r="I58" s="26">
        <v>0.41968309440742502</v>
      </c>
      <c r="J58" s="26">
        <v>1.2748823305059001</v>
      </c>
      <c r="K58" s="26">
        <v>10.0716535436542</v>
      </c>
      <c r="L58" s="26">
        <v>0.45162780359022597</v>
      </c>
      <c r="M58" s="26">
        <v>3.9521220588964598</v>
      </c>
      <c r="N58" s="26">
        <v>1787.06257709948</v>
      </c>
      <c r="O58" s="26">
        <v>246.77746336855199</v>
      </c>
      <c r="P58" s="26">
        <v>1540.2851137309301</v>
      </c>
      <c r="Q58" s="26">
        <v>1.56959684077668</v>
      </c>
      <c r="R58" s="26">
        <v>0.25828008950765202</v>
      </c>
      <c r="S58" s="26">
        <v>135.63787397278301</v>
      </c>
      <c r="T58" s="26">
        <v>0.37003007655549802</v>
      </c>
      <c r="U58" s="26">
        <v>7.0841004315547602</v>
      </c>
      <c r="V58" s="26">
        <v>0.145472151766177</v>
      </c>
      <c r="W58" s="26">
        <v>0.19859017399979001</v>
      </c>
      <c r="X58" s="26">
        <v>17.709782018000698</v>
      </c>
      <c r="Y58" s="26">
        <v>38.317770355550302</v>
      </c>
      <c r="Z58" s="26">
        <v>1.73632701157977</v>
      </c>
      <c r="AA58" s="26">
        <v>0.86823054062842397</v>
      </c>
      <c r="AC58" s="50">
        <f t="shared" si="18"/>
        <v>5.5567257828389666E-3</v>
      </c>
      <c r="AD58" s="50">
        <f t="shared" si="19"/>
        <v>6.0038963404527223E-3</v>
      </c>
      <c r="AF58" s="26">
        <v>78</v>
      </c>
      <c r="AG58" s="26" t="s">
        <v>176</v>
      </c>
      <c r="AH58" s="26">
        <v>6.1369562171299998</v>
      </c>
      <c r="AI58" s="26">
        <v>7.2777159884099998</v>
      </c>
      <c r="AJ58" s="26">
        <v>0.21066686353700001</v>
      </c>
      <c r="AK58" s="26">
        <v>0.63765378202400003</v>
      </c>
      <c r="AL58" s="26">
        <v>5.0430441872799996</v>
      </c>
      <c r="AM58" s="26">
        <v>0.22672553074599999</v>
      </c>
      <c r="AN58" s="26">
        <v>1.9819298489299999</v>
      </c>
      <c r="AO58" s="26">
        <v>772.47401654700002</v>
      </c>
      <c r="AP58" s="26">
        <v>0.77992957114200001</v>
      </c>
      <c r="AQ58" s="26">
        <v>0.129666703951</v>
      </c>
      <c r="AR58" s="26">
        <v>68.176360765499993</v>
      </c>
      <c r="AS58" s="26">
        <v>0.18797781183699999</v>
      </c>
      <c r="AT58" s="26">
        <v>3.5385011675200002</v>
      </c>
      <c r="AU58" s="26">
        <v>7.2840518920100003E-2</v>
      </c>
      <c r="AV58" s="26">
        <v>9.8436483999900001E-2</v>
      </c>
      <c r="AW58" s="26">
        <v>8.8458203972899998</v>
      </c>
      <c r="AX58" s="26">
        <v>19.234643652900001</v>
      </c>
      <c r="AY58" s="26">
        <v>0.87185322509800001</v>
      </c>
      <c r="AZ58" s="26">
        <v>0.43529839438500001</v>
      </c>
      <c r="BA58" s="97">
        <f t="shared" si="12"/>
        <v>896.36003765760006</v>
      </c>
      <c r="BB58" s="97">
        <f t="shared" si="13"/>
        <v>123.88602111060004</v>
      </c>
      <c r="BC58" s="97"/>
      <c r="BD58" s="97">
        <f t="shared" si="14"/>
        <v>-880.8271973123899</v>
      </c>
      <c r="BE58" s="97">
        <f t="shared" si="15"/>
        <v>-121.41865839039997</v>
      </c>
      <c r="BG58" s="83">
        <f t="shared" si="16"/>
        <v>0.50158290433928243</v>
      </c>
      <c r="BH58" s="83">
        <f t="shared" si="17"/>
        <v>0.50201513306578305</v>
      </c>
    </row>
    <row r="59" spans="1:65" x14ac:dyDescent="0.25">
      <c r="A59" s="26" t="s">
        <v>232</v>
      </c>
      <c r="B59" s="26"/>
      <c r="C59" s="26"/>
    </row>
    <row r="60" spans="1:65" x14ac:dyDescent="0.25">
      <c r="A60" s="26"/>
      <c r="B60" s="26"/>
      <c r="C60" s="26"/>
    </row>
    <row r="61" spans="1:65" s="96" customFormat="1" x14ac:dyDescent="0.25">
      <c r="A61" s="2" t="s">
        <v>502</v>
      </c>
      <c r="B61" s="97">
        <f>SUM(B1:B59)</f>
        <v>16623849.369151868</v>
      </c>
      <c r="C61" s="97">
        <f>SUM(C1:C59)</f>
        <v>2281407.1022830168</v>
      </c>
      <c r="G61" s="97">
        <f>SUM(G1:G59)</f>
        <v>124580.62303997501</v>
      </c>
      <c r="H61" s="97">
        <f t="shared" ref="H61:AA61" si="20">SUM(H1:H59)</f>
        <v>114255.35183658221</v>
      </c>
      <c r="I61" s="97">
        <f t="shared" si="20"/>
        <v>3863.8694422440763</v>
      </c>
      <c r="J61" s="97">
        <f t="shared" si="20"/>
        <v>16143.458289240862</v>
      </c>
      <c r="K61" s="97">
        <f t="shared" si="20"/>
        <v>95925.886877031531</v>
      </c>
      <c r="L61" s="97">
        <f t="shared" si="20"/>
        <v>7101.9589189180706</v>
      </c>
      <c r="M61" s="97">
        <f t="shared" si="20"/>
        <v>39845.072843404538</v>
      </c>
      <c r="N61" s="97">
        <f t="shared" si="20"/>
        <v>16639850.663781995</v>
      </c>
      <c r="O61" s="97">
        <f t="shared" si="20"/>
        <v>2280118.1302551255</v>
      </c>
      <c r="P61" s="97">
        <f t="shared" si="20"/>
        <v>14359732.533526877</v>
      </c>
      <c r="Q61" s="97">
        <f t="shared" si="20"/>
        <v>9617.5743364936388</v>
      </c>
      <c r="R61" s="97">
        <f t="shared" si="20"/>
        <v>2456.7254950316596</v>
      </c>
      <c r="S61" s="97">
        <f t="shared" si="20"/>
        <v>1179509.6041895514</v>
      </c>
      <c r="T61" s="97">
        <f t="shared" si="20"/>
        <v>3467.2795873169139</v>
      </c>
      <c r="U61" s="97">
        <f t="shared" si="20"/>
        <v>72136.408133433491</v>
      </c>
      <c r="V61" s="97">
        <f t="shared" si="20"/>
        <v>8360.7547537621213</v>
      </c>
      <c r="W61" s="97">
        <f t="shared" si="20"/>
        <v>21804.267114800477</v>
      </c>
      <c r="X61" s="97">
        <f t="shared" si="20"/>
        <v>180431.36066912452</v>
      </c>
      <c r="Y61" s="97">
        <f t="shared" si="20"/>
        <v>371126.82044235669</v>
      </c>
      <c r="Z61" s="97">
        <f t="shared" si="20"/>
        <v>21227.16191832312</v>
      </c>
      <c r="AA61" s="97">
        <f t="shared" si="20"/>
        <v>8263.9523675349465</v>
      </c>
      <c r="AB61" s="97"/>
      <c r="AC61" s="97"/>
      <c r="AD61" s="97"/>
      <c r="AE61" s="97"/>
      <c r="AF61" s="97"/>
      <c r="AG61" s="97"/>
      <c r="AH61" s="97">
        <f t="shared" ref="AH61:BB61" si="21">SUM(AH1:AH59)</f>
        <v>49231.439626825413</v>
      </c>
      <c r="AI61" s="97">
        <f t="shared" si="21"/>
        <v>42113.881435576506</v>
      </c>
      <c r="AJ61" s="97">
        <f t="shared" si="21"/>
        <v>1533.4081887139475</v>
      </c>
      <c r="AK61" s="97">
        <f t="shared" si="21"/>
        <v>7000.8189599078014</v>
      </c>
      <c r="AL61" s="97">
        <f t="shared" si="21"/>
        <v>37107.479369475957</v>
      </c>
      <c r="AM61" s="97">
        <f t="shared" si="21"/>
        <v>3058.6335897519598</v>
      </c>
      <c r="AN61" s="97">
        <f t="shared" si="21"/>
        <v>15702.407084024035</v>
      </c>
      <c r="AO61" s="97">
        <f t="shared" si="21"/>
        <v>5465143.6633506836</v>
      </c>
      <c r="AP61" s="97">
        <f t="shared" si="21"/>
        <v>3325.9942782096905</v>
      </c>
      <c r="AQ61" s="97">
        <f t="shared" si="21"/>
        <v>950.75059939414211</v>
      </c>
      <c r="AR61" s="97">
        <f t="shared" si="21"/>
        <v>449660.47039382177</v>
      </c>
      <c r="AS61" s="97">
        <f t="shared" si="21"/>
        <v>1435.2540339023194</v>
      </c>
      <c r="AT61" s="97">
        <f t="shared" si="21"/>
        <v>29196.554055292487</v>
      </c>
      <c r="AU61" s="97">
        <f t="shared" si="21"/>
        <v>3938.7865091172816</v>
      </c>
      <c r="AV61" s="97">
        <f t="shared" si="21"/>
        <v>10410.90557839121</v>
      </c>
      <c r="AW61" s="97">
        <f t="shared" si="21"/>
        <v>73029.128464115071</v>
      </c>
      <c r="AX61" s="97">
        <f t="shared" si="21"/>
        <v>144916.95596347237</v>
      </c>
      <c r="AY61" s="97">
        <f t="shared" si="21"/>
        <v>8803.7707960573462</v>
      </c>
      <c r="AZ61" s="97">
        <f t="shared" si="21"/>
        <v>3196.5781259599271</v>
      </c>
      <c r="BA61" s="97">
        <f t="shared" si="21"/>
        <v>6349756.8804026963</v>
      </c>
      <c r="BB61" s="97">
        <f t="shared" si="21"/>
        <v>884613.21705200907</v>
      </c>
      <c r="BC61" s="97"/>
      <c r="BD61" s="97"/>
      <c r="BE61" s="97"/>
    </row>
    <row r="62" spans="1:65" x14ac:dyDescent="0.25">
      <c r="A62" s="2" t="s">
        <v>56</v>
      </c>
      <c r="B62" s="1">
        <f>SUM(B3:B51)</f>
        <v>15343157.735911027</v>
      </c>
      <c r="C62" s="1">
        <f>SUM(C3:C51)</f>
        <v>2112963.9298400534</v>
      </c>
      <c r="G62" s="1">
        <f t="shared" ref="G62:AA62" si="22">SUM(G3:G56)-G55-G56-G54</f>
        <v>116529.91703150926</v>
      </c>
      <c r="H62" s="1">
        <f t="shared" si="22"/>
        <v>104070.82943186873</v>
      </c>
      <c r="I62" s="1">
        <f t="shared" si="22"/>
        <v>3587.9912647141359</v>
      </c>
      <c r="J62" s="1">
        <f t="shared" si="22"/>
        <v>15340.776427082646</v>
      </c>
      <c r="K62" s="1">
        <f t="shared" si="22"/>
        <v>88997.200219613267</v>
      </c>
      <c r="L62" s="1">
        <f t="shared" si="22"/>
        <v>6786.3792297642613</v>
      </c>
      <c r="M62" s="1">
        <f t="shared" si="22"/>
        <v>37148.164494795383</v>
      </c>
      <c r="N62" s="1">
        <f t="shared" si="22"/>
        <v>15364447.302953232</v>
      </c>
      <c r="O62" s="1">
        <f t="shared" si="22"/>
        <v>2112541.9701542174</v>
      </c>
      <c r="P62" s="1">
        <f t="shared" si="22"/>
        <v>13251905.332799023</v>
      </c>
      <c r="Q62" s="1">
        <f t="shared" si="22"/>
        <v>8495.417590711917</v>
      </c>
      <c r="R62" s="1">
        <f t="shared" si="22"/>
        <v>2279.3083199433377</v>
      </c>
      <c r="S62" s="1">
        <f t="shared" si="22"/>
        <v>1087338.905558181</v>
      </c>
      <c r="T62" s="1">
        <f t="shared" si="22"/>
        <v>3256.6574661242144</v>
      </c>
      <c r="U62" s="1">
        <f t="shared" si="22"/>
        <v>67322.653531263044</v>
      </c>
      <c r="V62" s="1">
        <f t="shared" si="22"/>
        <v>8250.4572317436796</v>
      </c>
      <c r="W62" s="1">
        <f t="shared" si="22"/>
        <v>21618.51213133911</v>
      </c>
      <c r="X62" s="1">
        <f t="shared" si="22"/>
        <v>168393.77548924391</v>
      </c>
      <c r="Y62" s="1">
        <f t="shared" si="22"/>
        <v>345429.87500048988</v>
      </c>
      <c r="Z62" s="1">
        <f t="shared" si="22"/>
        <v>20022.545043426606</v>
      </c>
      <c r="AA62" s="1">
        <f t="shared" si="22"/>
        <v>7672.6046924025304</v>
      </c>
      <c r="AB62" s="1"/>
      <c r="AE62" s="1"/>
      <c r="AH62" s="1">
        <f t="shared" ref="AH62:BB62" si="23">SUM(AH3:AH56)-AH55-AH56-AH54</f>
        <v>49027.893910471277</v>
      </c>
      <c r="AI62" s="1">
        <f t="shared" si="23"/>
        <v>41826.187601045196</v>
      </c>
      <c r="AJ62" s="1">
        <f t="shared" si="23"/>
        <v>1526.7584725732606</v>
      </c>
      <c r="AK62" s="1">
        <f t="shared" si="23"/>
        <v>6981.7529273736773</v>
      </c>
      <c r="AL62" s="1">
        <f t="shared" si="23"/>
        <v>36932.377951077971</v>
      </c>
      <c r="AM62" s="1">
        <f t="shared" si="23"/>
        <v>3047.9822096119833</v>
      </c>
      <c r="AN62" s="1">
        <f t="shared" si="23"/>
        <v>15631.550969846405</v>
      </c>
      <c r="AO62" s="1">
        <f t="shared" si="23"/>
        <v>5433249.1468305169</v>
      </c>
      <c r="AP62" s="1">
        <f t="shared" si="23"/>
        <v>3301.3619895797683</v>
      </c>
      <c r="AQ62" s="1">
        <f t="shared" si="23"/>
        <v>945.99512632045105</v>
      </c>
      <c r="AR62" s="1">
        <f t="shared" si="23"/>
        <v>447166.22770996334</v>
      </c>
      <c r="AS62" s="1">
        <f t="shared" si="23"/>
        <v>1430.4236185733423</v>
      </c>
      <c r="AT62" s="1">
        <f t="shared" si="23"/>
        <v>29074.997798638164</v>
      </c>
      <c r="AU62" s="1">
        <f t="shared" si="23"/>
        <v>3932.3355555707994</v>
      </c>
      <c r="AV62" s="1">
        <f t="shared" si="23"/>
        <v>10395.819977034909</v>
      </c>
      <c r="AW62" s="1">
        <f t="shared" si="23"/>
        <v>72725.10641944909</v>
      </c>
      <c r="AX62" s="1">
        <f t="shared" si="23"/>
        <v>144276.24709635248</v>
      </c>
      <c r="AY62" s="1">
        <f t="shared" si="23"/>
        <v>8765.8429709725388</v>
      </c>
      <c r="AZ62" s="1">
        <f t="shared" si="23"/>
        <v>3181.4551044307123</v>
      </c>
      <c r="BA62" s="1">
        <f t="shared" si="23"/>
        <v>6313419.4642394055</v>
      </c>
      <c r="BB62" s="1">
        <f t="shared" si="23"/>
        <v>880170.31740888511</v>
      </c>
      <c r="BD62" s="1">
        <f>AO62-B62</f>
        <v>-9909908.5890805088</v>
      </c>
      <c r="BE62" s="1" t="e">
        <f>#REF!-C62</f>
        <v>#REF!</v>
      </c>
      <c r="BG62" s="24">
        <f>BD62/B62</f>
        <v>-0.64588455386117372</v>
      </c>
      <c r="BH62" s="24" t="e">
        <f>BE62/C62</f>
        <v>#REF!</v>
      </c>
    </row>
    <row r="63" spans="1:65" s="96" customFormat="1" x14ac:dyDescent="0.25">
      <c r="A63" s="96" t="s">
        <v>240</v>
      </c>
      <c r="B63" s="97">
        <f>+B3+B5+B8+B9+B10+B11+B12+B14+B15+B16+B17+B18+B19+B20+B21+B22+B23+B24+B25+B26+B28+B30+B31+B33+B34+B35+B36+B37+B39+B40+B41+B42+B43+B44+B46+B47+B49+B50</f>
        <v>11588900.770214912</v>
      </c>
      <c r="C63" s="97">
        <f>+C3+C5+C8+C9+C10+C11+C12+C14+C15+C16+C17+C18+C19+C20+C21+C22+C23+C24+C25+C26+C28+C30+C31+C33+C34+C35+C36+C37+C39+C40+C41+C42+C43+C44+C46+C47+C49+C50</f>
        <v>1641399.9575787671</v>
      </c>
      <c r="G63" s="97">
        <f t="shared" ref="G63:AA63" si="24">+G3+G5+G8+G9+G10+G11+G12+G14+G15+G16+G17+G18+G19+G20+G21+G22+G23+G24+G25+G26+G28+G30+G31+G33+G34+G35+G36+G37+G39+G40+G41+G42+G43+G44+G46+G47+G49+G50</f>
        <v>91459.037293308167</v>
      </c>
      <c r="H63" s="97">
        <f t="shared" si="24"/>
        <v>79436.793941863987</v>
      </c>
      <c r="I63" s="97">
        <f t="shared" si="24"/>
        <v>2792.5704219499821</v>
      </c>
      <c r="J63" s="97">
        <f t="shared" si="24"/>
        <v>12332.308579785793</v>
      </c>
      <c r="K63" s="97">
        <f t="shared" si="24"/>
        <v>69754.764488753557</v>
      </c>
      <c r="L63" s="97">
        <f t="shared" si="24"/>
        <v>5317.9249128278043</v>
      </c>
      <c r="M63" s="97">
        <f t="shared" si="24"/>
        <v>29074.956576112865</v>
      </c>
      <c r="N63" s="97">
        <f t="shared" si="24"/>
        <v>11601944.336174678</v>
      </c>
      <c r="O63" s="97">
        <f t="shared" si="24"/>
        <v>1640657.4622360894</v>
      </c>
      <c r="P63" s="97">
        <f t="shared" si="24"/>
        <v>9961286.8739385959</v>
      </c>
      <c r="Q63" s="97">
        <f t="shared" si="24"/>
        <v>6397.2074378985481</v>
      </c>
      <c r="R63" s="97">
        <f t="shared" si="24"/>
        <v>1764.5139922450182</v>
      </c>
      <c r="S63" s="97">
        <f t="shared" si="24"/>
        <v>837270.8411403395</v>
      </c>
      <c r="T63" s="97">
        <f t="shared" si="24"/>
        <v>2548.1844914288658</v>
      </c>
      <c r="U63" s="97">
        <f t="shared" si="24"/>
        <v>53174.603363546456</v>
      </c>
      <c r="V63" s="97">
        <f t="shared" si="24"/>
        <v>6582.2534232933649</v>
      </c>
      <c r="W63" s="97">
        <f t="shared" si="24"/>
        <v>17209.964770788618</v>
      </c>
      <c r="X63" s="97">
        <f t="shared" si="24"/>
        <v>132999.94665697712</v>
      </c>
      <c r="Y63" s="97">
        <f t="shared" si="24"/>
        <v>270940.54185840761</v>
      </c>
      <c r="Z63" s="97">
        <f t="shared" si="24"/>
        <v>15572.909896075189</v>
      </c>
      <c r="AA63" s="97">
        <f t="shared" si="24"/>
        <v>6028.1389904872676</v>
      </c>
      <c r="AB63" s="97"/>
      <c r="AC63" s="97"/>
      <c r="AD63" s="97"/>
      <c r="AE63" s="97"/>
      <c r="AF63" s="97"/>
      <c r="AG63" s="97"/>
      <c r="AH63" s="97">
        <f t="shared" ref="AH63:BB63" si="25">+AH3+AH5+AH8+AH9+AH10+AH11+AH12+AH14+AH15+AH16+AH17+AH18+AH19+AH20+AH21+AH22+AH23+AH24+AH25+AH26+AH28+AH30+AH31+AH33+AH34+AH35+AH36+AH37+AH39+AH40+AH41+AH42+AH43+AH44+AH46+AH47+AH49+AH50</f>
        <v>36985.836992420263</v>
      </c>
      <c r="AI63" s="97">
        <f t="shared" si="25"/>
        <v>30843.152562117204</v>
      </c>
      <c r="AJ63" s="97">
        <f t="shared" si="25"/>
        <v>1132.1291283612604</v>
      </c>
      <c r="AK63" s="97">
        <f t="shared" si="25"/>
        <v>5288.4116447509778</v>
      </c>
      <c r="AL63" s="97">
        <f t="shared" si="25"/>
        <v>27953.486826457978</v>
      </c>
      <c r="AM63" s="97">
        <f t="shared" si="25"/>
        <v>2268.5895692967833</v>
      </c>
      <c r="AN63" s="97">
        <f t="shared" si="25"/>
        <v>11767.557317217404</v>
      </c>
      <c r="AO63" s="97">
        <f t="shared" si="25"/>
        <v>3933265.9923839201</v>
      </c>
      <c r="AP63" s="97">
        <f t="shared" si="25"/>
        <v>2395.7584315491686</v>
      </c>
      <c r="AQ63" s="97">
        <f t="shared" si="25"/>
        <v>705.20293407475106</v>
      </c>
      <c r="AR63" s="97">
        <f t="shared" si="25"/>
        <v>331149.95279773319</v>
      </c>
      <c r="AS63" s="97">
        <f t="shared" si="25"/>
        <v>1049.9986634079419</v>
      </c>
      <c r="AT63" s="97">
        <f t="shared" si="25"/>
        <v>21931.140996895174</v>
      </c>
      <c r="AU63" s="97">
        <f t="shared" si="25"/>
        <v>2955.6804517061</v>
      </c>
      <c r="AV63" s="97">
        <f t="shared" si="25"/>
        <v>7788.892364993807</v>
      </c>
      <c r="AW63" s="97">
        <f t="shared" si="25"/>
        <v>54855.002033379104</v>
      </c>
      <c r="AX63" s="97">
        <f t="shared" si="25"/>
        <v>108957.47260621248</v>
      </c>
      <c r="AY63" s="97">
        <f t="shared" si="25"/>
        <v>6495.4651138109411</v>
      </c>
      <c r="AZ63" s="97">
        <f t="shared" si="25"/>
        <v>2414.6259472083143</v>
      </c>
      <c r="BA63" s="97">
        <f t="shared" si="25"/>
        <v>4590204.3487655129</v>
      </c>
      <c r="BB63" s="97">
        <f t="shared" si="25"/>
        <v>656938.35638159281</v>
      </c>
      <c r="BC63" s="97"/>
      <c r="BD63" s="97"/>
      <c r="BE63" s="97"/>
    </row>
    <row r="64" spans="1:65" x14ac:dyDescent="0.25">
      <c r="A64" s="28" t="s">
        <v>498</v>
      </c>
      <c r="G64" s="26">
        <f>SUM(G3:G58)</f>
        <v>124580.62303997501</v>
      </c>
      <c r="H64" s="97">
        <f t="shared" ref="H64:AA64" si="26">SUM(H3:H58)</f>
        <v>114255.35183658221</v>
      </c>
      <c r="I64" s="97">
        <f t="shared" si="26"/>
        <v>3863.8694422440763</v>
      </c>
      <c r="J64" s="97">
        <f t="shared" si="26"/>
        <v>16143.458289240862</v>
      </c>
      <c r="K64" s="97">
        <f t="shared" si="26"/>
        <v>95925.886877031531</v>
      </c>
      <c r="L64" s="97">
        <f t="shared" si="26"/>
        <v>7101.9589189180706</v>
      </c>
      <c r="M64" s="97">
        <f t="shared" si="26"/>
        <v>39845.072843404538</v>
      </c>
      <c r="N64" s="97">
        <f t="shared" si="26"/>
        <v>16639850.663781995</v>
      </c>
      <c r="O64" s="97">
        <f t="shared" si="26"/>
        <v>2280118.1302551255</v>
      </c>
      <c r="P64" s="97">
        <f t="shared" si="26"/>
        <v>14359732.533526877</v>
      </c>
      <c r="Q64" s="97">
        <f t="shared" si="26"/>
        <v>9617.5743364936388</v>
      </c>
      <c r="R64" s="97">
        <f t="shared" si="26"/>
        <v>2456.7254950316596</v>
      </c>
      <c r="S64" s="97">
        <f t="shared" si="26"/>
        <v>1179509.6041895514</v>
      </c>
      <c r="T64" s="97">
        <f t="shared" si="26"/>
        <v>3467.2795873169139</v>
      </c>
      <c r="U64" s="97">
        <f t="shared" si="26"/>
        <v>72136.408133433491</v>
      </c>
      <c r="V64" s="97">
        <f t="shared" si="26"/>
        <v>8360.7547537621213</v>
      </c>
      <c r="W64" s="97">
        <f t="shared" si="26"/>
        <v>21804.267114800477</v>
      </c>
      <c r="X64" s="97">
        <f t="shared" si="26"/>
        <v>180431.36066912452</v>
      </c>
      <c r="Y64" s="97">
        <f t="shared" si="26"/>
        <v>371126.82044235669</v>
      </c>
      <c r="Z64" s="97">
        <f t="shared" si="26"/>
        <v>21227.16191832312</v>
      </c>
      <c r="AA64" s="97">
        <f t="shared" si="26"/>
        <v>8263.9523675349465</v>
      </c>
      <c r="AH64" s="97">
        <f t="shared" ref="AH64:BB64" si="27">SUM(AH3:AH58)</f>
        <v>49231.439626825413</v>
      </c>
      <c r="AI64" s="97">
        <f t="shared" si="27"/>
        <v>42113.881435576506</v>
      </c>
      <c r="AJ64" s="97">
        <f t="shared" si="27"/>
        <v>1533.4081887139475</v>
      </c>
      <c r="AK64" s="97">
        <f t="shared" si="27"/>
        <v>7000.8189599078014</v>
      </c>
      <c r="AL64" s="97">
        <f t="shared" si="27"/>
        <v>37107.479369475957</v>
      </c>
      <c r="AM64" s="97">
        <f t="shared" si="27"/>
        <v>3058.6335897519598</v>
      </c>
      <c r="AN64" s="97">
        <f t="shared" si="27"/>
        <v>15702.407084024035</v>
      </c>
      <c r="AO64" s="97">
        <f t="shared" si="27"/>
        <v>5465143.6633506836</v>
      </c>
      <c r="AP64" s="97">
        <f t="shared" si="27"/>
        <v>3325.9942782096905</v>
      </c>
      <c r="AQ64" s="97">
        <f t="shared" si="27"/>
        <v>950.75059939414211</v>
      </c>
      <c r="AR64" s="97">
        <f t="shared" si="27"/>
        <v>449660.47039382177</v>
      </c>
      <c r="AS64" s="97">
        <f t="shared" si="27"/>
        <v>1435.2540339023194</v>
      </c>
      <c r="AT64" s="97">
        <f t="shared" si="27"/>
        <v>29196.554055292487</v>
      </c>
      <c r="AU64" s="97">
        <f t="shared" si="27"/>
        <v>3938.7865091172816</v>
      </c>
      <c r="AV64" s="97">
        <f t="shared" si="27"/>
        <v>10410.90557839121</v>
      </c>
      <c r="AW64" s="97">
        <f t="shared" si="27"/>
        <v>73029.128464115071</v>
      </c>
      <c r="AX64" s="97">
        <f t="shared" si="27"/>
        <v>144916.95596347237</v>
      </c>
      <c r="AY64" s="97">
        <f t="shared" si="27"/>
        <v>8803.7707960573462</v>
      </c>
      <c r="AZ64" s="97">
        <f t="shared" si="27"/>
        <v>3196.5781259599271</v>
      </c>
      <c r="BA64" s="97">
        <f t="shared" si="27"/>
        <v>6349756.8804026963</v>
      </c>
      <c r="BB64" s="97">
        <f t="shared" si="27"/>
        <v>884613.21705200907</v>
      </c>
    </row>
    <row r="65" spans="2:3" x14ac:dyDescent="0.25">
      <c r="B65" s="26">
        <f>+B62+B54+B55+B56</f>
        <v>15483512.545548107</v>
      </c>
      <c r="C65" s="26">
        <f>+C62+C54+C55+C56</f>
        <v>2129129.709196087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BB68"/>
  <sheetViews>
    <sheetView zoomScale="85" zoomScaleNormal="85"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AE3" sqref="AE3:AF51"/>
    </sheetView>
  </sheetViews>
  <sheetFormatPr defaultColWidth="9.140625" defaultRowHeight="15" x14ac:dyDescent="0.25"/>
  <cols>
    <col min="1" max="1" width="21.28515625" style="28" customWidth="1"/>
    <col min="2" max="8" width="9.140625" style="28"/>
    <col min="9" max="9" width="16.5703125" style="28" bestFit="1" customWidth="1"/>
    <col min="10" max="10" width="6" style="96" bestFit="1" customWidth="1"/>
    <col min="11" max="11" width="5.7109375" style="28" bestFit="1" customWidth="1"/>
    <col min="12" max="12" width="5.85546875" style="26" bestFit="1" customWidth="1"/>
    <col min="13" max="13" width="14.7109375" style="26" bestFit="1" customWidth="1"/>
    <col min="14" max="14" width="6.7109375" style="26" bestFit="1" customWidth="1"/>
    <col min="15" max="15" width="6.7109375" style="97" customWidth="1"/>
    <col min="16" max="16" width="9.140625" style="26" bestFit="1"/>
    <col min="17" max="17" width="9.28515625" style="26" bestFit="1" customWidth="1"/>
    <col min="18" max="18" width="6.85546875" style="26" bestFit="1" customWidth="1"/>
    <col min="19" max="19" width="7.7109375" style="26" bestFit="1" customWidth="1"/>
    <col min="20" max="20" width="5.7109375" style="26" customWidth="1"/>
    <col min="21" max="21" width="7.7109375" style="26" bestFit="1" customWidth="1"/>
    <col min="22" max="22" width="7.7109375" style="97" customWidth="1"/>
    <col min="23" max="23" width="6.5703125" style="26" bestFit="1" customWidth="1"/>
    <col min="24" max="24" width="15.5703125" style="26" bestFit="1" customWidth="1"/>
    <col min="25" max="25" width="5.140625" style="26" bestFit="1" customWidth="1"/>
    <col min="26" max="26" width="5.28515625" style="26" bestFit="1" customWidth="1"/>
    <col min="27" max="27" width="5.28515625" style="97" customWidth="1"/>
    <col min="28" max="28" width="5.140625" style="26" customWidth="1"/>
    <col min="29" max="29" width="6.7109375" style="26" bestFit="1" customWidth="1"/>
    <col min="30" max="30" width="6.28515625" style="26" bestFit="1" customWidth="1"/>
    <col min="31" max="31" width="9.28515625" style="26" bestFit="1" customWidth="1"/>
    <col min="32" max="32" width="10.140625" style="26" bestFit="1" customWidth="1"/>
    <col min="33" max="33" width="6" style="26" customWidth="1"/>
    <col min="34" max="34" width="5.85546875" style="26" bestFit="1" customWidth="1"/>
    <col min="35" max="35" width="6.85546875" style="26" bestFit="1" customWidth="1"/>
    <col min="36" max="36" width="5.7109375" style="26" customWidth="1"/>
    <col min="37" max="37" width="6.7109375" style="26" customWidth="1"/>
    <col min="38" max="38" width="5.7109375" style="26" bestFit="1" customWidth="1"/>
    <col min="39" max="39" width="5.85546875" style="26" bestFit="1" customWidth="1"/>
    <col min="40" max="40" width="5.85546875" style="97" customWidth="1"/>
    <col min="41" max="41" width="6.7109375" style="26" bestFit="1" customWidth="1"/>
    <col min="42" max="42" width="9.28515625" style="26" bestFit="1" customWidth="1"/>
    <col min="43" max="43" width="7.28515625" style="26" bestFit="1" customWidth="1"/>
    <col min="44" max="16384" width="9.140625" style="28"/>
  </cols>
  <sheetData>
    <row r="1" spans="1:54" x14ac:dyDescent="0.25">
      <c r="B1" s="28" t="s">
        <v>507</v>
      </c>
      <c r="I1" s="28" t="s">
        <v>510</v>
      </c>
    </row>
    <row r="2" spans="1:54" x14ac:dyDescent="0.25">
      <c r="A2" s="28" t="s">
        <v>52</v>
      </c>
      <c r="B2" s="28" t="s">
        <v>57</v>
      </c>
      <c r="C2" s="28" t="s">
        <v>62</v>
      </c>
      <c r="D2" s="28" t="s">
        <v>63</v>
      </c>
      <c r="E2" s="28" t="s">
        <v>64</v>
      </c>
      <c r="F2" s="28" t="s">
        <v>68</v>
      </c>
      <c r="G2" s="28" t="s">
        <v>226</v>
      </c>
      <c r="I2" s="28" t="s">
        <v>227</v>
      </c>
      <c r="J2" s="96" t="s">
        <v>506</v>
      </c>
      <c r="K2" s="28" t="s">
        <v>391</v>
      </c>
      <c r="L2" s="26" t="s">
        <v>131</v>
      </c>
      <c r="M2" s="26" t="s">
        <v>132</v>
      </c>
      <c r="N2" s="26" t="s">
        <v>133</v>
      </c>
      <c r="O2" s="97" t="s">
        <v>342</v>
      </c>
      <c r="P2" s="26" t="s">
        <v>392</v>
      </c>
      <c r="Q2" s="26" t="s">
        <v>134</v>
      </c>
      <c r="R2" s="26" t="s">
        <v>136</v>
      </c>
      <c r="S2" s="26" t="s">
        <v>137</v>
      </c>
      <c r="T2" s="26" t="s">
        <v>393</v>
      </c>
      <c r="U2" s="26" t="s">
        <v>138</v>
      </c>
      <c r="V2" s="97" t="s">
        <v>508</v>
      </c>
      <c r="W2" s="26" t="s">
        <v>139</v>
      </c>
      <c r="X2" s="26" t="s">
        <v>140</v>
      </c>
      <c r="Y2" s="26" t="s">
        <v>142</v>
      </c>
      <c r="Z2" s="26" t="s">
        <v>143</v>
      </c>
      <c r="AA2" s="97" t="s">
        <v>509</v>
      </c>
      <c r="AB2" s="26" t="s">
        <v>394</v>
      </c>
      <c r="AC2" s="26" t="s">
        <v>144</v>
      </c>
      <c r="AD2" s="26" t="s">
        <v>400</v>
      </c>
      <c r="AE2" s="26" t="s">
        <v>57</v>
      </c>
      <c r="AF2" s="26" t="s">
        <v>128</v>
      </c>
      <c r="AG2" s="26" t="s">
        <v>147</v>
      </c>
      <c r="AH2" s="26" t="s">
        <v>148</v>
      </c>
      <c r="AI2" s="26" t="s">
        <v>150</v>
      </c>
      <c r="AJ2" s="26" t="s">
        <v>395</v>
      </c>
      <c r="AK2" s="26" t="s">
        <v>401</v>
      </c>
      <c r="AL2" s="26" t="s">
        <v>170</v>
      </c>
      <c r="AM2" s="26" t="s">
        <v>171</v>
      </c>
      <c r="AN2" s="97" t="s">
        <v>172</v>
      </c>
      <c r="AO2" s="26" t="s">
        <v>173</v>
      </c>
      <c r="AP2" s="26" t="s">
        <v>174</v>
      </c>
      <c r="AQ2" s="26" t="s">
        <v>402</v>
      </c>
      <c r="AU2" s="28" t="s">
        <v>57</v>
      </c>
      <c r="AV2" s="28" t="s">
        <v>62</v>
      </c>
      <c r="AW2" s="28" t="s">
        <v>63</v>
      </c>
      <c r="AX2" s="28" t="s">
        <v>64</v>
      </c>
      <c r="AY2" s="28" t="s">
        <v>68</v>
      </c>
      <c r="AZ2" s="28" t="s">
        <v>226</v>
      </c>
    </row>
    <row r="3" spans="1:54" x14ac:dyDescent="0.25">
      <c r="A3" s="26" t="s">
        <v>0</v>
      </c>
      <c r="B3" s="26">
        <v>55276.494682999997</v>
      </c>
      <c r="C3" s="26">
        <v>3740.1836247000001</v>
      </c>
      <c r="D3" s="26">
        <v>2.2041740904</v>
      </c>
      <c r="E3" s="26">
        <v>16.415852209000001</v>
      </c>
      <c r="F3" s="26">
        <v>211.17329982999999</v>
      </c>
      <c r="G3" s="37"/>
      <c r="H3" s="26"/>
      <c r="I3" s="28" t="s">
        <v>0</v>
      </c>
      <c r="J3" s="96">
        <v>857.58575102536497</v>
      </c>
      <c r="K3" s="26">
        <v>113.56721377723601</v>
      </c>
      <c r="L3" s="26">
        <v>2.2308908744616001</v>
      </c>
      <c r="M3" s="26">
        <v>2.2308908744616001</v>
      </c>
      <c r="N3" s="26">
        <v>15.816131266158401</v>
      </c>
      <c r="O3" s="97">
        <v>2.5656035363376199</v>
      </c>
      <c r="P3" s="26">
        <v>16.669169045205098</v>
      </c>
      <c r="Q3" s="26">
        <v>33819.067642045004</v>
      </c>
      <c r="R3" s="26">
        <v>0</v>
      </c>
      <c r="S3" s="26">
        <v>7685.6409936857899</v>
      </c>
      <c r="T3" s="26">
        <v>0</v>
      </c>
      <c r="U3" s="26">
        <v>695.51671830556597</v>
      </c>
      <c r="V3" s="97">
        <v>0</v>
      </c>
      <c r="W3" s="26">
        <v>0</v>
      </c>
      <c r="X3" s="26">
        <v>0</v>
      </c>
      <c r="Y3" s="26">
        <v>0.63693394323687003</v>
      </c>
      <c r="Z3" s="26">
        <v>4.6194992500335399</v>
      </c>
      <c r="AA3" s="97">
        <v>220.781431099374</v>
      </c>
      <c r="AB3" s="26">
        <v>640.922159158662</v>
      </c>
      <c r="AC3" s="26">
        <v>214.36645005401101</v>
      </c>
      <c r="AD3" s="26">
        <v>0</v>
      </c>
      <c r="AE3" s="26">
        <v>56050.400516024798</v>
      </c>
      <c r="AF3" s="26">
        <v>8596.7779482134301</v>
      </c>
      <c r="AG3" s="26">
        <v>0</v>
      </c>
      <c r="AH3" s="26">
        <v>27.9197480963667</v>
      </c>
      <c r="AI3" s="26">
        <v>808.94639292183297</v>
      </c>
      <c r="AJ3" s="26">
        <v>0</v>
      </c>
      <c r="AK3" s="26">
        <v>323.80651841000201</v>
      </c>
      <c r="AL3" s="26">
        <v>13.069032832470601</v>
      </c>
      <c r="AM3" s="26">
        <v>18.2750729143455</v>
      </c>
      <c r="AN3" s="97">
        <v>0</v>
      </c>
      <c r="AO3" s="26">
        <v>129.77578415526099</v>
      </c>
      <c r="AP3" s="26">
        <v>3796.29050673236</v>
      </c>
      <c r="AQ3" s="26">
        <v>2.5868407754691898</v>
      </c>
      <c r="AS3" s="35"/>
      <c r="AU3" s="23">
        <f t="shared" ref="AU3:AU34" si="0">IF(B3=0,"",(AE3-B3)/B3)</f>
        <v>1.4000631506447741E-2</v>
      </c>
      <c r="AV3" s="23">
        <f t="shared" ref="AV3:AV34" si="1">IF(C3=0,"",(AP3-C3)/C3)</f>
        <v>1.5001103598719753E-2</v>
      </c>
      <c r="AW3" s="23">
        <f t="shared" ref="AW3:AW34" si="2">IF(D3=0,"",(M3-D3)/D3)</f>
        <v>1.212099542316626E-2</v>
      </c>
      <c r="AX3" s="23">
        <f t="shared" ref="AX3:AX34" si="3">IF(E3=0,"",(P3-E3)/E3)</f>
        <v>1.5431232748685251E-2</v>
      </c>
      <c r="AY3" s="23">
        <f t="shared" ref="AY3:AY34" si="4">IF(F3=0,"",(AC3-F3)/F3)</f>
        <v>1.5120994115172655E-2</v>
      </c>
      <c r="AZ3" s="23" t="str">
        <f>IF(G3=0,"",(#REF!-G3)/G3)</f>
        <v/>
      </c>
      <c r="BA3" s="23"/>
      <c r="BB3" s="23"/>
    </row>
    <row r="4" spans="1:54" x14ac:dyDescent="0.25">
      <c r="A4" s="26" t="s">
        <v>2</v>
      </c>
      <c r="B4" s="26">
        <v>67116.389486</v>
      </c>
      <c r="C4" s="26">
        <v>2886.2166983000002</v>
      </c>
      <c r="D4" s="26">
        <v>26.853270631000001</v>
      </c>
      <c r="E4" s="26">
        <v>1.5344227486999999</v>
      </c>
      <c r="F4" s="26">
        <v>614.02340838999999</v>
      </c>
      <c r="G4" s="37"/>
      <c r="H4" s="26"/>
      <c r="I4" s="28" t="s">
        <v>2</v>
      </c>
      <c r="J4" s="96">
        <v>158.987259134792</v>
      </c>
      <c r="K4" s="26">
        <v>211.30299541181401</v>
      </c>
      <c r="L4" s="26">
        <v>26.929402692010999</v>
      </c>
      <c r="M4" s="26">
        <v>26.929402692010999</v>
      </c>
      <c r="N4" s="26">
        <v>27.905409601150801</v>
      </c>
      <c r="O4" s="97">
        <v>4.8135199249641403</v>
      </c>
      <c r="P4" s="26">
        <v>1.54002948992394</v>
      </c>
      <c r="Q4" s="26">
        <v>186874.89969737999</v>
      </c>
      <c r="R4" s="26">
        <v>0</v>
      </c>
      <c r="S4" s="26">
        <v>2380.7679360882898</v>
      </c>
      <c r="T4" s="26">
        <v>0</v>
      </c>
      <c r="U4" s="26">
        <v>1455.19106041026</v>
      </c>
      <c r="V4" s="97">
        <v>0</v>
      </c>
      <c r="W4" s="26">
        <v>0</v>
      </c>
      <c r="X4" s="26">
        <v>0</v>
      </c>
      <c r="Y4" s="26">
        <v>1.06317097000281</v>
      </c>
      <c r="Z4" s="26">
        <v>12.935080337382599</v>
      </c>
      <c r="AA4" s="97">
        <v>126.87190945098401</v>
      </c>
      <c r="AB4" s="26">
        <v>35.0180334697002</v>
      </c>
      <c r="AC4" s="26">
        <v>615.68041638935301</v>
      </c>
      <c r="AD4" s="26">
        <v>0</v>
      </c>
      <c r="AE4" s="26">
        <v>67617.099237862101</v>
      </c>
      <c r="AF4" s="26">
        <v>31421.6890533683</v>
      </c>
      <c r="AG4" s="26">
        <v>0</v>
      </c>
      <c r="AH4" s="26">
        <v>8.8973404974508998</v>
      </c>
      <c r="AI4" s="26">
        <v>237.55291868651901</v>
      </c>
      <c r="AJ4" s="26">
        <v>0</v>
      </c>
      <c r="AK4" s="26">
        <v>341.43851979246301</v>
      </c>
      <c r="AL4" s="26">
        <v>6.7625737824780296</v>
      </c>
      <c r="AM4" s="26">
        <v>16.5091694311715</v>
      </c>
      <c r="AN4" s="97">
        <v>0</v>
      </c>
      <c r="AO4" s="26">
        <v>16.6338983052629</v>
      </c>
      <c r="AP4" s="26">
        <v>2895.6459400232502</v>
      </c>
      <c r="AQ4" s="26">
        <v>12.622448076040699</v>
      </c>
      <c r="AS4" s="35"/>
      <c r="AU4" s="23">
        <f t="shared" si="0"/>
        <v>7.4603201348687823E-3</v>
      </c>
      <c r="AV4" s="23">
        <f t="shared" si="1"/>
        <v>3.2669902189963415E-3</v>
      </c>
      <c r="AW4" s="23">
        <f t="shared" si="2"/>
        <v>2.8351131620857322E-3</v>
      </c>
      <c r="AX4" s="23">
        <f t="shared" si="3"/>
        <v>3.6539742575441942E-3</v>
      </c>
      <c r="AY4" s="23">
        <f t="shared" si="4"/>
        <v>2.6986072138483852E-3</v>
      </c>
      <c r="AZ4" s="23" t="str">
        <f>IF(G4=0,"",(#REF!-G4)/G4)</f>
        <v/>
      </c>
      <c r="BA4" s="23"/>
      <c r="BB4" s="23"/>
    </row>
    <row r="5" spans="1:54" x14ac:dyDescent="0.25">
      <c r="A5" s="26" t="s">
        <v>3</v>
      </c>
      <c r="B5" s="26">
        <v>73710.043583000006</v>
      </c>
      <c r="C5" s="26">
        <v>4533.0754645999996</v>
      </c>
      <c r="D5" s="26">
        <v>3.2274903334</v>
      </c>
      <c r="E5" s="26">
        <v>20.184036468999999</v>
      </c>
      <c r="F5" s="26">
        <v>243.86589555</v>
      </c>
      <c r="G5" s="37"/>
      <c r="H5" s="26"/>
      <c r="I5" s="28" t="s">
        <v>3</v>
      </c>
      <c r="J5" s="96">
        <v>1025.5638971276701</v>
      </c>
      <c r="K5" s="26">
        <v>131.819388293641</v>
      </c>
      <c r="L5" s="26">
        <v>3.23254100611463</v>
      </c>
      <c r="M5" s="26">
        <v>3.23254100611463</v>
      </c>
      <c r="N5" s="26">
        <v>20.4236768397509</v>
      </c>
      <c r="O5" s="97">
        <v>3.8488231326233899</v>
      </c>
      <c r="P5" s="26">
        <v>20.217250848570199</v>
      </c>
      <c r="Q5" s="26">
        <v>36977.801833384699</v>
      </c>
      <c r="R5" s="26">
        <v>0</v>
      </c>
      <c r="S5" s="26">
        <v>9263.7880888763902</v>
      </c>
      <c r="T5" s="26">
        <v>0</v>
      </c>
      <c r="U5" s="26">
        <v>820.86689946053605</v>
      </c>
      <c r="V5" s="97">
        <v>0</v>
      </c>
      <c r="W5" s="26">
        <v>0</v>
      </c>
      <c r="X5" s="26">
        <v>0</v>
      </c>
      <c r="Y5" s="26">
        <v>0.70927014535801303</v>
      </c>
      <c r="Z5" s="26">
        <v>5.3492143932826597</v>
      </c>
      <c r="AA5" s="97">
        <v>277.12978999868602</v>
      </c>
      <c r="AB5" s="26">
        <v>768.219203804431</v>
      </c>
      <c r="AC5" s="26">
        <v>244.26912215604199</v>
      </c>
      <c r="AD5" s="26">
        <v>0</v>
      </c>
      <c r="AE5" s="26">
        <v>73842.6116199893</v>
      </c>
      <c r="AF5" s="26">
        <v>17089.283505095402</v>
      </c>
      <c r="AG5" s="26">
        <v>0</v>
      </c>
      <c r="AH5" s="26">
        <v>33.152827078830299</v>
      </c>
      <c r="AI5" s="26">
        <v>971.98429104248396</v>
      </c>
      <c r="AJ5" s="26">
        <v>0</v>
      </c>
      <c r="AK5" s="26">
        <v>382.60171801071198</v>
      </c>
      <c r="AL5" s="26">
        <v>17.502099967307402</v>
      </c>
      <c r="AM5" s="26">
        <v>22.3130217592736</v>
      </c>
      <c r="AN5" s="97">
        <v>0</v>
      </c>
      <c r="AO5" s="26">
        <v>155.26021379153801</v>
      </c>
      <c r="AP5" s="26">
        <v>4540.2672872864896</v>
      </c>
      <c r="AQ5" s="26">
        <v>3.2306685621437001</v>
      </c>
      <c r="AS5" s="35"/>
      <c r="AU5" s="23">
        <f t="shared" si="0"/>
        <v>1.7985071035810506E-3</v>
      </c>
      <c r="AV5" s="23">
        <f t="shared" si="1"/>
        <v>1.5865217207727696E-3</v>
      </c>
      <c r="AW5" s="23">
        <f t="shared" si="2"/>
        <v>1.5648916628386517E-3</v>
      </c>
      <c r="AX5" s="23">
        <f t="shared" si="3"/>
        <v>1.6455766724962628E-3</v>
      </c>
      <c r="AY5" s="23">
        <f t="shared" si="4"/>
        <v>1.6534768223025636E-3</v>
      </c>
      <c r="AZ5" s="23" t="str">
        <f>IF(G5=0,"",(#REF!-G5)/G5)</f>
        <v/>
      </c>
      <c r="BA5" s="23"/>
      <c r="BB5" s="23"/>
    </row>
    <row r="6" spans="1:54" x14ac:dyDescent="0.25">
      <c r="A6" s="26" t="s">
        <v>4</v>
      </c>
      <c r="B6" s="26">
        <v>345335.37226999999</v>
      </c>
      <c r="C6" s="26">
        <v>45515.991375999998</v>
      </c>
      <c r="D6" s="26">
        <v>163.65475685999999</v>
      </c>
      <c r="E6" s="26">
        <v>35.691987029000003</v>
      </c>
      <c r="F6" s="26">
        <v>4315.8968449000004</v>
      </c>
      <c r="G6" s="26"/>
      <c r="H6" s="26"/>
      <c r="I6" s="28" t="s">
        <v>4</v>
      </c>
      <c r="J6" s="96">
        <v>2429.86233710119</v>
      </c>
      <c r="K6" s="26">
        <v>1555.0713017630901</v>
      </c>
      <c r="L6" s="26">
        <v>164.536177258105</v>
      </c>
      <c r="M6" s="26">
        <v>164.536177258105</v>
      </c>
      <c r="N6" s="26">
        <v>719.41267610066302</v>
      </c>
      <c r="O6" s="97">
        <v>86.980429896848705</v>
      </c>
      <c r="P6" s="26">
        <v>36.000599221194101</v>
      </c>
      <c r="Q6" s="26">
        <v>1412611.3015020301</v>
      </c>
      <c r="R6" s="26">
        <v>0</v>
      </c>
      <c r="S6" s="26">
        <v>69690.745799141005</v>
      </c>
      <c r="T6" s="26">
        <v>0</v>
      </c>
      <c r="U6" s="26">
        <v>27906.835509738899</v>
      </c>
      <c r="V6" s="97">
        <v>0</v>
      </c>
      <c r="W6" s="26">
        <v>0</v>
      </c>
      <c r="X6" s="26">
        <v>0</v>
      </c>
      <c r="Y6" s="26">
        <v>35.251068717155903</v>
      </c>
      <c r="Z6" s="26">
        <v>103.27940322198999</v>
      </c>
      <c r="AA6" s="97">
        <v>1486.99527977817</v>
      </c>
      <c r="AB6" s="26">
        <v>1336.6360706998</v>
      </c>
      <c r="AC6" s="26">
        <v>4340.3838239900197</v>
      </c>
      <c r="AD6" s="26">
        <v>0</v>
      </c>
      <c r="AE6" s="26">
        <v>347975.80519852397</v>
      </c>
      <c r="AF6" s="26">
        <v>69013.755209597803</v>
      </c>
      <c r="AG6" s="26">
        <v>0</v>
      </c>
      <c r="AH6" s="26">
        <v>295.989290861119</v>
      </c>
      <c r="AI6" s="26">
        <v>4585.9948490383404</v>
      </c>
      <c r="AJ6" s="26">
        <v>0</v>
      </c>
      <c r="AK6" s="26">
        <v>2833.3657609485099</v>
      </c>
      <c r="AL6" s="26">
        <v>73.446244480166499</v>
      </c>
      <c r="AM6" s="26">
        <v>378.402950837746</v>
      </c>
      <c r="AN6" s="97">
        <v>0</v>
      </c>
      <c r="AO6" s="26">
        <v>395.78527241056202</v>
      </c>
      <c r="AP6" s="26">
        <v>45825.287217932397</v>
      </c>
      <c r="AQ6" s="26">
        <v>153.15880840929299</v>
      </c>
      <c r="AS6" s="35"/>
      <c r="AU6" s="23">
        <f t="shared" si="0"/>
        <v>7.6459961548901549E-3</v>
      </c>
      <c r="AV6" s="23">
        <f t="shared" si="1"/>
        <v>6.7953225357074475E-3</v>
      </c>
      <c r="AW6" s="23">
        <f t="shared" si="2"/>
        <v>5.3858526022499088E-3</v>
      </c>
      <c r="AX6" s="23">
        <f t="shared" si="3"/>
        <v>8.6465399626909963E-3</v>
      </c>
      <c r="AY6" s="23">
        <f t="shared" si="4"/>
        <v>5.6736710746353967E-3</v>
      </c>
      <c r="AZ6" s="23" t="str">
        <f>IF(G6=0,"",(#REF!-G6)/G6)</f>
        <v/>
      </c>
      <c r="BA6" s="23"/>
      <c r="BB6" s="23"/>
    </row>
    <row r="7" spans="1:54" x14ac:dyDescent="0.25">
      <c r="A7" s="26" t="s">
        <v>5</v>
      </c>
      <c r="B7" s="26">
        <v>68852.396808000005</v>
      </c>
      <c r="C7" s="26">
        <v>3988.2318304</v>
      </c>
      <c r="D7" s="26">
        <v>15.49596118</v>
      </c>
      <c r="E7" s="26">
        <v>2.5250557654999999</v>
      </c>
      <c r="F7" s="26">
        <v>203.79506512</v>
      </c>
      <c r="G7" s="37"/>
      <c r="H7" s="26"/>
      <c r="I7" s="28" t="s">
        <v>5</v>
      </c>
      <c r="J7" s="96">
        <v>65.035059922676396</v>
      </c>
      <c r="K7" s="26">
        <v>70.656898142555406</v>
      </c>
      <c r="L7" s="26">
        <v>15.527016420339599</v>
      </c>
      <c r="M7" s="26">
        <v>15.527016420339599</v>
      </c>
      <c r="N7" s="26">
        <v>89.685654291927904</v>
      </c>
      <c r="O7" s="97">
        <v>14.715981488813799</v>
      </c>
      <c r="P7" s="26">
        <v>2.5310166169091102</v>
      </c>
      <c r="Q7" s="26">
        <v>82428.668572112903</v>
      </c>
      <c r="R7" s="26">
        <v>0</v>
      </c>
      <c r="S7" s="26">
        <v>6884.5673010462197</v>
      </c>
      <c r="T7" s="26">
        <v>0</v>
      </c>
      <c r="U7" s="26">
        <v>2812.0633620384201</v>
      </c>
      <c r="V7" s="97">
        <v>0</v>
      </c>
      <c r="W7" s="26">
        <v>0</v>
      </c>
      <c r="X7" s="26">
        <v>0</v>
      </c>
      <c r="Y7" s="26">
        <v>3.5763168705282999</v>
      </c>
      <c r="Z7" s="26">
        <v>6.3876111426740403</v>
      </c>
      <c r="AA7" s="97">
        <v>195.601310364461</v>
      </c>
      <c r="AB7" s="26">
        <v>29.371907324043601</v>
      </c>
      <c r="AC7" s="26">
        <v>204.06776477631499</v>
      </c>
      <c r="AD7" s="26">
        <v>0</v>
      </c>
      <c r="AE7" s="26">
        <v>69071.712359712707</v>
      </c>
      <c r="AF7" s="26">
        <v>19098.7237780098</v>
      </c>
      <c r="AG7" s="26">
        <v>0</v>
      </c>
      <c r="AH7" s="26">
        <v>26.593527056966</v>
      </c>
      <c r="AI7" s="26">
        <v>357.22771922786399</v>
      </c>
      <c r="AJ7" s="26">
        <v>0</v>
      </c>
      <c r="AK7" s="26">
        <v>137.56081409794899</v>
      </c>
      <c r="AL7" s="26">
        <v>18.246000189427299</v>
      </c>
      <c r="AM7" s="26">
        <v>41.828222519240001</v>
      </c>
      <c r="AN7" s="97">
        <v>0</v>
      </c>
      <c r="AO7" s="26">
        <v>16.402509423280598</v>
      </c>
      <c r="AP7" s="26">
        <v>3997.8467902235998</v>
      </c>
      <c r="AQ7" s="26">
        <v>15.61972803275</v>
      </c>
      <c r="AS7" s="35"/>
      <c r="AU7" s="23">
        <f t="shared" si="0"/>
        <v>3.1853001766122854E-3</v>
      </c>
      <c r="AV7" s="23">
        <f t="shared" si="1"/>
        <v>2.4108327280050355E-3</v>
      </c>
      <c r="AW7" s="23">
        <f t="shared" si="2"/>
        <v>2.0040860956518714E-3</v>
      </c>
      <c r="AX7" s="23">
        <f t="shared" si="3"/>
        <v>2.36068109487077E-3</v>
      </c>
      <c r="AY7" s="23">
        <f t="shared" si="4"/>
        <v>1.3381072606169883E-3</v>
      </c>
      <c r="AZ7" s="23" t="str">
        <f>IF(G7=0,"",(#REF!-G7)/G7)</f>
        <v/>
      </c>
      <c r="BA7" s="23"/>
      <c r="BB7" s="23"/>
    </row>
    <row r="8" spans="1:54" x14ac:dyDescent="0.25">
      <c r="A8" s="26" t="s">
        <v>6</v>
      </c>
      <c r="B8" s="26">
        <v>2911.9569965999999</v>
      </c>
      <c r="C8" s="26">
        <v>182.84456465</v>
      </c>
      <c r="D8" s="26">
        <v>0.95547787849999999</v>
      </c>
      <c r="E8" s="26">
        <v>0.32573064639999999</v>
      </c>
      <c r="F8" s="26">
        <v>26.897137995000001</v>
      </c>
      <c r="G8" s="37"/>
      <c r="H8" s="26"/>
      <c r="I8" s="28" t="s">
        <v>6</v>
      </c>
      <c r="J8" s="96">
        <v>20.979395751109202</v>
      </c>
      <c r="K8" s="26">
        <v>10.0072481171929</v>
      </c>
      <c r="L8" s="26">
        <v>0.96377097745975904</v>
      </c>
      <c r="M8" s="26">
        <v>0.96377097745975904</v>
      </c>
      <c r="N8" s="26">
        <v>1.46242563636964</v>
      </c>
      <c r="O8" s="97">
        <v>0.18669632213196999</v>
      </c>
      <c r="P8" s="26">
        <v>0.32823044300458099</v>
      </c>
      <c r="Q8" s="26">
        <v>7746.4198208961097</v>
      </c>
      <c r="R8" s="26">
        <v>0</v>
      </c>
      <c r="S8" s="26">
        <v>240.48248095989999</v>
      </c>
      <c r="T8" s="26">
        <v>0</v>
      </c>
      <c r="U8" s="26">
        <v>75.856616072379396</v>
      </c>
      <c r="V8" s="97">
        <v>0</v>
      </c>
      <c r="W8" s="26">
        <v>0</v>
      </c>
      <c r="X8" s="26">
        <v>0</v>
      </c>
      <c r="Y8" s="26">
        <v>6.9570271650071305E-2</v>
      </c>
      <c r="Z8" s="26">
        <v>0.57239796452728997</v>
      </c>
      <c r="AA8" s="97">
        <v>7.6403236510663302</v>
      </c>
      <c r="AB8" s="26">
        <v>12.5310610316903</v>
      </c>
      <c r="AC8" s="26">
        <v>27.1266464674876</v>
      </c>
      <c r="AD8" s="26">
        <v>0</v>
      </c>
      <c r="AE8" s="26">
        <v>2932.28851590359</v>
      </c>
      <c r="AF8" s="26">
        <v>629.449198134889</v>
      </c>
      <c r="AG8" s="26">
        <v>0</v>
      </c>
      <c r="AH8" s="26">
        <v>0.94614071052762105</v>
      </c>
      <c r="AI8" s="26">
        <v>23.577572318867698</v>
      </c>
      <c r="AJ8" s="26">
        <v>0</v>
      </c>
      <c r="AK8" s="26">
        <v>18.563568162936001</v>
      </c>
      <c r="AL8" s="26">
        <v>0.33137267516654201</v>
      </c>
      <c r="AM8" s="26">
        <v>1.02333173270633</v>
      </c>
      <c r="AN8" s="97">
        <v>0</v>
      </c>
      <c r="AO8" s="26">
        <v>2.9430402167826801</v>
      </c>
      <c r="AP8" s="26">
        <v>184.227155629777</v>
      </c>
      <c r="AQ8" s="26">
        <v>0.53114140080457595</v>
      </c>
      <c r="AS8" s="35"/>
      <c r="AU8" s="23">
        <f t="shared" si="0"/>
        <v>6.9820808917608196E-3</v>
      </c>
      <c r="AV8" s="23">
        <f t="shared" si="1"/>
        <v>7.5615645585284655E-3</v>
      </c>
      <c r="AW8" s="23">
        <f t="shared" si="2"/>
        <v>8.6795300512643413E-3</v>
      </c>
      <c r="AX8" s="23">
        <f t="shared" si="3"/>
        <v>7.6744286489740469E-3</v>
      </c>
      <c r="AY8" s="23">
        <f t="shared" si="4"/>
        <v>8.5328213183968691E-3</v>
      </c>
      <c r="AZ8" s="23" t="str">
        <f>IF(G8=0,"",(#REF!-G8)/G8)</f>
        <v/>
      </c>
      <c r="BA8" s="23"/>
      <c r="BB8" s="23"/>
    </row>
    <row r="9" spans="1:54" x14ac:dyDescent="0.25">
      <c r="A9" s="26" t="s">
        <v>7</v>
      </c>
      <c r="B9" s="26">
        <v>6728.3759712000001</v>
      </c>
      <c r="C9" s="26">
        <v>480.81853201000001</v>
      </c>
      <c r="D9" s="26">
        <v>0.31678823900000003</v>
      </c>
      <c r="E9" s="26">
        <v>2.2419563774000002</v>
      </c>
      <c r="F9" s="26">
        <v>32.869878929000002</v>
      </c>
      <c r="G9" s="37"/>
      <c r="H9" s="26"/>
      <c r="I9" s="28" t="s">
        <v>7</v>
      </c>
      <c r="J9" s="96">
        <v>119.655424200122</v>
      </c>
      <c r="K9" s="26">
        <v>16.910721484302599</v>
      </c>
      <c r="L9" s="26">
        <v>0.31903994933045199</v>
      </c>
      <c r="M9" s="26">
        <v>0.31903994933045199</v>
      </c>
      <c r="N9" s="26">
        <v>0.79837705588716701</v>
      </c>
      <c r="O9" s="97">
        <v>0.12305657399813701</v>
      </c>
      <c r="P9" s="26">
        <v>2.2590565851212898</v>
      </c>
      <c r="Q9" s="26">
        <v>5328.3304991550804</v>
      </c>
      <c r="R9" s="26">
        <v>0</v>
      </c>
      <c r="S9" s="26">
        <v>962.99164218690703</v>
      </c>
      <c r="T9" s="26">
        <v>0</v>
      </c>
      <c r="U9" s="26">
        <v>60.144954647586999</v>
      </c>
      <c r="V9" s="97">
        <v>0</v>
      </c>
      <c r="W9" s="26">
        <v>0</v>
      </c>
      <c r="X9" s="26">
        <v>0</v>
      </c>
      <c r="Y9" s="26">
        <v>3.3514592034039302E-2</v>
      </c>
      <c r="Z9" s="26">
        <v>0.67142255367303205</v>
      </c>
      <c r="AA9" s="97">
        <v>28.243194488890602</v>
      </c>
      <c r="AB9" s="26">
        <v>88.802536210894104</v>
      </c>
      <c r="AC9" s="26">
        <v>33.1165505990189</v>
      </c>
      <c r="AD9" s="26">
        <v>0</v>
      </c>
      <c r="AE9" s="26">
        <v>6777.8962052943898</v>
      </c>
      <c r="AF9" s="26">
        <v>679.17150432491701</v>
      </c>
      <c r="AG9" s="26">
        <v>0</v>
      </c>
      <c r="AH9" s="26">
        <v>3.4772471299293901</v>
      </c>
      <c r="AI9" s="26">
        <v>108.212206063294</v>
      </c>
      <c r="AJ9" s="26">
        <v>0</v>
      </c>
      <c r="AK9" s="26">
        <v>46.336735277183202</v>
      </c>
      <c r="AL9" s="26">
        <v>1.5233385520510501</v>
      </c>
      <c r="AM9" s="26">
        <v>1.928663022449</v>
      </c>
      <c r="AN9" s="97">
        <v>0</v>
      </c>
      <c r="AO9" s="26">
        <v>17.896314481958999</v>
      </c>
      <c r="AP9" s="26">
        <v>484.55756830194503</v>
      </c>
      <c r="AQ9" s="26">
        <v>0.20676281990961001</v>
      </c>
      <c r="AS9" s="35"/>
      <c r="AU9" s="23">
        <f t="shared" si="0"/>
        <v>7.3599088853469373E-3</v>
      </c>
      <c r="AV9" s="23">
        <f t="shared" si="1"/>
        <v>7.7763980442152516E-3</v>
      </c>
      <c r="AW9" s="23">
        <f t="shared" si="2"/>
        <v>7.10793537525224E-3</v>
      </c>
      <c r="AX9" s="23">
        <f t="shared" si="3"/>
        <v>7.6273596996212526E-3</v>
      </c>
      <c r="AY9" s="23">
        <f t="shared" si="4"/>
        <v>7.5044897655910745E-3</v>
      </c>
      <c r="AZ9" s="23" t="str">
        <f>IF(G9=0,"",(#REF!-G9)/G9)</f>
        <v/>
      </c>
      <c r="BA9" s="23"/>
      <c r="BB9" s="23"/>
    </row>
    <row r="10" spans="1:54" x14ac:dyDescent="0.25">
      <c r="A10" s="26" t="s">
        <v>8</v>
      </c>
      <c r="B10" s="26">
        <v>6.2</v>
      </c>
      <c r="C10" s="26"/>
      <c r="D10" s="26"/>
      <c r="E10" s="26"/>
      <c r="F10" s="26"/>
      <c r="G10" s="37"/>
      <c r="H10" s="26"/>
      <c r="I10" s="28" t="s">
        <v>8</v>
      </c>
      <c r="J10" s="96">
        <v>0</v>
      </c>
      <c r="K10" s="26">
        <v>0</v>
      </c>
      <c r="L10" s="26">
        <v>0</v>
      </c>
      <c r="M10" s="26">
        <v>0</v>
      </c>
      <c r="N10" s="26">
        <v>0</v>
      </c>
      <c r="O10" s="97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0</v>
      </c>
      <c r="V10" s="97">
        <v>0</v>
      </c>
      <c r="W10" s="26">
        <v>0</v>
      </c>
      <c r="X10" s="26">
        <v>0</v>
      </c>
      <c r="Y10" s="26">
        <v>0</v>
      </c>
      <c r="Z10" s="26">
        <v>0</v>
      </c>
      <c r="AA10" s="97">
        <v>0</v>
      </c>
      <c r="AB10" s="26">
        <v>0</v>
      </c>
      <c r="AC10" s="26">
        <v>0</v>
      </c>
      <c r="AD10" s="26">
        <v>0</v>
      </c>
      <c r="AE10" s="26">
        <v>6.2696701598902003</v>
      </c>
      <c r="AF10" s="26">
        <v>6.2696701598902003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97">
        <v>0</v>
      </c>
      <c r="AO10" s="26">
        <v>0</v>
      </c>
      <c r="AP10" s="26">
        <v>0</v>
      </c>
      <c r="AQ10" s="26">
        <v>0</v>
      </c>
      <c r="AS10" s="35"/>
      <c r="AU10" s="23">
        <f t="shared" si="0"/>
        <v>1.1237122562935497E-2</v>
      </c>
      <c r="AV10" s="23" t="str">
        <f t="shared" si="1"/>
        <v/>
      </c>
      <c r="AW10" s="23" t="str">
        <f t="shared" si="2"/>
        <v/>
      </c>
      <c r="AX10" s="23" t="str">
        <f t="shared" si="3"/>
        <v/>
      </c>
      <c r="AY10" s="23" t="str">
        <f t="shared" si="4"/>
        <v/>
      </c>
      <c r="AZ10" s="23" t="str">
        <f>IF(G10=0,"",(#REF!-G10)/G10)</f>
        <v/>
      </c>
      <c r="BA10" s="23"/>
      <c r="BB10" s="23"/>
    </row>
    <row r="11" spans="1:54" x14ac:dyDescent="0.25">
      <c r="A11" s="26" t="s">
        <v>9</v>
      </c>
      <c r="B11" s="26">
        <v>45647.461471000002</v>
      </c>
      <c r="C11" s="26">
        <v>2437.7408252999999</v>
      </c>
      <c r="D11" s="26">
        <v>15.736680461000001</v>
      </c>
      <c r="E11" s="26">
        <v>2.7763974156</v>
      </c>
      <c r="F11" s="26">
        <v>415.31109918999999</v>
      </c>
      <c r="G11" s="37"/>
      <c r="H11" s="26"/>
      <c r="I11" s="28" t="s">
        <v>9</v>
      </c>
      <c r="J11" s="96">
        <v>210.38286459147201</v>
      </c>
      <c r="K11" s="26">
        <v>148.081690553447</v>
      </c>
      <c r="L11" s="26">
        <v>15.7795033076039</v>
      </c>
      <c r="M11" s="26">
        <v>15.7795033076039</v>
      </c>
      <c r="N11" s="26">
        <v>21.7498799241108</v>
      </c>
      <c r="O11" s="97">
        <v>2.7521238249826099</v>
      </c>
      <c r="P11" s="26">
        <v>2.79042293579875</v>
      </c>
      <c r="Q11" s="26">
        <v>123334.895626378</v>
      </c>
      <c r="R11" s="26">
        <v>0</v>
      </c>
      <c r="S11" s="26">
        <v>2749.7512719685801</v>
      </c>
      <c r="T11" s="26">
        <v>0</v>
      </c>
      <c r="U11" s="26">
        <v>1143.7192933564199</v>
      </c>
      <c r="V11" s="97">
        <v>0</v>
      </c>
      <c r="W11" s="26">
        <v>0</v>
      </c>
      <c r="X11" s="26">
        <v>0</v>
      </c>
      <c r="Y11" s="26">
        <v>1.0398639987965701</v>
      </c>
      <c r="Z11" s="26">
        <v>8.7756604959404196</v>
      </c>
      <c r="AA11" s="97">
        <v>92.692587135176893</v>
      </c>
      <c r="AB11" s="26">
        <v>104.851838206496</v>
      </c>
      <c r="AC11" s="26">
        <v>416.50346448120399</v>
      </c>
      <c r="AD11" s="26">
        <v>0</v>
      </c>
      <c r="AE11" s="26">
        <v>45795.776482415298</v>
      </c>
      <c r="AF11" s="26">
        <v>15214.551631640699</v>
      </c>
      <c r="AG11" s="26">
        <v>0</v>
      </c>
      <c r="AH11" s="26">
        <v>11.131608727918699</v>
      </c>
      <c r="AI11" s="26">
        <v>261.35264851310001</v>
      </c>
      <c r="AJ11" s="26">
        <v>0</v>
      </c>
      <c r="AK11" s="26">
        <v>256.50368666757299</v>
      </c>
      <c r="AL11" s="26">
        <v>3.5830464914562499</v>
      </c>
      <c r="AM11" s="26">
        <v>14.0377367429177</v>
      </c>
      <c r="AN11" s="97">
        <v>0</v>
      </c>
      <c r="AO11" s="26">
        <v>27.943473020873999</v>
      </c>
      <c r="AP11" s="26">
        <v>2446.4996031669298</v>
      </c>
      <c r="AQ11" s="26">
        <v>8.4250897395987394</v>
      </c>
      <c r="AS11" s="35"/>
      <c r="AU11" s="23">
        <f t="shared" si="0"/>
        <v>3.2491404042154885E-3</v>
      </c>
      <c r="AV11" s="23">
        <f t="shared" si="1"/>
        <v>3.5929897780876715E-3</v>
      </c>
      <c r="AW11" s="23">
        <f t="shared" si="2"/>
        <v>2.7212121838545555E-3</v>
      </c>
      <c r="AX11" s="23">
        <f t="shared" si="3"/>
        <v>5.0516976135849814E-3</v>
      </c>
      <c r="AY11" s="23">
        <f t="shared" si="4"/>
        <v>2.8710171568482575E-3</v>
      </c>
      <c r="AZ11" s="23" t="str">
        <f>IF(G11=0,"",(#REF!-G11)/G11)</f>
        <v/>
      </c>
      <c r="BA11" s="23"/>
      <c r="BB11" s="23"/>
    </row>
    <row r="12" spans="1:54" x14ac:dyDescent="0.25">
      <c r="A12" s="26" t="s">
        <v>10</v>
      </c>
      <c r="B12" s="26">
        <v>73155.467428000004</v>
      </c>
      <c r="C12" s="26">
        <v>5040.4693834</v>
      </c>
      <c r="D12" s="26">
        <v>9.0103745557000003</v>
      </c>
      <c r="E12" s="26">
        <v>21.378379562999999</v>
      </c>
      <c r="F12" s="26">
        <v>427.86005259000001</v>
      </c>
      <c r="G12" s="37"/>
      <c r="H12" s="26"/>
      <c r="I12" s="28" t="s">
        <v>10</v>
      </c>
      <c r="J12" s="96">
        <v>1139.12922029164</v>
      </c>
      <c r="K12" s="26">
        <v>199.182300742461</v>
      </c>
      <c r="L12" s="26">
        <v>9.0644226658676903</v>
      </c>
      <c r="M12" s="26">
        <v>9.0644226658676903</v>
      </c>
      <c r="N12" s="26">
        <v>13.8617854715355</v>
      </c>
      <c r="O12" s="97">
        <v>2.5907639697343599</v>
      </c>
      <c r="P12" s="26">
        <v>21.557452499271999</v>
      </c>
      <c r="Q12" s="26">
        <v>87175.323950475606</v>
      </c>
      <c r="R12" s="26">
        <v>0</v>
      </c>
      <c r="S12" s="26">
        <v>9415.1291532343002</v>
      </c>
      <c r="T12" s="26">
        <v>0</v>
      </c>
      <c r="U12" s="26">
        <v>848.17092562164999</v>
      </c>
      <c r="V12" s="97">
        <v>0</v>
      </c>
      <c r="W12" s="26">
        <v>0</v>
      </c>
      <c r="X12" s="26">
        <v>0</v>
      </c>
      <c r="Y12" s="26">
        <v>0.48592833858332002</v>
      </c>
      <c r="Z12" s="26">
        <v>8.8654241232197393</v>
      </c>
      <c r="AA12" s="97">
        <v>295.55504619227401</v>
      </c>
      <c r="AB12" s="26">
        <v>828.57893953278995</v>
      </c>
      <c r="AC12" s="26">
        <v>431.04290827699998</v>
      </c>
      <c r="AD12" s="26">
        <v>0</v>
      </c>
      <c r="AE12" s="26">
        <v>73710.0986872137</v>
      </c>
      <c r="AF12" s="26">
        <v>10196.2928016038</v>
      </c>
      <c r="AG12" s="26">
        <v>0</v>
      </c>
      <c r="AH12" s="26">
        <v>33.735351651876897</v>
      </c>
      <c r="AI12" s="26">
        <v>1051.70511790858</v>
      </c>
      <c r="AJ12" s="26">
        <v>0</v>
      </c>
      <c r="AK12" s="26">
        <v>498.42146132775002</v>
      </c>
      <c r="AL12" s="26">
        <v>16.6180095445653</v>
      </c>
      <c r="AM12" s="26">
        <v>21.440719813277099</v>
      </c>
      <c r="AN12" s="97">
        <v>0</v>
      </c>
      <c r="AO12" s="26">
        <v>168.82013362952901</v>
      </c>
      <c r="AP12" s="26">
        <v>5081.1047515787805</v>
      </c>
      <c r="AQ12" s="26">
        <v>4.6490623249987397</v>
      </c>
      <c r="AS12" s="35"/>
      <c r="AU12" s="23">
        <f t="shared" si="0"/>
        <v>7.5815421418715901E-3</v>
      </c>
      <c r="AV12" s="23">
        <f t="shared" si="1"/>
        <v>8.0618222407235988E-3</v>
      </c>
      <c r="AW12" s="23">
        <f t="shared" si="2"/>
        <v>5.9984310123377613E-3</v>
      </c>
      <c r="AX12" s="23">
        <f t="shared" si="3"/>
        <v>8.376356858305822E-3</v>
      </c>
      <c r="AY12" s="23">
        <f t="shared" si="4"/>
        <v>7.4390111152769058E-3</v>
      </c>
      <c r="AZ12" s="23" t="str">
        <f>IF(G12=0,"",(#REF!-G12)/G12)</f>
        <v/>
      </c>
      <c r="BA12" s="23"/>
      <c r="BB12" s="23"/>
    </row>
    <row r="13" spans="1:54" x14ac:dyDescent="0.25">
      <c r="A13" s="26" t="s">
        <v>12</v>
      </c>
      <c r="B13" s="26">
        <v>86300.251050000006</v>
      </c>
      <c r="C13" s="26">
        <v>3744.9976449000001</v>
      </c>
      <c r="D13" s="26">
        <v>1.8592226191000001</v>
      </c>
      <c r="E13" s="26">
        <v>0.28307220420000001</v>
      </c>
      <c r="F13" s="26">
        <v>41.653226265000001</v>
      </c>
      <c r="G13" s="37"/>
      <c r="H13" s="26"/>
      <c r="I13" s="28" t="s">
        <v>12</v>
      </c>
      <c r="J13" s="96">
        <v>299.49284472813798</v>
      </c>
      <c r="K13" s="26">
        <v>520.94595136385999</v>
      </c>
      <c r="L13" s="26">
        <v>1.86612934356433</v>
      </c>
      <c r="M13" s="26">
        <v>1.86612934356433</v>
      </c>
      <c r="N13" s="26">
        <v>24.328283348391999</v>
      </c>
      <c r="O13" s="97">
        <v>2.9621288352608599</v>
      </c>
      <c r="P13" s="26">
        <v>0.28377179122847901</v>
      </c>
      <c r="Q13" s="26">
        <v>457756.526132548</v>
      </c>
      <c r="R13" s="26">
        <v>0</v>
      </c>
      <c r="S13" s="26">
        <v>1975.95691644453</v>
      </c>
      <c r="T13" s="26">
        <v>0</v>
      </c>
      <c r="U13" s="26">
        <v>2442.5872441650899</v>
      </c>
      <c r="V13" s="97">
        <v>0</v>
      </c>
      <c r="W13" s="26">
        <v>0</v>
      </c>
      <c r="X13" s="26">
        <v>0</v>
      </c>
      <c r="Y13" s="26">
        <v>1.18770650509335</v>
      </c>
      <c r="Z13" s="26">
        <v>30.932506843814899</v>
      </c>
      <c r="AA13" s="97">
        <v>176.93660278862799</v>
      </c>
      <c r="AB13" s="26">
        <v>7.9932249826937101</v>
      </c>
      <c r="AC13" s="26">
        <v>41.810824731194501</v>
      </c>
      <c r="AD13" s="26">
        <v>0</v>
      </c>
      <c r="AE13" s="26">
        <v>86533.315324095907</v>
      </c>
      <c r="AF13" s="26">
        <v>39730.389948922202</v>
      </c>
      <c r="AG13" s="26">
        <v>0</v>
      </c>
      <c r="AH13" s="26">
        <v>8.6237976909874998</v>
      </c>
      <c r="AI13" s="26">
        <v>357.48790616760198</v>
      </c>
      <c r="AJ13" s="26">
        <v>0</v>
      </c>
      <c r="AK13" s="26">
        <v>810.96799385433906</v>
      </c>
      <c r="AL13" s="26">
        <v>1.9622420266423</v>
      </c>
      <c r="AM13" s="26">
        <v>20.164630744882501</v>
      </c>
      <c r="AN13" s="97">
        <v>0</v>
      </c>
      <c r="AO13" s="26">
        <v>22.560326325375701</v>
      </c>
      <c r="AP13" s="26">
        <v>3758.0373967151099</v>
      </c>
      <c r="AQ13" s="26">
        <v>24.976296529477999</v>
      </c>
      <c r="AS13" s="35"/>
      <c r="AU13" s="23">
        <f t="shared" si="0"/>
        <v>2.7006210440902426E-3</v>
      </c>
      <c r="AV13" s="23">
        <f t="shared" si="1"/>
        <v>3.481911886611629E-3</v>
      </c>
      <c r="AW13" s="23">
        <f t="shared" si="2"/>
        <v>3.7148453301806853E-3</v>
      </c>
      <c r="AX13" s="23">
        <f t="shared" si="3"/>
        <v>2.4714084184143943E-3</v>
      </c>
      <c r="AY13" s="23">
        <f t="shared" si="4"/>
        <v>3.7835836578864347E-3</v>
      </c>
      <c r="AZ13" s="23" t="str">
        <f>IF(G13=0,"",(#REF!-G13)/G13)</f>
        <v/>
      </c>
      <c r="BA13" s="23"/>
      <c r="BB13" s="23"/>
    </row>
    <row r="14" spans="1:54" x14ac:dyDescent="0.25">
      <c r="A14" s="26" t="s">
        <v>13</v>
      </c>
      <c r="B14" s="26">
        <v>62040.802812000002</v>
      </c>
      <c r="C14" s="26">
        <v>5911.8984705000003</v>
      </c>
      <c r="D14" s="26">
        <v>77.068283354000002</v>
      </c>
      <c r="E14" s="26">
        <v>17.027010689000001</v>
      </c>
      <c r="F14" s="26">
        <v>135.67768264</v>
      </c>
      <c r="G14" s="37"/>
      <c r="H14" s="26"/>
      <c r="I14" s="28" t="s">
        <v>13</v>
      </c>
      <c r="J14" s="96">
        <v>60.701006049738197</v>
      </c>
      <c r="K14" s="26">
        <v>47.882664940678097</v>
      </c>
      <c r="L14" s="26">
        <v>77.123488244080704</v>
      </c>
      <c r="M14" s="26">
        <v>77.123488244080704</v>
      </c>
      <c r="N14" s="26">
        <v>191.94520082959301</v>
      </c>
      <c r="O14" s="97">
        <v>63.112139635415602</v>
      </c>
      <c r="P14" s="26">
        <v>17.039332645229202</v>
      </c>
      <c r="Q14" s="26">
        <v>76539.803649025605</v>
      </c>
      <c r="R14" s="26">
        <v>0</v>
      </c>
      <c r="S14" s="26">
        <v>11123.088325291001</v>
      </c>
      <c r="T14" s="26">
        <v>0</v>
      </c>
      <c r="U14" s="26">
        <v>3235.8921616739699</v>
      </c>
      <c r="V14" s="97">
        <v>0</v>
      </c>
      <c r="W14" s="26">
        <v>0</v>
      </c>
      <c r="X14" s="26">
        <v>0</v>
      </c>
      <c r="Y14" s="26">
        <v>0.97345496180652002</v>
      </c>
      <c r="Z14" s="26">
        <v>9.1884277914841199</v>
      </c>
      <c r="AA14" s="97">
        <v>1033.9803407528</v>
      </c>
      <c r="AB14" s="26">
        <v>34.399139536347398</v>
      </c>
      <c r="AC14" s="26">
        <v>135.783252593622</v>
      </c>
      <c r="AD14" s="26">
        <v>0</v>
      </c>
      <c r="AE14" s="26">
        <v>62089.181161950401</v>
      </c>
      <c r="AF14" s="26">
        <v>10961.5446112383</v>
      </c>
      <c r="AG14" s="26">
        <v>0</v>
      </c>
      <c r="AH14" s="26">
        <v>12.6126559714146</v>
      </c>
      <c r="AI14" s="26">
        <v>673.05409606392595</v>
      </c>
      <c r="AJ14" s="26">
        <v>0</v>
      </c>
      <c r="AK14" s="26">
        <v>174.30660849079399</v>
      </c>
      <c r="AL14" s="26">
        <v>130.33438748299301</v>
      </c>
      <c r="AM14" s="26">
        <v>76.899887342896506</v>
      </c>
      <c r="AN14" s="97">
        <v>0</v>
      </c>
      <c r="AO14" s="26">
        <v>9.6683853411074896</v>
      </c>
      <c r="AP14" s="26">
        <v>5916.3727320259904</v>
      </c>
      <c r="AQ14" s="26">
        <v>35.192211819838398</v>
      </c>
      <c r="AS14" s="35"/>
      <c r="AU14" s="23">
        <f t="shared" si="0"/>
        <v>7.7978278419442773E-4</v>
      </c>
      <c r="AV14" s="23">
        <f t="shared" si="1"/>
        <v>7.5682313360360789E-4</v>
      </c>
      <c r="AW14" s="23">
        <f t="shared" si="2"/>
        <v>7.1631140176209773E-4</v>
      </c>
      <c r="AX14" s="23">
        <f t="shared" si="3"/>
        <v>7.2367113959475682E-4</v>
      </c>
      <c r="AY14" s="23">
        <f t="shared" si="4"/>
        <v>7.7809372601173087E-4</v>
      </c>
      <c r="AZ14" s="23" t="str">
        <f>IF(G14=0,"",(#REF!-G14)/G14)</f>
        <v/>
      </c>
      <c r="BA14" s="23"/>
      <c r="BB14" s="23"/>
    </row>
    <row r="15" spans="1:54" x14ac:dyDescent="0.25">
      <c r="A15" s="26" t="s">
        <v>14</v>
      </c>
      <c r="B15" s="26">
        <v>86448.099048000004</v>
      </c>
      <c r="C15" s="26">
        <v>5734.7999900000004</v>
      </c>
      <c r="D15" s="26">
        <v>62.517999451000001</v>
      </c>
      <c r="E15" s="26">
        <v>18.680001206</v>
      </c>
      <c r="F15" s="26">
        <v>310.25084806000001</v>
      </c>
      <c r="G15" s="37"/>
      <c r="H15" s="26"/>
      <c r="I15" s="28" t="s">
        <v>14</v>
      </c>
      <c r="J15" s="96">
        <v>391.079882058485</v>
      </c>
      <c r="K15" s="26">
        <v>122.121133448253</v>
      </c>
      <c r="L15" s="26">
        <v>62.601258364741199</v>
      </c>
      <c r="M15" s="26">
        <v>62.601258364741199</v>
      </c>
      <c r="N15" s="26">
        <v>136.959572860592</v>
      </c>
      <c r="O15" s="97">
        <v>46.121307498111797</v>
      </c>
      <c r="P15" s="26">
        <v>18.708263267811301</v>
      </c>
      <c r="Q15" s="26">
        <v>104601.498948248</v>
      </c>
      <c r="R15" s="26">
        <v>0</v>
      </c>
      <c r="S15" s="26">
        <v>10262.7519955717</v>
      </c>
      <c r="T15" s="26">
        <v>0</v>
      </c>
      <c r="U15" s="26">
        <v>2457.50659915816</v>
      </c>
      <c r="V15" s="97">
        <v>0</v>
      </c>
      <c r="W15" s="26">
        <v>0</v>
      </c>
      <c r="X15" s="26">
        <v>0</v>
      </c>
      <c r="Y15" s="26">
        <v>0.464571705090075</v>
      </c>
      <c r="Z15" s="26">
        <v>10.827183779264701</v>
      </c>
      <c r="AA15" s="97">
        <v>845.15891258641602</v>
      </c>
      <c r="AB15" s="26">
        <v>264.397910680113</v>
      </c>
      <c r="AC15" s="26">
        <v>310.65334937458499</v>
      </c>
      <c r="AD15" s="26">
        <v>0</v>
      </c>
      <c r="AE15" s="26">
        <v>86571.175160336599</v>
      </c>
      <c r="AF15" s="26">
        <v>14782.5794064253</v>
      </c>
      <c r="AG15" s="26">
        <v>0</v>
      </c>
      <c r="AH15" s="26">
        <v>16.258819240400701</v>
      </c>
      <c r="AI15" s="26">
        <v>787.28456433686404</v>
      </c>
      <c r="AJ15" s="26">
        <v>0</v>
      </c>
      <c r="AK15" s="26">
        <v>315.93175354751497</v>
      </c>
      <c r="AL15" s="26">
        <v>99.905729552836206</v>
      </c>
      <c r="AM15" s="26">
        <v>59.4601338433527</v>
      </c>
      <c r="AN15" s="97">
        <v>0</v>
      </c>
      <c r="AO15" s="26">
        <v>55.946996937573701</v>
      </c>
      <c r="AP15" s="26">
        <v>5743.0884335829996</v>
      </c>
      <c r="AQ15" s="26">
        <v>27.329761541816598</v>
      </c>
      <c r="AS15" s="35"/>
      <c r="AU15" s="23">
        <f t="shared" si="0"/>
        <v>1.423699464672531E-3</v>
      </c>
      <c r="AV15" s="23">
        <f t="shared" si="1"/>
        <v>1.4452890418937185E-3</v>
      </c>
      <c r="AW15" s="23">
        <f t="shared" si="2"/>
        <v>1.3317590849408641E-3</v>
      </c>
      <c r="AX15" s="23">
        <f t="shared" si="3"/>
        <v>1.5129582433979182E-3</v>
      </c>
      <c r="AY15" s="23">
        <f t="shared" si="4"/>
        <v>1.2973415450814197E-3</v>
      </c>
      <c r="AZ15" s="23" t="str">
        <f>IF(G15=0,"",(#REF!-G15)/G15)</f>
        <v/>
      </c>
      <c r="BA15" s="23"/>
      <c r="BB15" s="23"/>
    </row>
    <row r="16" spans="1:54" x14ac:dyDescent="0.25">
      <c r="A16" s="26" t="s">
        <v>15</v>
      </c>
      <c r="B16" s="26">
        <v>328699.76101000002</v>
      </c>
      <c r="C16" s="26">
        <v>23455.541075000001</v>
      </c>
      <c r="D16" s="26">
        <v>292.42500195000002</v>
      </c>
      <c r="E16" s="26">
        <v>70.826343108000003</v>
      </c>
      <c r="F16" s="26">
        <v>423.52281908999998</v>
      </c>
      <c r="G16" s="37"/>
      <c r="H16" s="26"/>
      <c r="I16" s="28" t="s">
        <v>15</v>
      </c>
      <c r="J16" s="96">
        <v>457.21708836794897</v>
      </c>
      <c r="K16" s="26">
        <v>162.86631650954999</v>
      </c>
      <c r="L16" s="26">
        <v>292.83510503881399</v>
      </c>
      <c r="M16" s="26">
        <v>292.83510503881399</v>
      </c>
      <c r="N16" s="26">
        <v>746.07560977316098</v>
      </c>
      <c r="O16" s="97">
        <v>244.99201880616201</v>
      </c>
      <c r="P16" s="26">
        <v>70.929315884846105</v>
      </c>
      <c r="Q16" s="26">
        <v>257169.27531540999</v>
      </c>
      <c r="R16" s="26">
        <v>0</v>
      </c>
      <c r="S16" s="26">
        <v>45190.122708411996</v>
      </c>
      <c r="T16" s="26">
        <v>0</v>
      </c>
      <c r="U16" s="26">
        <v>12491.253958150401</v>
      </c>
      <c r="V16" s="97">
        <v>0</v>
      </c>
      <c r="W16" s="26">
        <v>0</v>
      </c>
      <c r="X16" s="26">
        <v>0</v>
      </c>
      <c r="Y16" s="26">
        <v>3.8513151774007799</v>
      </c>
      <c r="Z16" s="26">
        <v>33.632305272676803</v>
      </c>
      <c r="AA16" s="97">
        <v>4052.5223481558201</v>
      </c>
      <c r="AB16" s="26">
        <v>322.60521978878597</v>
      </c>
      <c r="AC16" s="26">
        <v>424.01078238572302</v>
      </c>
      <c r="AD16" s="26">
        <v>0</v>
      </c>
      <c r="AE16" s="26">
        <v>329131.51627524698</v>
      </c>
      <c r="AF16" s="26">
        <v>35520.979366447798</v>
      </c>
      <c r="AG16" s="26">
        <v>0</v>
      </c>
      <c r="AH16" s="26">
        <v>56.352304814613298</v>
      </c>
      <c r="AI16" s="26">
        <v>2810.16902503146</v>
      </c>
      <c r="AJ16" s="26">
        <v>0</v>
      </c>
      <c r="AK16" s="26">
        <v>683.74350647835695</v>
      </c>
      <c r="AL16" s="26">
        <v>508.62428009174101</v>
      </c>
      <c r="AM16" s="26">
        <v>301.34464864113602</v>
      </c>
      <c r="AN16" s="97">
        <v>0</v>
      </c>
      <c r="AO16" s="26">
        <v>73.574803482492698</v>
      </c>
      <c r="AP16" s="26">
        <v>23488.846339974702</v>
      </c>
      <c r="AQ16" s="26">
        <v>134.45873321663299</v>
      </c>
      <c r="AS16" s="35"/>
      <c r="AU16" s="23">
        <f t="shared" si="0"/>
        <v>1.3135247312632669E-3</v>
      </c>
      <c r="AV16" s="23">
        <f t="shared" si="1"/>
        <v>1.4199316429412425E-3</v>
      </c>
      <c r="AW16" s="23">
        <f t="shared" si="2"/>
        <v>1.4024214279875083E-3</v>
      </c>
      <c r="AX16" s="23">
        <f t="shared" si="3"/>
        <v>1.4538767967884889E-3</v>
      </c>
      <c r="AY16" s="23">
        <f t="shared" si="4"/>
        <v>1.1521534938105434E-3</v>
      </c>
      <c r="AZ16" s="23" t="str">
        <f>IF(G16=0,"",(#REF!-G16)/G16)</f>
        <v/>
      </c>
      <c r="BA16" s="23"/>
      <c r="BB16" s="23"/>
    </row>
    <row r="17" spans="1:54" x14ac:dyDescent="0.25">
      <c r="A17" s="26" t="s">
        <v>16</v>
      </c>
      <c r="B17" s="26">
        <v>152016.56331999999</v>
      </c>
      <c r="C17" s="26">
        <v>8735.0371995000005</v>
      </c>
      <c r="D17" s="26">
        <v>44.412513984999997</v>
      </c>
      <c r="E17" s="26">
        <v>8.6486695959999995</v>
      </c>
      <c r="F17" s="26">
        <v>266.18221775000001</v>
      </c>
      <c r="G17" s="37"/>
      <c r="H17" s="26"/>
      <c r="I17" s="28" t="s">
        <v>16</v>
      </c>
      <c r="J17" s="96">
        <v>70.865597207319396</v>
      </c>
      <c r="K17" s="26">
        <v>91.526439452132905</v>
      </c>
      <c r="L17" s="26">
        <v>44.437756271836498</v>
      </c>
      <c r="M17" s="26">
        <v>44.437756271836498</v>
      </c>
      <c r="N17" s="26">
        <v>225.21168803847601</v>
      </c>
      <c r="O17" s="97">
        <v>45.369773401263203</v>
      </c>
      <c r="P17" s="26">
        <v>8.6534575589334892</v>
      </c>
      <c r="Q17" s="26">
        <v>133136.86630665199</v>
      </c>
      <c r="R17" s="26">
        <v>0</v>
      </c>
      <c r="S17" s="26">
        <v>16009.5813512437</v>
      </c>
      <c r="T17" s="26">
        <v>0</v>
      </c>
      <c r="U17" s="26">
        <v>6140.7456402550697</v>
      </c>
      <c r="V17" s="97">
        <v>0</v>
      </c>
      <c r="W17" s="26">
        <v>0</v>
      </c>
      <c r="X17" s="26">
        <v>0</v>
      </c>
      <c r="Y17" s="26">
        <v>7.2022646928133804</v>
      </c>
      <c r="Z17" s="26">
        <v>11.560982461746701</v>
      </c>
      <c r="AA17" s="97">
        <v>630.36264701741698</v>
      </c>
      <c r="AB17" s="26">
        <v>35.007408231734402</v>
      </c>
      <c r="AC17" s="26">
        <v>266.36107263578299</v>
      </c>
      <c r="AD17" s="26">
        <v>0</v>
      </c>
      <c r="AE17" s="26">
        <v>152102.64089353301</v>
      </c>
      <c r="AF17" s="26">
        <v>42839.616059932603</v>
      </c>
      <c r="AG17" s="26">
        <v>0</v>
      </c>
      <c r="AH17" s="26">
        <v>53.849746504737098</v>
      </c>
      <c r="AI17" s="26">
        <v>808.39122677636203</v>
      </c>
      <c r="AJ17" s="26">
        <v>0</v>
      </c>
      <c r="AK17" s="26">
        <v>216.22326814445699</v>
      </c>
      <c r="AL17" s="26">
        <v>69.629765543617296</v>
      </c>
      <c r="AM17" s="26">
        <v>100.239870529416</v>
      </c>
      <c r="AN17" s="97">
        <v>0</v>
      </c>
      <c r="AO17" s="26">
        <v>26.3254159919952</v>
      </c>
      <c r="AP17" s="26">
        <v>8741.0470670260092</v>
      </c>
      <c r="AQ17" s="26">
        <v>37.471231841386</v>
      </c>
      <c r="AS17" s="35"/>
      <c r="AU17" s="23">
        <f t="shared" si="0"/>
        <v>5.6623812335388889E-4</v>
      </c>
      <c r="AV17" s="23">
        <f t="shared" si="1"/>
        <v>6.8801853830144605E-4</v>
      </c>
      <c r="AW17" s="23">
        <f t="shared" si="2"/>
        <v>5.6835978357422075E-4</v>
      </c>
      <c r="AX17" s="23">
        <f t="shared" si="3"/>
        <v>5.5360687332814016E-4</v>
      </c>
      <c r="AY17" s="23">
        <f t="shared" si="4"/>
        <v>6.7192649942891369E-4</v>
      </c>
      <c r="AZ17" s="23" t="str">
        <f>IF(G17=0,"",(#REF!-G17)/G17)</f>
        <v/>
      </c>
      <c r="BA17" s="23"/>
      <c r="BB17" s="23"/>
    </row>
    <row r="18" spans="1:54" x14ac:dyDescent="0.25">
      <c r="A18" s="26" t="s">
        <v>17</v>
      </c>
      <c r="B18" s="26">
        <v>42430.593539000001</v>
      </c>
      <c r="C18" s="26">
        <v>2217.4234889999998</v>
      </c>
      <c r="D18" s="26">
        <v>10.877367349</v>
      </c>
      <c r="E18" s="26">
        <v>5.3398635792000002</v>
      </c>
      <c r="F18" s="26">
        <v>161.36064167999999</v>
      </c>
      <c r="G18" s="37"/>
      <c r="H18" s="26"/>
      <c r="I18" s="28" t="s">
        <v>17</v>
      </c>
      <c r="J18" s="96">
        <v>224.437104522531</v>
      </c>
      <c r="K18" s="26">
        <v>64.694051534528697</v>
      </c>
      <c r="L18" s="26">
        <v>10.914105980619601</v>
      </c>
      <c r="M18" s="26">
        <v>10.914105980619601</v>
      </c>
      <c r="N18" s="26">
        <v>33.756738297009797</v>
      </c>
      <c r="O18" s="97">
        <v>7.4635029687781103</v>
      </c>
      <c r="P18" s="26">
        <v>5.3577218158429503</v>
      </c>
      <c r="Q18" s="26">
        <v>47851.925786674197</v>
      </c>
      <c r="R18" s="26">
        <v>0</v>
      </c>
      <c r="S18" s="26">
        <v>3844.7379991124299</v>
      </c>
      <c r="T18" s="26">
        <v>0</v>
      </c>
      <c r="U18" s="26">
        <v>1002.10188170131</v>
      </c>
      <c r="V18" s="97">
        <v>0</v>
      </c>
      <c r="W18" s="26">
        <v>0</v>
      </c>
      <c r="X18" s="26">
        <v>0</v>
      </c>
      <c r="Y18" s="26">
        <v>0.93943389814525002</v>
      </c>
      <c r="Z18" s="26">
        <v>4.1723468146939204</v>
      </c>
      <c r="AA18" s="97">
        <v>159.82593652530599</v>
      </c>
      <c r="AB18" s="26">
        <v>154.12190949007601</v>
      </c>
      <c r="AC18" s="26">
        <v>161.96491642183301</v>
      </c>
      <c r="AD18" s="26">
        <v>0</v>
      </c>
      <c r="AE18" s="26">
        <v>42578.753287940097</v>
      </c>
      <c r="AF18" s="26">
        <v>14763.5206119699</v>
      </c>
      <c r="AG18" s="26">
        <v>0</v>
      </c>
      <c r="AH18" s="26">
        <v>12.5945134857791</v>
      </c>
      <c r="AI18" s="26">
        <v>309.86979932333799</v>
      </c>
      <c r="AJ18" s="26">
        <v>0</v>
      </c>
      <c r="AK18" s="26">
        <v>145.700729006568</v>
      </c>
      <c r="AL18" s="26">
        <v>14.6875206879154</v>
      </c>
      <c r="AM18" s="26">
        <v>17.816475036579501</v>
      </c>
      <c r="AN18" s="97">
        <v>0</v>
      </c>
      <c r="AO18" s="26">
        <v>34.269530002248999</v>
      </c>
      <c r="AP18" s="26">
        <v>2225.2192070955698</v>
      </c>
      <c r="AQ18" s="26">
        <v>6.8405099485847796</v>
      </c>
      <c r="AS18" s="35"/>
      <c r="AU18" s="23">
        <f t="shared" si="0"/>
        <v>3.491814197789028E-3</v>
      </c>
      <c r="AV18" s="23">
        <f t="shared" si="1"/>
        <v>3.5156649752482215E-3</v>
      </c>
      <c r="AW18" s="23">
        <f t="shared" si="2"/>
        <v>3.3775297313074853E-3</v>
      </c>
      <c r="AX18" s="23">
        <f t="shared" si="3"/>
        <v>3.344324509058996E-3</v>
      </c>
      <c r="AY18" s="23">
        <f t="shared" si="4"/>
        <v>3.7448707165616156E-3</v>
      </c>
      <c r="AZ18" s="23" t="str">
        <f>IF(G18=0,"",(#REF!-G18)/G18)</f>
        <v/>
      </c>
      <c r="BA18" s="23"/>
      <c r="BB18" s="23"/>
    </row>
    <row r="19" spans="1:54" x14ac:dyDescent="0.25">
      <c r="A19" s="26" t="s">
        <v>18</v>
      </c>
      <c r="B19" s="26">
        <v>25663.653484999999</v>
      </c>
      <c r="C19" s="26">
        <v>957.44436530999997</v>
      </c>
      <c r="D19" s="26">
        <v>1.3477065827000001</v>
      </c>
      <c r="E19" s="26">
        <v>2.7099249957999998</v>
      </c>
      <c r="F19" s="26">
        <v>60.982313644000001</v>
      </c>
      <c r="G19" s="37"/>
      <c r="H19" s="26"/>
      <c r="I19" s="28" t="s">
        <v>18</v>
      </c>
      <c r="J19" s="96">
        <v>144.60896804241901</v>
      </c>
      <c r="K19" s="26">
        <v>27.5243661558623</v>
      </c>
      <c r="L19" s="26">
        <v>1.36216749083924</v>
      </c>
      <c r="M19" s="26">
        <v>1.36216749083924</v>
      </c>
      <c r="N19" s="26">
        <v>9.3329014128937295</v>
      </c>
      <c r="O19" s="97">
        <v>1.1649695803929201</v>
      </c>
      <c r="P19" s="26">
        <v>2.7257214065809499</v>
      </c>
      <c r="Q19" s="26">
        <v>15244.9238564036</v>
      </c>
      <c r="R19" s="26">
        <v>0</v>
      </c>
      <c r="S19" s="26">
        <v>1793.0407764812401</v>
      </c>
      <c r="T19" s="26">
        <v>0</v>
      </c>
      <c r="U19" s="26">
        <v>365.36683905915902</v>
      </c>
      <c r="V19" s="97">
        <v>0</v>
      </c>
      <c r="W19" s="26">
        <v>0</v>
      </c>
      <c r="X19" s="26">
        <v>0</v>
      </c>
      <c r="Y19" s="26">
        <v>0.44958132839552001</v>
      </c>
      <c r="Z19" s="26">
        <v>1.43885104713138</v>
      </c>
      <c r="AA19" s="97">
        <v>43.931313155864501</v>
      </c>
      <c r="AB19" s="26">
        <v>105.08678018427101</v>
      </c>
      <c r="AC19" s="26">
        <v>61.496433705386202</v>
      </c>
      <c r="AD19" s="26">
        <v>0</v>
      </c>
      <c r="AE19" s="26">
        <v>25790.675440103099</v>
      </c>
      <c r="AF19" s="26">
        <v>13738.954247083</v>
      </c>
      <c r="AG19" s="26">
        <v>0</v>
      </c>
      <c r="AH19" s="26">
        <v>6.9904705601641304</v>
      </c>
      <c r="AI19" s="26">
        <v>159.01621532354</v>
      </c>
      <c r="AJ19" s="26">
        <v>0</v>
      </c>
      <c r="AK19" s="26">
        <v>67.957899703345802</v>
      </c>
      <c r="AL19" s="26">
        <v>2.43048148397168</v>
      </c>
      <c r="AM19" s="26">
        <v>6.2882292955714503</v>
      </c>
      <c r="AN19" s="97">
        <v>0</v>
      </c>
      <c r="AO19" s="26">
        <v>22.394945676737098</v>
      </c>
      <c r="AP19" s="26">
        <v>964.13891469656096</v>
      </c>
      <c r="AQ19" s="26">
        <v>1.69583890566419</v>
      </c>
      <c r="AS19" s="35"/>
      <c r="AU19" s="23">
        <f t="shared" si="0"/>
        <v>4.9494883952256761E-3</v>
      </c>
      <c r="AV19" s="23">
        <f t="shared" si="1"/>
        <v>6.9921027572118427E-3</v>
      </c>
      <c r="AW19" s="23">
        <f t="shared" si="2"/>
        <v>1.0730012248117772E-2</v>
      </c>
      <c r="AX19" s="23">
        <f t="shared" si="3"/>
        <v>5.8290951983661051E-3</v>
      </c>
      <c r="AY19" s="23">
        <f t="shared" si="4"/>
        <v>8.430642110227397E-3</v>
      </c>
      <c r="AZ19" s="23" t="str">
        <f>IF(G19=0,"",(#REF!-G19)/G19)</f>
        <v/>
      </c>
      <c r="BA19" s="23"/>
      <c r="BB19" s="23"/>
    </row>
    <row r="20" spans="1:54" x14ac:dyDescent="0.25">
      <c r="A20" s="26" t="s">
        <v>19</v>
      </c>
      <c r="B20" s="26">
        <v>4176.9134344000004</v>
      </c>
      <c r="C20" s="26">
        <v>169.88108847999999</v>
      </c>
      <c r="D20" s="26">
        <v>1.1989334622000001</v>
      </c>
      <c r="E20" s="26">
        <v>0.3477575316</v>
      </c>
      <c r="F20" s="26">
        <v>33.122729761999999</v>
      </c>
      <c r="G20" s="37"/>
      <c r="H20" s="26"/>
      <c r="I20" s="28" t="s">
        <v>19</v>
      </c>
      <c r="J20" s="96">
        <v>23.542757225172299</v>
      </c>
      <c r="K20" s="26">
        <v>12.2362653159076</v>
      </c>
      <c r="L20" s="26">
        <v>1.21141742829955</v>
      </c>
      <c r="M20" s="26">
        <v>1.21141742829955</v>
      </c>
      <c r="N20" s="26">
        <v>0.60257598309826499</v>
      </c>
      <c r="O20" s="97">
        <v>9.1197360016340406E-2</v>
      </c>
      <c r="P20" s="26">
        <v>0.35324348174811399</v>
      </c>
      <c r="Q20" s="26">
        <v>9323.7540992275608</v>
      </c>
      <c r="R20" s="26">
        <v>0</v>
      </c>
      <c r="S20" s="26">
        <v>182.227955844631</v>
      </c>
      <c r="T20" s="26">
        <v>0</v>
      </c>
      <c r="U20" s="26">
        <v>54.374792182086203</v>
      </c>
      <c r="V20" s="97">
        <v>0</v>
      </c>
      <c r="W20" s="26">
        <v>0</v>
      </c>
      <c r="X20" s="26">
        <v>0</v>
      </c>
      <c r="Y20" s="26">
        <v>2.5650256455384501E-2</v>
      </c>
      <c r="Z20" s="26">
        <v>0.67797816345710005</v>
      </c>
      <c r="AA20" s="97">
        <v>7.8517524867128303</v>
      </c>
      <c r="AB20" s="26">
        <v>13.481957531398701</v>
      </c>
      <c r="AC20" s="26">
        <v>33.487167796802602</v>
      </c>
      <c r="AD20" s="26">
        <v>0</v>
      </c>
      <c r="AE20" s="26">
        <v>4207.0263598383999</v>
      </c>
      <c r="AF20" s="26">
        <v>2057.3006768994101</v>
      </c>
      <c r="AG20" s="26">
        <v>0</v>
      </c>
      <c r="AH20" s="26">
        <v>0.67375171405766099</v>
      </c>
      <c r="AI20" s="26">
        <v>22.9952114964169</v>
      </c>
      <c r="AJ20" s="26">
        <v>0</v>
      </c>
      <c r="AK20" s="26">
        <v>22.078862941902599</v>
      </c>
      <c r="AL20" s="26">
        <v>0.30796862275473003</v>
      </c>
      <c r="AM20" s="26">
        <v>0.67411935270390899</v>
      </c>
      <c r="AN20" s="97">
        <v>0</v>
      </c>
      <c r="AO20" s="26">
        <v>3.1031720218872598</v>
      </c>
      <c r="AP20" s="26">
        <v>171.97857397333499</v>
      </c>
      <c r="AQ20" s="26">
        <v>0.50261007639046595</v>
      </c>
      <c r="AS20" s="35"/>
      <c r="AU20" s="23">
        <f t="shared" si="0"/>
        <v>7.2093726411462397E-3</v>
      </c>
      <c r="AV20" s="23">
        <f t="shared" si="1"/>
        <v>1.2346786285054537E-2</v>
      </c>
      <c r="AW20" s="23">
        <f t="shared" si="2"/>
        <v>1.0412559573274655E-2</v>
      </c>
      <c r="AX20" s="23">
        <f t="shared" si="3"/>
        <v>1.5775215918038172E-2</v>
      </c>
      <c r="AY20" s="23">
        <f t="shared" si="4"/>
        <v>1.1002657009891264E-2</v>
      </c>
      <c r="AZ20" s="23" t="str">
        <f>IF(G20=0,"",(#REF!-G20)/G20)</f>
        <v/>
      </c>
      <c r="BA20" s="23"/>
      <c r="BB20" s="23"/>
    </row>
    <row r="21" spans="1:54" x14ac:dyDescent="0.25">
      <c r="A21" s="26" t="s">
        <v>20</v>
      </c>
      <c r="B21" s="26">
        <v>2715.5110834000002</v>
      </c>
      <c r="C21" s="26">
        <v>42.272888078999998</v>
      </c>
      <c r="D21" s="26">
        <v>0.1055019457</v>
      </c>
      <c r="E21" s="26">
        <v>2.8290110399999999E-2</v>
      </c>
      <c r="F21" s="26">
        <v>2.9460554756000001</v>
      </c>
      <c r="G21" s="37"/>
      <c r="H21" s="26"/>
      <c r="I21" s="28" t="s">
        <v>20</v>
      </c>
      <c r="J21" s="96">
        <v>1.84495799411263</v>
      </c>
      <c r="K21" s="26">
        <v>1.0719948027277</v>
      </c>
      <c r="L21" s="26">
        <v>0.10620395915879299</v>
      </c>
      <c r="M21" s="26">
        <v>0.10620395915879299</v>
      </c>
      <c r="N21" s="26">
        <v>0.755645666801534</v>
      </c>
      <c r="O21" s="97">
        <v>8.74101969693791E-2</v>
      </c>
      <c r="P21" s="26">
        <v>2.8556621016162399E-2</v>
      </c>
      <c r="Q21" s="26">
        <v>1032.5319472948599</v>
      </c>
      <c r="R21" s="26">
        <v>0</v>
      </c>
      <c r="S21" s="26">
        <v>70.423139727952801</v>
      </c>
      <c r="T21" s="26">
        <v>0</v>
      </c>
      <c r="U21" s="26">
        <v>27.891599242402599</v>
      </c>
      <c r="V21" s="97">
        <v>0</v>
      </c>
      <c r="W21" s="26">
        <v>0</v>
      </c>
      <c r="X21" s="26">
        <v>0</v>
      </c>
      <c r="Y21" s="26">
        <v>3.7861358662788697E-2</v>
      </c>
      <c r="Z21" s="26">
        <v>7.6764572780957593E-2</v>
      </c>
      <c r="AA21" s="97">
        <v>1.2401976984666701</v>
      </c>
      <c r="AB21" s="26">
        <v>1.0901622773813</v>
      </c>
      <c r="AC21" s="26">
        <v>2.9665764478230301</v>
      </c>
      <c r="AD21" s="26">
        <v>0</v>
      </c>
      <c r="AE21" s="26">
        <v>2732.1588220836902</v>
      </c>
      <c r="AF21" s="26">
        <v>2200.0314702392502</v>
      </c>
      <c r="AG21" s="26">
        <v>0</v>
      </c>
      <c r="AH21" s="26">
        <v>0.30485791686778302</v>
      </c>
      <c r="AI21" s="26">
        <v>4.1842628935663599</v>
      </c>
      <c r="AJ21" s="26">
        <v>0</v>
      </c>
      <c r="AK21" s="26">
        <v>2.0323007361046499</v>
      </c>
      <c r="AL21" s="26">
        <v>6.0777317874800403E-2</v>
      </c>
      <c r="AM21" s="26">
        <v>0.38475425297302701</v>
      </c>
      <c r="AN21" s="97">
        <v>0</v>
      </c>
      <c r="AO21" s="26">
        <v>0.33722012557502501</v>
      </c>
      <c r="AP21" s="26">
        <v>42.570204415857802</v>
      </c>
      <c r="AQ21" s="26">
        <v>0.13888240643785901</v>
      </c>
      <c r="AS21" s="35"/>
      <c r="AU21" s="23">
        <f t="shared" si="0"/>
        <v>6.1306097351095865E-3</v>
      </c>
      <c r="AV21" s="23">
        <f t="shared" si="1"/>
        <v>7.0332629344410178E-3</v>
      </c>
      <c r="AW21" s="23">
        <f t="shared" si="2"/>
        <v>6.6540332894826507E-3</v>
      </c>
      <c r="AX21" s="23">
        <f t="shared" si="3"/>
        <v>9.4206283536595863E-3</v>
      </c>
      <c r="AY21" s="23">
        <f t="shared" si="4"/>
        <v>6.965575629172634E-3</v>
      </c>
      <c r="AZ21" s="23" t="str">
        <f>IF(G21=0,"",(#REF!-G21)/G21)</f>
        <v/>
      </c>
      <c r="BA21" s="23"/>
      <c r="BB21" s="23"/>
    </row>
    <row r="22" spans="1:54" x14ac:dyDescent="0.25">
      <c r="A22" s="26" t="s">
        <v>129</v>
      </c>
      <c r="B22" s="26">
        <v>1699.4153013</v>
      </c>
      <c r="C22" s="26">
        <v>74.889225722999996</v>
      </c>
      <c r="D22" s="26">
        <v>0.63666584079999999</v>
      </c>
      <c r="E22" s="26">
        <v>3.33066349E-2</v>
      </c>
      <c r="F22" s="26">
        <v>14.381505309</v>
      </c>
      <c r="G22" s="37"/>
      <c r="H22" s="26"/>
      <c r="I22" s="28" t="s">
        <v>129</v>
      </c>
      <c r="J22" s="96">
        <v>3.51480848804594</v>
      </c>
      <c r="K22" s="26">
        <v>4.97631008399952</v>
      </c>
      <c r="L22" s="26">
        <v>0.64346354627632896</v>
      </c>
      <c r="M22" s="26">
        <v>0.64346354627632896</v>
      </c>
      <c r="N22" s="26">
        <v>0.86568526783511601</v>
      </c>
      <c r="O22" s="97">
        <v>0.140897081298341</v>
      </c>
      <c r="P22" s="26">
        <v>3.3682319796272203E-2</v>
      </c>
      <c r="Q22" s="26">
        <v>4477.76559664662</v>
      </c>
      <c r="R22" s="26">
        <v>0</v>
      </c>
      <c r="S22" s="26">
        <v>70.4385093720215</v>
      </c>
      <c r="T22" s="26">
        <v>0</v>
      </c>
      <c r="U22" s="26">
        <v>40.8485186592237</v>
      </c>
      <c r="V22" s="97">
        <v>0</v>
      </c>
      <c r="W22" s="26">
        <v>0</v>
      </c>
      <c r="X22" s="26">
        <v>0</v>
      </c>
      <c r="Y22" s="26">
        <v>3.4762481272985098E-2</v>
      </c>
      <c r="Z22" s="26">
        <v>0.31046832807594399</v>
      </c>
      <c r="AA22" s="97">
        <v>3.2004872791425898</v>
      </c>
      <c r="AB22" s="26">
        <v>0.66336967708640404</v>
      </c>
      <c r="AC22" s="26">
        <v>14.533116374530801</v>
      </c>
      <c r="AD22" s="26">
        <v>0</v>
      </c>
      <c r="AE22" s="26">
        <v>1715.10047653268</v>
      </c>
      <c r="AF22" s="26">
        <v>769.29273524363805</v>
      </c>
      <c r="AG22" s="26">
        <v>0</v>
      </c>
      <c r="AH22" s="26">
        <v>0.272119282040584</v>
      </c>
      <c r="AI22" s="26">
        <v>6.0907390427764998</v>
      </c>
      <c r="AJ22" s="26">
        <v>0</v>
      </c>
      <c r="AK22" s="26">
        <v>8.0456442731624591</v>
      </c>
      <c r="AL22" s="26">
        <v>0.17872637402479399</v>
      </c>
      <c r="AM22" s="26">
        <v>0.482160004042191</v>
      </c>
      <c r="AN22" s="97">
        <v>0</v>
      </c>
      <c r="AO22" s="26">
        <v>0.38301524843029799</v>
      </c>
      <c r="AP22" s="26">
        <v>75.664635491107006</v>
      </c>
      <c r="AQ22" s="26">
        <v>0.32706660330627102</v>
      </c>
      <c r="AS22" s="35"/>
      <c r="AU22" s="23">
        <f t="shared" si="0"/>
        <v>9.2297481496614129E-3</v>
      </c>
      <c r="AV22" s="23">
        <f t="shared" si="1"/>
        <v>1.0354089798913045E-2</v>
      </c>
      <c r="AW22" s="23">
        <f t="shared" si="2"/>
        <v>1.0677038158333315E-2</v>
      </c>
      <c r="AX22" s="23">
        <f t="shared" si="3"/>
        <v>1.1279581302649203E-2</v>
      </c>
      <c r="AY22" s="23">
        <f t="shared" si="4"/>
        <v>1.0542085982885422E-2</v>
      </c>
      <c r="AZ22" s="23" t="str">
        <f>IF(G22=0,"",(#REF!-G22)/G22)</f>
        <v/>
      </c>
      <c r="BA22" s="23"/>
      <c r="BB22" s="23"/>
    </row>
    <row r="23" spans="1:54" x14ac:dyDescent="0.25">
      <c r="A23" s="26" t="s">
        <v>22</v>
      </c>
      <c r="B23" s="26">
        <v>44344.042599</v>
      </c>
      <c r="C23" s="26">
        <v>2617.8753385</v>
      </c>
      <c r="D23" s="26">
        <v>27.770119396999998</v>
      </c>
      <c r="E23" s="26">
        <v>4.6826750613000003</v>
      </c>
      <c r="F23" s="26">
        <v>428.31041519000001</v>
      </c>
      <c r="G23" s="37"/>
      <c r="H23" s="26"/>
      <c r="I23" s="28" t="s">
        <v>22</v>
      </c>
      <c r="J23" s="96">
        <v>183.370025864827</v>
      </c>
      <c r="K23" s="26">
        <v>151.04977563516101</v>
      </c>
      <c r="L23" s="26">
        <v>27.846817258415399</v>
      </c>
      <c r="M23" s="26">
        <v>27.846817258415399</v>
      </c>
      <c r="N23" s="26">
        <v>36.4249315260288</v>
      </c>
      <c r="O23" s="97">
        <v>10.8509158060681</v>
      </c>
      <c r="P23" s="26">
        <v>4.6967870090856803</v>
      </c>
      <c r="Q23" s="26">
        <v>130046.015855594</v>
      </c>
      <c r="R23" s="26">
        <v>0</v>
      </c>
      <c r="S23" s="26">
        <v>2987.2857486856901</v>
      </c>
      <c r="T23" s="26">
        <v>0</v>
      </c>
      <c r="U23" s="26">
        <v>1139.5423600942499</v>
      </c>
      <c r="V23" s="97">
        <v>0</v>
      </c>
      <c r="W23" s="26">
        <v>0</v>
      </c>
      <c r="X23" s="26">
        <v>0</v>
      </c>
      <c r="Y23" s="26">
        <v>0.42258733442507801</v>
      </c>
      <c r="Z23" s="26">
        <v>9.6859270840162495</v>
      </c>
      <c r="AA23" s="97">
        <v>232.528052383708</v>
      </c>
      <c r="AB23" s="26">
        <v>81.048557163526198</v>
      </c>
      <c r="AC23" s="26">
        <v>429.56414415613199</v>
      </c>
      <c r="AD23" s="26">
        <v>0</v>
      </c>
      <c r="AE23" s="26">
        <v>44472.785605851001</v>
      </c>
      <c r="AF23" s="26">
        <v>11653.9339078137</v>
      </c>
      <c r="AG23" s="26">
        <v>0</v>
      </c>
      <c r="AH23" s="26">
        <v>6.6521167750435701</v>
      </c>
      <c r="AI23" s="26">
        <v>282.91048249462102</v>
      </c>
      <c r="AJ23" s="26">
        <v>0</v>
      </c>
      <c r="AK23" s="26">
        <v>267.55586523882499</v>
      </c>
      <c r="AL23" s="26">
        <v>22.6320945816204</v>
      </c>
      <c r="AM23" s="26">
        <v>18.4401917635114</v>
      </c>
      <c r="AN23" s="97">
        <v>0</v>
      </c>
      <c r="AO23" s="26">
        <v>21.843442934442098</v>
      </c>
      <c r="AP23" s="26">
        <v>2625.50867467936</v>
      </c>
      <c r="AQ23" s="26">
        <v>11.8774219591823</v>
      </c>
      <c r="AS23" s="35"/>
      <c r="AU23" s="23">
        <f t="shared" si="0"/>
        <v>2.9032762758058402E-3</v>
      </c>
      <c r="AV23" s="23">
        <f t="shared" si="1"/>
        <v>2.9158516706657756E-3</v>
      </c>
      <c r="AW23" s="23">
        <f t="shared" si="2"/>
        <v>2.7618844672193323E-3</v>
      </c>
      <c r="AX23" s="23">
        <f t="shared" si="3"/>
        <v>3.0136508728329692E-3</v>
      </c>
      <c r="AY23" s="23">
        <f t="shared" si="4"/>
        <v>2.9271503135776295E-3</v>
      </c>
      <c r="AZ23" s="23" t="str">
        <f>IF(G23=0,"",(#REF!-G23)/G23)</f>
        <v/>
      </c>
      <c r="BA23" s="23"/>
      <c r="BB23" s="23"/>
    </row>
    <row r="24" spans="1:54" x14ac:dyDescent="0.25">
      <c r="A24" s="26" t="s">
        <v>23</v>
      </c>
      <c r="B24" s="26">
        <v>187387.09516</v>
      </c>
      <c r="C24" s="26">
        <v>10334.143719</v>
      </c>
      <c r="D24" s="26">
        <v>121.03923398000001</v>
      </c>
      <c r="E24" s="26">
        <v>31.449589168999999</v>
      </c>
      <c r="F24" s="26">
        <v>501.92029836</v>
      </c>
      <c r="G24" s="37"/>
      <c r="H24" s="26"/>
      <c r="I24" s="28" t="s">
        <v>23</v>
      </c>
      <c r="J24" s="96">
        <v>485.30571582746001</v>
      </c>
      <c r="K24" s="26">
        <v>190.720181838022</v>
      </c>
      <c r="L24" s="26">
        <v>121.421417899593</v>
      </c>
      <c r="M24" s="26">
        <v>121.421417899593</v>
      </c>
      <c r="N24" s="26">
        <v>274.90310114385602</v>
      </c>
      <c r="O24" s="97">
        <v>91.408933005300497</v>
      </c>
      <c r="P24" s="26">
        <v>31.572860373115699</v>
      </c>
      <c r="Q24" s="26">
        <v>186551.718071493</v>
      </c>
      <c r="R24" s="26">
        <v>0</v>
      </c>
      <c r="S24" s="26">
        <v>18521.029602497099</v>
      </c>
      <c r="T24" s="26">
        <v>0</v>
      </c>
      <c r="U24" s="26">
        <v>4892.3634349946597</v>
      </c>
      <c r="V24" s="97">
        <v>0</v>
      </c>
      <c r="W24" s="26">
        <v>0</v>
      </c>
      <c r="X24" s="26">
        <v>0</v>
      </c>
      <c r="Y24" s="26">
        <v>1.1786443518746299</v>
      </c>
      <c r="Z24" s="26">
        <v>19.324657279183199</v>
      </c>
      <c r="AA24" s="97">
        <v>1602.9838793271799</v>
      </c>
      <c r="AB24" s="26">
        <v>314.41236135174597</v>
      </c>
      <c r="AC24" s="26">
        <v>504.08682537847</v>
      </c>
      <c r="AD24" s="26">
        <v>0</v>
      </c>
      <c r="AE24" s="26">
        <v>188725.600036085</v>
      </c>
      <c r="AF24" s="26">
        <v>59074.704366404803</v>
      </c>
      <c r="AG24" s="26">
        <v>0</v>
      </c>
      <c r="AH24" s="26">
        <v>26.339472668313999</v>
      </c>
      <c r="AI24" s="26">
        <v>1316.3248269538699</v>
      </c>
      <c r="AJ24" s="26">
        <v>0</v>
      </c>
      <c r="AK24" s="26">
        <v>499.61754025274001</v>
      </c>
      <c r="AL24" s="26">
        <v>193.768163488526</v>
      </c>
      <c r="AM24" s="26">
        <v>115.69048804240499</v>
      </c>
      <c r="AN24" s="97">
        <v>0</v>
      </c>
      <c r="AO24" s="26">
        <v>69.034651980522298</v>
      </c>
      <c r="AP24" s="26">
        <v>10372.085220926199</v>
      </c>
      <c r="AQ24" s="26">
        <v>53.860089391098199</v>
      </c>
      <c r="AS24" s="35"/>
      <c r="AU24" s="23">
        <f t="shared" si="0"/>
        <v>7.1429938915597421E-3</v>
      </c>
      <c r="AV24" s="23">
        <f t="shared" si="1"/>
        <v>3.6714703179946784E-3</v>
      </c>
      <c r="AW24" s="23">
        <f t="shared" si="2"/>
        <v>3.1575209708956031E-3</v>
      </c>
      <c r="AX24" s="23">
        <f t="shared" si="3"/>
        <v>3.919644337904685E-3</v>
      </c>
      <c r="AY24" s="23">
        <f t="shared" si="4"/>
        <v>4.3164761926326014E-3</v>
      </c>
      <c r="AZ24" s="23" t="str">
        <f>IF(G24=0,"",(#REF!-G24)/G24)</f>
        <v/>
      </c>
      <c r="BA24" s="23"/>
      <c r="BB24" s="23"/>
    </row>
    <row r="25" spans="1:54" x14ac:dyDescent="0.25">
      <c r="A25" s="26" t="s">
        <v>24</v>
      </c>
      <c r="B25" s="26">
        <v>51810.633780999997</v>
      </c>
      <c r="C25" s="26">
        <v>3415.8826310999998</v>
      </c>
      <c r="D25" s="26">
        <v>14.722061834</v>
      </c>
      <c r="E25" s="26">
        <v>13.843756871</v>
      </c>
      <c r="F25" s="26">
        <v>152.87451229999999</v>
      </c>
      <c r="G25" s="37"/>
      <c r="H25" s="26"/>
      <c r="I25" s="28" t="s">
        <v>24</v>
      </c>
      <c r="J25" s="96">
        <v>574.72576828173305</v>
      </c>
      <c r="K25" s="26">
        <v>79.912469611094096</v>
      </c>
      <c r="L25" s="26">
        <v>14.8747894030375</v>
      </c>
      <c r="M25" s="26">
        <v>14.8747894030375</v>
      </c>
      <c r="N25" s="26">
        <v>43.024033553390197</v>
      </c>
      <c r="O25" s="97">
        <v>12.795903645364501</v>
      </c>
      <c r="P25" s="26">
        <v>14.0463283951553</v>
      </c>
      <c r="Q25" s="26">
        <v>32400.492704135198</v>
      </c>
      <c r="R25" s="26">
        <v>0</v>
      </c>
      <c r="S25" s="26">
        <v>6920.1292728307699</v>
      </c>
      <c r="T25" s="26">
        <v>0</v>
      </c>
      <c r="U25" s="26">
        <v>968.06254269434805</v>
      </c>
      <c r="V25" s="97">
        <v>0</v>
      </c>
      <c r="W25" s="26">
        <v>0</v>
      </c>
      <c r="X25" s="26">
        <v>0</v>
      </c>
      <c r="Y25" s="26">
        <v>0.50355889499332496</v>
      </c>
      <c r="Z25" s="26">
        <v>4.4414963471399096</v>
      </c>
      <c r="AA25" s="97">
        <v>328.34818844875502</v>
      </c>
      <c r="AB25" s="26">
        <v>428.85970876747598</v>
      </c>
      <c r="AC25" s="26">
        <v>155.17449804302501</v>
      </c>
      <c r="AD25" s="26">
        <v>0</v>
      </c>
      <c r="AE25" s="26">
        <v>52461.011528662799</v>
      </c>
      <c r="AF25" s="26">
        <v>9173.5998873504304</v>
      </c>
      <c r="AG25" s="26">
        <v>0</v>
      </c>
      <c r="AH25" s="26">
        <v>20.0370842119423</v>
      </c>
      <c r="AI25" s="26">
        <v>646.44858460335297</v>
      </c>
      <c r="AJ25" s="26">
        <v>0</v>
      </c>
      <c r="AK25" s="26">
        <v>238.972476342742</v>
      </c>
      <c r="AL25" s="26">
        <v>31.878808321373601</v>
      </c>
      <c r="AM25" s="26">
        <v>24.934421823483799</v>
      </c>
      <c r="AN25" s="97">
        <v>0</v>
      </c>
      <c r="AO25" s="26">
        <v>86.984276153908596</v>
      </c>
      <c r="AP25" s="26">
        <v>3462.9934126490102</v>
      </c>
      <c r="AQ25" s="26">
        <v>7.6215560255297596</v>
      </c>
      <c r="AS25" s="35"/>
      <c r="AU25" s="23">
        <f t="shared" si="0"/>
        <v>1.2552978031728085E-2</v>
      </c>
      <c r="AV25" s="23">
        <f t="shared" si="1"/>
        <v>1.3791686259969528E-2</v>
      </c>
      <c r="AW25" s="23">
        <f t="shared" si="2"/>
        <v>1.0374061103641218E-2</v>
      </c>
      <c r="AX25" s="23">
        <f t="shared" si="3"/>
        <v>1.4632698771216339E-2</v>
      </c>
      <c r="AY25" s="23">
        <f t="shared" si="4"/>
        <v>1.5044926118956579E-2</v>
      </c>
      <c r="AZ25" s="23" t="str">
        <f>IF(G25=0,"",(#REF!-G25)/G25)</f>
        <v/>
      </c>
      <c r="BA25" s="23"/>
      <c r="BB25" s="23"/>
    </row>
    <row r="26" spans="1:54" x14ac:dyDescent="0.25">
      <c r="A26" s="26" t="s">
        <v>25</v>
      </c>
      <c r="B26" s="26">
        <v>117432.65694</v>
      </c>
      <c r="C26" s="26">
        <v>7423.6846143000002</v>
      </c>
      <c r="D26" s="26">
        <v>70.001989808999994</v>
      </c>
      <c r="E26" s="26">
        <v>21.224770117999999</v>
      </c>
      <c r="F26" s="26">
        <v>262.66840222000002</v>
      </c>
      <c r="G26" s="37"/>
      <c r="H26" s="26"/>
      <c r="I26" s="28" t="s">
        <v>25</v>
      </c>
      <c r="J26" s="96">
        <v>395.90432044294602</v>
      </c>
      <c r="K26" s="26">
        <v>106.589902607529</v>
      </c>
      <c r="L26" s="26">
        <v>70.041099191490702</v>
      </c>
      <c r="M26" s="26">
        <v>70.041099191490702</v>
      </c>
      <c r="N26" s="26">
        <v>188.86786286958201</v>
      </c>
      <c r="O26" s="97">
        <v>57.503507784398799</v>
      </c>
      <c r="P26" s="26">
        <v>21.2422031572126</v>
      </c>
      <c r="Q26" s="26">
        <v>102396.90148181601</v>
      </c>
      <c r="R26" s="26">
        <v>0</v>
      </c>
      <c r="S26" s="26">
        <v>13926.524505790399</v>
      </c>
      <c r="T26" s="26">
        <v>0</v>
      </c>
      <c r="U26" s="26">
        <v>3682.78733823732</v>
      </c>
      <c r="V26" s="97">
        <v>0</v>
      </c>
      <c r="W26" s="26">
        <v>0</v>
      </c>
      <c r="X26" s="26">
        <v>0</v>
      </c>
      <c r="Y26" s="26">
        <v>1.9291352066202501</v>
      </c>
      <c r="Z26" s="26">
        <v>11.3726185484149</v>
      </c>
      <c r="AA26" s="97">
        <v>1000.67058266883</v>
      </c>
      <c r="AB26" s="26">
        <v>279.44147997361898</v>
      </c>
      <c r="AC26" s="26">
        <v>262.91167900874302</v>
      </c>
      <c r="AD26" s="26">
        <v>0</v>
      </c>
      <c r="AE26" s="26">
        <v>117545.709052815</v>
      </c>
      <c r="AF26" s="26">
        <v>24682.577579510202</v>
      </c>
      <c r="AG26" s="26">
        <v>0</v>
      </c>
      <c r="AH26" s="26">
        <v>27.6590433255482</v>
      </c>
      <c r="AI26" s="26">
        <v>962.01356221806896</v>
      </c>
      <c r="AJ26" s="26">
        <v>0</v>
      </c>
      <c r="AK26" s="26">
        <v>312.10481760634599</v>
      </c>
      <c r="AL26" s="26">
        <v>118.74721648603</v>
      </c>
      <c r="AM26" s="26">
        <v>81.739825835790398</v>
      </c>
      <c r="AN26" s="97">
        <v>0</v>
      </c>
      <c r="AO26" s="26">
        <v>61.608031264328403</v>
      </c>
      <c r="AP26" s="26">
        <v>7429.0518608133898</v>
      </c>
      <c r="AQ26" s="26">
        <v>34.5624610370349</v>
      </c>
      <c r="AS26" s="35"/>
      <c r="AU26" s="23">
        <f t="shared" si="0"/>
        <v>9.626973940712357E-4</v>
      </c>
      <c r="AV26" s="23">
        <f t="shared" si="1"/>
        <v>7.229895654579391E-4</v>
      </c>
      <c r="AW26" s="23">
        <f t="shared" si="2"/>
        <v>5.5868958293067239E-4</v>
      </c>
      <c r="AX26" s="23">
        <f t="shared" si="3"/>
        <v>8.2135349950467919E-4</v>
      </c>
      <c r="AY26" s="23">
        <f t="shared" si="4"/>
        <v>9.2617454816375201E-4</v>
      </c>
      <c r="AZ26" s="23" t="str">
        <f>IF(G26=0,"",(#REF!-G26)/G26)</f>
        <v/>
      </c>
      <c r="BA26" s="23"/>
      <c r="BB26" s="23"/>
    </row>
    <row r="27" spans="1:54" x14ac:dyDescent="0.25">
      <c r="A27" s="26" t="s">
        <v>26</v>
      </c>
      <c r="B27" s="26">
        <v>58584.811536000001</v>
      </c>
      <c r="C27" s="26">
        <v>926.76890357000002</v>
      </c>
      <c r="D27" s="26">
        <v>3.1043941636999999</v>
      </c>
      <c r="E27" s="26">
        <v>0.47180932380000001</v>
      </c>
      <c r="F27" s="26">
        <v>43.506345908</v>
      </c>
      <c r="G27" s="37"/>
      <c r="H27" s="26"/>
      <c r="I27" s="28" t="s">
        <v>26</v>
      </c>
      <c r="J27" s="96">
        <v>12.523430536069901</v>
      </c>
      <c r="K27" s="26">
        <v>15.044632714710801</v>
      </c>
      <c r="L27" s="26">
        <v>3.1148701620955901</v>
      </c>
      <c r="M27" s="26">
        <v>3.1148701620955901</v>
      </c>
      <c r="N27" s="26">
        <v>20.9833749253029</v>
      </c>
      <c r="O27" s="97">
        <v>3.2313904066619901</v>
      </c>
      <c r="P27" s="26">
        <v>0.47338911665364602</v>
      </c>
      <c r="Q27" s="26">
        <v>18238.3016438778</v>
      </c>
      <c r="R27" s="26">
        <v>0</v>
      </c>
      <c r="S27" s="26">
        <v>1618.6019227127099</v>
      </c>
      <c r="T27" s="26">
        <v>0</v>
      </c>
      <c r="U27" s="26">
        <v>669.92335671411297</v>
      </c>
      <c r="V27" s="97">
        <v>0</v>
      </c>
      <c r="W27" s="26">
        <v>0</v>
      </c>
      <c r="X27" s="26">
        <v>0</v>
      </c>
      <c r="Y27" s="26">
        <v>0.88145571777869003</v>
      </c>
      <c r="Z27" s="26">
        <v>1.403573698475</v>
      </c>
      <c r="AA27" s="97">
        <v>40.616866760358803</v>
      </c>
      <c r="AB27" s="26">
        <v>5.4577215232514602</v>
      </c>
      <c r="AC27" s="26">
        <v>43.650977859541101</v>
      </c>
      <c r="AD27" s="26">
        <v>0</v>
      </c>
      <c r="AE27" s="26">
        <v>58647.9317332848</v>
      </c>
      <c r="AF27" s="26">
        <v>47032.480810069603</v>
      </c>
      <c r="AG27" s="26">
        <v>0</v>
      </c>
      <c r="AH27" s="26">
        <v>6.4600135997541202</v>
      </c>
      <c r="AI27" s="26">
        <v>81.310748936847403</v>
      </c>
      <c r="AJ27" s="26">
        <v>0</v>
      </c>
      <c r="AK27" s="26">
        <v>29.261283287635202</v>
      </c>
      <c r="AL27" s="26">
        <v>3.6327999765312202</v>
      </c>
      <c r="AM27" s="26">
        <v>9.8108977886204194</v>
      </c>
      <c r="AN27" s="97">
        <v>0</v>
      </c>
      <c r="AO27" s="26">
        <v>3.6202798194399999</v>
      </c>
      <c r="AP27" s="26">
        <v>929.25809142787796</v>
      </c>
      <c r="AQ27" s="26">
        <v>3.5628666767078601</v>
      </c>
      <c r="AS27" s="35"/>
      <c r="AU27" s="23">
        <f t="shared" si="0"/>
        <v>1.0774157265319936E-3</v>
      </c>
      <c r="AV27" s="23">
        <f t="shared" si="1"/>
        <v>2.6858776209358706E-3</v>
      </c>
      <c r="AW27" s="23">
        <f t="shared" si="2"/>
        <v>3.3745709607649506E-3</v>
      </c>
      <c r="AX27" s="23">
        <f t="shared" si="3"/>
        <v>3.3483714160674064E-3</v>
      </c>
      <c r="AY27" s="23">
        <f t="shared" si="4"/>
        <v>3.3243874777933355E-3</v>
      </c>
      <c r="AZ27" s="23" t="str">
        <f>IF(G27=0,"",(#REF!-G27)/G27)</f>
        <v/>
      </c>
      <c r="BA27" s="23"/>
      <c r="BB27" s="23"/>
    </row>
    <row r="28" spans="1:54" x14ac:dyDescent="0.25">
      <c r="A28" s="26" t="s">
        <v>27</v>
      </c>
      <c r="B28" s="26">
        <v>147499.73128000001</v>
      </c>
      <c r="C28" s="26">
        <v>9445.1786795999997</v>
      </c>
      <c r="D28" s="26">
        <v>49.256393739000004</v>
      </c>
      <c r="E28" s="26">
        <v>11.798942643</v>
      </c>
      <c r="F28" s="26">
        <v>80.294645916999997</v>
      </c>
      <c r="G28" s="37"/>
      <c r="H28" s="26"/>
      <c r="I28" s="28" t="s">
        <v>27</v>
      </c>
      <c r="J28" s="96">
        <v>51.039695286385196</v>
      </c>
      <c r="K28" s="26">
        <v>29.1091953121689</v>
      </c>
      <c r="L28" s="26">
        <v>49.334084511670298</v>
      </c>
      <c r="M28" s="26">
        <v>49.334084511670298</v>
      </c>
      <c r="N28" s="26">
        <v>264.85747915274698</v>
      </c>
      <c r="O28" s="97">
        <v>57.022667953412501</v>
      </c>
      <c r="P28" s="26">
        <v>11.8173697149681</v>
      </c>
      <c r="Q28" s="26">
        <v>86073.425747371701</v>
      </c>
      <c r="R28" s="26">
        <v>0</v>
      </c>
      <c r="S28" s="26">
        <v>18525.823913687698</v>
      </c>
      <c r="T28" s="26">
        <v>0</v>
      </c>
      <c r="U28" s="26">
        <v>6684.6835488207398</v>
      </c>
      <c r="V28" s="97">
        <v>0</v>
      </c>
      <c r="W28" s="26">
        <v>0</v>
      </c>
      <c r="X28" s="26">
        <v>0</v>
      </c>
      <c r="Y28" s="26">
        <v>7.6954969688443899</v>
      </c>
      <c r="Z28" s="26">
        <v>9.1543605998304702</v>
      </c>
      <c r="AA28" s="97">
        <v>796.281407854745</v>
      </c>
      <c r="AB28" s="26">
        <v>49.340208499591299</v>
      </c>
      <c r="AC28" s="26">
        <v>80.413053150301906</v>
      </c>
      <c r="AD28" s="26">
        <v>0</v>
      </c>
      <c r="AE28" s="26">
        <v>147753.032650187</v>
      </c>
      <c r="AF28" s="26">
        <v>29484.099328355202</v>
      </c>
      <c r="AG28" s="26">
        <v>0</v>
      </c>
      <c r="AH28" s="26">
        <v>58.6105998482834</v>
      </c>
      <c r="AI28" s="26">
        <v>918.07569037905</v>
      </c>
      <c r="AJ28" s="26">
        <v>0</v>
      </c>
      <c r="AK28" s="26">
        <v>140.145955528999</v>
      </c>
      <c r="AL28" s="26">
        <v>92.651211272566698</v>
      </c>
      <c r="AM28" s="26">
        <v>115.463640215589</v>
      </c>
      <c r="AN28" s="97">
        <v>0</v>
      </c>
      <c r="AO28" s="26">
        <v>27.904527587780201</v>
      </c>
      <c r="AP28" s="26">
        <v>9461.5199429664208</v>
      </c>
      <c r="AQ28" s="26">
        <v>41.417101248736401</v>
      </c>
      <c r="AS28" s="35"/>
      <c r="AU28" s="23">
        <f t="shared" si="0"/>
        <v>1.7173005536271044E-3</v>
      </c>
      <c r="AV28" s="23">
        <f t="shared" si="1"/>
        <v>1.7301169115747385E-3</v>
      </c>
      <c r="AW28" s="23">
        <f t="shared" si="2"/>
        <v>1.5772728527785177E-3</v>
      </c>
      <c r="AX28" s="23">
        <f t="shared" si="3"/>
        <v>1.5617562120307609E-3</v>
      </c>
      <c r="AY28" s="23">
        <f t="shared" si="4"/>
        <v>1.474659137600601E-3</v>
      </c>
      <c r="AZ28" s="23" t="str">
        <f>IF(G28=0,"",(#REF!-G28)/G28)</f>
        <v/>
      </c>
      <c r="BA28" s="23"/>
      <c r="BB28" s="23"/>
    </row>
    <row r="29" spans="1:54" x14ac:dyDescent="0.25">
      <c r="A29" s="26" t="s">
        <v>28</v>
      </c>
      <c r="B29" s="26">
        <v>29306.22496</v>
      </c>
      <c r="C29" s="26">
        <v>1389.8900005</v>
      </c>
      <c r="D29" s="26">
        <v>1.7075538397000001</v>
      </c>
      <c r="E29" s="26">
        <v>0.13377137629999999</v>
      </c>
      <c r="F29" s="26">
        <v>42.775178949000001</v>
      </c>
      <c r="G29" s="37"/>
      <c r="H29" s="26"/>
      <c r="I29" s="28" t="s">
        <v>28</v>
      </c>
      <c r="J29" s="96">
        <v>8.4624021788474799</v>
      </c>
      <c r="K29" s="26">
        <v>14.577806765464899</v>
      </c>
      <c r="L29" s="26">
        <v>1.71057065244352</v>
      </c>
      <c r="M29" s="26">
        <v>1.71057065244352</v>
      </c>
      <c r="N29" s="26">
        <v>31.850688362158699</v>
      </c>
      <c r="O29" s="97">
        <v>3.6884890198834999</v>
      </c>
      <c r="P29" s="26">
        <v>0.133915190913833</v>
      </c>
      <c r="Q29" s="26">
        <v>21500.2728681853</v>
      </c>
      <c r="R29" s="26">
        <v>0</v>
      </c>
      <c r="S29" s="26">
        <v>2541.0378651126598</v>
      </c>
      <c r="T29" s="26">
        <v>0</v>
      </c>
      <c r="U29" s="26">
        <v>1085.9857468958101</v>
      </c>
      <c r="V29" s="97">
        <v>0</v>
      </c>
      <c r="W29" s="26">
        <v>0</v>
      </c>
      <c r="X29" s="26">
        <v>0</v>
      </c>
      <c r="Y29" s="26">
        <v>1.5949958882251101</v>
      </c>
      <c r="Z29" s="26">
        <v>1.61016305225094</v>
      </c>
      <c r="AA29" s="97">
        <v>33.103664333444399</v>
      </c>
      <c r="AB29" s="26">
        <v>3.99576843816729</v>
      </c>
      <c r="AC29" s="26">
        <v>42.850658736506901</v>
      </c>
      <c r="AD29" s="26">
        <v>0</v>
      </c>
      <c r="AE29" s="26">
        <v>29343.865410186401</v>
      </c>
      <c r="AF29" s="26">
        <v>11951.363881478401</v>
      </c>
      <c r="AG29" s="26">
        <v>0</v>
      </c>
      <c r="AH29" s="26">
        <v>11.313789770024799</v>
      </c>
      <c r="AI29" s="26">
        <v>114.721083674412</v>
      </c>
      <c r="AJ29" s="26">
        <v>0</v>
      </c>
      <c r="AK29" s="26">
        <v>28.922593881508401</v>
      </c>
      <c r="AL29" s="26">
        <v>1.91796641789338</v>
      </c>
      <c r="AM29" s="26">
        <v>15.0930764916519</v>
      </c>
      <c r="AN29" s="97">
        <v>0</v>
      </c>
      <c r="AO29" s="26">
        <v>5.0009926190843004</v>
      </c>
      <c r="AP29" s="26">
        <v>1391.4082606193799</v>
      </c>
      <c r="AQ29" s="26">
        <v>4.8670113461098303</v>
      </c>
      <c r="AS29" s="35"/>
      <c r="AU29" s="23">
        <f t="shared" si="0"/>
        <v>1.2843841278696621E-3</v>
      </c>
      <c r="AV29" s="23">
        <f t="shared" si="1"/>
        <v>1.0923599125353047E-3</v>
      </c>
      <c r="AW29" s="23">
        <f t="shared" si="2"/>
        <v>1.7667453133132077E-3</v>
      </c>
      <c r="AX29" s="23">
        <f t="shared" si="3"/>
        <v>1.0750776272980928E-3</v>
      </c>
      <c r="AY29" s="23">
        <f t="shared" si="4"/>
        <v>1.7645697659592089E-3</v>
      </c>
      <c r="AZ29" s="23" t="str">
        <f>IF(G29=0,"",(#REF!-G29)/G29)</f>
        <v/>
      </c>
      <c r="BA29" s="23"/>
      <c r="BB29" s="23"/>
    </row>
    <row r="30" spans="1:54" x14ac:dyDescent="0.25">
      <c r="A30" s="26" t="s">
        <v>29</v>
      </c>
      <c r="B30" s="26">
        <v>1263.3438521</v>
      </c>
      <c r="C30" s="26">
        <v>47.619506725999997</v>
      </c>
      <c r="D30" s="26">
        <v>0.42063873680000002</v>
      </c>
      <c r="E30" s="26">
        <v>3.6964032399999999E-2</v>
      </c>
      <c r="F30" s="26">
        <v>10.355696498</v>
      </c>
      <c r="G30" s="37"/>
      <c r="H30" s="26"/>
      <c r="I30" s="28" t="s">
        <v>29</v>
      </c>
      <c r="J30" s="96">
        <v>3.5525722466804401</v>
      </c>
      <c r="K30" s="26">
        <v>3.63945068635724</v>
      </c>
      <c r="L30" s="26">
        <v>0.42577301086367803</v>
      </c>
      <c r="M30" s="26">
        <v>0.42577301086367803</v>
      </c>
      <c r="N30" s="26">
        <v>0.36014508695745601</v>
      </c>
      <c r="O30" s="97">
        <v>5.4701838733934097E-2</v>
      </c>
      <c r="P30" s="26">
        <v>3.7358938677824298E-2</v>
      </c>
      <c r="Q30" s="26">
        <v>3119.98993652529</v>
      </c>
      <c r="R30" s="26">
        <v>0</v>
      </c>
      <c r="S30" s="26">
        <v>39.626729055291896</v>
      </c>
      <c r="T30" s="26">
        <v>0</v>
      </c>
      <c r="U30" s="26">
        <v>22.1095083476398</v>
      </c>
      <c r="V30" s="97">
        <v>0</v>
      </c>
      <c r="W30" s="26">
        <v>0</v>
      </c>
      <c r="X30" s="26">
        <v>0</v>
      </c>
      <c r="Y30" s="26">
        <v>1.5289207897066099E-2</v>
      </c>
      <c r="Z30" s="26">
        <v>0.21677105012453701</v>
      </c>
      <c r="AA30" s="97">
        <v>1.9461023168254801</v>
      </c>
      <c r="AB30" s="26">
        <v>1.25010620035318</v>
      </c>
      <c r="AC30" s="26">
        <v>10.480703069571</v>
      </c>
      <c r="AD30" s="26">
        <v>0</v>
      </c>
      <c r="AE30" s="26">
        <v>1275.0717581639899</v>
      </c>
      <c r="AF30" s="26">
        <v>672.970373275572</v>
      </c>
      <c r="AG30" s="26">
        <v>0</v>
      </c>
      <c r="AH30" s="26">
        <v>0.15409755535530201</v>
      </c>
      <c r="AI30" s="26">
        <v>4.4114799448337401</v>
      </c>
      <c r="AJ30" s="26">
        <v>0</v>
      </c>
      <c r="AK30" s="26">
        <v>5.9853056214066296</v>
      </c>
      <c r="AL30" s="26">
        <v>7.8223298953540799E-2</v>
      </c>
      <c r="AM30" s="26">
        <v>0.24246332815336799</v>
      </c>
      <c r="AN30" s="97">
        <v>0</v>
      </c>
      <c r="AO30" s="26">
        <v>0.40529271586236498</v>
      </c>
      <c r="AP30" s="26">
        <v>48.168121199093903</v>
      </c>
      <c r="AQ30" s="26">
        <v>0.194084855725182</v>
      </c>
      <c r="AS30" s="35"/>
      <c r="AU30" s="23">
        <f t="shared" si="0"/>
        <v>9.2832256590278835E-3</v>
      </c>
      <c r="AV30" s="23">
        <f t="shared" si="1"/>
        <v>1.1520792860173946E-2</v>
      </c>
      <c r="AW30" s="23">
        <f t="shared" si="2"/>
        <v>1.2205899301469187E-2</v>
      </c>
      <c r="AX30" s="23">
        <f t="shared" si="3"/>
        <v>1.0683528072665004E-2</v>
      </c>
      <c r="AY30" s="23">
        <f t="shared" si="4"/>
        <v>1.2071285750325142E-2</v>
      </c>
      <c r="AZ30" s="23" t="str">
        <f>IF(G30=0,"",(#REF!-G30)/G30)</f>
        <v/>
      </c>
      <c r="BA30" s="23"/>
      <c r="BB30" s="23"/>
    </row>
    <row r="31" spans="1:54" x14ac:dyDescent="0.25">
      <c r="A31" s="26" t="s">
        <v>30</v>
      </c>
      <c r="B31" s="26">
        <v>2475.8439284999999</v>
      </c>
      <c r="C31" s="26">
        <v>115.20349406</v>
      </c>
      <c r="D31" s="26">
        <v>0.62425658279999996</v>
      </c>
      <c r="E31" s="26">
        <v>0.24922474529999999</v>
      </c>
      <c r="F31" s="26">
        <v>13.964810456</v>
      </c>
      <c r="G31" s="37"/>
      <c r="H31" s="26"/>
      <c r="I31" s="28" t="s">
        <v>30</v>
      </c>
      <c r="J31" s="96">
        <v>13.224497606897501</v>
      </c>
      <c r="K31" s="26">
        <v>5.3122228021693303</v>
      </c>
      <c r="L31" s="26">
        <v>0.62961841344399905</v>
      </c>
      <c r="M31" s="26">
        <v>0.62961841344399905</v>
      </c>
      <c r="N31" s="26">
        <v>1.20550662316225</v>
      </c>
      <c r="O31" s="97">
        <v>0.234239319811611</v>
      </c>
      <c r="P31" s="26">
        <v>0.251450020605819</v>
      </c>
      <c r="Q31" s="26">
        <v>4018.37444313783</v>
      </c>
      <c r="R31" s="26">
        <v>0</v>
      </c>
      <c r="S31" s="26">
        <v>169.67378851497</v>
      </c>
      <c r="T31" s="26">
        <v>0</v>
      </c>
      <c r="U31" s="26">
        <v>47.308180753661198</v>
      </c>
      <c r="V31" s="97">
        <v>0</v>
      </c>
      <c r="W31" s="26">
        <v>0</v>
      </c>
      <c r="X31" s="26">
        <v>0</v>
      </c>
      <c r="Y31" s="26">
        <v>4.0372415431315499E-2</v>
      </c>
      <c r="Z31" s="26">
        <v>0.31175873955442002</v>
      </c>
      <c r="AA31" s="97">
        <v>6.6158404508273501</v>
      </c>
      <c r="AB31" s="26">
        <v>8.3521233677560502</v>
      </c>
      <c r="AC31" s="26">
        <v>14.084796594735</v>
      </c>
      <c r="AD31" s="26">
        <v>0</v>
      </c>
      <c r="AE31" s="26">
        <v>2503.1512870526899</v>
      </c>
      <c r="AF31" s="26">
        <v>1050.68303743448</v>
      </c>
      <c r="AG31" s="26">
        <v>0</v>
      </c>
      <c r="AH31" s="26">
        <v>0.59785301603052299</v>
      </c>
      <c r="AI31" s="26">
        <v>15.737257915988</v>
      </c>
      <c r="AJ31" s="26">
        <v>0</v>
      </c>
      <c r="AK31" s="26">
        <v>10.436045155349801</v>
      </c>
      <c r="AL31" s="26">
        <v>0.47533882399109101</v>
      </c>
      <c r="AM31" s="26">
        <v>0.73878799863454403</v>
      </c>
      <c r="AN31" s="97">
        <v>0</v>
      </c>
      <c r="AO31" s="26">
        <v>1.8981224678342601</v>
      </c>
      <c r="AP31" s="26">
        <v>116.19746842595499</v>
      </c>
      <c r="AQ31" s="26">
        <v>0.34387882392959301</v>
      </c>
      <c r="AS31" s="35"/>
      <c r="AU31" s="23">
        <f t="shared" si="0"/>
        <v>1.1029515325400266E-2</v>
      </c>
      <c r="AV31" s="23">
        <f t="shared" si="1"/>
        <v>8.6279880142985793E-3</v>
      </c>
      <c r="AW31" s="23">
        <f t="shared" si="2"/>
        <v>8.589145540042975E-3</v>
      </c>
      <c r="AX31" s="23">
        <f t="shared" si="3"/>
        <v>8.9287895675863611E-3</v>
      </c>
      <c r="AY31" s="23">
        <f t="shared" si="4"/>
        <v>8.5920348946409934E-3</v>
      </c>
      <c r="AZ31" s="23" t="str">
        <f>IF(G31=0,"",(#REF!-G31)/G31)</f>
        <v/>
      </c>
      <c r="BA31" s="23"/>
      <c r="BB31" s="23"/>
    </row>
    <row r="32" spans="1:54" x14ac:dyDescent="0.25">
      <c r="A32" s="26" t="s">
        <v>31</v>
      </c>
      <c r="B32" s="26">
        <v>33999.784447999999</v>
      </c>
      <c r="C32" s="26">
        <v>1667.7746468</v>
      </c>
      <c r="D32" s="26">
        <v>17.699360631000001</v>
      </c>
      <c r="E32" s="26">
        <v>6.0441519399999998E-2</v>
      </c>
      <c r="F32" s="26">
        <v>444.12059721000003</v>
      </c>
      <c r="G32" s="37"/>
      <c r="H32" s="26"/>
      <c r="I32" s="28" t="s">
        <v>31</v>
      </c>
      <c r="J32" s="96">
        <v>85.812339424232903</v>
      </c>
      <c r="K32" s="26">
        <v>151.35058636822501</v>
      </c>
      <c r="L32" s="26">
        <v>17.742192328739801</v>
      </c>
      <c r="M32" s="26">
        <v>17.742192328739801</v>
      </c>
      <c r="N32" s="26">
        <v>10.380001733862899</v>
      </c>
      <c r="O32" s="97">
        <v>1.21558227899522</v>
      </c>
      <c r="P32" s="26">
        <v>6.0629706300786498E-2</v>
      </c>
      <c r="Q32" s="26">
        <v>134031.21077620401</v>
      </c>
      <c r="R32" s="26">
        <v>0</v>
      </c>
      <c r="S32" s="26">
        <v>831.36018419899403</v>
      </c>
      <c r="T32" s="26">
        <v>0</v>
      </c>
      <c r="U32" s="26">
        <v>820.15175079533901</v>
      </c>
      <c r="V32" s="97">
        <v>0</v>
      </c>
      <c r="W32" s="26">
        <v>0</v>
      </c>
      <c r="X32" s="26">
        <v>0</v>
      </c>
      <c r="Y32" s="26">
        <v>0.51694504288318199</v>
      </c>
      <c r="Z32" s="26">
        <v>9.0683366637665408</v>
      </c>
      <c r="AA32" s="97">
        <v>53.578361039011597</v>
      </c>
      <c r="AB32" s="26">
        <v>1.7606315927684799</v>
      </c>
      <c r="AC32" s="26">
        <v>445.19559851908002</v>
      </c>
      <c r="AD32" s="26">
        <v>0</v>
      </c>
      <c r="AE32" s="26">
        <v>34076.148897722</v>
      </c>
      <c r="AF32" s="26">
        <v>13175.2008502069</v>
      </c>
      <c r="AG32" s="26">
        <v>0</v>
      </c>
      <c r="AH32" s="26">
        <v>3.6853506801583999</v>
      </c>
      <c r="AI32" s="26">
        <v>113.94457583552899</v>
      </c>
      <c r="AJ32" s="26">
        <v>0</v>
      </c>
      <c r="AK32" s="26">
        <v>236.01609541198999</v>
      </c>
      <c r="AL32" s="26">
        <v>0.67145000991824999</v>
      </c>
      <c r="AM32" s="26">
        <v>7.3976334116414302</v>
      </c>
      <c r="AN32" s="97">
        <v>0</v>
      </c>
      <c r="AO32" s="26">
        <v>6.8465477742555203</v>
      </c>
      <c r="AP32" s="26">
        <v>1672.0787360350901</v>
      </c>
      <c r="AQ32" s="26">
        <v>7.7006313356487803</v>
      </c>
      <c r="AS32" s="35"/>
      <c r="AU32" s="23">
        <f t="shared" si="0"/>
        <v>2.2460274664033411E-3</v>
      </c>
      <c r="AV32" s="23">
        <f t="shared" si="1"/>
        <v>2.5807378972623148E-3</v>
      </c>
      <c r="AW32" s="23">
        <f t="shared" si="2"/>
        <v>2.4199573438139399E-3</v>
      </c>
      <c r="AX32" s="23">
        <f t="shared" si="3"/>
        <v>3.1135368973947545E-3</v>
      </c>
      <c r="AY32" s="23">
        <f t="shared" si="4"/>
        <v>2.4205166700964455E-3</v>
      </c>
      <c r="AZ32" s="23" t="str">
        <f>IF(G32=0,"",(#REF!-G32)/G32)</f>
        <v/>
      </c>
      <c r="BA32" s="23"/>
      <c r="BB32" s="23"/>
    </row>
    <row r="33" spans="1:54" x14ac:dyDescent="0.25">
      <c r="A33" s="26" t="s">
        <v>32</v>
      </c>
      <c r="B33" s="26">
        <v>36455.301115000002</v>
      </c>
      <c r="C33" s="26">
        <v>2307.7441179000002</v>
      </c>
      <c r="D33" s="26">
        <v>28.373759768999999</v>
      </c>
      <c r="E33" s="26">
        <v>0.71749540339999995</v>
      </c>
      <c r="F33" s="26">
        <v>706.49667625999996</v>
      </c>
      <c r="G33" s="37"/>
      <c r="H33" s="26"/>
      <c r="I33" s="28" t="s">
        <v>32</v>
      </c>
      <c r="J33" s="96">
        <v>165.460634706608</v>
      </c>
      <c r="K33" s="26">
        <v>243.42666752291501</v>
      </c>
      <c r="L33" s="26">
        <v>28.590426608207</v>
      </c>
      <c r="M33" s="26">
        <v>28.590426608207</v>
      </c>
      <c r="N33" s="26">
        <v>5.9759348921060198</v>
      </c>
      <c r="O33" s="97">
        <v>0.98896735782342504</v>
      </c>
      <c r="P33" s="26">
        <v>0.72354442603458602</v>
      </c>
      <c r="Q33" s="26">
        <v>210097.92883846301</v>
      </c>
      <c r="R33" s="26">
        <v>0</v>
      </c>
      <c r="S33" s="26">
        <v>677.63511722126304</v>
      </c>
      <c r="T33" s="26">
        <v>0</v>
      </c>
      <c r="U33" s="26">
        <v>943.53012298508895</v>
      </c>
      <c r="V33" s="97">
        <v>0</v>
      </c>
      <c r="W33" s="26">
        <v>0</v>
      </c>
      <c r="X33" s="26">
        <v>0</v>
      </c>
      <c r="Y33" s="26">
        <v>0.23651981845970199</v>
      </c>
      <c r="Z33" s="26">
        <v>14.258456331789599</v>
      </c>
      <c r="AA33" s="97">
        <v>87.602408947385499</v>
      </c>
      <c r="AB33" s="26">
        <v>23.558398146814401</v>
      </c>
      <c r="AC33" s="26">
        <v>711.89498221828899</v>
      </c>
      <c r="AD33" s="26">
        <v>0</v>
      </c>
      <c r="AE33" s="26">
        <v>36804.047018511097</v>
      </c>
      <c r="AF33" s="26">
        <v>7738.0141737859403</v>
      </c>
      <c r="AG33" s="26">
        <v>0</v>
      </c>
      <c r="AH33" s="26">
        <v>2.5484092311533</v>
      </c>
      <c r="AI33" s="26">
        <v>171.21842095990999</v>
      </c>
      <c r="AJ33" s="26">
        <v>0</v>
      </c>
      <c r="AK33" s="26">
        <v>382.82353998574598</v>
      </c>
      <c r="AL33" s="26">
        <v>1.5778190228858999</v>
      </c>
      <c r="AM33" s="26">
        <v>7.1292449525891097</v>
      </c>
      <c r="AN33" s="97">
        <v>0</v>
      </c>
      <c r="AO33" s="26">
        <v>13.6403176907169</v>
      </c>
      <c r="AP33" s="26">
        <v>2325.2836648798202</v>
      </c>
      <c r="AQ33" s="26">
        <v>10.8512275574992</v>
      </c>
      <c r="AS33" s="35"/>
      <c r="AU33" s="23">
        <f t="shared" si="0"/>
        <v>9.5663975565846888E-3</v>
      </c>
      <c r="AV33" s="23">
        <f t="shared" si="1"/>
        <v>7.6002997229088886E-3</v>
      </c>
      <c r="AW33" s="23">
        <f t="shared" si="2"/>
        <v>7.6361695091153219E-3</v>
      </c>
      <c r="AX33" s="23">
        <f t="shared" si="3"/>
        <v>8.4307475782026253E-3</v>
      </c>
      <c r="AY33" s="23">
        <f t="shared" si="4"/>
        <v>7.640950254523749E-3</v>
      </c>
      <c r="AZ33" s="23" t="str">
        <f>IF(G33=0,"",(#REF!-G33)/G33)</f>
        <v/>
      </c>
      <c r="BA33" s="23"/>
      <c r="BB33" s="23"/>
    </row>
    <row r="34" spans="1:54" x14ac:dyDescent="0.25">
      <c r="A34" s="26" t="s">
        <v>33</v>
      </c>
      <c r="B34" s="26">
        <v>191217.41317000001</v>
      </c>
      <c r="C34" s="26">
        <v>14578.632543</v>
      </c>
      <c r="D34" s="26">
        <v>167.29511398</v>
      </c>
      <c r="E34" s="26">
        <v>55.045701931000004</v>
      </c>
      <c r="F34" s="26">
        <v>305.08240074999998</v>
      </c>
      <c r="G34" s="37"/>
      <c r="H34" s="26"/>
      <c r="I34" s="28" t="s">
        <v>33</v>
      </c>
      <c r="J34" s="96">
        <v>968.65337144657997</v>
      </c>
      <c r="K34" s="26">
        <v>149.64735287598199</v>
      </c>
      <c r="L34" s="26">
        <v>167.981410588388</v>
      </c>
      <c r="M34" s="26">
        <v>167.981410588388</v>
      </c>
      <c r="N34" s="26">
        <v>400.456364485427</v>
      </c>
      <c r="O34" s="97">
        <v>139.58410103742901</v>
      </c>
      <c r="P34" s="26">
        <v>55.306777955415697</v>
      </c>
      <c r="Q34" s="26">
        <v>129272.25692710299</v>
      </c>
      <c r="R34" s="26">
        <v>0</v>
      </c>
      <c r="S34" s="26">
        <v>29015.589442488101</v>
      </c>
      <c r="T34" s="26">
        <v>0</v>
      </c>
      <c r="U34" s="26">
        <v>6165.9754126420003</v>
      </c>
      <c r="V34" s="97">
        <v>0</v>
      </c>
      <c r="W34" s="26">
        <v>0</v>
      </c>
      <c r="X34" s="26">
        <v>0</v>
      </c>
      <c r="Y34" s="26">
        <v>0.35895669251388501</v>
      </c>
      <c r="Z34" s="26">
        <v>19.965669935645199</v>
      </c>
      <c r="AA34" s="97">
        <v>2496.6932386111398</v>
      </c>
      <c r="AB34" s="26">
        <v>724.44543101193597</v>
      </c>
      <c r="AC34" s="26">
        <v>306.82282896025202</v>
      </c>
      <c r="AD34" s="26">
        <v>0</v>
      </c>
      <c r="AE34" s="26">
        <v>192097.743178954</v>
      </c>
      <c r="AF34" s="26">
        <v>9025.9051542386605</v>
      </c>
      <c r="AG34" s="26">
        <v>0</v>
      </c>
      <c r="AH34" s="26">
        <v>39.293068910577702</v>
      </c>
      <c r="AI34" s="26">
        <v>2140.25845439673</v>
      </c>
      <c r="AJ34" s="26">
        <v>0</v>
      </c>
      <c r="AK34" s="26">
        <v>599.23192287727204</v>
      </c>
      <c r="AL34" s="26">
        <v>305.076789947267</v>
      </c>
      <c r="AM34" s="26">
        <v>168.08339867455601</v>
      </c>
      <c r="AN34" s="97">
        <v>0</v>
      </c>
      <c r="AO34" s="26">
        <v>144.44730555274501</v>
      </c>
      <c r="AP34" s="26">
        <v>14645.7474766668</v>
      </c>
      <c r="AQ34" s="26">
        <v>72.471440318020996</v>
      </c>
      <c r="AS34" s="35"/>
      <c r="AU34" s="23">
        <f t="shared" si="0"/>
        <v>4.6038171647648811E-3</v>
      </c>
      <c r="AV34" s="23">
        <f t="shared" si="1"/>
        <v>4.603650820393713E-3</v>
      </c>
      <c r="AW34" s="23">
        <f t="shared" si="2"/>
        <v>4.1023111318723368E-3</v>
      </c>
      <c r="AX34" s="23">
        <f t="shared" si="3"/>
        <v>4.7428957258634531E-3</v>
      </c>
      <c r="AY34" s="23">
        <f t="shared" si="4"/>
        <v>5.7047807607828668E-3</v>
      </c>
      <c r="AZ34" s="23" t="str">
        <f>IF(G34=0,"",(#REF!-G34)/G34)</f>
        <v/>
      </c>
      <c r="BA34" s="23"/>
      <c r="BB34" s="23"/>
    </row>
    <row r="35" spans="1:54" x14ac:dyDescent="0.25">
      <c r="A35" s="26" t="s">
        <v>34</v>
      </c>
      <c r="B35" s="26">
        <v>51035.847392000003</v>
      </c>
      <c r="C35" s="26">
        <v>628.23576385000001</v>
      </c>
      <c r="D35" s="26">
        <v>2.0041932862</v>
      </c>
      <c r="E35" s="26">
        <v>0.47854357679999998</v>
      </c>
      <c r="F35" s="26">
        <v>20.345474224</v>
      </c>
      <c r="G35" s="37"/>
      <c r="H35" s="26"/>
      <c r="I35" s="28" t="s">
        <v>34</v>
      </c>
      <c r="J35" s="96">
        <v>11.305009393557301</v>
      </c>
      <c r="K35" s="26">
        <v>7.3132829717528498</v>
      </c>
      <c r="L35" s="26">
        <v>2.0148492887340601</v>
      </c>
      <c r="M35" s="26">
        <v>2.0148492887340601</v>
      </c>
      <c r="N35" s="26">
        <v>14.754429600354101</v>
      </c>
      <c r="O35" s="97">
        <v>2.4280990197821</v>
      </c>
      <c r="P35" s="26">
        <v>0.481450889740346</v>
      </c>
      <c r="Q35" s="26">
        <v>9558.5664791431791</v>
      </c>
      <c r="R35" s="26">
        <v>0</v>
      </c>
      <c r="S35" s="26">
        <v>1156.66781572486</v>
      </c>
      <c r="T35" s="26">
        <v>0</v>
      </c>
      <c r="U35" s="26">
        <v>447.843689933299</v>
      </c>
      <c r="V35" s="97">
        <v>0</v>
      </c>
      <c r="W35" s="26">
        <v>0</v>
      </c>
      <c r="X35" s="26">
        <v>0</v>
      </c>
      <c r="Y35" s="26">
        <v>0.58684235306159505</v>
      </c>
      <c r="Z35" s="26">
        <v>0.79071310115619697</v>
      </c>
      <c r="AA35" s="97">
        <v>31.684265384702702</v>
      </c>
      <c r="AB35" s="26">
        <v>7.2709515730929599</v>
      </c>
      <c r="AC35" s="26">
        <v>20.431728353737</v>
      </c>
      <c r="AD35" s="26">
        <v>0</v>
      </c>
      <c r="AE35" s="26">
        <v>51315.900305788702</v>
      </c>
      <c r="AF35" s="26">
        <v>43439.251387494201</v>
      </c>
      <c r="AG35" s="26">
        <v>0</v>
      </c>
      <c r="AH35" s="26">
        <v>4.4541894634927202</v>
      </c>
      <c r="AI35" s="26">
        <v>59.190988246254001</v>
      </c>
      <c r="AJ35" s="26">
        <v>0</v>
      </c>
      <c r="AK35" s="26">
        <v>16.5318626059371</v>
      </c>
      <c r="AL35" s="26">
        <v>3.0605191812481101</v>
      </c>
      <c r="AM35" s="26">
        <v>6.8413313581448101</v>
      </c>
      <c r="AN35" s="97">
        <v>0</v>
      </c>
      <c r="AO35" s="26">
        <v>3.01687928848995</v>
      </c>
      <c r="AP35" s="26">
        <v>630.14427390333799</v>
      </c>
      <c r="AQ35" s="26">
        <v>2.3743546691335999</v>
      </c>
      <c r="AS35" s="35"/>
      <c r="AU35" s="23">
        <f t="shared" ref="AU35:AU58" si="5">IF(B35=0,"",(AE35-B35)/B35)</f>
        <v>5.487376581359513E-3</v>
      </c>
      <c r="AV35" s="23">
        <f t="shared" ref="AV35:AV58" si="6">IF(C35=0,"",(AP35-C35)/C35)</f>
        <v>3.0378882629064404E-3</v>
      </c>
      <c r="AW35" s="23">
        <f t="shared" ref="AW35:AW51" si="7">IF(D35=0,"",(M35-D35)/D35)</f>
        <v>5.3168537223593415E-3</v>
      </c>
      <c r="AX35" s="23">
        <f t="shared" ref="AX35:AX51" si="8">IF(E35=0,"",(P35-E35)/E35)</f>
        <v>6.0753358341722888E-3</v>
      </c>
      <c r="AY35" s="23">
        <f t="shared" ref="AY35:AY54" si="9">IF(F35=0,"",(AC35-F35)/F35)</f>
        <v>4.2394750197197505E-3</v>
      </c>
      <c r="AZ35" s="23" t="str">
        <f>IF(G35=0,"",(#REF!-G35)/G35)</f>
        <v/>
      </c>
      <c r="BA35" s="23"/>
      <c r="BB35" s="23"/>
    </row>
    <row r="36" spans="1:54" x14ac:dyDescent="0.25">
      <c r="A36" s="26" t="s">
        <v>35</v>
      </c>
      <c r="B36" s="26">
        <v>80635.781172999996</v>
      </c>
      <c r="C36" s="26">
        <v>5253.7105048000003</v>
      </c>
      <c r="D36" s="26">
        <v>54.334429499999999</v>
      </c>
      <c r="E36" s="26">
        <v>14.512189344999999</v>
      </c>
      <c r="F36" s="26">
        <v>431.17183815999999</v>
      </c>
      <c r="G36" s="37"/>
      <c r="H36" s="26"/>
      <c r="I36" s="28" t="s">
        <v>35</v>
      </c>
      <c r="J36" s="96">
        <v>357.65691997706602</v>
      </c>
      <c r="K36" s="26">
        <v>160.688991901908</v>
      </c>
      <c r="L36" s="26">
        <v>54.483150654798699</v>
      </c>
      <c r="M36" s="26">
        <v>54.483150654798699</v>
      </c>
      <c r="N36" s="26">
        <v>110.491085607022</v>
      </c>
      <c r="O36" s="97">
        <v>35.396960542685001</v>
      </c>
      <c r="P36" s="26">
        <v>14.5506981043126</v>
      </c>
      <c r="Q36" s="26">
        <v>138346.01789208301</v>
      </c>
      <c r="R36" s="26">
        <v>0</v>
      </c>
      <c r="S36" s="26">
        <v>8535.5420659882202</v>
      </c>
      <c r="T36" s="26">
        <v>0</v>
      </c>
      <c r="U36" s="26">
        <v>2320.3352856012498</v>
      </c>
      <c r="V36" s="97">
        <v>0</v>
      </c>
      <c r="W36" s="26">
        <v>0</v>
      </c>
      <c r="X36" s="26">
        <v>0</v>
      </c>
      <c r="Y36" s="26">
        <v>0.75745981749973801</v>
      </c>
      <c r="Z36" s="26">
        <v>12.2517775482613</v>
      </c>
      <c r="AA36" s="97">
        <v>664.04618174827897</v>
      </c>
      <c r="AB36" s="26">
        <v>219.77547614834501</v>
      </c>
      <c r="AC36" s="26">
        <v>432.44311732456202</v>
      </c>
      <c r="AD36" s="26">
        <v>0</v>
      </c>
      <c r="AE36" s="26">
        <v>80891.525144011393</v>
      </c>
      <c r="AF36" s="26">
        <v>15031.785372254801</v>
      </c>
      <c r="AG36" s="26">
        <v>0</v>
      </c>
      <c r="AH36" s="26">
        <v>15.83109090124</v>
      </c>
      <c r="AI36" s="26">
        <v>674.84407882098901</v>
      </c>
      <c r="AJ36" s="26">
        <v>0</v>
      </c>
      <c r="AK36" s="26">
        <v>349.74179288001898</v>
      </c>
      <c r="AL36" s="26">
        <v>75.444993842080905</v>
      </c>
      <c r="AM36" s="26">
        <v>49.712208066258697</v>
      </c>
      <c r="AN36" s="97">
        <v>0</v>
      </c>
      <c r="AO36" s="26">
        <v>49.501722859538603</v>
      </c>
      <c r="AP36" s="26">
        <v>5268.7799220114903</v>
      </c>
      <c r="AQ36" s="26">
        <v>24.2600479040591</v>
      </c>
      <c r="AS36" s="35"/>
      <c r="AU36" s="23">
        <f t="shared" si="5"/>
        <v>3.171594139612933E-3</v>
      </c>
      <c r="AV36" s="23">
        <f t="shared" si="6"/>
        <v>2.8683379485264634E-3</v>
      </c>
      <c r="AW36" s="23">
        <f t="shared" si="7"/>
        <v>2.737143946614921E-3</v>
      </c>
      <c r="AX36" s="23">
        <f t="shared" si="8"/>
        <v>2.6535458156675918E-3</v>
      </c>
      <c r="AY36" s="23">
        <f t="shared" si="9"/>
        <v>2.9484281023249084E-3</v>
      </c>
      <c r="AZ36" s="23" t="str">
        <f>IF(G36=0,"",(#REF!-G36)/G36)</f>
        <v/>
      </c>
      <c r="BA36" s="23"/>
      <c r="BB36" s="23"/>
    </row>
    <row r="37" spans="1:54" x14ac:dyDescent="0.25">
      <c r="A37" s="26" t="s">
        <v>36</v>
      </c>
      <c r="B37" s="26">
        <v>106226.28487</v>
      </c>
      <c r="C37" s="26">
        <v>5862.6386392000004</v>
      </c>
      <c r="D37" s="26">
        <v>45.074667621000003</v>
      </c>
      <c r="E37" s="26">
        <v>12.774475674</v>
      </c>
      <c r="F37" s="26">
        <v>109.9467777</v>
      </c>
      <c r="G37" s="37"/>
      <c r="H37" s="26"/>
      <c r="I37" s="28" t="s">
        <v>36</v>
      </c>
      <c r="J37" s="96">
        <v>172.80363047328399</v>
      </c>
      <c r="K37" s="26">
        <v>44.973807450359203</v>
      </c>
      <c r="L37" s="26">
        <v>45.100072536438901</v>
      </c>
      <c r="M37" s="26">
        <v>45.100072536438901</v>
      </c>
      <c r="N37" s="26">
        <v>159.985041692322</v>
      </c>
      <c r="O37" s="97">
        <v>42.4304606623935</v>
      </c>
      <c r="P37" s="26">
        <v>12.7830378146108</v>
      </c>
      <c r="Q37" s="26">
        <v>61724.8772877878</v>
      </c>
      <c r="R37" s="26">
        <v>0</v>
      </c>
      <c r="S37" s="26">
        <v>11357.577918290201</v>
      </c>
      <c r="T37" s="26">
        <v>0</v>
      </c>
      <c r="U37" s="26">
        <v>3484.6536149576</v>
      </c>
      <c r="V37" s="97">
        <v>0</v>
      </c>
      <c r="W37" s="26">
        <v>0</v>
      </c>
      <c r="X37" s="26">
        <v>0</v>
      </c>
      <c r="Y37" s="26">
        <v>2.9609081598938398</v>
      </c>
      <c r="Z37" s="26">
        <v>7.11501987074098</v>
      </c>
      <c r="AA37" s="97">
        <v>678.20125734171495</v>
      </c>
      <c r="AB37" s="26">
        <v>128.70142039048201</v>
      </c>
      <c r="AC37" s="26">
        <v>110.062215481165</v>
      </c>
      <c r="AD37" s="26">
        <v>0</v>
      </c>
      <c r="AE37" s="26">
        <v>106307.825980147</v>
      </c>
      <c r="AF37" s="26">
        <v>32956.477078346703</v>
      </c>
      <c r="AG37" s="26">
        <v>0</v>
      </c>
      <c r="AH37" s="26">
        <v>28.082144243660299</v>
      </c>
      <c r="AI37" s="26">
        <v>674.92353414041202</v>
      </c>
      <c r="AJ37" s="26">
        <v>0</v>
      </c>
      <c r="AK37" s="26">
        <v>160.88289823235999</v>
      </c>
      <c r="AL37" s="26">
        <v>80.681492559986907</v>
      </c>
      <c r="AM37" s="26">
        <v>68.992578070299601</v>
      </c>
      <c r="AN37" s="97">
        <v>0</v>
      </c>
      <c r="AO37" s="26">
        <v>32.883734750951497</v>
      </c>
      <c r="AP37" s="26">
        <v>5868.1127688398701</v>
      </c>
      <c r="AQ37" s="26">
        <v>26.963452575479401</v>
      </c>
      <c r="AS37" s="35"/>
      <c r="AU37" s="23">
        <f t="shared" si="5"/>
        <v>7.6761707563043069E-4</v>
      </c>
      <c r="AV37" s="23">
        <f t="shared" si="6"/>
        <v>9.3373137536866858E-4</v>
      </c>
      <c r="AW37" s="23">
        <f t="shared" si="7"/>
        <v>5.6361847529324898E-4</v>
      </c>
      <c r="AX37" s="23">
        <f t="shared" si="8"/>
        <v>6.702537802179496E-4</v>
      </c>
      <c r="AY37" s="23">
        <f t="shared" si="9"/>
        <v>1.0499423773926515E-3</v>
      </c>
      <c r="AZ37" s="23" t="str">
        <f>IF(G37=0,"",(#REF!-G37)/G37)</f>
        <v/>
      </c>
      <c r="BA37" s="23"/>
      <c r="BB37" s="23"/>
    </row>
    <row r="38" spans="1:54" x14ac:dyDescent="0.25">
      <c r="A38" s="26" t="s">
        <v>37</v>
      </c>
      <c r="B38" s="26">
        <v>26112.597658999999</v>
      </c>
      <c r="C38" s="26">
        <v>991.70376136000004</v>
      </c>
      <c r="D38" s="26">
        <v>5.5397960212999999</v>
      </c>
      <c r="E38" s="26">
        <v>0.56941411590000002</v>
      </c>
      <c r="F38" s="26">
        <v>142.76605755</v>
      </c>
      <c r="G38" s="37"/>
      <c r="H38" s="26"/>
      <c r="I38" s="28" t="s">
        <v>37</v>
      </c>
      <c r="J38" s="96">
        <v>53.074272017665102</v>
      </c>
      <c r="K38" s="26">
        <v>50.5895153007964</v>
      </c>
      <c r="L38" s="26">
        <v>5.63189059164766</v>
      </c>
      <c r="M38" s="26">
        <v>5.63189059164766</v>
      </c>
      <c r="N38" s="26">
        <v>12.9722625907505</v>
      </c>
      <c r="O38" s="97">
        <v>1.5518436486712399</v>
      </c>
      <c r="P38" s="26">
        <v>0.57749452757351905</v>
      </c>
      <c r="Q38" s="26">
        <v>45321.392587223098</v>
      </c>
      <c r="R38" s="26">
        <v>0</v>
      </c>
      <c r="S38" s="26">
        <v>1230.3631095513799</v>
      </c>
      <c r="T38" s="26">
        <v>0</v>
      </c>
      <c r="U38" s="26">
        <v>576.92524878876804</v>
      </c>
      <c r="V38" s="97">
        <v>0</v>
      </c>
      <c r="W38" s="26">
        <v>0</v>
      </c>
      <c r="X38" s="26">
        <v>0</v>
      </c>
      <c r="Y38" s="26">
        <v>0.63913800688952005</v>
      </c>
      <c r="Z38" s="26">
        <v>3.18623036704337</v>
      </c>
      <c r="AA38" s="97">
        <v>32.309649175688399</v>
      </c>
      <c r="AB38" s="26">
        <v>21.3479862271091</v>
      </c>
      <c r="AC38" s="26">
        <v>145.12778203112501</v>
      </c>
      <c r="AD38" s="26">
        <v>0</v>
      </c>
      <c r="AE38" s="26">
        <v>26325.4414411613</v>
      </c>
      <c r="AF38" s="26">
        <v>13766.1334727095</v>
      </c>
      <c r="AG38" s="26">
        <v>0</v>
      </c>
      <c r="AH38" s="26">
        <v>5.2594060517038903</v>
      </c>
      <c r="AI38" s="26">
        <v>91.391930006236805</v>
      </c>
      <c r="AJ38" s="26">
        <v>0</v>
      </c>
      <c r="AK38" s="26">
        <v>85.278764370546298</v>
      </c>
      <c r="AL38" s="26">
        <v>1.23325776532897</v>
      </c>
      <c r="AM38" s="26">
        <v>7.1699081456888898</v>
      </c>
      <c r="AN38" s="97">
        <v>0</v>
      </c>
      <c r="AO38" s="26">
        <v>7.4008100952853004</v>
      </c>
      <c r="AP38" s="26">
        <v>1004.75254077172</v>
      </c>
      <c r="AQ38" s="26">
        <v>3.7181980759707201</v>
      </c>
      <c r="AS38" s="35"/>
      <c r="AU38" s="23">
        <f t="shared" si="5"/>
        <v>8.1509999480247654E-3</v>
      </c>
      <c r="AV38" s="23">
        <f t="shared" si="6"/>
        <v>1.3157940828847034E-2</v>
      </c>
      <c r="AW38" s="23">
        <f t="shared" si="7"/>
        <v>1.6624180744844227E-2</v>
      </c>
      <c r="AX38" s="23">
        <f t="shared" si="8"/>
        <v>1.4190747029071022E-2</v>
      </c>
      <c r="AY38" s="23">
        <f t="shared" si="9"/>
        <v>1.6542618894535753E-2</v>
      </c>
      <c r="AZ38" s="23" t="str">
        <f>IF(G38=0,"",(#REF!-G38)/G38)</f>
        <v/>
      </c>
      <c r="BA38" s="23"/>
      <c r="BB38" s="23"/>
    </row>
    <row r="39" spans="1:54" x14ac:dyDescent="0.25">
      <c r="A39" s="26" t="s">
        <v>130</v>
      </c>
      <c r="B39" s="26">
        <v>58148.347781999997</v>
      </c>
      <c r="C39" s="26">
        <v>3975.5879635000001</v>
      </c>
      <c r="D39" s="26">
        <v>39.607013262999999</v>
      </c>
      <c r="E39" s="26">
        <v>7.7316347178999996</v>
      </c>
      <c r="F39" s="26">
        <v>695.45045016999995</v>
      </c>
      <c r="G39" s="37"/>
      <c r="H39" s="26"/>
      <c r="I39" s="28" t="s">
        <v>130</v>
      </c>
      <c r="J39" s="96">
        <v>362.39986060765102</v>
      </c>
      <c r="K39" s="26">
        <v>249.50668619603701</v>
      </c>
      <c r="L39" s="26">
        <v>39.904890582382997</v>
      </c>
      <c r="M39" s="26">
        <v>39.904890582382997</v>
      </c>
      <c r="N39" s="26">
        <v>43.628844631037197</v>
      </c>
      <c r="O39" s="97">
        <v>13.077229264697801</v>
      </c>
      <c r="P39" s="26">
        <v>7.7991565617824996</v>
      </c>
      <c r="Q39" s="26">
        <v>206161.08237231299</v>
      </c>
      <c r="R39" s="26">
        <v>0</v>
      </c>
      <c r="S39" s="26">
        <v>4423.1594189481102</v>
      </c>
      <c r="T39" s="26">
        <v>0</v>
      </c>
      <c r="U39" s="26">
        <v>1560.82282112609</v>
      </c>
      <c r="V39" s="97">
        <v>0</v>
      </c>
      <c r="W39" s="26">
        <v>0</v>
      </c>
      <c r="X39" s="26">
        <v>0</v>
      </c>
      <c r="Y39" s="26">
        <v>0.48919839368929902</v>
      </c>
      <c r="Z39" s="26">
        <v>15.2861227167745</v>
      </c>
      <c r="AA39" s="97">
        <v>320.80970502790501</v>
      </c>
      <c r="AB39" s="26">
        <v>180.96336573465001</v>
      </c>
      <c r="AC39" s="26">
        <v>700.58227729654504</v>
      </c>
      <c r="AD39" s="26">
        <v>0</v>
      </c>
      <c r="AE39" s="26">
        <v>58580.8475407882</v>
      </c>
      <c r="AF39" s="26">
        <v>8492.7985124268998</v>
      </c>
      <c r="AG39" s="26">
        <v>0</v>
      </c>
      <c r="AH39" s="26">
        <v>10.9176848318269</v>
      </c>
      <c r="AI39" s="26">
        <v>465.93305748880698</v>
      </c>
      <c r="AJ39" s="26">
        <v>0</v>
      </c>
      <c r="AK39" s="26">
        <v>445.45679564473699</v>
      </c>
      <c r="AL39" s="26">
        <v>28.652273976629001</v>
      </c>
      <c r="AM39" s="26">
        <v>24.4306455187991</v>
      </c>
      <c r="AN39" s="97">
        <v>0</v>
      </c>
      <c r="AO39" s="26">
        <v>44.797096433289603</v>
      </c>
      <c r="AP39" s="26">
        <v>4007.04460245264</v>
      </c>
      <c r="AQ39" s="26">
        <v>16.524316995544702</v>
      </c>
      <c r="AS39" s="35"/>
      <c r="AU39" s="23">
        <f t="shared" si="5"/>
        <v>7.4378684053011774E-3</v>
      </c>
      <c r="AV39" s="23">
        <f t="shared" si="6"/>
        <v>7.9124494895960757E-3</v>
      </c>
      <c r="AW39" s="23">
        <f t="shared" si="7"/>
        <v>7.5208225726343383E-3</v>
      </c>
      <c r="AX39" s="23">
        <f t="shared" si="8"/>
        <v>8.7331911485905977E-3</v>
      </c>
      <c r="AY39" s="23">
        <f t="shared" si="9"/>
        <v>7.3791412821584005E-3</v>
      </c>
      <c r="AZ39" s="23" t="str">
        <f>IF(G39=0,"",(#REF!-G39)/G39)</f>
        <v/>
      </c>
      <c r="BA39" s="23"/>
      <c r="BB39" s="23"/>
    </row>
    <row r="40" spans="1:54" x14ac:dyDescent="0.25">
      <c r="A40" s="26" t="s">
        <v>39</v>
      </c>
      <c r="B40" s="26">
        <v>264.37381797</v>
      </c>
      <c r="C40" s="26">
        <v>10.557906276000001</v>
      </c>
      <c r="D40" s="26">
        <v>7.5828182100000002E-2</v>
      </c>
      <c r="E40" s="26">
        <v>1.6887495999999998E-2</v>
      </c>
      <c r="F40" s="26">
        <v>1.4719989895000001</v>
      </c>
      <c r="G40" s="37"/>
      <c r="H40" s="26"/>
      <c r="I40" s="28" t="s">
        <v>39</v>
      </c>
      <c r="J40" s="96">
        <v>0.86491702185776798</v>
      </c>
      <c r="K40" s="26">
        <v>0.53466514585877201</v>
      </c>
      <c r="L40" s="26">
        <v>7.6648802862033405E-2</v>
      </c>
      <c r="M40" s="26">
        <v>7.6648802862033405E-2</v>
      </c>
      <c r="N40" s="26">
        <v>0.13336079361150099</v>
      </c>
      <c r="O40" s="97">
        <v>2.83836649172894E-2</v>
      </c>
      <c r="P40" s="26">
        <v>1.70696851501227E-2</v>
      </c>
      <c r="Q40" s="26">
        <v>446.87444280035498</v>
      </c>
      <c r="R40" s="26">
        <v>0</v>
      </c>
      <c r="S40" s="26">
        <v>13.8441025242153</v>
      </c>
      <c r="T40" s="26">
        <v>0</v>
      </c>
      <c r="U40" s="26">
        <v>4.9626198620686601</v>
      </c>
      <c r="V40" s="97">
        <v>0</v>
      </c>
      <c r="W40" s="26">
        <v>0</v>
      </c>
      <c r="X40" s="26">
        <v>0</v>
      </c>
      <c r="Y40" s="26">
        <v>3.9441785585509004E-3</v>
      </c>
      <c r="Z40" s="26">
        <v>3.3241869311929698E-2</v>
      </c>
      <c r="AA40" s="97">
        <v>0.65378751454380002</v>
      </c>
      <c r="AB40" s="26">
        <v>0.46530251701427999</v>
      </c>
      <c r="AC40" s="26">
        <v>1.48793956567932</v>
      </c>
      <c r="AD40" s="26">
        <v>0</v>
      </c>
      <c r="AE40" s="26">
        <v>266.01309186880297</v>
      </c>
      <c r="AF40" s="26">
        <v>132.76708613458101</v>
      </c>
      <c r="AG40" s="26">
        <v>0</v>
      </c>
      <c r="AH40" s="26">
        <v>4.60271428922987E-2</v>
      </c>
      <c r="AI40" s="26">
        <v>1.2125989783032101</v>
      </c>
      <c r="AJ40" s="26">
        <v>0</v>
      </c>
      <c r="AK40" s="26">
        <v>0.97274915942181595</v>
      </c>
      <c r="AL40" s="26">
        <v>5.2584058651818498E-2</v>
      </c>
      <c r="AM40" s="26">
        <v>7.3392805767518193E-2</v>
      </c>
      <c r="AN40" s="97">
        <v>0</v>
      </c>
      <c r="AO40" s="26">
        <v>0.11787724060788</v>
      </c>
      <c r="AP40" s="26">
        <v>10.6596829786647</v>
      </c>
      <c r="AQ40" s="26">
        <v>3.9449963742004102E-2</v>
      </c>
      <c r="AS40" s="35"/>
      <c r="AU40" s="23">
        <f t="shared" si="5"/>
        <v>6.2005909336641908E-3</v>
      </c>
      <c r="AV40" s="23">
        <f t="shared" si="6"/>
        <v>9.6398566158950958E-3</v>
      </c>
      <c r="AW40" s="23">
        <f t="shared" si="7"/>
        <v>1.0822107814099934E-2</v>
      </c>
      <c r="AX40" s="23">
        <f t="shared" si="8"/>
        <v>1.0788405227317404E-2</v>
      </c>
      <c r="AY40" s="23">
        <f t="shared" si="9"/>
        <v>1.0829203208036493E-2</v>
      </c>
      <c r="AZ40" s="23" t="str">
        <f>IF(G40=0,"",(#REF!-G40)/G40)</f>
        <v/>
      </c>
      <c r="BA40" s="23"/>
      <c r="BB40" s="23"/>
    </row>
    <row r="41" spans="1:54" x14ac:dyDescent="0.25">
      <c r="A41" s="26" t="s">
        <v>40</v>
      </c>
      <c r="B41" s="26">
        <v>28659.175028000001</v>
      </c>
      <c r="C41" s="26">
        <v>1855.3899467000001</v>
      </c>
      <c r="D41" s="26">
        <v>6.3727248554999996</v>
      </c>
      <c r="E41" s="26">
        <v>7.5683628891000003</v>
      </c>
      <c r="F41" s="26">
        <v>120.75655218999999</v>
      </c>
      <c r="G41" s="37"/>
      <c r="H41" s="26"/>
      <c r="I41" s="28" t="s">
        <v>40</v>
      </c>
      <c r="J41" s="96">
        <v>350.95837060206298</v>
      </c>
      <c r="K41" s="26">
        <v>57.606089646608503</v>
      </c>
      <c r="L41" s="26">
        <v>6.3954070032924699</v>
      </c>
      <c r="M41" s="26">
        <v>6.3954070032924699</v>
      </c>
      <c r="N41" s="26">
        <v>15.5954816841713</v>
      </c>
      <c r="O41" s="97">
        <v>4.4228345255799404</v>
      </c>
      <c r="P41" s="26">
        <v>7.6118866532799503</v>
      </c>
      <c r="Q41" s="26">
        <v>25692.163769657</v>
      </c>
      <c r="R41" s="26">
        <v>0</v>
      </c>
      <c r="S41" s="26">
        <v>3568.8015478049902</v>
      </c>
      <c r="T41" s="26">
        <v>0</v>
      </c>
      <c r="U41" s="26">
        <v>438.90716920092899</v>
      </c>
      <c r="V41" s="97">
        <v>0</v>
      </c>
      <c r="W41" s="26">
        <v>0</v>
      </c>
      <c r="X41" s="26">
        <v>0</v>
      </c>
      <c r="Y41" s="26">
        <v>0.22805867555968101</v>
      </c>
      <c r="Z41" s="26">
        <v>2.8846313447341898</v>
      </c>
      <c r="AA41" s="97">
        <v>148.15093809781999</v>
      </c>
      <c r="AB41" s="26">
        <v>257.44703482240999</v>
      </c>
      <c r="AC41" s="26">
        <v>121.41779448995599</v>
      </c>
      <c r="AD41" s="26">
        <v>0</v>
      </c>
      <c r="AE41" s="26">
        <v>28811.7435335681</v>
      </c>
      <c r="AF41" s="26">
        <v>5492.172860486</v>
      </c>
      <c r="AG41" s="26">
        <v>0</v>
      </c>
      <c r="AH41" s="26">
        <v>11.278251850162301</v>
      </c>
      <c r="AI41" s="26">
        <v>360.48831979779402</v>
      </c>
      <c r="AJ41" s="26">
        <v>0</v>
      </c>
      <c r="AK41" s="26">
        <v>153.55802038161801</v>
      </c>
      <c r="AL41" s="26">
        <v>12.5246323373538</v>
      </c>
      <c r="AM41" s="26">
        <v>11.066323424648401</v>
      </c>
      <c r="AN41" s="97">
        <v>0</v>
      </c>
      <c r="AO41" s="26">
        <v>52.429861244103897</v>
      </c>
      <c r="AP41" s="26">
        <v>1865.5658708201699</v>
      </c>
      <c r="AQ41" s="26">
        <v>3.2146244823256001</v>
      </c>
      <c r="AS41" s="35"/>
      <c r="AU41" s="23">
        <f t="shared" si="5"/>
        <v>5.3235484070647326E-3</v>
      </c>
      <c r="AV41" s="23">
        <f t="shared" si="6"/>
        <v>5.4845204579602016E-3</v>
      </c>
      <c r="AW41" s="23">
        <f t="shared" si="7"/>
        <v>3.5592542133518375E-3</v>
      </c>
      <c r="AX41" s="23">
        <f t="shared" si="8"/>
        <v>5.7507501711675504E-3</v>
      </c>
      <c r="AY41" s="23">
        <f t="shared" si="9"/>
        <v>5.4758295758195663E-3</v>
      </c>
      <c r="AZ41" s="23" t="str">
        <f>IF(G41=0,"",(#REF!-G41)/G41)</f>
        <v/>
      </c>
      <c r="BA41" s="23"/>
      <c r="BB41" s="23"/>
    </row>
    <row r="42" spans="1:54" x14ac:dyDescent="0.25">
      <c r="A42" s="26" t="s">
        <v>41</v>
      </c>
      <c r="B42" s="26">
        <v>81470.140465999997</v>
      </c>
      <c r="C42" s="26">
        <v>3261.5711204999998</v>
      </c>
      <c r="D42" s="26">
        <v>21.921189978000001</v>
      </c>
      <c r="E42" s="26">
        <v>5.0207921233999997</v>
      </c>
      <c r="F42" s="26">
        <v>121.68570552</v>
      </c>
      <c r="G42" s="37"/>
      <c r="H42" s="26"/>
      <c r="I42" s="28" t="s">
        <v>41</v>
      </c>
      <c r="J42" s="96">
        <v>68.808694361703203</v>
      </c>
      <c r="K42" s="26">
        <v>43.785032361061901</v>
      </c>
      <c r="L42" s="26">
        <v>21.9992503923919</v>
      </c>
      <c r="M42" s="26">
        <v>21.9992503923919</v>
      </c>
      <c r="N42" s="26">
        <v>83.400599422609503</v>
      </c>
      <c r="O42" s="97">
        <v>19.618532739576398</v>
      </c>
      <c r="P42" s="26">
        <v>5.0385304699641198</v>
      </c>
      <c r="Q42" s="26">
        <v>53597.248327468304</v>
      </c>
      <c r="R42" s="26">
        <v>0</v>
      </c>
      <c r="S42" s="26">
        <v>5925.0157540031696</v>
      </c>
      <c r="T42" s="26">
        <v>0</v>
      </c>
      <c r="U42" s="26">
        <v>2080.8560775608598</v>
      </c>
      <c r="V42" s="97">
        <v>0</v>
      </c>
      <c r="W42" s="26">
        <v>0</v>
      </c>
      <c r="X42" s="26">
        <v>0</v>
      </c>
      <c r="Y42" s="26">
        <v>2.0718925551591099</v>
      </c>
      <c r="Z42" s="26">
        <v>4.87709432474841</v>
      </c>
      <c r="AA42" s="97">
        <v>301.54302304872198</v>
      </c>
      <c r="AB42" s="26">
        <v>41.692790587787698</v>
      </c>
      <c r="AC42" s="26">
        <v>122.15615170158</v>
      </c>
      <c r="AD42" s="26">
        <v>0</v>
      </c>
      <c r="AE42" s="26">
        <v>81879.590509322807</v>
      </c>
      <c r="AF42" s="26">
        <v>40991.3810616357</v>
      </c>
      <c r="AG42" s="26">
        <v>0</v>
      </c>
      <c r="AH42" s="26">
        <v>17.134606063969802</v>
      </c>
      <c r="AI42" s="26">
        <v>335.22605927475598</v>
      </c>
      <c r="AJ42" s="26">
        <v>0</v>
      </c>
      <c r="AK42" s="26">
        <v>105.926294531013</v>
      </c>
      <c r="AL42" s="26">
        <v>34.407737261833901</v>
      </c>
      <c r="AM42" s="26">
        <v>36.770497204534102</v>
      </c>
      <c r="AN42" s="97">
        <v>0</v>
      </c>
      <c r="AO42" s="26">
        <v>14.216372680011199</v>
      </c>
      <c r="AP42" s="26">
        <v>3271.0613288028298</v>
      </c>
      <c r="AQ42" s="26">
        <v>14.6147321354846</v>
      </c>
      <c r="AS42" s="35"/>
      <c r="AU42" s="23">
        <f t="shared" si="5"/>
        <v>5.0257682260126417E-3</v>
      </c>
      <c r="AV42" s="23">
        <f t="shared" si="6"/>
        <v>2.9097045418329612E-3</v>
      </c>
      <c r="AW42" s="23">
        <f t="shared" si="7"/>
        <v>3.5609569767991751E-3</v>
      </c>
      <c r="AX42" s="23">
        <f t="shared" si="8"/>
        <v>3.5329776911990486E-3</v>
      </c>
      <c r="AY42" s="23">
        <f t="shared" si="9"/>
        <v>3.8660759665208179E-3</v>
      </c>
      <c r="AZ42" s="23" t="str">
        <f>IF(G42=0,"",(#REF!-G42)/G42)</f>
        <v/>
      </c>
      <c r="BA42" s="23"/>
      <c r="BB42" s="23"/>
    </row>
    <row r="43" spans="1:54" x14ac:dyDescent="0.25">
      <c r="A43" s="26" t="s">
        <v>42</v>
      </c>
      <c r="B43" s="26">
        <v>27756.832632000001</v>
      </c>
      <c r="C43" s="26">
        <v>1360.8345867</v>
      </c>
      <c r="D43" s="26">
        <v>6.6751224013000003</v>
      </c>
      <c r="E43" s="26">
        <v>2.8331824174000002</v>
      </c>
      <c r="F43" s="26">
        <v>106.5899695</v>
      </c>
      <c r="G43" s="37"/>
      <c r="H43" s="26"/>
      <c r="I43" s="28" t="s">
        <v>42</v>
      </c>
      <c r="J43" s="96">
        <v>122.428872949062</v>
      </c>
      <c r="K43" s="26">
        <v>41.577932583525602</v>
      </c>
      <c r="L43" s="26">
        <v>6.7151967182746803</v>
      </c>
      <c r="M43" s="26">
        <v>6.7151967182746803</v>
      </c>
      <c r="N43" s="26">
        <v>21.245005549058298</v>
      </c>
      <c r="O43" s="97">
        <v>4.38177102251107</v>
      </c>
      <c r="P43" s="26">
        <v>2.8546525126711102</v>
      </c>
      <c r="Q43" s="26">
        <v>32656.322664694799</v>
      </c>
      <c r="R43" s="26">
        <v>0</v>
      </c>
      <c r="S43" s="26">
        <v>2295.8389463507001</v>
      </c>
      <c r="T43" s="26">
        <v>0</v>
      </c>
      <c r="U43" s="26">
        <v>660.99166048228199</v>
      </c>
      <c r="V43" s="97">
        <v>0</v>
      </c>
      <c r="W43" s="26">
        <v>0</v>
      </c>
      <c r="X43" s="26">
        <v>0</v>
      </c>
      <c r="Y43" s="26">
        <v>0.65788719937733298</v>
      </c>
      <c r="Z43" s="26">
        <v>2.7200789002647801</v>
      </c>
      <c r="AA43" s="97">
        <v>90.502285580706399</v>
      </c>
      <c r="AB43" s="26">
        <v>81.566077965770504</v>
      </c>
      <c r="AC43" s="26">
        <v>107.384061041313</v>
      </c>
      <c r="AD43" s="26">
        <v>0</v>
      </c>
      <c r="AE43" s="26">
        <v>27907.204298230201</v>
      </c>
      <c r="AF43" s="26">
        <v>10785.0233514994</v>
      </c>
      <c r="AG43" s="26">
        <v>0</v>
      </c>
      <c r="AH43" s="26">
        <v>7.7951828947719504</v>
      </c>
      <c r="AI43" s="26">
        <v>178.70085578252201</v>
      </c>
      <c r="AJ43" s="26">
        <v>0</v>
      </c>
      <c r="AK43" s="26">
        <v>89.090477141475901</v>
      </c>
      <c r="AL43" s="26">
        <v>8.0873297229593497</v>
      </c>
      <c r="AM43" s="26">
        <v>11.1090274533988</v>
      </c>
      <c r="AN43" s="97">
        <v>0</v>
      </c>
      <c r="AO43" s="26">
        <v>18.766988703201399</v>
      </c>
      <c r="AP43" s="26">
        <v>1369.7748700893401</v>
      </c>
      <c r="AQ43" s="26">
        <v>4.3887588500278296</v>
      </c>
      <c r="AS43" s="35"/>
      <c r="AU43" s="23">
        <f t="shared" si="5"/>
        <v>5.4174648895940888E-3</v>
      </c>
      <c r="AV43" s="23">
        <f t="shared" si="6"/>
        <v>6.5697061764281497E-3</v>
      </c>
      <c r="AW43" s="23">
        <f t="shared" si="7"/>
        <v>6.0035329040371462E-3</v>
      </c>
      <c r="AX43" s="23">
        <f t="shared" si="8"/>
        <v>7.5780843263925828E-3</v>
      </c>
      <c r="AY43" s="23">
        <f t="shared" si="9"/>
        <v>7.449964992372088E-3</v>
      </c>
      <c r="AZ43" s="23" t="str">
        <f>IF(G43=0,"",(#REF!-G43)/G43)</f>
        <v/>
      </c>
      <c r="BA43" s="23"/>
      <c r="BB43" s="23"/>
    </row>
    <row r="44" spans="1:54" x14ac:dyDescent="0.25">
      <c r="A44" s="26" t="s">
        <v>43</v>
      </c>
      <c r="B44" s="26">
        <v>367855.90405000001</v>
      </c>
      <c r="C44" s="26">
        <v>19874.576839000001</v>
      </c>
      <c r="D44" s="26">
        <v>74.977590793999994</v>
      </c>
      <c r="E44" s="26">
        <v>20.878611620000001</v>
      </c>
      <c r="F44" s="26">
        <v>1410.5619698999999</v>
      </c>
      <c r="G44" s="37"/>
      <c r="H44" s="26"/>
      <c r="I44" s="28" t="s">
        <v>43</v>
      </c>
      <c r="J44" s="96">
        <v>970.71413063498801</v>
      </c>
      <c r="K44" s="26">
        <v>515.306552416557</v>
      </c>
      <c r="L44" s="26">
        <v>75.109078707499805</v>
      </c>
      <c r="M44" s="26">
        <v>75.109078707499805</v>
      </c>
      <c r="N44" s="26">
        <v>363.57987278918301</v>
      </c>
      <c r="O44" s="97">
        <v>56.460067561202898</v>
      </c>
      <c r="P44" s="26">
        <v>20.938178866465499</v>
      </c>
      <c r="Q44" s="26">
        <v>483674.53443551302</v>
      </c>
      <c r="R44" s="26">
        <v>0</v>
      </c>
      <c r="S44" s="26">
        <v>32997.637651243604</v>
      </c>
      <c r="T44" s="26">
        <v>0</v>
      </c>
      <c r="U44" s="26">
        <v>12286.4052835482</v>
      </c>
      <c r="V44" s="97">
        <v>0</v>
      </c>
      <c r="W44" s="26">
        <v>0</v>
      </c>
      <c r="X44" s="26">
        <v>0</v>
      </c>
      <c r="Y44" s="26">
        <v>15.173800301564</v>
      </c>
      <c r="Z44" s="26">
        <v>37.327609978131498</v>
      </c>
      <c r="AA44" s="97">
        <v>908.99808518483599</v>
      </c>
      <c r="AB44" s="26">
        <v>586.11817065878802</v>
      </c>
      <c r="AC44" s="26">
        <v>1413.3767379595599</v>
      </c>
      <c r="AD44" s="26">
        <v>0</v>
      </c>
      <c r="AE44" s="26">
        <v>368753.17662637698</v>
      </c>
      <c r="AF44" s="26">
        <v>119616.218153518</v>
      </c>
      <c r="AG44" s="26">
        <v>0</v>
      </c>
      <c r="AH44" s="26">
        <v>129.22047928689801</v>
      </c>
      <c r="AI44" s="26">
        <v>2077.0815916071001</v>
      </c>
      <c r="AJ44" s="26">
        <v>0</v>
      </c>
      <c r="AK44" s="26">
        <v>1011.91947146428</v>
      </c>
      <c r="AL44" s="26">
        <v>71.991509696551702</v>
      </c>
      <c r="AM44" s="26">
        <v>181.239003477344</v>
      </c>
      <c r="AN44" s="97">
        <v>0</v>
      </c>
      <c r="AO44" s="26">
        <v>166.760544758289</v>
      </c>
      <c r="AP44" s="26">
        <v>19930.971955499699</v>
      </c>
      <c r="AQ44" s="26">
        <v>69.056214929120102</v>
      </c>
      <c r="AS44" s="35"/>
      <c r="AU44" s="23">
        <f t="shared" si="5"/>
        <v>2.4391958005790513E-3</v>
      </c>
      <c r="AV44" s="23">
        <f t="shared" si="6"/>
        <v>2.8375505529774818E-3</v>
      </c>
      <c r="AW44" s="23">
        <f t="shared" si="7"/>
        <v>1.7536961658460358E-3</v>
      </c>
      <c r="AX44" s="23">
        <f t="shared" si="8"/>
        <v>2.8530271815793351E-3</v>
      </c>
      <c r="AY44" s="23">
        <f t="shared" si="9"/>
        <v>1.995494079398431E-3</v>
      </c>
      <c r="AZ44" s="23" t="str">
        <f>IF(G44=0,"",(#REF!-G44)/G44)</f>
        <v/>
      </c>
      <c r="BA44" s="23"/>
      <c r="BB44" s="23"/>
    </row>
    <row r="45" spans="1:54" x14ac:dyDescent="0.25">
      <c r="A45" s="26" t="s">
        <v>44</v>
      </c>
      <c r="B45" s="26">
        <v>29793.037242999999</v>
      </c>
      <c r="C45" s="26">
        <v>1250.4190157</v>
      </c>
      <c r="D45" s="26">
        <v>11.003121643</v>
      </c>
      <c r="E45" s="26">
        <v>2.6347470261999999</v>
      </c>
      <c r="F45" s="26">
        <v>144.11995734999999</v>
      </c>
      <c r="G45" s="37"/>
      <c r="H45" s="26"/>
      <c r="I45" s="28" t="s">
        <v>44</v>
      </c>
      <c r="J45" s="96">
        <v>91.965363420416196</v>
      </c>
      <c r="K45" s="26">
        <v>52.277757757964302</v>
      </c>
      <c r="L45" s="26">
        <v>11.0186331986199</v>
      </c>
      <c r="M45" s="26">
        <v>11.0186331986199</v>
      </c>
      <c r="N45" s="26">
        <v>20.604771831858901</v>
      </c>
      <c r="O45" s="97">
        <v>5.7170083257014301</v>
      </c>
      <c r="P45" s="26">
        <v>2.63836729175791</v>
      </c>
      <c r="Q45" s="26">
        <v>44375.851214136899</v>
      </c>
      <c r="R45" s="26">
        <v>0</v>
      </c>
      <c r="S45" s="26">
        <v>1792.2477353756101</v>
      </c>
      <c r="T45" s="26">
        <v>0</v>
      </c>
      <c r="U45" s="26">
        <v>570.49402814031203</v>
      </c>
      <c r="V45" s="97">
        <v>0</v>
      </c>
      <c r="W45" s="26">
        <v>0</v>
      </c>
      <c r="X45" s="26">
        <v>0</v>
      </c>
      <c r="Y45" s="26">
        <v>0.32802811277330401</v>
      </c>
      <c r="Z45" s="26">
        <v>3.5052325600360299</v>
      </c>
      <c r="AA45" s="97">
        <v>114.673016404278</v>
      </c>
      <c r="AB45" s="26">
        <v>51.564162082111302</v>
      </c>
      <c r="AC45" s="26">
        <v>144.369754863395</v>
      </c>
      <c r="AD45" s="26">
        <v>0</v>
      </c>
      <c r="AE45" s="26">
        <v>29840.834701477601</v>
      </c>
      <c r="AF45" s="26">
        <v>14187.1141372156</v>
      </c>
      <c r="AG45" s="26">
        <v>0</v>
      </c>
      <c r="AH45" s="26">
        <v>4.5477305352381201</v>
      </c>
      <c r="AI45" s="26">
        <v>149.15461532642999</v>
      </c>
      <c r="AJ45" s="26">
        <v>0</v>
      </c>
      <c r="AK45" s="26">
        <v>100.790115502253</v>
      </c>
      <c r="AL45" s="26">
        <v>11.670054573033401</v>
      </c>
      <c r="AM45" s="26">
        <v>10.092766810284999</v>
      </c>
      <c r="AN45" s="97">
        <v>0</v>
      </c>
      <c r="AO45" s="26">
        <v>12.520669848635</v>
      </c>
      <c r="AP45" s="26">
        <v>1252.3023976586901</v>
      </c>
      <c r="AQ45" s="26">
        <v>5.2175958474588304</v>
      </c>
      <c r="AS45" s="35"/>
      <c r="AU45" s="23">
        <f t="shared" si="5"/>
        <v>1.6043164074798137E-3</v>
      </c>
      <c r="AV45" s="23">
        <f t="shared" si="6"/>
        <v>1.5062006695697211E-3</v>
      </c>
      <c r="AW45" s="23">
        <f t="shared" si="7"/>
        <v>1.4097413555151008E-3</v>
      </c>
      <c r="AX45" s="23">
        <f t="shared" si="8"/>
        <v>1.3740467384193013E-3</v>
      </c>
      <c r="AY45" s="23">
        <f t="shared" si="9"/>
        <v>1.7332610832541939E-3</v>
      </c>
      <c r="AZ45" s="23" t="str">
        <f>IF(G45=0,"",(#REF!-G45)/G45)</f>
        <v/>
      </c>
      <c r="BA45" s="23"/>
      <c r="BB45" s="23"/>
    </row>
    <row r="46" spans="1:54" x14ac:dyDescent="0.25">
      <c r="A46" s="26" t="s">
        <v>45</v>
      </c>
      <c r="B46" s="26">
        <v>5882.5794753</v>
      </c>
      <c r="C46" s="26">
        <v>398.07034299999998</v>
      </c>
      <c r="D46" s="26">
        <v>5.2712673868</v>
      </c>
      <c r="E46" s="26">
        <v>2.6711966E-2</v>
      </c>
      <c r="F46" s="26">
        <v>131.70688082000001</v>
      </c>
      <c r="G46" s="37"/>
      <c r="H46" s="26"/>
      <c r="I46" s="28" t="s">
        <v>45</v>
      </c>
      <c r="J46" s="96">
        <v>26.2599601688154</v>
      </c>
      <c r="K46" s="26">
        <v>45.236078743035101</v>
      </c>
      <c r="L46" s="26">
        <v>5.3218453559261896</v>
      </c>
      <c r="M46" s="26">
        <v>5.3218453559261896</v>
      </c>
      <c r="N46" s="26">
        <v>0.62466699854527896</v>
      </c>
      <c r="O46" s="97">
        <v>9.2914412364330304E-2</v>
      </c>
      <c r="P46" s="26">
        <v>2.7009120202764299E-2</v>
      </c>
      <c r="Q46" s="26">
        <v>39309.035443211898</v>
      </c>
      <c r="R46" s="26">
        <v>0</v>
      </c>
      <c r="S46" s="26">
        <v>54.187351956653302</v>
      </c>
      <c r="T46" s="26">
        <v>0</v>
      </c>
      <c r="U46" s="26">
        <v>162.878580774943</v>
      </c>
      <c r="V46" s="97">
        <v>0</v>
      </c>
      <c r="W46" s="26">
        <v>0</v>
      </c>
      <c r="X46" s="26">
        <v>0</v>
      </c>
      <c r="Y46" s="26">
        <v>2.6934196757597801E-2</v>
      </c>
      <c r="Z46" s="26">
        <v>2.65006183215668</v>
      </c>
      <c r="AA46" s="97">
        <v>14.232291894351899</v>
      </c>
      <c r="AB46" s="26">
        <v>0.71849512191250897</v>
      </c>
      <c r="AC46" s="26">
        <v>132.96893242768999</v>
      </c>
      <c r="AD46" s="26">
        <v>0</v>
      </c>
      <c r="AE46" s="26">
        <v>5932.2761037825703</v>
      </c>
      <c r="AF46" s="26">
        <v>909.32607466283002</v>
      </c>
      <c r="AG46" s="26">
        <v>0</v>
      </c>
      <c r="AH46" s="26">
        <v>0.217085881709353</v>
      </c>
      <c r="AI46" s="26">
        <v>26.2652501565832</v>
      </c>
      <c r="AJ46" s="26">
        <v>0</v>
      </c>
      <c r="AK46" s="26">
        <v>70.1806053316418</v>
      </c>
      <c r="AL46" s="26">
        <v>0.107314491455968</v>
      </c>
      <c r="AM46" s="26">
        <v>1.05784737410867</v>
      </c>
      <c r="AN46" s="97">
        <v>0</v>
      </c>
      <c r="AO46" s="26">
        <v>1.78607300607615</v>
      </c>
      <c r="AP46" s="26">
        <v>401.83608453622998</v>
      </c>
      <c r="AQ46" s="26">
        <v>1.9698822953561801</v>
      </c>
      <c r="AS46" s="35"/>
      <c r="AU46" s="23">
        <f t="shared" si="5"/>
        <v>8.4481014988813004E-3</v>
      </c>
      <c r="AV46" s="23">
        <f t="shared" si="6"/>
        <v>9.4599901812579788E-3</v>
      </c>
      <c r="AW46" s="23">
        <f t="shared" si="7"/>
        <v>9.5950300781258054E-3</v>
      </c>
      <c r="AX46" s="23">
        <f t="shared" si="8"/>
        <v>1.1124385332187802E-2</v>
      </c>
      <c r="AY46" s="23">
        <f t="shared" si="9"/>
        <v>9.5822754273164577E-3</v>
      </c>
      <c r="AZ46" s="23" t="str">
        <f>IF(G46=0,"",(#REF!-G46)/G46)</f>
        <v/>
      </c>
      <c r="BA46" s="23"/>
      <c r="BB46" s="23"/>
    </row>
    <row r="47" spans="1:54" x14ac:dyDescent="0.25">
      <c r="A47" s="26" t="s">
        <v>46</v>
      </c>
      <c r="B47" s="26">
        <v>37947.794585000003</v>
      </c>
      <c r="C47" s="26">
        <v>2373.1515645999998</v>
      </c>
      <c r="D47" s="26">
        <v>10.337664137000001</v>
      </c>
      <c r="E47" s="26">
        <v>7.0473119878999997</v>
      </c>
      <c r="F47" s="26">
        <v>229.89509114000001</v>
      </c>
      <c r="G47" s="37"/>
      <c r="H47" s="26"/>
      <c r="I47" s="28" t="s">
        <v>46</v>
      </c>
      <c r="J47" s="96">
        <v>350.85642687602501</v>
      </c>
      <c r="K47" s="26">
        <v>93.860313078670004</v>
      </c>
      <c r="L47" s="26">
        <v>10.397443544334701</v>
      </c>
      <c r="M47" s="26">
        <v>10.397443544334701</v>
      </c>
      <c r="N47" s="26">
        <v>22.1720684596674</v>
      </c>
      <c r="O47" s="97">
        <v>4.8636152878718901</v>
      </c>
      <c r="P47" s="26">
        <v>7.0945934622834601</v>
      </c>
      <c r="Q47" s="26">
        <v>60852.099567687801</v>
      </c>
      <c r="R47" s="26">
        <v>0</v>
      </c>
      <c r="S47" s="26">
        <v>3959.98814552148</v>
      </c>
      <c r="T47" s="26">
        <v>0</v>
      </c>
      <c r="U47" s="26">
        <v>797.310430914054</v>
      </c>
      <c r="V47" s="97">
        <v>0</v>
      </c>
      <c r="W47" s="26">
        <v>0</v>
      </c>
      <c r="X47" s="26">
        <v>0</v>
      </c>
      <c r="Y47" s="26">
        <v>0.62518497209635804</v>
      </c>
      <c r="Z47" s="26">
        <v>5.2022324914846303</v>
      </c>
      <c r="AA47" s="97">
        <v>153.90642456966501</v>
      </c>
      <c r="AB47" s="26">
        <v>241.83908342836699</v>
      </c>
      <c r="AC47" s="26">
        <v>231.17622371033201</v>
      </c>
      <c r="AD47" s="26">
        <v>0</v>
      </c>
      <c r="AE47" s="26">
        <v>38162.591565446397</v>
      </c>
      <c r="AF47" s="26">
        <v>8313.7550424020392</v>
      </c>
      <c r="AG47" s="26">
        <v>0</v>
      </c>
      <c r="AH47" s="26">
        <v>13.453951416366801</v>
      </c>
      <c r="AI47" s="26">
        <v>383.56791690936501</v>
      </c>
      <c r="AJ47" s="26">
        <v>0</v>
      </c>
      <c r="AK47" s="26">
        <v>206.71258586012999</v>
      </c>
      <c r="AL47" s="26">
        <v>11.7330038313582</v>
      </c>
      <c r="AM47" s="26">
        <v>14.613306877201801</v>
      </c>
      <c r="AN47" s="97">
        <v>0</v>
      </c>
      <c r="AO47" s="26">
        <v>51.604416207092697</v>
      </c>
      <c r="AP47" s="26">
        <v>2387.90730074571</v>
      </c>
      <c r="AQ47" s="26">
        <v>5.6598610066655599</v>
      </c>
      <c r="AS47" s="35"/>
      <c r="AU47" s="23">
        <f t="shared" si="5"/>
        <v>5.6603284273942659E-3</v>
      </c>
      <c r="AV47" s="23">
        <f t="shared" si="6"/>
        <v>6.2177807628554602E-3</v>
      </c>
      <c r="AW47" s="23">
        <f t="shared" si="7"/>
        <v>5.7826803562654756E-3</v>
      </c>
      <c r="AX47" s="23">
        <f t="shared" si="8"/>
        <v>6.709150164579224E-3</v>
      </c>
      <c r="AY47" s="23">
        <f t="shared" si="9"/>
        <v>5.5726834530443687E-3</v>
      </c>
      <c r="AZ47" s="23" t="str">
        <f>IF(G47=0,"",(#REF!-G47)/G47)</f>
        <v/>
      </c>
      <c r="BA47" s="23"/>
      <c r="BB47" s="23"/>
    </row>
    <row r="48" spans="1:54" x14ac:dyDescent="0.25">
      <c r="A48" s="26" t="s">
        <v>47</v>
      </c>
      <c r="B48" s="26">
        <v>34570.485525999997</v>
      </c>
      <c r="C48" s="26">
        <v>1634.8708584000001</v>
      </c>
      <c r="D48" s="26">
        <v>15.029692019000001</v>
      </c>
      <c r="E48" s="26">
        <v>1.7375378946</v>
      </c>
      <c r="F48" s="26">
        <v>385.14414549999998</v>
      </c>
      <c r="G48" s="37"/>
      <c r="H48" s="26"/>
      <c r="I48" s="28" t="s">
        <v>47</v>
      </c>
      <c r="J48" s="96">
        <v>156.39650650366701</v>
      </c>
      <c r="K48" s="26">
        <v>136.34110612234701</v>
      </c>
      <c r="L48" s="26">
        <v>15.1786960710775</v>
      </c>
      <c r="M48" s="26">
        <v>15.1786960710775</v>
      </c>
      <c r="N48" s="26">
        <v>7.7213322403875697</v>
      </c>
      <c r="O48" s="97">
        <v>1.1497941365170501</v>
      </c>
      <c r="P48" s="26">
        <v>1.76767633801579</v>
      </c>
      <c r="Q48" s="26">
        <v>113339.88921857299</v>
      </c>
      <c r="R48" s="26">
        <v>0</v>
      </c>
      <c r="S48" s="26">
        <v>1240.7487126195599</v>
      </c>
      <c r="T48" s="26">
        <v>0</v>
      </c>
      <c r="U48" s="26">
        <v>654.19740031586105</v>
      </c>
      <c r="V48" s="97">
        <v>0</v>
      </c>
      <c r="W48" s="26">
        <v>0</v>
      </c>
      <c r="X48" s="26">
        <v>0</v>
      </c>
      <c r="Y48" s="26">
        <v>0.33265057466874998</v>
      </c>
      <c r="Z48" s="26">
        <v>7.9010915241558699</v>
      </c>
      <c r="AA48" s="97">
        <v>67.588912836791707</v>
      </c>
      <c r="AB48" s="26">
        <v>65.010121039269293</v>
      </c>
      <c r="AC48" s="26">
        <v>389.11063944004297</v>
      </c>
      <c r="AD48" s="26">
        <v>0</v>
      </c>
      <c r="AE48" s="26">
        <v>34838.332241604498</v>
      </c>
      <c r="AF48" s="26">
        <v>14169.4835597987</v>
      </c>
      <c r="AG48" s="26">
        <v>0</v>
      </c>
      <c r="AH48" s="26">
        <v>4.7289271274982401</v>
      </c>
      <c r="AI48" s="26">
        <v>166.51837276573599</v>
      </c>
      <c r="AJ48" s="26">
        <v>0</v>
      </c>
      <c r="AK48" s="26">
        <v>226.98888680015099</v>
      </c>
      <c r="AL48" s="26">
        <v>2.2076012992460301</v>
      </c>
      <c r="AM48" s="26">
        <v>6.7428132387032402</v>
      </c>
      <c r="AN48" s="97">
        <v>0</v>
      </c>
      <c r="AO48" s="26">
        <v>18.155586849653599</v>
      </c>
      <c r="AP48" s="26">
        <v>1653.51338032485</v>
      </c>
      <c r="AQ48" s="26">
        <v>6.3260136767578201</v>
      </c>
      <c r="AS48" s="35"/>
      <c r="AU48" s="23">
        <f t="shared" si="5"/>
        <v>7.7478436165745162E-3</v>
      </c>
      <c r="AV48" s="23">
        <f t="shared" si="6"/>
        <v>1.1403054760603416E-2</v>
      </c>
      <c r="AW48" s="23">
        <f t="shared" si="7"/>
        <v>9.9139790681760966E-3</v>
      </c>
      <c r="AX48" s="23">
        <f t="shared" si="8"/>
        <v>1.7345488411766859E-2</v>
      </c>
      <c r="AY48" s="23">
        <f t="shared" si="9"/>
        <v>1.0298725779392627E-2</v>
      </c>
      <c r="AZ48" s="23" t="str">
        <f>IF(G48=0,"",(#REF!-G48)/G48)</f>
        <v/>
      </c>
      <c r="BA48" s="23"/>
      <c r="BB48" s="23"/>
    </row>
    <row r="49" spans="1:54" x14ac:dyDescent="0.25">
      <c r="A49" s="26" t="s">
        <v>48</v>
      </c>
      <c r="B49" s="26">
        <v>10067.010415000001</v>
      </c>
      <c r="C49" s="26">
        <v>438.88881942</v>
      </c>
      <c r="D49" s="26">
        <v>0.64065216830000005</v>
      </c>
      <c r="E49" s="26">
        <v>1.4944848955000001</v>
      </c>
      <c r="F49" s="26">
        <v>31.831745690000002</v>
      </c>
      <c r="G49" s="37"/>
      <c r="H49" s="26"/>
      <c r="I49" s="28" t="s">
        <v>48</v>
      </c>
      <c r="J49" s="96">
        <v>80.009206953743004</v>
      </c>
      <c r="K49" s="26">
        <v>14.5526368268157</v>
      </c>
      <c r="L49" s="26">
        <v>0.64351689042837401</v>
      </c>
      <c r="M49" s="26">
        <v>0.64351689042837401</v>
      </c>
      <c r="N49" s="26">
        <v>2.9339422225349101</v>
      </c>
      <c r="O49" s="97">
        <v>0.37240396896233102</v>
      </c>
      <c r="P49" s="26">
        <v>1.50160068081551</v>
      </c>
      <c r="Q49" s="26">
        <v>7198.9787420867697</v>
      </c>
      <c r="R49" s="26">
        <v>0</v>
      </c>
      <c r="S49" s="26">
        <v>818.94564832823505</v>
      </c>
      <c r="T49" s="26">
        <v>0</v>
      </c>
      <c r="U49" s="26">
        <v>128.241016683483</v>
      </c>
      <c r="V49" s="97">
        <v>0</v>
      </c>
      <c r="W49" s="26">
        <v>0</v>
      </c>
      <c r="X49" s="26">
        <v>0</v>
      </c>
      <c r="Y49" s="26">
        <v>0.14002760551673199</v>
      </c>
      <c r="Z49" s="26">
        <v>0.70158220263847404</v>
      </c>
      <c r="AA49" s="97">
        <v>21.881935429414899</v>
      </c>
      <c r="AB49" s="26">
        <v>58.188933457167103</v>
      </c>
      <c r="AC49" s="26">
        <v>31.978379458884302</v>
      </c>
      <c r="AD49" s="26">
        <v>0</v>
      </c>
      <c r="AE49" s="26">
        <v>10104.806266604901</v>
      </c>
      <c r="AF49" s="26">
        <v>4594.9717667598097</v>
      </c>
      <c r="AG49" s="26">
        <v>0</v>
      </c>
      <c r="AH49" s="26">
        <v>3.1066037384213399</v>
      </c>
      <c r="AI49" s="26">
        <v>80.486815078069</v>
      </c>
      <c r="AJ49" s="26">
        <v>0</v>
      </c>
      <c r="AK49" s="26">
        <v>36.1604839320566</v>
      </c>
      <c r="AL49" s="26">
        <v>1.1751458657940701</v>
      </c>
      <c r="AM49" s="26">
        <v>2.4376691315070098</v>
      </c>
      <c r="AN49" s="97">
        <v>0</v>
      </c>
      <c r="AO49" s="26">
        <v>12.1230951655137</v>
      </c>
      <c r="AP49" s="26">
        <v>440.78690426517102</v>
      </c>
      <c r="AQ49" s="26">
        <v>0.60708182643637998</v>
      </c>
      <c r="AS49" s="35"/>
      <c r="AU49" s="23">
        <f t="shared" si="5"/>
        <v>3.7544265920877399E-3</v>
      </c>
      <c r="AV49" s="23">
        <f t="shared" si="6"/>
        <v>4.3247509646733963E-3</v>
      </c>
      <c r="AW49" s="23">
        <f t="shared" si="7"/>
        <v>4.4715717359946443E-3</v>
      </c>
      <c r="AX49" s="23">
        <f t="shared" si="8"/>
        <v>4.7613631539108027E-3</v>
      </c>
      <c r="AY49" s="23">
        <f t="shared" si="9"/>
        <v>4.6065261488428214E-3</v>
      </c>
      <c r="AZ49" s="23" t="str">
        <f>IF(G49=0,"",(#REF!-G49)/G49)</f>
        <v/>
      </c>
      <c r="BA49" s="23"/>
      <c r="BB49" s="23"/>
    </row>
    <row r="50" spans="1:54" x14ac:dyDescent="0.25">
      <c r="A50" s="26" t="s">
        <v>49</v>
      </c>
      <c r="B50" s="26">
        <v>60554.382053000001</v>
      </c>
      <c r="C50" s="26">
        <v>3920.0786873000002</v>
      </c>
      <c r="D50" s="26">
        <v>44.977851108999999</v>
      </c>
      <c r="E50" s="26">
        <v>2.6910807973000002</v>
      </c>
      <c r="F50" s="26">
        <v>1084.9469658</v>
      </c>
      <c r="G50" s="37"/>
      <c r="H50" s="26"/>
      <c r="I50" s="28" t="s">
        <v>49</v>
      </c>
      <c r="J50" s="96">
        <v>310.14419147934501</v>
      </c>
      <c r="K50" s="26">
        <v>374.63645044745601</v>
      </c>
      <c r="L50" s="26">
        <v>45.071117657389301</v>
      </c>
      <c r="M50" s="26">
        <v>45.071117657389301</v>
      </c>
      <c r="N50" s="26">
        <v>15.5117876286258</v>
      </c>
      <c r="O50" s="97">
        <v>3.3512138133389802</v>
      </c>
      <c r="P50" s="26">
        <v>2.69872528781235</v>
      </c>
      <c r="Q50" s="26">
        <v>319878.23303917301</v>
      </c>
      <c r="R50" s="26">
        <v>0</v>
      </c>
      <c r="S50" s="26">
        <v>1881.4935022511099</v>
      </c>
      <c r="T50" s="26">
        <v>0</v>
      </c>
      <c r="U50" s="26">
        <v>1564.1211283530599</v>
      </c>
      <c r="V50" s="97">
        <v>0</v>
      </c>
      <c r="W50" s="26">
        <v>0</v>
      </c>
      <c r="X50" s="26">
        <v>0</v>
      </c>
      <c r="Y50" s="26">
        <v>0.44825003633000898</v>
      </c>
      <c r="Z50" s="26">
        <v>21.977536890062002</v>
      </c>
      <c r="AA50" s="97">
        <v>174.17125985154701</v>
      </c>
      <c r="AB50" s="26">
        <v>81.292310533032705</v>
      </c>
      <c r="AC50" s="26">
        <v>1087.2399661675299</v>
      </c>
      <c r="AD50" s="26">
        <v>0</v>
      </c>
      <c r="AE50" s="26">
        <v>60688.667418668701</v>
      </c>
      <c r="AF50" s="26">
        <v>11579.8652321345</v>
      </c>
      <c r="AG50" s="26">
        <v>0</v>
      </c>
      <c r="AH50" s="26">
        <v>6.27659462119958</v>
      </c>
      <c r="AI50" s="26">
        <v>332.777520555151</v>
      </c>
      <c r="AJ50" s="26">
        <v>0</v>
      </c>
      <c r="AK50" s="26">
        <v>602.01467507182201</v>
      </c>
      <c r="AL50" s="26">
        <v>6.6853934788104796</v>
      </c>
      <c r="AM50" s="26">
        <v>14.191097664243401</v>
      </c>
      <c r="AN50" s="97">
        <v>0</v>
      </c>
      <c r="AO50" s="26">
        <v>29.8997254303736</v>
      </c>
      <c r="AP50" s="26">
        <v>3928.70514251337</v>
      </c>
      <c r="AQ50" s="26">
        <v>17.443826656367101</v>
      </c>
      <c r="AS50" s="35"/>
      <c r="AU50" s="23">
        <f t="shared" si="5"/>
        <v>2.2175994720112489E-3</v>
      </c>
      <c r="AV50" s="23">
        <f t="shared" si="6"/>
        <v>2.2005821570156747E-3</v>
      </c>
      <c r="AW50" s="23">
        <f t="shared" si="7"/>
        <v>2.0736105903165153E-3</v>
      </c>
      <c r="AX50" s="23">
        <f t="shared" si="8"/>
        <v>2.8406766976374919E-3</v>
      </c>
      <c r="AY50" s="23">
        <f t="shared" si="9"/>
        <v>2.1134676991691578E-3</v>
      </c>
      <c r="AZ50" s="23" t="str">
        <f>IF(G50=0,"",(#REF!-G50)/G50)</f>
        <v/>
      </c>
      <c r="BA50" s="23"/>
      <c r="BB50" s="23"/>
    </row>
    <row r="51" spans="1:54" x14ac:dyDescent="0.25">
      <c r="A51" s="26" t="s">
        <v>50</v>
      </c>
      <c r="B51" s="26">
        <v>18274.780283</v>
      </c>
      <c r="C51" s="26">
        <v>642.50244264000003</v>
      </c>
      <c r="D51" s="26">
        <v>2.4759393962999998</v>
      </c>
      <c r="E51" s="26">
        <v>0.21450071109999999</v>
      </c>
      <c r="F51" s="26">
        <v>43.965554476999998</v>
      </c>
      <c r="G51" s="37"/>
      <c r="H51" s="26"/>
      <c r="I51" s="28" t="s">
        <v>50</v>
      </c>
      <c r="J51" s="96">
        <v>8.5966799164264796</v>
      </c>
      <c r="K51" s="26">
        <v>15.003331308571299</v>
      </c>
      <c r="L51" s="26">
        <v>2.48442878736524</v>
      </c>
      <c r="M51" s="26">
        <v>2.48442878736524</v>
      </c>
      <c r="N51" s="26">
        <v>13.5815808310322</v>
      </c>
      <c r="O51" s="97">
        <v>1.9853932723991701</v>
      </c>
      <c r="P51" s="26">
        <v>0.215140274410306</v>
      </c>
      <c r="Q51" s="26">
        <v>16623.925293835899</v>
      </c>
      <c r="R51" s="26">
        <v>0</v>
      </c>
      <c r="S51" s="26">
        <v>1038.9524444829699</v>
      </c>
      <c r="T51" s="26">
        <v>0</v>
      </c>
      <c r="U51" s="26">
        <v>459.03550908013102</v>
      </c>
      <c r="V51" s="97">
        <v>0</v>
      </c>
      <c r="W51" s="26">
        <v>0</v>
      </c>
      <c r="X51" s="26">
        <v>0</v>
      </c>
      <c r="Y51" s="26">
        <v>0.59295248955748803</v>
      </c>
      <c r="Z51" s="26">
        <v>1.217928490721</v>
      </c>
      <c r="AA51" s="97">
        <v>25.138813559325499</v>
      </c>
      <c r="AB51" s="26">
        <v>1.5821020881224801</v>
      </c>
      <c r="AC51" s="26">
        <v>44.118495519477698</v>
      </c>
      <c r="AD51" s="26">
        <v>0</v>
      </c>
      <c r="AE51" s="26">
        <v>18354.831134619701</v>
      </c>
      <c r="AF51" s="26">
        <v>10305.5720084767</v>
      </c>
      <c r="AG51" s="26">
        <v>0</v>
      </c>
      <c r="AH51" s="26">
        <v>4.2553682159041397</v>
      </c>
      <c r="AI51" s="26">
        <v>53.256007225532798</v>
      </c>
      <c r="AJ51" s="26">
        <v>0</v>
      </c>
      <c r="AK51" s="26">
        <v>26.4796531951155</v>
      </c>
      <c r="AL51" s="26">
        <v>2.01291982134987</v>
      </c>
      <c r="AM51" s="26">
        <v>6.4460676900157301</v>
      </c>
      <c r="AN51" s="97">
        <v>0</v>
      </c>
      <c r="AO51" s="26">
        <v>2.20401858779146</v>
      </c>
      <c r="AP51" s="26">
        <v>643.94439124324094</v>
      </c>
      <c r="AQ51" s="26">
        <v>2.5194347423746501</v>
      </c>
      <c r="AS51" s="35"/>
      <c r="AU51" s="23">
        <f t="shared" si="5"/>
        <v>4.3804002226044466E-3</v>
      </c>
      <c r="AV51" s="23">
        <f t="shared" si="6"/>
        <v>2.2442694494919668E-3</v>
      </c>
      <c r="AW51" s="23">
        <f t="shared" si="7"/>
        <v>3.428755597946604E-3</v>
      </c>
      <c r="AX51" s="23">
        <f t="shared" si="8"/>
        <v>2.98163724971452E-3</v>
      </c>
      <c r="AY51" s="23">
        <f t="shared" si="9"/>
        <v>3.4786560592044596E-3</v>
      </c>
      <c r="AZ51" s="23" t="str">
        <f>IF(G51=0,"",(#REF!-G51)/G51)</f>
        <v/>
      </c>
      <c r="BA51" s="23"/>
      <c r="BB51" s="23"/>
    </row>
    <row r="52" spans="1:54" x14ac:dyDescent="0.25">
      <c r="A52" s="26"/>
      <c r="B52" s="26"/>
      <c r="C52" s="26"/>
      <c r="D52" s="26"/>
      <c r="E52" s="26"/>
      <c r="F52" s="26"/>
      <c r="G52" s="37"/>
      <c r="H52" s="26"/>
      <c r="K52" s="26"/>
      <c r="AS52" s="35"/>
      <c r="AU52" s="23" t="str">
        <f t="shared" si="5"/>
        <v/>
      </c>
      <c r="AV52" s="23" t="str">
        <f t="shared" si="6"/>
        <v/>
      </c>
      <c r="AY52" s="23" t="str">
        <f t="shared" si="9"/>
        <v/>
      </c>
      <c r="AZ52" s="23" t="str">
        <f>IF(G52=0,"",(#REF!-G52)/G52)</f>
        <v/>
      </c>
      <c r="BA52" s="23"/>
      <c r="BB52" s="23"/>
    </row>
    <row r="53" spans="1:54" x14ac:dyDescent="0.25">
      <c r="B53" s="26"/>
      <c r="C53" s="26"/>
      <c r="D53" s="26"/>
      <c r="E53" s="26"/>
      <c r="F53" s="26"/>
      <c r="G53" s="37"/>
      <c r="K53" s="26"/>
      <c r="AU53" s="23" t="str">
        <f t="shared" si="5"/>
        <v/>
      </c>
      <c r="AV53" s="23" t="str">
        <f t="shared" si="6"/>
        <v/>
      </c>
      <c r="AY53" s="23" t="str">
        <f t="shared" si="9"/>
        <v/>
      </c>
      <c r="AZ53" s="23" t="str">
        <f>IF(G53=0,"",(#REF!-G53)/G53)</f>
        <v/>
      </c>
      <c r="BA53" s="23"/>
      <c r="BB53" s="23"/>
    </row>
    <row r="54" spans="1:54" x14ac:dyDescent="0.25">
      <c r="A54" s="26" t="s">
        <v>231</v>
      </c>
      <c r="B54" s="26">
        <v>1334.8752294999999</v>
      </c>
      <c r="C54" s="26">
        <v>15.092487867999999</v>
      </c>
      <c r="D54" s="26">
        <v>9.1711077999999998E-3</v>
      </c>
      <c r="E54" s="26">
        <v>3.8913152999999999E-3</v>
      </c>
      <c r="F54" s="26">
        <v>4.9726351500000002E-2</v>
      </c>
      <c r="G54" s="37"/>
      <c r="H54" s="26"/>
      <c r="I54" s="28" t="s">
        <v>51</v>
      </c>
      <c r="J54" s="96">
        <v>0</v>
      </c>
      <c r="K54" s="26">
        <v>0</v>
      </c>
      <c r="L54" s="26">
        <v>0</v>
      </c>
      <c r="M54" s="26">
        <v>0</v>
      </c>
      <c r="N54" s="26">
        <v>0</v>
      </c>
      <c r="O54" s="97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97">
        <v>0</v>
      </c>
      <c r="W54" s="26">
        <v>0</v>
      </c>
      <c r="X54" s="26">
        <v>0</v>
      </c>
      <c r="Y54" s="26">
        <v>0</v>
      </c>
      <c r="Z54" s="26">
        <v>0</v>
      </c>
      <c r="AA54" s="97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97">
        <v>0</v>
      </c>
      <c r="AO54" s="26">
        <v>0</v>
      </c>
      <c r="AP54" s="26">
        <v>0</v>
      </c>
      <c r="AQ54" s="26">
        <v>0</v>
      </c>
      <c r="AS54" s="35"/>
      <c r="AU54" s="23">
        <f t="shared" si="5"/>
        <v>-1</v>
      </c>
      <c r="AV54" s="23">
        <f t="shared" si="6"/>
        <v>-1</v>
      </c>
      <c r="AW54" s="23">
        <f>IF(D54=0,"",(M54-D54)/D54)</f>
        <v>-1</v>
      </c>
      <c r="AX54" s="23">
        <f>IF(E54=0,"",(P54-E54)/E54)</f>
        <v>-1</v>
      </c>
      <c r="AY54" s="23">
        <f t="shared" si="9"/>
        <v>-1</v>
      </c>
      <c r="AZ54" s="23" t="str">
        <f>IF(G54=0,"",(#REF!-G54)/G54)</f>
        <v/>
      </c>
      <c r="BA54" s="23"/>
      <c r="BB54" s="23"/>
    </row>
    <row r="55" spans="1:54" x14ac:dyDescent="0.25">
      <c r="A55" s="26" t="s">
        <v>1</v>
      </c>
      <c r="B55" s="26">
        <v>119.11584176</v>
      </c>
      <c r="C55" s="26">
        <v>9.5292674393999999</v>
      </c>
      <c r="D55" s="26">
        <v>4.0074189099999998E-2</v>
      </c>
      <c r="E55" s="26">
        <v>8.3294630000000005E-3</v>
      </c>
      <c r="F55" s="26">
        <v>0.4880380037</v>
      </c>
      <c r="G55" s="37"/>
      <c r="H55" s="26"/>
      <c r="I55" s="28" t="s">
        <v>1</v>
      </c>
      <c r="J55" s="96">
        <v>0</v>
      </c>
      <c r="K55" s="26">
        <v>0</v>
      </c>
      <c r="L55" s="26">
        <v>0</v>
      </c>
      <c r="M55" s="26">
        <v>0</v>
      </c>
      <c r="N55" s="26">
        <v>0</v>
      </c>
      <c r="O55" s="97">
        <v>0</v>
      </c>
      <c r="P55" s="26">
        <v>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97">
        <v>0</v>
      </c>
      <c r="W55" s="26">
        <v>0</v>
      </c>
      <c r="X55" s="26">
        <v>0</v>
      </c>
      <c r="Y55" s="26">
        <v>0</v>
      </c>
      <c r="Z55" s="26">
        <v>0</v>
      </c>
      <c r="AA55" s="97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  <c r="AN55" s="97">
        <v>0</v>
      </c>
      <c r="AO55" s="26">
        <v>0</v>
      </c>
      <c r="AP55" s="26">
        <v>0</v>
      </c>
      <c r="AQ55" s="26">
        <v>0</v>
      </c>
      <c r="AS55" s="35"/>
      <c r="AU55" s="23">
        <f t="shared" si="5"/>
        <v>-1</v>
      </c>
      <c r="AV55" s="23">
        <f t="shared" si="6"/>
        <v>-1</v>
      </c>
      <c r="AW55" s="23">
        <f>IF(D55=0,"",(M55-D55)/D55)</f>
        <v>-1</v>
      </c>
      <c r="AX55" s="23">
        <f>IF(E55=0,"",(P55-E55)/E55)</f>
        <v>-1</v>
      </c>
      <c r="AY55" s="23">
        <f>IF(F55=0,"",(X55-F55)/F55)</f>
        <v>-1</v>
      </c>
      <c r="AZ55" s="23" t="str">
        <f>IF(G55=0,"",(#REF!-G55)/G55)</f>
        <v/>
      </c>
      <c r="BA55" s="23"/>
      <c r="BB55" s="23"/>
    </row>
    <row r="56" spans="1:54" x14ac:dyDescent="0.25">
      <c r="A56" s="26" t="s">
        <v>11</v>
      </c>
      <c r="B56" s="26">
        <v>1514.4099633999999</v>
      </c>
      <c r="C56" s="26">
        <v>121.15280199999999</v>
      </c>
      <c r="D56" s="26">
        <v>0.66440558000000005</v>
      </c>
      <c r="E56" s="26">
        <v>0.1015722666</v>
      </c>
      <c r="F56" s="26">
        <v>13.970683845</v>
      </c>
      <c r="G56" s="37"/>
      <c r="H56" s="26"/>
      <c r="I56" s="28" t="s">
        <v>11</v>
      </c>
      <c r="J56" s="96">
        <v>0</v>
      </c>
      <c r="K56" s="26">
        <v>0</v>
      </c>
      <c r="L56" s="26">
        <v>0</v>
      </c>
      <c r="M56" s="26">
        <v>0</v>
      </c>
      <c r="N56" s="26">
        <v>0</v>
      </c>
      <c r="O56" s="97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97">
        <v>0</v>
      </c>
      <c r="W56" s="26">
        <v>0</v>
      </c>
      <c r="X56" s="26">
        <v>0</v>
      </c>
      <c r="Y56" s="26">
        <v>0</v>
      </c>
      <c r="Z56" s="26">
        <v>0</v>
      </c>
      <c r="AA56" s="97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  <c r="AN56" s="97">
        <v>0</v>
      </c>
      <c r="AO56" s="26">
        <v>0</v>
      </c>
      <c r="AP56" s="26">
        <v>0</v>
      </c>
      <c r="AQ56" s="26">
        <v>0</v>
      </c>
      <c r="AS56" s="35"/>
      <c r="AU56" s="23">
        <f t="shared" si="5"/>
        <v>-1</v>
      </c>
      <c r="AV56" s="23">
        <f t="shared" si="6"/>
        <v>-1</v>
      </c>
      <c r="AW56" s="23">
        <f>IF(D56=0,"",(M56-D56)/D56)</f>
        <v>-1</v>
      </c>
      <c r="AX56" s="23">
        <f>IF(E56=0,"",(P56-E56)/E56)</f>
        <v>-1</v>
      </c>
      <c r="AY56" s="23">
        <f>IF(F56=0,"",(X56-F56)/F56)</f>
        <v>-1</v>
      </c>
      <c r="AZ56" s="23" t="str">
        <f>IF(G56=0,"",(#REF!-G56)/G56)</f>
        <v/>
      </c>
      <c r="BA56" s="23"/>
      <c r="BB56" s="23"/>
    </row>
    <row r="57" spans="1:54" x14ac:dyDescent="0.25">
      <c r="A57" s="26" t="s">
        <v>58</v>
      </c>
      <c r="B57" s="26"/>
      <c r="C57" s="26"/>
      <c r="D57" s="26"/>
      <c r="E57" s="26"/>
      <c r="F57" s="26"/>
      <c r="H57" s="26"/>
      <c r="K57" s="26"/>
      <c r="AS57" s="35"/>
      <c r="AU57" s="23" t="str">
        <f t="shared" si="5"/>
        <v/>
      </c>
      <c r="AV57" s="23" t="str">
        <f t="shared" si="6"/>
        <v/>
      </c>
      <c r="AW57" s="23" t="str">
        <f>IF(D57=0,"",(M57-D57)/D57)</f>
        <v/>
      </c>
      <c r="AX57" s="23" t="str">
        <f>IF(E57=0,"",(P57-E57)/E57)</f>
        <v/>
      </c>
      <c r="AY57" s="23" t="str">
        <f>IF(F57=0,"",(X57-F57)/F57)</f>
        <v/>
      </c>
      <c r="AZ57" s="23" t="str">
        <f>IF(G57=0,"",(#REF!-G57)/G57)</f>
        <v/>
      </c>
      <c r="BA57" s="23"/>
      <c r="BB57" s="23"/>
    </row>
    <row r="58" spans="1:54" x14ac:dyDescent="0.25">
      <c r="A58" s="26" t="s">
        <v>176</v>
      </c>
      <c r="B58" s="26"/>
      <c r="C58" s="26"/>
      <c r="D58" s="26"/>
      <c r="E58" s="26"/>
      <c r="F58" s="26"/>
      <c r="H58" s="26"/>
      <c r="K58" s="26"/>
      <c r="AS58" s="35"/>
      <c r="AU58" s="23" t="str">
        <f t="shared" si="5"/>
        <v/>
      </c>
      <c r="AV58" s="23" t="str">
        <f t="shared" si="6"/>
        <v/>
      </c>
      <c r="AZ58" s="23"/>
      <c r="BA58" s="23"/>
      <c r="BB58" s="23"/>
    </row>
    <row r="59" spans="1:54" x14ac:dyDescent="0.25">
      <c r="A59" s="26"/>
      <c r="B59" s="26"/>
      <c r="C59" s="26"/>
      <c r="D59" s="26"/>
      <c r="E59" s="26"/>
      <c r="F59" s="26"/>
      <c r="H59" s="26"/>
      <c r="K59" s="26"/>
      <c r="AS59" s="35"/>
      <c r="AU59" s="23"/>
      <c r="AV59" s="23"/>
      <c r="AZ59" s="23"/>
      <c r="BA59" s="23"/>
      <c r="BB59" s="23"/>
    </row>
    <row r="60" spans="1:54" x14ac:dyDescent="0.25">
      <c r="A60" s="26"/>
      <c r="B60" s="26"/>
      <c r="C60" s="26"/>
      <c r="D60" s="26"/>
      <c r="E60" s="26"/>
      <c r="F60" s="26"/>
      <c r="H60" s="26"/>
      <c r="K60" s="26"/>
      <c r="AS60" s="35"/>
      <c r="AU60" s="23" t="str">
        <f>IF(B60=0,"",(AE60-B60)/B60)</f>
        <v/>
      </c>
      <c r="AV60" s="23" t="str">
        <f>IF(C60=0,"",(AP60-C60)/C60)</f>
        <v/>
      </c>
    </row>
    <row r="61" spans="1:54" x14ac:dyDescent="0.25">
      <c r="A61" s="1" t="s">
        <v>55</v>
      </c>
      <c r="B61" s="78">
        <f>SUM(B3:B59)</f>
        <v>3460932.3610344296</v>
      </c>
      <c r="C61" s="78">
        <f>SUM(C3:C59)</f>
        <v>227998.71925116141</v>
      </c>
      <c r="D61" s="78">
        <f>SUM(D3:D59)</f>
        <v>1578.9514418692002</v>
      </c>
      <c r="E61" s="78">
        <f>SUM(E3:E59)</f>
        <v>455.05746237159991</v>
      </c>
      <c r="F61" s="78">
        <f>SUM(F3:F59)</f>
        <v>16161.008285068301</v>
      </c>
      <c r="G61" s="77">
        <f>SUM(G3:G54)</f>
        <v>0</v>
      </c>
      <c r="H61" s="1"/>
      <c r="I61" s="1"/>
      <c r="J61" s="1"/>
      <c r="K61" s="78">
        <f t="shared" ref="K61:AQ61" si="10">SUM(K3:K59)</f>
        <v>6556.6157268923616</v>
      </c>
      <c r="L61" s="78">
        <f t="shared" si="10"/>
        <v>1582.9430476313767</v>
      </c>
      <c r="M61" s="78">
        <f t="shared" si="10"/>
        <v>1582.9430476313767</v>
      </c>
      <c r="N61" s="78">
        <f t="shared" si="10"/>
        <v>4469.1754765927599</v>
      </c>
      <c r="O61" s="78"/>
      <c r="P61" s="78">
        <f t="shared" si="10"/>
        <v>456.9641770230204</v>
      </c>
      <c r="Q61" s="78">
        <f t="shared" si="10"/>
        <v>5799935.5628532832</v>
      </c>
      <c r="R61" s="78">
        <f t="shared" si="10"/>
        <v>0</v>
      </c>
      <c r="S61" s="78">
        <f t="shared" si="10"/>
        <v>377861.56430844928</v>
      </c>
      <c r="T61" s="78">
        <f t="shared" si="10"/>
        <v>0</v>
      </c>
      <c r="U61" s="78">
        <f t="shared" si="10"/>
        <v>119398.33944319673</v>
      </c>
      <c r="V61" s="78"/>
      <c r="W61" s="78">
        <f t="shared" si="10"/>
        <v>0</v>
      </c>
      <c r="X61" s="78">
        <f t="shared" si="10"/>
        <v>0</v>
      </c>
      <c r="Y61" s="78">
        <f t="shared" si="10"/>
        <v>99.469355381381476</v>
      </c>
      <c r="Z61" s="78">
        <f t="shared" si="10"/>
        <v>484.71550390046264</v>
      </c>
      <c r="AA61" s="78"/>
      <c r="AB61" s="78">
        <f t="shared" si="10"/>
        <v>8731.2451122308339</v>
      </c>
      <c r="AC61" s="78">
        <f t="shared" si="10"/>
        <v>16222.18758218495</v>
      </c>
      <c r="AD61" s="78">
        <f t="shared" si="10"/>
        <v>0</v>
      </c>
      <c r="AE61" s="78">
        <f t="shared" si="10"/>
        <v>3471899.2077557035</v>
      </c>
      <c r="AF61" s="78">
        <f t="shared" si="10"/>
        <v>928789.80294243002</v>
      </c>
      <c r="AG61" s="78">
        <f t="shared" si="10"/>
        <v>0</v>
      </c>
      <c r="AH61" s="78">
        <f t="shared" si="10"/>
        <v>1080.3323428511897</v>
      </c>
      <c r="AI61" s="78">
        <f t="shared" si="10"/>
        <v>27223.491442649985</v>
      </c>
      <c r="AJ61" s="78">
        <f t="shared" si="10"/>
        <v>0</v>
      </c>
      <c r="AK61" s="78">
        <f t="shared" si="10"/>
        <v>13725.346923166762</v>
      </c>
      <c r="AL61" s="78">
        <f t="shared" si="10"/>
        <v>2104.0392431106898</v>
      </c>
      <c r="AM61" s="78">
        <f t="shared" si="10"/>
        <v>2117.2643524542555</v>
      </c>
      <c r="AN61" s="78"/>
      <c r="AO61" s="78">
        <f t="shared" si="10"/>
        <v>2141.4437122982972</v>
      </c>
      <c r="AP61" s="78">
        <f t="shared" si="10"/>
        <v>228793.85467461823</v>
      </c>
      <c r="AQ61" s="78">
        <f t="shared" si="10"/>
        <v>924.19131023807097</v>
      </c>
      <c r="AU61" s="23"/>
      <c r="AV61" s="23"/>
      <c r="AW61" s="23"/>
      <c r="AX61" s="23"/>
      <c r="AY61" s="23"/>
    </row>
    <row r="62" spans="1:54" x14ac:dyDescent="0.25">
      <c r="A62" s="26" t="s">
        <v>56</v>
      </c>
      <c r="B62" s="26">
        <f>SUM(B3:B51)</f>
        <v>3457963.9599997699</v>
      </c>
      <c r="C62" s="26">
        <f>SUM(C3:C51)</f>
        <v>227852.94469385402</v>
      </c>
      <c r="D62" s="26">
        <f>SUM(D3:D51)</f>
        <v>1578.2377909923</v>
      </c>
      <c r="E62" s="26">
        <f>SUM(E3:E51)</f>
        <v>454.94366932669993</v>
      </c>
      <c r="F62" s="26">
        <f>SUM(F3:F51)</f>
        <v>16146.499836868101</v>
      </c>
      <c r="G62" s="77">
        <f>SUM(G2:G51)</f>
        <v>0</v>
      </c>
      <c r="K62" s="26">
        <f t="shared" ref="K62:AQ62" si="11">SUM(K3:K51)</f>
        <v>6556.6157268923616</v>
      </c>
      <c r="L62" s="26">
        <f t="shared" si="11"/>
        <v>1582.9430476313767</v>
      </c>
      <c r="M62" s="26">
        <f t="shared" si="11"/>
        <v>1582.9430476313767</v>
      </c>
      <c r="N62" s="26">
        <f t="shared" si="11"/>
        <v>4469.1754765927599</v>
      </c>
      <c r="P62" s="26">
        <f t="shared" si="11"/>
        <v>456.9641770230204</v>
      </c>
      <c r="Q62" s="26">
        <f t="shared" si="11"/>
        <v>5799935.5628532832</v>
      </c>
      <c r="R62" s="26">
        <f t="shared" si="11"/>
        <v>0</v>
      </c>
      <c r="S62" s="26">
        <f t="shared" si="11"/>
        <v>377861.56430844928</v>
      </c>
      <c r="T62" s="26">
        <f t="shared" si="11"/>
        <v>0</v>
      </c>
      <c r="U62" s="26">
        <f t="shared" si="11"/>
        <v>119398.33944319673</v>
      </c>
      <c r="W62" s="26">
        <f t="shared" si="11"/>
        <v>0</v>
      </c>
      <c r="X62" s="26">
        <f t="shared" si="11"/>
        <v>0</v>
      </c>
      <c r="Y62" s="26">
        <f t="shared" si="11"/>
        <v>99.469355381381476</v>
      </c>
      <c r="Z62" s="26">
        <f t="shared" si="11"/>
        <v>484.71550390046264</v>
      </c>
      <c r="AB62" s="26">
        <f t="shared" si="11"/>
        <v>8731.2451122308339</v>
      </c>
      <c r="AC62" s="26">
        <f t="shared" si="11"/>
        <v>16222.18758218495</v>
      </c>
      <c r="AD62" s="26">
        <f t="shared" si="11"/>
        <v>0</v>
      </c>
      <c r="AE62" s="26">
        <f t="shared" si="11"/>
        <v>3471899.2077557035</v>
      </c>
      <c r="AF62" s="26">
        <f t="shared" si="11"/>
        <v>928789.80294243002</v>
      </c>
      <c r="AG62" s="26">
        <f t="shared" si="11"/>
        <v>0</v>
      </c>
      <c r="AH62" s="26">
        <f t="shared" si="11"/>
        <v>1080.3323428511897</v>
      </c>
      <c r="AI62" s="26">
        <f t="shared" si="11"/>
        <v>27223.491442649985</v>
      </c>
      <c r="AJ62" s="26">
        <f t="shared" si="11"/>
        <v>0</v>
      </c>
      <c r="AK62" s="26">
        <f t="shared" si="11"/>
        <v>13725.346923166762</v>
      </c>
      <c r="AL62" s="26">
        <f t="shared" si="11"/>
        <v>2104.0392431106898</v>
      </c>
      <c r="AM62" s="26">
        <f t="shared" si="11"/>
        <v>2117.2643524542555</v>
      </c>
      <c r="AO62" s="26">
        <f t="shared" si="11"/>
        <v>2141.4437122982972</v>
      </c>
      <c r="AP62" s="26">
        <f t="shared" si="11"/>
        <v>228793.85467461823</v>
      </c>
      <c r="AQ62" s="26">
        <f t="shared" si="11"/>
        <v>924.19131023807097</v>
      </c>
    </row>
    <row r="63" spans="1:54" x14ac:dyDescent="0.25">
      <c r="A63" s="28" t="s">
        <v>240</v>
      </c>
      <c r="B63" s="26">
        <f>+B3+B5+B8+B9+B11+B12+B14+B15+B16+B17+B18+B19+B20+B21+B22+B23+B24+B25+B26+B28+B30+B31+B33+B34+B35+B36+B37+B39+B40+B41+B42+B43+B44+B46+B47+B49+B50+B10</f>
        <v>2659717.8287307699</v>
      </c>
      <c r="C63" s="26">
        <f>+C3+C5+C8+C9+C11+C12+C14+C15+C16+C17+C18+C19+C20+C21+C22+C23+C24+C25+C26+C28+C30+C31+C33+C34+C35+C36+C37+C39+C40+C41+C42+C43+C44+C46+C47+C49+C50+C10</f>
        <v>163213.57751528398</v>
      </c>
      <c r="D63" s="26">
        <f>+D3+D5+D8+D9+D11+D12+D14+D15+D16+D17+D18+D19+D20+D21+D22+D23+D24+D25+D26+D28+D30+D31+D33+D34+D35+D36+D37+D39+D40+D41+D42+D43+D44+D46+D47+D49+D50+D10</f>
        <v>1313.8147219882001</v>
      </c>
      <c r="E63" s="26">
        <f>+E3+E5+E8+E9+E11+E12+E14+E15+E16+E17+E18+E19+E20+E21+E22+E23+E24+E25+E26+E28+E30+E31+E33+E34+E35+E36+E37+E39+E40+E41+E42+E43+E44+E46+E47+E49+E50+E10</f>
        <v>409.086909612</v>
      </c>
      <c r="F63" s="26">
        <f>+F3+F5+F8+F9+F11+F12+F14+F15+F16+F17+F18+F19+F20+F21+F22+F23+F24+F25+F26+F28+F30+F31+F33+F34+F35+F36+F37+F39+F40+F41+F42+F43+F44+F46+F47+F49+F50+F10</f>
        <v>9724.7334552490993</v>
      </c>
      <c r="G63" s="37">
        <f>+G3+G5+G8+G9+G11+G12+G14+G15+G16+G17+G18+G19+G20+G21+G22+G23+G24+G25+G26+G28+G30+G31+G33+G34+G35+G36+G37+G39+G40+G41+G42+G43+G44+G46+G47+G49+G50</f>
        <v>0</v>
      </c>
      <c r="K63" s="26">
        <f t="shared" ref="K63:AQ63" si="12">+K3+K5+K8+K9+K11+K12+K14+K15+K16+K17+K18+K19+K20+K21+K22+K23+K24+K25+K26+K28+K30+K31+K33+K34+K35+K36+K37+K39+K40+K41+K42+K43+K44+K46+K47+K49+K50+K10</f>
        <v>3763.4538438729646</v>
      </c>
      <c r="L63" s="26">
        <f t="shared" si="12"/>
        <v>1317.2030401253678</v>
      </c>
      <c r="M63" s="26">
        <f t="shared" si="12"/>
        <v>1317.2030401253678</v>
      </c>
      <c r="N63" s="26">
        <f t="shared" si="12"/>
        <v>3489.7494407352715</v>
      </c>
      <c r="P63" s="26">
        <f t="shared" si="12"/>
        <v>410.74214745813896</v>
      </c>
      <c r="Q63" s="26">
        <f t="shared" si="12"/>
        <v>3266833.3233471755</v>
      </c>
      <c r="R63" s="26">
        <f t="shared" si="12"/>
        <v>0</v>
      </c>
      <c r="S63" s="26">
        <f t="shared" si="12"/>
        <v>286636.21438167535</v>
      </c>
      <c r="T63" s="26">
        <f t="shared" si="12"/>
        <v>0</v>
      </c>
      <c r="U63" s="26">
        <f t="shared" si="12"/>
        <v>79944.949226113735</v>
      </c>
      <c r="W63" s="26">
        <f t="shared" si="12"/>
        <v>0</v>
      </c>
      <c r="X63" s="26">
        <f t="shared" si="12"/>
        <v>0</v>
      </c>
      <c r="Y63" s="26">
        <f t="shared" si="12"/>
        <v>53.50492648582506</v>
      </c>
      <c r="Z63" s="26">
        <f t="shared" si="12"/>
        <v>303.28834599815235</v>
      </c>
      <c r="AB63" s="26">
        <f t="shared" si="12"/>
        <v>7171.5073827637943</v>
      </c>
      <c r="AC63" s="26">
        <f t="shared" si="12"/>
        <v>9765.8208453289026</v>
      </c>
      <c r="AD63" s="26">
        <f t="shared" si="12"/>
        <v>0</v>
      </c>
      <c r="AE63" s="26">
        <f t="shared" si="12"/>
        <v>2669273.8900754531</v>
      </c>
      <c r="AF63" s="26">
        <f t="shared" si="12"/>
        <v>644937.89623257669</v>
      </c>
      <c r="AG63" s="26">
        <f t="shared" si="12"/>
        <v>0</v>
      </c>
      <c r="AH63" s="26">
        <f t="shared" si="12"/>
        <v>699.97780076438426</v>
      </c>
      <c r="AI63" s="26">
        <f t="shared" si="12"/>
        <v>20914.930715758936</v>
      </c>
      <c r="AJ63" s="26">
        <f t="shared" si="12"/>
        <v>0</v>
      </c>
      <c r="AK63" s="26">
        <f t="shared" si="12"/>
        <v>8868.276442024302</v>
      </c>
      <c r="AL63" s="26">
        <f t="shared" si="12"/>
        <v>1980.2761327686746</v>
      </c>
      <c r="AM63" s="26">
        <f t="shared" si="12"/>
        <v>1597.6062153446087</v>
      </c>
      <c r="AO63" s="26">
        <f t="shared" si="12"/>
        <v>1634.3128002396707</v>
      </c>
      <c r="AP63" s="26">
        <f t="shared" si="12"/>
        <v>163769.77953164303</v>
      </c>
      <c r="AQ63" s="26">
        <f t="shared" si="12"/>
        <v>683.90227748948064</v>
      </c>
    </row>
    <row r="64" spans="1:54" x14ac:dyDescent="0.25">
      <c r="K64" s="26"/>
    </row>
    <row r="65" spans="2:11" x14ac:dyDescent="0.25">
      <c r="K65" s="26"/>
    </row>
    <row r="66" spans="2:11" x14ac:dyDescent="0.25">
      <c r="B66" s="26"/>
      <c r="C66" s="26"/>
      <c r="K66" s="26"/>
    </row>
    <row r="67" spans="2:11" x14ac:dyDescent="0.25">
      <c r="B67" s="26"/>
      <c r="C67" s="26"/>
    </row>
    <row r="68" spans="2:11" x14ac:dyDescent="0.25">
      <c r="B68" s="26"/>
      <c r="C68" s="26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0000"/>
  </sheetPr>
  <dimension ref="A1:X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25" sqref="K25"/>
    </sheetView>
  </sheetViews>
  <sheetFormatPr defaultColWidth="9.140625" defaultRowHeight="12.75" x14ac:dyDescent="0.2"/>
  <cols>
    <col min="1" max="1" width="13.42578125" style="59" customWidth="1"/>
    <col min="2" max="3" width="9.5703125" style="59" bestFit="1" customWidth="1"/>
    <col min="4" max="5" width="9.5703125" style="59" customWidth="1"/>
    <col min="6" max="8" width="9.5703125" style="59" bestFit="1" customWidth="1"/>
    <col min="9" max="9" width="10" style="59" bestFit="1" customWidth="1"/>
    <col min="10" max="10" width="10.140625" style="59" bestFit="1" customWidth="1"/>
    <col min="11" max="11" width="10.7109375" style="59" customWidth="1"/>
    <col min="12" max="12" width="9.85546875" style="59" bestFit="1" customWidth="1"/>
    <col min="13" max="15" width="9.5703125" style="59" bestFit="1" customWidth="1"/>
    <col min="16" max="16" width="9.5703125" style="59" customWidth="1"/>
    <col min="17" max="21" width="9.28515625" style="59" bestFit="1" customWidth="1"/>
    <col min="22" max="22" width="9.85546875" style="59" bestFit="1" customWidth="1"/>
    <col min="23" max="23" width="9.140625" style="44"/>
    <col min="24" max="24" width="9.85546875" style="44" bestFit="1" customWidth="1"/>
    <col min="25" max="16384" width="9.140625" style="59"/>
  </cols>
  <sheetData>
    <row r="1" spans="1:24" x14ac:dyDescent="0.2">
      <c r="B1" s="59" t="s">
        <v>486</v>
      </c>
    </row>
    <row r="2" spans="1:24" x14ac:dyDescent="0.2">
      <c r="A2" s="44" t="s">
        <v>227</v>
      </c>
      <c r="B2" s="44" t="s">
        <v>391</v>
      </c>
      <c r="C2" s="44" t="s">
        <v>131</v>
      </c>
      <c r="D2" s="44" t="s">
        <v>132</v>
      </c>
      <c r="E2" s="44" t="s">
        <v>133</v>
      </c>
      <c r="F2" s="44" t="s">
        <v>342</v>
      </c>
      <c r="G2" s="44" t="s">
        <v>343</v>
      </c>
      <c r="H2" s="44" t="s">
        <v>59</v>
      </c>
      <c r="I2" s="44" t="s">
        <v>136</v>
      </c>
      <c r="J2" s="44" t="s">
        <v>137</v>
      </c>
      <c r="K2" s="44" t="s">
        <v>138</v>
      </c>
      <c r="L2" s="44" t="s">
        <v>139</v>
      </c>
      <c r="M2" s="44" t="s">
        <v>140</v>
      </c>
      <c r="N2" s="44" t="s">
        <v>142</v>
      </c>
      <c r="O2" s="44" t="s">
        <v>143</v>
      </c>
      <c r="P2" s="44" t="s">
        <v>144</v>
      </c>
      <c r="Q2" s="44" t="s">
        <v>145</v>
      </c>
      <c r="R2" s="44" t="s">
        <v>60</v>
      </c>
      <c r="S2" s="44" t="s">
        <v>236</v>
      </c>
      <c r="T2" s="44" t="s">
        <v>148</v>
      </c>
      <c r="U2" s="44" t="s">
        <v>150</v>
      </c>
      <c r="V2" s="59" t="s">
        <v>235</v>
      </c>
      <c r="W2" s="44" t="s">
        <v>170</v>
      </c>
      <c r="X2" s="44" t="s">
        <v>389</v>
      </c>
    </row>
    <row r="3" spans="1:24" x14ac:dyDescent="0.2">
      <c r="A3" s="44" t="s">
        <v>0</v>
      </c>
      <c r="B3" s="44">
        <v>44121.402499999902</v>
      </c>
      <c r="C3" s="44">
        <v>22280.581489999899</v>
      </c>
      <c r="D3" s="44">
        <v>22280.581489999899</v>
      </c>
      <c r="E3" s="44">
        <v>5513.9355109999997</v>
      </c>
      <c r="F3" s="44">
        <v>288616.57640000002</v>
      </c>
      <c r="G3" s="44">
        <v>133126.01292000001</v>
      </c>
      <c r="H3" s="44">
        <v>213246.99220000001</v>
      </c>
      <c r="I3" s="44">
        <v>31951.1190399999</v>
      </c>
      <c r="J3" s="44">
        <v>7696.9967959999904</v>
      </c>
      <c r="K3" s="44">
        <v>52490.531230000001</v>
      </c>
      <c r="L3" s="44">
        <v>30383.155320000002</v>
      </c>
      <c r="M3" s="44">
        <v>30383.155320000002</v>
      </c>
      <c r="N3" s="44">
        <v>80974.052320000003</v>
      </c>
      <c r="O3" s="44">
        <v>692100.99537929904</v>
      </c>
      <c r="P3" s="44">
        <v>129291.33798399899</v>
      </c>
      <c r="Q3" s="44">
        <v>12747.4381399999</v>
      </c>
      <c r="R3" s="44">
        <v>12747.4381399999</v>
      </c>
      <c r="S3" s="44">
        <v>40290.478519999997</v>
      </c>
      <c r="T3" s="44">
        <v>51172.368560000003</v>
      </c>
      <c r="U3" s="44">
        <v>124771.925869999</v>
      </c>
      <c r="V3" s="44">
        <v>45658.204767000003</v>
      </c>
      <c r="W3" s="44">
        <v>619773.88639999996</v>
      </c>
      <c r="X3" s="44">
        <v>1938180.6231</v>
      </c>
    </row>
    <row r="4" spans="1:24" x14ac:dyDescent="0.2">
      <c r="A4" s="44" t="s">
        <v>2</v>
      </c>
      <c r="B4" s="44">
        <v>87692.530899999998</v>
      </c>
      <c r="C4" s="44">
        <v>44317.949899999898</v>
      </c>
      <c r="D4" s="44">
        <v>44317.949899999898</v>
      </c>
      <c r="E4" s="44">
        <v>10967.685289999899</v>
      </c>
      <c r="F4" s="44">
        <v>155919.74849999999</v>
      </c>
      <c r="G4" s="44">
        <v>79397.079599999895</v>
      </c>
      <c r="H4" s="44">
        <v>423216.9215</v>
      </c>
      <c r="I4" s="44">
        <v>63503.7644</v>
      </c>
      <c r="J4" s="44">
        <v>15117.78853</v>
      </c>
      <c r="K4" s="44">
        <v>104326.39569999999</v>
      </c>
      <c r="L4" s="44">
        <v>60434.681700000001</v>
      </c>
      <c r="M4" s="44">
        <v>60434.681700000001</v>
      </c>
      <c r="N4" s="44">
        <v>161050.21049999999</v>
      </c>
      <c r="O4" s="44">
        <v>290877.70866</v>
      </c>
      <c r="P4" s="44">
        <v>261819.38271000001</v>
      </c>
      <c r="Q4" s="44">
        <v>14620.1479</v>
      </c>
      <c r="R4" s="44">
        <v>14620.1479</v>
      </c>
      <c r="S4" s="44">
        <v>79358.016399999906</v>
      </c>
      <c r="T4" s="44">
        <v>117518.837999999</v>
      </c>
      <c r="U4" s="44">
        <v>282778.53350000002</v>
      </c>
      <c r="V4" s="44">
        <v>63075.574220000002</v>
      </c>
      <c r="W4" s="44">
        <v>441643.43780000001</v>
      </c>
      <c r="X4" s="44">
        <v>2005124.4567</v>
      </c>
    </row>
    <row r="5" spans="1:24" x14ac:dyDescent="0.2">
      <c r="A5" s="44" t="s">
        <v>3</v>
      </c>
      <c r="B5" s="44">
        <v>36717.089846999901</v>
      </c>
      <c r="C5" s="44">
        <v>18534.7777089999</v>
      </c>
      <c r="D5" s="44">
        <v>18534.7777089999</v>
      </c>
      <c r="E5" s="44">
        <v>4586.92947</v>
      </c>
      <c r="F5" s="44">
        <v>182995.26517</v>
      </c>
      <c r="G5" s="44">
        <v>66729.669505999904</v>
      </c>
      <c r="H5" s="44">
        <v>177522.14540999901</v>
      </c>
      <c r="I5" s="44">
        <v>26589.183738</v>
      </c>
      <c r="J5" s="44">
        <v>6424.2007039999999</v>
      </c>
      <c r="K5" s="44">
        <v>43681.734769000002</v>
      </c>
      <c r="L5" s="44">
        <v>25275.143006999901</v>
      </c>
      <c r="M5" s="44">
        <v>25275.143006999901</v>
      </c>
      <c r="N5" s="44">
        <v>67362.778859999904</v>
      </c>
      <c r="O5" s="44">
        <v>724321.43234949897</v>
      </c>
      <c r="P5" s="44">
        <v>101675.45460759899</v>
      </c>
      <c r="Q5" s="44">
        <v>20462.197576999999</v>
      </c>
      <c r="R5" s="44">
        <v>20462.197576999999</v>
      </c>
      <c r="S5" s="44">
        <v>33603.361976999899</v>
      </c>
      <c r="T5" s="44">
        <v>31330.770103999901</v>
      </c>
      <c r="U5" s="44">
        <v>88442.108859999993</v>
      </c>
      <c r="V5" s="44">
        <v>31399.4137949</v>
      </c>
      <c r="W5" s="44">
        <v>387324.76117000001</v>
      </c>
      <c r="X5" s="44">
        <v>1593666.02189999</v>
      </c>
    </row>
    <row r="6" spans="1:24" x14ac:dyDescent="0.2">
      <c r="A6" s="44" t="s">
        <v>4</v>
      </c>
      <c r="B6" s="44">
        <v>98845.442429999996</v>
      </c>
      <c r="C6" s="44">
        <v>49919.25978</v>
      </c>
      <c r="D6" s="44">
        <v>49919.25978</v>
      </c>
      <c r="E6" s="44">
        <v>12353.880864999999</v>
      </c>
      <c r="F6" s="44">
        <v>170978.25831999999</v>
      </c>
      <c r="G6" s="44">
        <v>97358.847720000005</v>
      </c>
      <c r="H6" s="44">
        <v>477455.67979999899</v>
      </c>
      <c r="I6" s="44">
        <v>71580.273419999896</v>
      </c>
      <c r="J6" s="44">
        <v>17087.766765999899</v>
      </c>
      <c r="K6" s="44">
        <v>117594.852179999</v>
      </c>
      <c r="L6" s="44">
        <v>68072.972450000001</v>
      </c>
      <c r="M6" s="44">
        <v>68072.972450000001</v>
      </c>
      <c r="N6" s="44">
        <v>181420.40359999999</v>
      </c>
      <c r="O6" s="44">
        <v>535210.15965399996</v>
      </c>
      <c r="P6" s="44">
        <v>269364.882155</v>
      </c>
      <c r="Q6" s="44">
        <v>32658.266881299998</v>
      </c>
      <c r="R6" s="44">
        <v>32658.266881299998</v>
      </c>
      <c r="S6" s="44">
        <v>89630.658219999998</v>
      </c>
      <c r="T6" s="44">
        <v>199143.133039999</v>
      </c>
      <c r="U6" s="44">
        <v>418687.36969999998</v>
      </c>
      <c r="V6" s="44">
        <v>56183.663307000003</v>
      </c>
      <c r="W6" s="44">
        <v>478502.80579999997</v>
      </c>
      <c r="X6" s="44">
        <v>2573967.327</v>
      </c>
    </row>
    <row r="7" spans="1:24" x14ac:dyDescent="0.2">
      <c r="A7" s="44" t="s">
        <v>5</v>
      </c>
      <c r="B7" s="44">
        <v>34330.328280000002</v>
      </c>
      <c r="C7" s="44">
        <v>17358.933487999901</v>
      </c>
      <c r="D7" s="44">
        <v>17358.933487999901</v>
      </c>
      <c r="E7" s="44">
        <v>4295.9420809999901</v>
      </c>
      <c r="F7" s="44">
        <v>57346.145198999999</v>
      </c>
      <c r="G7" s="44">
        <v>25626.8558239999</v>
      </c>
      <c r="H7" s="44">
        <v>165949.354049999</v>
      </c>
      <c r="I7" s="44">
        <v>24860.777989999999</v>
      </c>
      <c r="J7" s="44">
        <v>5923.8808009999902</v>
      </c>
      <c r="K7" s="44">
        <v>40842.244879999998</v>
      </c>
      <c r="L7" s="44">
        <v>23671.695797</v>
      </c>
      <c r="M7" s="44">
        <v>23671.695797</v>
      </c>
      <c r="N7" s="44">
        <v>63086.00995</v>
      </c>
      <c r="O7" s="44">
        <v>131224.957652899</v>
      </c>
      <c r="P7" s="44">
        <v>98702.506617299994</v>
      </c>
      <c r="Q7" s="44">
        <v>32852.2597194099</v>
      </c>
      <c r="R7" s="44">
        <v>32852.2597194099</v>
      </c>
      <c r="S7" s="44">
        <v>31093.950579999899</v>
      </c>
      <c r="T7" s="44">
        <v>55319.590769999901</v>
      </c>
      <c r="U7" s="44">
        <v>124729.771839999</v>
      </c>
      <c r="V7" s="44">
        <v>14697.6060038</v>
      </c>
      <c r="W7" s="44">
        <v>162088.78362999999</v>
      </c>
      <c r="X7" s="44">
        <v>801132.88280000002</v>
      </c>
    </row>
    <row r="8" spans="1:24" x14ac:dyDescent="0.2">
      <c r="A8" s="44" t="s">
        <v>6</v>
      </c>
      <c r="B8" s="44">
        <v>1564.9157540000001</v>
      </c>
      <c r="C8" s="44">
        <v>787.91176499999904</v>
      </c>
      <c r="D8" s="44">
        <v>787.91176499999904</v>
      </c>
      <c r="E8" s="44">
        <v>194.98825429999999</v>
      </c>
      <c r="F8" s="44">
        <v>2079.8444399999998</v>
      </c>
      <c r="G8" s="44">
        <v>885.10748199999898</v>
      </c>
      <c r="H8" s="44">
        <v>7654.1652199999999</v>
      </c>
      <c r="I8" s="44">
        <v>1133.2529850000001</v>
      </c>
      <c r="J8" s="44">
        <v>279.16906399999999</v>
      </c>
      <c r="K8" s="44">
        <v>1861.75480299999</v>
      </c>
      <c r="L8" s="44">
        <v>1074.442914</v>
      </c>
      <c r="M8" s="44">
        <v>1074.442914</v>
      </c>
      <c r="N8" s="44">
        <v>2865.8732599999998</v>
      </c>
      <c r="O8" s="44">
        <v>42701.570638800004</v>
      </c>
      <c r="P8" s="44">
        <v>3745.1532791999898</v>
      </c>
      <c r="Q8" s="44">
        <v>581.46973179999998</v>
      </c>
      <c r="R8" s="44">
        <v>581.46973179999998</v>
      </c>
      <c r="S8" s="44">
        <v>1453.4526079999901</v>
      </c>
      <c r="T8" s="44">
        <v>1391.8056319999901</v>
      </c>
      <c r="U8" s="44">
        <v>3984.92877</v>
      </c>
      <c r="V8" s="44">
        <v>676.25374109999905</v>
      </c>
      <c r="W8" s="44">
        <v>8843.57258</v>
      </c>
      <c r="X8" s="44">
        <v>71105.621089999899</v>
      </c>
    </row>
    <row r="9" spans="1:24" x14ac:dyDescent="0.2">
      <c r="A9" s="44" t="s">
        <v>7</v>
      </c>
      <c r="B9" s="44">
        <v>643.48009999999999</v>
      </c>
      <c r="C9" s="44">
        <v>324.75505900000002</v>
      </c>
      <c r="D9" s="44">
        <v>324.75505900000002</v>
      </c>
      <c r="E9" s="44">
        <v>80.368610999999902</v>
      </c>
      <c r="F9" s="44">
        <v>1604.82789999999</v>
      </c>
      <c r="G9" s="44">
        <v>616.13847899999905</v>
      </c>
      <c r="H9" s="44">
        <v>3209.5759499999899</v>
      </c>
      <c r="I9" s="44">
        <v>465.98514499999902</v>
      </c>
      <c r="J9" s="44">
        <v>112.698325</v>
      </c>
      <c r="K9" s="44">
        <v>765.53673000000003</v>
      </c>
      <c r="L9" s="44">
        <v>442.85615699999897</v>
      </c>
      <c r="M9" s="44">
        <v>442.85615699999897</v>
      </c>
      <c r="N9" s="44">
        <v>1182.64256</v>
      </c>
      <c r="O9" s="44">
        <v>10541.1065187</v>
      </c>
      <c r="P9" s="44">
        <v>1727.12058939999</v>
      </c>
      <c r="Q9" s="44">
        <v>663.51526000000001</v>
      </c>
      <c r="R9" s="44">
        <v>663.51526000000001</v>
      </c>
      <c r="S9" s="44">
        <v>589.59672</v>
      </c>
      <c r="T9" s="44">
        <v>565.819289999999</v>
      </c>
      <c r="U9" s="44">
        <v>1609.5253399999999</v>
      </c>
      <c r="V9" s="44">
        <v>396.81324560000002</v>
      </c>
      <c r="W9" s="44">
        <v>4064.65660999999</v>
      </c>
      <c r="X9" s="44">
        <v>22923.372999999901</v>
      </c>
    </row>
    <row r="10" spans="1:24" x14ac:dyDescent="0.2">
      <c r="A10" s="44" t="s">
        <v>8</v>
      </c>
      <c r="B10" s="44">
        <v>48.172631999999901</v>
      </c>
      <c r="C10" s="44">
        <v>24.264169999999901</v>
      </c>
      <c r="D10" s="44">
        <v>24.264169999999901</v>
      </c>
      <c r="E10" s="44">
        <v>6.0048475000000003</v>
      </c>
      <c r="F10" s="44">
        <v>73.396801999999994</v>
      </c>
      <c r="G10" s="44">
        <v>26.009713999999999</v>
      </c>
      <c r="H10" s="44">
        <v>234.08813000000001</v>
      </c>
      <c r="I10" s="44">
        <v>34.884889999999999</v>
      </c>
      <c r="J10" s="44">
        <v>8.5695855000000094</v>
      </c>
      <c r="K10" s="44">
        <v>57.310387999999897</v>
      </c>
      <c r="L10" s="44">
        <v>33.088561999999897</v>
      </c>
      <c r="M10" s="44">
        <v>33.088561999999897</v>
      </c>
      <c r="N10" s="44">
        <v>88.219725999999895</v>
      </c>
      <c r="O10" s="44">
        <v>1711.0421323</v>
      </c>
      <c r="P10" s="44">
        <v>125.38445259999899</v>
      </c>
      <c r="Q10" s="44">
        <v>22.051145999999999</v>
      </c>
      <c r="R10" s="44">
        <v>22.051145999999999</v>
      </c>
      <c r="S10" s="44">
        <v>44.643085999999997</v>
      </c>
      <c r="T10" s="44">
        <v>46.376139999999999</v>
      </c>
      <c r="U10" s="44">
        <v>127.67514199999999</v>
      </c>
      <c r="V10" s="44">
        <v>25.647663099999999</v>
      </c>
      <c r="W10" s="44">
        <v>234.66738999999899</v>
      </c>
      <c r="X10" s="44">
        <v>2571.30996</v>
      </c>
    </row>
    <row r="11" spans="1:24" x14ac:dyDescent="0.2">
      <c r="A11" s="44" t="s">
        <v>9</v>
      </c>
      <c r="B11" s="44">
        <v>51618.243699999897</v>
      </c>
      <c r="C11" s="44">
        <v>26060.725299999998</v>
      </c>
      <c r="D11" s="44">
        <v>26060.725299999998</v>
      </c>
      <c r="E11" s="44">
        <v>6449.4371099999998</v>
      </c>
      <c r="F11" s="44">
        <v>252728.29829999999</v>
      </c>
      <c r="G11" s="44">
        <v>168132.31539999999</v>
      </c>
      <c r="H11" s="44">
        <v>260191.18019999901</v>
      </c>
      <c r="I11" s="44">
        <v>37380.054600000003</v>
      </c>
      <c r="J11" s="44">
        <v>9012.4538599999996</v>
      </c>
      <c r="K11" s="44">
        <v>61409.402999999998</v>
      </c>
      <c r="L11" s="44">
        <v>35537.989300000001</v>
      </c>
      <c r="M11" s="44">
        <v>35537.989300000001</v>
      </c>
      <c r="N11" s="44">
        <v>94967.8918999999</v>
      </c>
      <c r="O11" s="44">
        <v>481032.014269999</v>
      </c>
      <c r="P11" s="44">
        <v>141777.89605000001</v>
      </c>
      <c r="Q11" s="44">
        <v>15156.127920000001</v>
      </c>
      <c r="R11" s="44">
        <v>15156.127920000001</v>
      </c>
      <c r="S11" s="44">
        <v>47193.578299999899</v>
      </c>
      <c r="T11" s="44">
        <v>66474.999199999904</v>
      </c>
      <c r="U11" s="44">
        <v>161649.33960000001</v>
      </c>
      <c r="V11" s="44">
        <v>35761.759850000002</v>
      </c>
      <c r="W11" s="44">
        <v>583905.65800000005</v>
      </c>
      <c r="X11" s="44">
        <v>1793037.46339999</v>
      </c>
    </row>
    <row r="12" spans="1:24" x14ac:dyDescent="0.2">
      <c r="A12" s="44" t="s">
        <v>10</v>
      </c>
      <c r="B12" s="44">
        <v>52041.672479999899</v>
      </c>
      <c r="C12" s="44">
        <v>26286.391008999999</v>
      </c>
      <c r="D12" s="44">
        <v>26286.391008999999</v>
      </c>
      <c r="E12" s="44">
        <v>6505.285613</v>
      </c>
      <c r="F12" s="44">
        <v>334394.51929999999</v>
      </c>
      <c r="G12" s="44">
        <v>169612.47781999901</v>
      </c>
      <c r="H12" s="44">
        <v>252665.65388</v>
      </c>
      <c r="I12" s="44">
        <v>37686.691656000003</v>
      </c>
      <c r="J12" s="44">
        <v>9061.9295629999997</v>
      </c>
      <c r="K12" s="44">
        <v>61913.156799999997</v>
      </c>
      <c r="L12" s="44">
        <v>35845.7447839999</v>
      </c>
      <c r="M12" s="44">
        <v>35845.7447839999</v>
      </c>
      <c r="N12" s="44">
        <v>95558.907049999994</v>
      </c>
      <c r="O12" s="44">
        <v>672341.39664802002</v>
      </c>
      <c r="P12" s="44">
        <v>152259.44484519999</v>
      </c>
      <c r="Q12" s="44">
        <v>18329.371563000001</v>
      </c>
      <c r="R12" s="44">
        <v>18329.371563000001</v>
      </c>
      <c r="S12" s="44">
        <v>47460.300429999901</v>
      </c>
      <c r="T12" s="44">
        <v>53307.855481999897</v>
      </c>
      <c r="U12" s="44">
        <v>137758.77838</v>
      </c>
      <c r="V12" s="44">
        <v>50346.158107499999</v>
      </c>
      <c r="W12" s="44">
        <v>728806.79829999898</v>
      </c>
      <c r="X12" s="44">
        <v>2119719.7442000001</v>
      </c>
    </row>
    <row r="13" spans="1:24" x14ac:dyDescent="0.2">
      <c r="A13" s="44" t="s">
        <v>12</v>
      </c>
      <c r="B13" s="44">
        <v>33085.144859999898</v>
      </c>
      <c r="C13" s="44">
        <v>16729.575169999898</v>
      </c>
      <c r="D13" s="44">
        <v>16729.575169999898</v>
      </c>
      <c r="E13" s="44">
        <v>4140.1894069999998</v>
      </c>
      <c r="F13" s="44">
        <v>67807.146759999901</v>
      </c>
      <c r="G13" s="44">
        <v>32461.619340000001</v>
      </c>
      <c r="H13" s="44">
        <v>159870.24329999901</v>
      </c>
      <c r="I13" s="44">
        <v>23959.060509999999</v>
      </c>
      <c r="J13" s="44">
        <v>5704.7015149999997</v>
      </c>
      <c r="K13" s="44">
        <v>39360.869429999897</v>
      </c>
      <c r="L13" s="44">
        <v>22813.45823</v>
      </c>
      <c r="M13" s="44">
        <v>22813.45823</v>
      </c>
      <c r="N13" s="44">
        <v>60797.51554</v>
      </c>
      <c r="O13" s="44">
        <v>60924.308655200002</v>
      </c>
      <c r="P13" s="44">
        <v>80194.954291000002</v>
      </c>
      <c r="Q13" s="44">
        <v>15567.242273018999</v>
      </c>
      <c r="R13" s="44">
        <v>15567.242273018999</v>
      </c>
      <c r="S13" s="44">
        <v>29948.564899999899</v>
      </c>
      <c r="T13" s="44">
        <v>53482.883799999901</v>
      </c>
      <c r="U13" s="44">
        <v>120421.56279</v>
      </c>
      <c r="V13" s="44">
        <v>11781.668213499999</v>
      </c>
      <c r="W13" s="44">
        <v>193144.11008000001</v>
      </c>
      <c r="X13" s="44">
        <v>726539.80180000002</v>
      </c>
    </row>
    <row r="14" spans="1:24" x14ac:dyDescent="0.2">
      <c r="A14" s="44" t="s">
        <v>13</v>
      </c>
      <c r="B14" s="44">
        <v>18448.6501684</v>
      </c>
      <c r="C14" s="44">
        <v>9316.9852706000001</v>
      </c>
      <c r="D14" s="44">
        <v>9316.9852706000001</v>
      </c>
      <c r="E14" s="44">
        <v>2305.7416049999902</v>
      </c>
      <c r="F14" s="44">
        <v>7671.3203158999904</v>
      </c>
      <c r="G14" s="44">
        <v>3648.9745859999998</v>
      </c>
      <c r="H14" s="44">
        <v>89438.001692000005</v>
      </c>
      <c r="I14" s="44">
        <v>13359.8395237</v>
      </c>
      <c r="J14" s="44">
        <v>3216.3918633999901</v>
      </c>
      <c r="K14" s="44">
        <v>21948.079037</v>
      </c>
      <c r="L14" s="44">
        <v>12705.227188000001</v>
      </c>
      <c r="M14" s="44">
        <v>12705.227188000001</v>
      </c>
      <c r="N14" s="44">
        <v>33867.058736999999</v>
      </c>
      <c r="O14" s="44">
        <v>173062.15218640101</v>
      </c>
      <c r="P14" s="44">
        <v>48781.38962907</v>
      </c>
      <c r="Q14" s="44">
        <v>39387.600660578697</v>
      </c>
      <c r="R14" s="44">
        <v>39387.600660578697</v>
      </c>
      <c r="S14" s="44">
        <v>16839.748519899898</v>
      </c>
      <c r="T14" s="44">
        <v>16368.4443705999</v>
      </c>
      <c r="U14" s="44">
        <v>46996.981026000001</v>
      </c>
      <c r="V14" s="44">
        <v>8587.4308146500007</v>
      </c>
      <c r="W14" s="44">
        <v>27710.292134999901</v>
      </c>
      <c r="X14" s="44">
        <v>436674.67378999997</v>
      </c>
    </row>
    <row r="15" spans="1:24" x14ac:dyDescent="0.2">
      <c r="A15" s="44" t="s">
        <v>14</v>
      </c>
      <c r="B15" s="44">
        <v>11823.901672599901</v>
      </c>
      <c r="C15" s="44">
        <v>5968.7531257000001</v>
      </c>
      <c r="D15" s="44">
        <v>5968.7531257000001</v>
      </c>
      <c r="E15" s="44">
        <v>1477.1324130999999</v>
      </c>
      <c r="F15" s="44">
        <v>7130.7355000999996</v>
      </c>
      <c r="G15" s="44">
        <v>3426.0383514</v>
      </c>
      <c r="H15" s="44">
        <v>57289.540744999897</v>
      </c>
      <c r="I15" s="44">
        <v>8562.4353850999905</v>
      </c>
      <c r="J15" s="44">
        <v>2068.4369560999999</v>
      </c>
      <c r="K15" s="44">
        <v>14066.714962</v>
      </c>
      <c r="L15" s="44">
        <v>8139.3632890999897</v>
      </c>
      <c r="M15" s="44">
        <v>8139.3632890999897</v>
      </c>
      <c r="N15" s="44">
        <v>21695.773835999898</v>
      </c>
      <c r="O15" s="44">
        <v>111694.793142689</v>
      </c>
      <c r="P15" s="44">
        <v>31141.10598425</v>
      </c>
      <c r="Q15" s="44">
        <v>21782.174725082299</v>
      </c>
      <c r="R15" s="44">
        <v>21782.174725082299</v>
      </c>
      <c r="S15" s="44">
        <v>10820.1937944</v>
      </c>
      <c r="T15" s="44">
        <v>10455.8162648999</v>
      </c>
      <c r="U15" s="44">
        <v>30063.324927000001</v>
      </c>
      <c r="V15" s="44">
        <v>5321.6681672699997</v>
      </c>
      <c r="W15" s="44">
        <v>26979.844898999901</v>
      </c>
      <c r="X15" s="44">
        <v>289459.04008000001</v>
      </c>
    </row>
    <row r="16" spans="1:24" x14ac:dyDescent="0.2">
      <c r="A16" s="44" t="s">
        <v>15</v>
      </c>
      <c r="B16" s="44">
        <v>16217.725163700001</v>
      </c>
      <c r="C16" s="44">
        <v>8196.6198525</v>
      </c>
      <c r="D16" s="44">
        <v>8196.6198525</v>
      </c>
      <c r="E16" s="44">
        <v>2028.47832729999</v>
      </c>
      <c r="F16" s="44">
        <v>5259.62170959999</v>
      </c>
      <c r="G16" s="44">
        <v>2844.59439409999</v>
      </c>
      <c r="H16" s="44">
        <v>78592.317928000004</v>
      </c>
      <c r="I16" s="44">
        <v>11744.294633400001</v>
      </c>
      <c r="J16" s="44">
        <v>2810.6113958999899</v>
      </c>
      <c r="K16" s="44">
        <v>19293.969983999999</v>
      </c>
      <c r="L16" s="44">
        <v>11177.4173649</v>
      </c>
      <c r="M16" s="44">
        <v>11177.4173649</v>
      </c>
      <c r="N16" s="44">
        <v>29793.203583999901</v>
      </c>
      <c r="O16" s="44">
        <v>58726.2025398759</v>
      </c>
      <c r="P16" s="44">
        <v>39861.949118529898</v>
      </c>
      <c r="Q16" s="44">
        <v>39195.543547739398</v>
      </c>
      <c r="R16" s="44">
        <v>39195.543547739398</v>
      </c>
      <c r="S16" s="44">
        <v>14737.318892900001</v>
      </c>
      <c r="T16" s="44">
        <v>14220.515701099899</v>
      </c>
      <c r="U16" s="44">
        <v>41082.696555000002</v>
      </c>
      <c r="V16" s="44">
        <v>6797.3036615000001</v>
      </c>
      <c r="W16" s="44">
        <v>17140.561483000001</v>
      </c>
      <c r="X16" s="44">
        <v>279091.60694999999</v>
      </c>
    </row>
    <row r="17" spans="1:24" x14ac:dyDescent="0.2">
      <c r="A17" s="44" t="s">
        <v>16</v>
      </c>
      <c r="B17" s="44">
        <v>34277.816851000003</v>
      </c>
      <c r="C17" s="44">
        <v>17328.233667999899</v>
      </c>
      <c r="D17" s="44">
        <v>17328.233667999899</v>
      </c>
      <c r="E17" s="44">
        <v>4288.3414951000004</v>
      </c>
      <c r="F17" s="44">
        <v>15868.2152029999</v>
      </c>
      <c r="G17" s="44">
        <v>8306.8497029999999</v>
      </c>
      <c r="H17" s="44">
        <v>165562.99736000001</v>
      </c>
      <c r="I17" s="44">
        <v>24822.7501019999</v>
      </c>
      <c r="J17" s="44">
        <v>5929.8443477999899</v>
      </c>
      <c r="K17" s="44">
        <v>40779.787170000003</v>
      </c>
      <c r="L17" s="44">
        <v>23629.845375000001</v>
      </c>
      <c r="M17" s="44">
        <v>23629.845375000001</v>
      </c>
      <c r="N17" s="44">
        <v>62971.530769999903</v>
      </c>
      <c r="O17" s="44">
        <v>74281.040252659906</v>
      </c>
      <c r="P17" s="44">
        <v>97381.652105810004</v>
      </c>
      <c r="Q17" s="44">
        <v>60459.637556399997</v>
      </c>
      <c r="R17" s="44">
        <v>60459.637556399997</v>
      </c>
      <c r="S17" s="44">
        <v>31105.526028999899</v>
      </c>
      <c r="T17" s="44">
        <v>30390.8085499999</v>
      </c>
      <c r="U17" s="44">
        <v>87337.652268999896</v>
      </c>
      <c r="V17" s="44">
        <v>19339.208054119899</v>
      </c>
      <c r="W17" s="44">
        <v>47062.77117</v>
      </c>
      <c r="X17" s="44">
        <v>569821.34547999897</v>
      </c>
    </row>
    <row r="18" spans="1:24" x14ac:dyDescent="0.2">
      <c r="A18" s="44" t="s">
        <v>17</v>
      </c>
      <c r="B18" s="44">
        <v>17176.699696</v>
      </c>
      <c r="C18" s="44">
        <v>8654.3073010000007</v>
      </c>
      <c r="D18" s="44">
        <v>8654.3073010000007</v>
      </c>
      <c r="E18" s="44">
        <v>2141.7430060000002</v>
      </c>
      <c r="F18" s="44">
        <v>19638.352762999901</v>
      </c>
      <c r="G18" s="44">
        <v>7365.8218040000002</v>
      </c>
      <c r="H18" s="44">
        <v>83056.622140000007</v>
      </c>
      <c r="I18" s="44">
        <v>12438.739095999999</v>
      </c>
      <c r="J18" s="44">
        <v>3049.8373434999999</v>
      </c>
      <c r="K18" s="44">
        <v>20434.834691</v>
      </c>
      <c r="L18" s="44">
        <v>11801.534322</v>
      </c>
      <c r="M18" s="44">
        <v>11801.534322</v>
      </c>
      <c r="N18" s="44">
        <v>31454.966043</v>
      </c>
      <c r="O18" s="44">
        <v>448336.44469246001</v>
      </c>
      <c r="P18" s="44">
        <v>48271.763141800002</v>
      </c>
      <c r="Q18" s="44">
        <v>16166.220701939999</v>
      </c>
      <c r="R18" s="44">
        <v>16166.220701939999</v>
      </c>
      <c r="S18" s="44">
        <v>15894.633449999899</v>
      </c>
      <c r="T18" s="44">
        <v>14958.359263999901</v>
      </c>
      <c r="U18" s="44">
        <v>43259.707431999901</v>
      </c>
      <c r="V18" s="44">
        <v>8338.14348289999</v>
      </c>
      <c r="W18" s="44">
        <v>70184.024569999994</v>
      </c>
      <c r="X18" s="44">
        <v>740501.03573999903</v>
      </c>
    </row>
    <row r="19" spans="1:24" x14ac:dyDescent="0.2">
      <c r="A19" s="44" t="s">
        <v>18</v>
      </c>
      <c r="B19" s="44">
        <v>37031.001729999902</v>
      </c>
      <c r="C19" s="44">
        <v>18698.372866999998</v>
      </c>
      <c r="D19" s="44">
        <v>18698.372866999998</v>
      </c>
      <c r="E19" s="44">
        <v>4627.4184059999898</v>
      </c>
      <c r="F19" s="44">
        <v>222550.43392999901</v>
      </c>
      <c r="G19" s="44">
        <v>95122.554999999993</v>
      </c>
      <c r="H19" s="44">
        <v>185088.33519000001</v>
      </c>
      <c r="I19" s="44">
        <v>26816.50909</v>
      </c>
      <c r="J19" s="44">
        <v>6461.187559</v>
      </c>
      <c r="K19" s="44">
        <v>44055.193019999897</v>
      </c>
      <c r="L19" s="44">
        <v>25498.2425799999</v>
      </c>
      <c r="M19" s="44">
        <v>25498.2425799999</v>
      </c>
      <c r="N19" s="44">
        <v>68100.969209999996</v>
      </c>
      <c r="O19" s="44">
        <v>442037.18723600003</v>
      </c>
      <c r="P19" s="44">
        <v>101299.274834999</v>
      </c>
      <c r="Q19" s="44">
        <v>13672.78789</v>
      </c>
      <c r="R19" s="44">
        <v>13672.78789</v>
      </c>
      <c r="S19" s="44">
        <v>33835.754650000003</v>
      </c>
      <c r="T19" s="44">
        <v>37576.76339</v>
      </c>
      <c r="U19" s="44">
        <v>97310.343770000007</v>
      </c>
      <c r="V19" s="44">
        <v>38443.158093999999</v>
      </c>
      <c r="W19" s="44">
        <v>459353.88819999999</v>
      </c>
      <c r="X19" s="44">
        <v>1407309.226</v>
      </c>
    </row>
    <row r="20" spans="1:24" x14ac:dyDescent="0.2">
      <c r="A20" s="44" t="s">
        <v>19</v>
      </c>
      <c r="B20" s="44">
        <v>19066.140100000001</v>
      </c>
      <c r="C20" s="44">
        <v>9631.7280100000007</v>
      </c>
      <c r="D20" s="44">
        <v>9631.7280100000007</v>
      </c>
      <c r="E20" s="44">
        <v>2383.63507599999</v>
      </c>
      <c r="F20" s="44">
        <v>42432.99424</v>
      </c>
      <c r="G20" s="44">
        <v>33150.664920000003</v>
      </c>
      <c r="H20" s="44">
        <v>92570.3443999999</v>
      </c>
      <c r="I20" s="44">
        <v>13807.012489999999</v>
      </c>
      <c r="J20" s="44">
        <v>3305.9714169999902</v>
      </c>
      <c r="K20" s="44">
        <v>22682.693619999998</v>
      </c>
      <c r="L20" s="44">
        <v>13134.417079999999</v>
      </c>
      <c r="M20" s="44">
        <v>13134.417079999999</v>
      </c>
      <c r="N20" s="44">
        <v>35014.618479999997</v>
      </c>
      <c r="O20" s="44">
        <v>60620.952546599903</v>
      </c>
      <c r="P20" s="44">
        <v>30991.9993645</v>
      </c>
      <c r="Q20" s="44">
        <v>2455.8659834370001</v>
      </c>
      <c r="R20" s="44">
        <v>2455.8659834370001</v>
      </c>
      <c r="S20" s="44">
        <v>17331.457489999899</v>
      </c>
      <c r="T20" s="44">
        <v>16750.459449999998</v>
      </c>
      <c r="U20" s="44">
        <v>48253.690880000002</v>
      </c>
      <c r="V20" s="44">
        <v>5807.6891922999903</v>
      </c>
      <c r="W20" s="44">
        <v>192055.011499999</v>
      </c>
      <c r="X20" s="44">
        <v>473505.98180000001</v>
      </c>
    </row>
    <row r="21" spans="1:24" x14ac:dyDescent="0.2">
      <c r="A21" s="44" t="s">
        <v>20</v>
      </c>
      <c r="B21" s="44">
        <v>4082.774175</v>
      </c>
      <c r="C21" s="44">
        <v>2059.07770999999</v>
      </c>
      <c r="D21" s="44">
        <v>2059.07770999999</v>
      </c>
      <c r="E21" s="44">
        <v>509.57633919999898</v>
      </c>
      <c r="F21" s="44">
        <v>9825.2981</v>
      </c>
      <c r="G21" s="44">
        <v>3859.68543399999</v>
      </c>
      <c r="H21" s="44">
        <v>20230.792219999999</v>
      </c>
      <c r="I21" s="44">
        <v>2956.5991079999899</v>
      </c>
      <c r="J21" s="44">
        <v>719.22077999999999</v>
      </c>
      <c r="K21" s="44">
        <v>4857.2121360000001</v>
      </c>
      <c r="L21" s="44">
        <v>2807.8845689999998</v>
      </c>
      <c r="M21" s="44">
        <v>2807.8845689999998</v>
      </c>
      <c r="N21" s="44">
        <v>7495.3817799999997</v>
      </c>
      <c r="O21" s="44">
        <v>84130.621643699997</v>
      </c>
      <c r="P21" s="44">
        <v>10511.9964686</v>
      </c>
      <c r="Q21" s="44">
        <v>3107.6775138200001</v>
      </c>
      <c r="R21" s="44">
        <v>3107.6775138200001</v>
      </c>
      <c r="S21" s="44">
        <v>3756.9344549999901</v>
      </c>
      <c r="T21" s="44">
        <v>3597.6585749999899</v>
      </c>
      <c r="U21" s="44">
        <v>10213.9449299999</v>
      </c>
      <c r="V21" s="44">
        <v>2912.4715348</v>
      </c>
      <c r="W21" s="44">
        <v>25283.990969999999</v>
      </c>
      <c r="X21" s="44">
        <v>162138.40924999901</v>
      </c>
    </row>
    <row r="22" spans="1:24" x14ac:dyDescent="0.2">
      <c r="A22" s="44" t="s">
        <v>129</v>
      </c>
      <c r="B22" s="44">
        <v>2740.06420199999</v>
      </c>
      <c r="C22" s="44">
        <v>1381.7335315</v>
      </c>
      <c r="D22" s="44">
        <v>1381.7335315</v>
      </c>
      <c r="E22" s="44">
        <v>341.94793120000003</v>
      </c>
      <c r="F22" s="44">
        <v>6934.11381599999</v>
      </c>
      <c r="G22" s="44">
        <v>3764.4416930000002</v>
      </c>
      <c r="H22" s="44">
        <v>13471.544062999899</v>
      </c>
      <c r="I22" s="44">
        <v>1984.2556317999999</v>
      </c>
      <c r="J22" s="44">
        <v>482.04496929999999</v>
      </c>
      <c r="K22" s="44">
        <v>3259.8095109999999</v>
      </c>
      <c r="L22" s="44">
        <v>1884.2140032</v>
      </c>
      <c r="M22" s="44">
        <v>1884.2140032</v>
      </c>
      <c r="N22" s="44">
        <v>5027.2828810000001</v>
      </c>
      <c r="O22" s="44">
        <v>43834.055251559999</v>
      </c>
      <c r="P22" s="44">
        <v>6315.5857230000001</v>
      </c>
      <c r="Q22" s="44">
        <v>796.71918109000001</v>
      </c>
      <c r="R22" s="44">
        <v>796.71918109000001</v>
      </c>
      <c r="S22" s="44">
        <v>2518.4231999999902</v>
      </c>
      <c r="T22" s="44">
        <v>2420.8217817999998</v>
      </c>
      <c r="U22" s="44">
        <v>6954.3926179999999</v>
      </c>
      <c r="V22" s="44">
        <v>1163.1038986900001</v>
      </c>
      <c r="W22" s="44">
        <v>26905.116709999998</v>
      </c>
      <c r="X22" s="44">
        <v>104694.40588999999</v>
      </c>
    </row>
    <row r="23" spans="1:24" x14ac:dyDescent="0.2">
      <c r="A23" s="44" t="s">
        <v>22</v>
      </c>
      <c r="B23" s="44">
        <v>21911.806019</v>
      </c>
      <c r="C23" s="44">
        <v>11058.982807</v>
      </c>
      <c r="D23" s="44">
        <v>11058.982807</v>
      </c>
      <c r="E23" s="44">
        <v>2736.8427838999901</v>
      </c>
      <c r="F23" s="44">
        <v>31876.750553999998</v>
      </c>
      <c r="G23" s="44">
        <v>17981.184329999902</v>
      </c>
      <c r="H23" s="44">
        <v>107095.40873</v>
      </c>
      <c r="I23" s="44">
        <v>15867.725607999901</v>
      </c>
      <c r="J23" s="44">
        <v>3834.3081978999999</v>
      </c>
      <c r="K23" s="44">
        <v>26068.129441000001</v>
      </c>
      <c r="L23" s="44">
        <v>15080.708751</v>
      </c>
      <c r="M23" s="44">
        <v>15080.708751</v>
      </c>
      <c r="N23" s="44">
        <v>40220.675116999999</v>
      </c>
      <c r="O23" s="44">
        <v>201584.53323253899</v>
      </c>
      <c r="P23" s="44">
        <v>45741.032737100002</v>
      </c>
      <c r="Q23" s="44">
        <v>14764.551029099899</v>
      </c>
      <c r="R23" s="44">
        <v>14764.551029099899</v>
      </c>
      <c r="S23" s="44">
        <v>20057.939023999999</v>
      </c>
      <c r="T23" s="44">
        <v>25787.736545999898</v>
      </c>
      <c r="U23" s="44">
        <v>65293.004050000003</v>
      </c>
      <c r="V23" s="44">
        <v>8636.7859183</v>
      </c>
      <c r="W23" s="44">
        <v>143817.11507</v>
      </c>
      <c r="X23" s="44">
        <v>627639.33932999906</v>
      </c>
    </row>
    <row r="24" spans="1:24" x14ac:dyDescent="0.2">
      <c r="A24" s="44" t="s">
        <v>23</v>
      </c>
      <c r="B24" s="44">
        <v>23387.165811899999</v>
      </c>
      <c r="C24" s="44">
        <v>11815.6303665</v>
      </c>
      <c r="D24" s="44">
        <v>11815.6303665</v>
      </c>
      <c r="E24" s="44">
        <v>2924.0999081699902</v>
      </c>
      <c r="F24" s="44">
        <v>26611.388727699999</v>
      </c>
      <c r="G24" s="44">
        <v>14405.4745634999</v>
      </c>
      <c r="H24" s="44">
        <v>117624.92672099901</v>
      </c>
      <c r="I24" s="44">
        <v>16936.139213499999</v>
      </c>
      <c r="J24" s="44">
        <v>4059.0440335999901</v>
      </c>
      <c r="K24" s="44">
        <v>27823.349466200001</v>
      </c>
      <c r="L24" s="44">
        <v>16112.5287032</v>
      </c>
      <c r="M24" s="44">
        <v>16112.5287032</v>
      </c>
      <c r="N24" s="44">
        <v>43050.413159999996</v>
      </c>
      <c r="O24" s="44">
        <v>166390.82532540199</v>
      </c>
      <c r="P24" s="44">
        <v>48373.361427210002</v>
      </c>
      <c r="Q24" s="44">
        <v>28949.799384035901</v>
      </c>
      <c r="R24" s="44">
        <v>28949.799384035901</v>
      </c>
      <c r="S24" s="44">
        <v>21286.057008</v>
      </c>
      <c r="T24" s="44">
        <v>25913.450165099999</v>
      </c>
      <c r="U24" s="44">
        <v>67375.492775000006</v>
      </c>
      <c r="V24" s="44">
        <v>8389.3174101899895</v>
      </c>
      <c r="W24" s="44">
        <v>106210.923753999</v>
      </c>
      <c r="X24" s="44">
        <v>568761.89749899996</v>
      </c>
    </row>
    <row r="25" spans="1:24" x14ac:dyDescent="0.2">
      <c r="A25" s="44" t="s">
        <v>24</v>
      </c>
      <c r="B25" s="44">
        <v>40099.990546999899</v>
      </c>
      <c r="C25" s="44">
        <v>20244.716471999898</v>
      </c>
      <c r="D25" s="44">
        <v>20244.716471999898</v>
      </c>
      <c r="E25" s="44">
        <v>5010.1052159999999</v>
      </c>
      <c r="F25" s="44">
        <v>238895.85974999901</v>
      </c>
      <c r="G25" s="44">
        <v>106577.923521</v>
      </c>
      <c r="H25" s="44">
        <v>194246.04326999999</v>
      </c>
      <c r="I25" s="44">
        <v>29038.96846</v>
      </c>
      <c r="J25" s="44">
        <v>7009.7222199999997</v>
      </c>
      <c r="K25" s="44">
        <v>47706.329420000002</v>
      </c>
      <c r="L25" s="44">
        <v>27606.928215</v>
      </c>
      <c r="M25" s="44">
        <v>27606.928215</v>
      </c>
      <c r="N25" s="44">
        <v>73585.950859999895</v>
      </c>
      <c r="O25" s="44">
        <v>746670.17717829905</v>
      </c>
      <c r="P25" s="44">
        <v>116312.253783899</v>
      </c>
      <c r="Q25" s="44">
        <v>16054.663850000001</v>
      </c>
      <c r="R25" s="44">
        <v>16054.663850000001</v>
      </c>
      <c r="S25" s="44">
        <v>36675.367733999898</v>
      </c>
      <c r="T25" s="44">
        <v>41723.920905999999</v>
      </c>
      <c r="U25" s="44">
        <v>106804.74119</v>
      </c>
      <c r="V25" s="44">
        <v>38887.5288747999</v>
      </c>
      <c r="W25" s="44">
        <v>506124.52678000001</v>
      </c>
      <c r="X25" s="44">
        <v>1806825.6825000001</v>
      </c>
    </row>
    <row r="26" spans="1:24" x14ac:dyDescent="0.2">
      <c r="A26" s="44" t="s">
        <v>25</v>
      </c>
      <c r="B26" s="44">
        <v>28882.695999</v>
      </c>
      <c r="C26" s="44">
        <v>14570.619408999901</v>
      </c>
      <c r="D26" s="44">
        <v>14570.619408999901</v>
      </c>
      <c r="E26" s="44">
        <v>3605.9010567999899</v>
      </c>
      <c r="F26" s="44">
        <v>27301.888658</v>
      </c>
      <c r="G26" s="44">
        <v>11700.824219</v>
      </c>
      <c r="H26" s="44">
        <v>139715.27220000001</v>
      </c>
      <c r="I26" s="44">
        <v>20915.805219999998</v>
      </c>
      <c r="J26" s="44">
        <v>5078.3946251999996</v>
      </c>
      <c r="K26" s="44">
        <v>34361.277947000002</v>
      </c>
      <c r="L26" s="44">
        <v>19869.398406</v>
      </c>
      <c r="M26" s="44">
        <v>19869.398406</v>
      </c>
      <c r="N26" s="44">
        <v>52958.061525999903</v>
      </c>
      <c r="O26" s="44">
        <v>743493.67905540997</v>
      </c>
      <c r="P26" s="44">
        <v>78007.779725999906</v>
      </c>
      <c r="Q26" s="44">
        <v>36199.635285032004</v>
      </c>
      <c r="R26" s="44">
        <v>36199.635285032004</v>
      </c>
      <c r="S26" s="44">
        <v>26531.312315999901</v>
      </c>
      <c r="T26" s="44">
        <v>25242.538762999899</v>
      </c>
      <c r="U26" s="44">
        <v>72958.819388000004</v>
      </c>
      <c r="V26" s="44">
        <v>13904.02419717</v>
      </c>
      <c r="W26" s="44">
        <v>84662.666907000006</v>
      </c>
      <c r="X26" s="44">
        <v>1198511.62624999</v>
      </c>
    </row>
    <row r="27" spans="1:24" x14ac:dyDescent="0.2">
      <c r="A27" s="44" t="s">
        <v>26</v>
      </c>
      <c r="B27" s="44">
        <v>44813.246579999999</v>
      </c>
      <c r="C27" s="44">
        <v>22661.674515999999</v>
      </c>
      <c r="D27" s="44">
        <v>22661.674515999999</v>
      </c>
      <c r="E27" s="44">
        <v>5608.2541779999901</v>
      </c>
      <c r="F27" s="44">
        <v>65313.781369999997</v>
      </c>
      <c r="G27" s="44">
        <v>38268.215235999902</v>
      </c>
      <c r="H27" s="44">
        <v>216588.18177999899</v>
      </c>
      <c r="I27" s="44">
        <v>32452.124949999899</v>
      </c>
      <c r="J27" s="44">
        <v>7727.7828019999997</v>
      </c>
      <c r="K27" s="44">
        <v>53313.600980000003</v>
      </c>
      <c r="L27" s="44">
        <v>30902.851569999999</v>
      </c>
      <c r="M27" s="44">
        <v>30902.851569999999</v>
      </c>
      <c r="N27" s="44">
        <v>82356.261289999995</v>
      </c>
      <c r="O27" s="44">
        <v>65626.456609150002</v>
      </c>
      <c r="P27" s="44">
        <v>108697.03888930001</v>
      </c>
      <c r="Q27" s="44">
        <v>50164.698525619897</v>
      </c>
      <c r="R27" s="44">
        <v>50164.698525619897</v>
      </c>
      <c r="S27" s="44">
        <v>40569.12156</v>
      </c>
      <c r="T27" s="44">
        <v>91096.861300000004</v>
      </c>
      <c r="U27" s="44">
        <v>191148.41493999999</v>
      </c>
      <c r="V27" s="44">
        <v>16520.1922442</v>
      </c>
      <c r="W27" s="44">
        <v>212228.29843999899</v>
      </c>
      <c r="X27" s="44">
        <v>965153.01279999898</v>
      </c>
    </row>
    <row r="28" spans="1:24" x14ac:dyDescent="0.2">
      <c r="A28" s="44" t="s">
        <v>27</v>
      </c>
      <c r="B28" s="44">
        <v>24832.997962000001</v>
      </c>
      <c r="C28" s="44">
        <v>12557.06912</v>
      </c>
      <c r="D28" s="44">
        <v>12557.06912</v>
      </c>
      <c r="E28" s="44">
        <v>3107.5849862999999</v>
      </c>
      <c r="F28" s="44">
        <v>8486.6483499999904</v>
      </c>
      <c r="G28" s="44">
        <v>4660.5854673000003</v>
      </c>
      <c r="H28" s="44">
        <v>120444.41658</v>
      </c>
      <c r="I28" s="44">
        <v>17983.165058999901</v>
      </c>
      <c r="J28" s="44">
        <v>4286.6127150999901</v>
      </c>
      <c r="K28" s="44">
        <v>29543.429714000002</v>
      </c>
      <c r="L28" s="44">
        <v>17123.566921000001</v>
      </c>
      <c r="M28" s="44">
        <v>17123.566921000001</v>
      </c>
      <c r="N28" s="44">
        <v>45644.48373</v>
      </c>
      <c r="O28" s="44">
        <v>33382.288729467997</v>
      </c>
      <c r="P28" s="44">
        <v>69409.980311869906</v>
      </c>
      <c r="Q28" s="44">
        <v>50009.624176190002</v>
      </c>
      <c r="R28" s="44">
        <v>50009.624176190002</v>
      </c>
      <c r="S28" s="44">
        <v>22499.453137</v>
      </c>
      <c r="T28" s="44">
        <v>25089.906562</v>
      </c>
      <c r="U28" s="44">
        <v>67898.779808999898</v>
      </c>
      <c r="V28" s="44">
        <v>12213.29962238</v>
      </c>
      <c r="W28" s="44">
        <v>25972.045717000001</v>
      </c>
      <c r="X28" s="44">
        <v>389045.16003999999</v>
      </c>
    </row>
    <row r="29" spans="1:24" x14ac:dyDescent="0.2">
      <c r="A29" s="44" t="s">
        <v>28</v>
      </c>
      <c r="B29" s="44">
        <v>50533.2078599999</v>
      </c>
      <c r="C29" s="44">
        <v>25542.470059999901</v>
      </c>
      <c r="D29" s="44">
        <v>25542.470059999901</v>
      </c>
      <c r="E29" s="44">
        <v>6321.181098</v>
      </c>
      <c r="F29" s="44">
        <v>95196.488400000002</v>
      </c>
      <c r="G29" s="44">
        <v>46330.633880000001</v>
      </c>
      <c r="H29" s="44">
        <v>244005.79549999899</v>
      </c>
      <c r="I29" s="44">
        <v>36594.311379999897</v>
      </c>
      <c r="J29" s="44">
        <v>8709.3923130000003</v>
      </c>
      <c r="K29" s="44">
        <v>60118.5553699999</v>
      </c>
      <c r="L29" s="44">
        <v>34831.2717999999</v>
      </c>
      <c r="M29" s="44">
        <v>34831.2717999999</v>
      </c>
      <c r="N29" s="44">
        <v>92822.816439999995</v>
      </c>
      <c r="O29" s="44">
        <v>164802.14725399899</v>
      </c>
      <c r="P29" s="44">
        <v>156536.639483999</v>
      </c>
      <c r="Q29" s="44">
        <v>8019.4784171399997</v>
      </c>
      <c r="R29" s="44">
        <v>8019.4784171399997</v>
      </c>
      <c r="S29" s="44">
        <v>45722.951970000002</v>
      </c>
      <c r="T29" s="44">
        <v>47404.560439999899</v>
      </c>
      <c r="U29" s="44">
        <v>132483.69709999999</v>
      </c>
      <c r="V29" s="44">
        <v>28788.430848</v>
      </c>
      <c r="W29" s="44">
        <v>269371.21009999898</v>
      </c>
      <c r="X29" s="44">
        <v>1114859.4963</v>
      </c>
    </row>
    <row r="30" spans="1:24" x14ac:dyDescent="0.2">
      <c r="A30" s="44" t="s">
        <v>29</v>
      </c>
      <c r="B30" s="44">
        <v>4009.2385999999901</v>
      </c>
      <c r="C30" s="44">
        <v>2024.3025700000001</v>
      </c>
      <c r="D30" s="44">
        <v>2024.3025700000001</v>
      </c>
      <c r="E30" s="44">
        <v>500.96914899999899</v>
      </c>
      <c r="F30" s="44">
        <v>9266.4612199999992</v>
      </c>
      <c r="G30" s="44">
        <v>6597.2162399999997</v>
      </c>
      <c r="H30" s="44">
        <v>19477.912899999901</v>
      </c>
      <c r="I30" s="44">
        <v>2903.34266999999</v>
      </c>
      <c r="J30" s="44">
        <v>699.94375300000002</v>
      </c>
      <c r="K30" s="44">
        <v>4769.7253899999896</v>
      </c>
      <c r="L30" s="44">
        <v>2760.4642799999901</v>
      </c>
      <c r="M30" s="44">
        <v>2760.4642799999901</v>
      </c>
      <c r="N30" s="44">
        <v>7359.3326399999996</v>
      </c>
      <c r="O30" s="44">
        <v>25063.238676699999</v>
      </c>
      <c r="P30" s="44">
        <v>8188.6957249999896</v>
      </c>
      <c r="Q30" s="44">
        <v>702.00281937730006</v>
      </c>
      <c r="R30" s="44">
        <v>702.00281937730006</v>
      </c>
      <c r="S30" s="44">
        <v>3663.4368899999999</v>
      </c>
      <c r="T30" s="44">
        <v>3476.8863499999902</v>
      </c>
      <c r="U30" s="44">
        <v>10077.50683</v>
      </c>
      <c r="V30" s="44">
        <v>1379.4980638</v>
      </c>
      <c r="W30" s="44">
        <v>43050.2383999999</v>
      </c>
      <c r="X30" s="44">
        <v>116263.38959999999</v>
      </c>
    </row>
    <row r="31" spans="1:24" x14ac:dyDescent="0.2">
      <c r="A31" s="44" t="s">
        <v>30</v>
      </c>
      <c r="B31" s="44">
        <v>3070.4435119999998</v>
      </c>
      <c r="C31" s="44">
        <v>1548.8527412999999</v>
      </c>
      <c r="D31" s="44">
        <v>1548.8527412999999</v>
      </c>
      <c r="E31" s="44">
        <v>383.30652020000002</v>
      </c>
      <c r="F31" s="44">
        <v>10897.617645999901</v>
      </c>
      <c r="G31" s="44">
        <v>3381.5173749999999</v>
      </c>
      <c r="H31" s="44">
        <v>15172.735989999999</v>
      </c>
      <c r="I31" s="44">
        <v>2223.5005722000001</v>
      </c>
      <c r="J31" s="44">
        <v>539.66231540000001</v>
      </c>
      <c r="K31" s="44">
        <v>3652.8489979999999</v>
      </c>
      <c r="L31" s="44">
        <v>2112.1104574999999</v>
      </c>
      <c r="M31" s="44">
        <v>2112.1104574999999</v>
      </c>
      <c r="N31" s="44">
        <v>5637.0811789999898</v>
      </c>
      <c r="O31" s="44">
        <v>57602.301036169898</v>
      </c>
      <c r="P31" s="44">
        <v>7511.1489622999998</v>
      </c>
      <c r="Q31" s="44">
        <v>1241.9498632959901</v>
      </c>
      <c r="R31" s="44">
        <v>1241.9498632959901</v>
      </c>
      <c r="S31" s="44">
        <v>2820.4319009999999</v>
      </c>
      <c r="T31" s="44">
        <v>2807.4186880000002</v>
      </c>
      <c r="U31" s="44">
        <v>7936.8312830000004</v>
      </c>
      <c r="V31" s="44">
        <v>1543.2693395399899</v>
      </c>
      <c r="W31" s="44">
        <v>23148.807220999999</v>
      </c>
      <c r="X31" s="44">
        <v>119717.59087</v>
      </c>
    </row>
    <row r="32" spans="1:24" x14ac:dyDescent="0.2">
      <c r="A32" s="44" t="s">
        <v>31</v>
      </c>
      <c r="B32" s="44">
        <v>61238.910319999901</v>
      </c>
      <c r="C32" s="44">
        <v>30962.102889999998</v>
      </c>
      <c r="D32" s="44">
        <v>30962.102889999998</v>
      </c>
      <c r="E32" s="44">
        <v>7662.4117480000004</v>
      </c>
      <c r="F32" s="44">
        <v>110317.857129999</v>
      </c>
      <c r="G32" s="44">
        <v>48981.822569999997</v>
      </c>
      <c r="H32" s="44">
        <v>295683.73919999902</v>
      </c>
      <c r="I32" s="44">
        <v>44347.00634</v>
      </c>
      <c r="J32" s="44">
        <v>10566.53702</v>
      </c>
      <c r="K32" s="44">
        <v>72854.998109999899</v>
      </c>
      <c r="L32" s="44">
        <v>42221.806510000002</v>
      </c>
      <c r="M32" s="44">
        <v>42221.806510000002</v>
      </c>
      <c r="N32" s="44">
        <v>112515.416499999</v>
      </c>
      <c r="O32" s="44">
        <v>163591.90844500001</v>
      </c>
      <c r="P32" s="44">
        <v>194555.999732</v>
      </c>
      <c r="Q32" s="44">
        <v>30585.090705999999</v>
      </c>
      <c r="R32" s="44">
        <v>30585.090705999999</v>
      </c>
      <c r="S32" s="44">
        <v>55461.516889999999</v>
      </c>
      <c r="T32" s="44">
        <v>88661.854269999996</v>
      </c>
      <c r="U32" s="44">
        <v>207429.18150000001</v>
      </c>
      <c r="V32" s="44">
        <v>32726.117666999999</v>
      </c>
      <c r="W32" s="44">
        <v>286963.55507999897</v>
      </c>
      <c r="X32" s="44">
        <v>1356297.9066999899</v>
      </c>
    </row>
    <row r="33" spans="1:24" x14ac:dyDescent="0.2">
      <c r="A33" s="44" t="s">
        <v>32</v>
      </c>
      <c r="B33" s="44">
        <v>17190.881465999999</v>
      </c>
      <c r="C33" s="44">
        <v>8668.6459833000008</v>
      </c>
      <c r="D33" s="44">
        <v>8668.6459833000008</v>
      </c>
      <c r="E33" s="44">
        <v>2145.2955118999998</v>
      </c>
      <c r="F33" s="44">
        <v>29219.252612</v>
      </c>
      <c r="G33" s="44">
        <v>14885.6936682999</v>
      </c>
      <c r="H33" s="44">
        <v>83651.428388</v>
      </c>
      <c r="I33" s="44">
        <v>12449.013074999901</v>
      </c>
      <c r="J33" s="44">
        <v>3025.9139132</v>
      </c>
      <c r="K33" s="44">
        <v>20451.722963999899</v>
      </c>
      <c r="L33" s="44">
        <v>11821.0935097</v>
      </c>
      <c r="M33" s="44">
        <v>11821.0935097</v>
      </c>
      <c r="N33" s="44">
        <v>31519.246967999901</v>
      </c>
      <c r="O33" s="44">
        <v>144017.38286545</v>
      </c>
      <c r="P33" s="44">
        <v>39190.878472799901</v>
      </c>
      <c r="Q33" s="44">
        <v>9213.9327510099993</v>
      </c>
      <c r="R33" s="44">
        <v>9213.9327510099993</v>
      </c>
      <c r="S33" s="44">
        <v>15804.469879</v>
      </c>
      <c r="T33" s="44">
        <v>15239.302986999999</v>
      </c>
      <c r="U33" s="44">
        <v>43710.801497999899</v>
      </c>
      <c r="V33" s="44">
        <v>6592.1058652399897</v>
      </c>
      <c r="W33" s="44">
        <v>120960.733627999</v>
      </c>
      <c r="X33" s="44">
        <v>476982.91326</v>
      </c>
    </row>
    <row r="34" spans="1:24" x14ac:dyDescent="0.2">
      <c r="A34" s="44" t="s">
        <v>33</v>
      </c>
      <c r="B34" s="44">
        <v>30968.119386999999</v>
      </c>
      <c r="C34" s="44">
        <v>15631.169223999999</v>
      </c>
      <c r="D34" s="44">
        <v>15631.169223999999</v>
      </c>
      <c r="E34" s="44">
        <v>3868.3576226</v>
      </c>
      <c r="F34" s="44">
        <v>159023.881789999</v>
      </c>
      <c r="G34" s="44">
        <v>69508.553671000001</v>
      </c>
      <c r="H34" s="44">
        <v>150507.85989999899</v>
      </c>
      <c r="I34" s="44">
        <v>22425.987345000001</v>
      </c>
      <c r="J34" s="44">
        <v>5420.0338224999996</v>
      </c>
      <c r="K34" s="44">
        <v>36842.282047000001</v>
      </c>
      <c r="L34" s="44">
        <v>21315.622477000001</v>
      </c>
      <c r="M34" s="44">
        <v>21315.622477000001</v>
      </c>
      <c r="N34" s="44">
        <v>56828.758359999898</v>
      </c>
      <c r="O34" s="44">
        <v>489522.39286804898</v>
      </c>
      <c r="P34" s="44">
        <v>84892.800087600001</v>
      </c>
      <c r="Q34" s="44">
        <v>14490.0395256299</v>
      </c>
      <c r="R34" s="44">
        <v>14490.0395256299</v>
      </c>
      <c r="S34" s="44">
        <v>28350.29133</v>
      </c>
      <c r="T34" s="44">
        <v>30806.2753449999</v>
      </c>
      <c r="U34" s="44">
        <v>80845.113539999904</v>
      </c>
      <c r="V34" s="44">
        <v>26505.627442399898</v>
      </c>
      <c r="W34" s="44">
        <v>366532.79152999999</v>
      </c>
      <c r="X34" s="44">
        <v>1272405.3929999899</v>
      </c>
    </row>
    <row r="35" spans="1:24" x14ac:dyDescent="0.2">
      <c r="A35" s="44" t="s">
        <v>34</v>
      </c>
      <c r="B35" s="44">
        <v>16675.1622089999</v>
      </c>
      <c r="C35" s="44">
        <v>8431.4397169999993</v>
      </c>
      <c r="D35" s="44">
        <v>8431.4397169999993</v>
      </c>
      <c r="E35" s="44">
        <v>2086.5874542000001</v>
      </c>
      <c r="F35" s="44">
        <v>7576.0239406999999</v>
      </c>
      <c r="G35" s="44">
        <v>3783.8923061999899</v>
      </c>
      <c r="H35" s="44">
        <v>81727.504329999996</v>
      </c>
      <c r="I35" s="44">
        <v>12075.550923000001</v>
      </c>
      <c r="J35" s="44">
        <v>2878.5636734</v>
      </c>
      <c r="K35" s="44">
        <v>19838.174744</v>
      </c>
      <c r="L35" s="44">
        <v>11497.639374999901</v>
      </c>
      <c r="M35" s="44">
        <v>11497.639374999901</v>
      </c>
      <c r="N35" s="44">
        <v>30668.354022999902</v>
      </c>
      <c r="O35" s="44">
        <v>34329.009836071004</v>
      </c>
      <c r="P35" s="44">
        <v>41531.052947739998</v>
      </c>
      <c r="Q35" s="44">
        <v>35815.715622169999</v>
      </c>
      <c r="R35" s="44">
        <v>35815.715622169999</v>
      </c>
      <c r="S35" s="44">
        <v>15110.834745</v>
      </c>
      <c r="T35" s="44">
        <v>14812.028407</v>
      </c>
      <c r="U35" s="44">
        <v>42552.219639999901</v>
      </c>
      <c r="V35" s="44">
        <v>6627.0686385400004</v>
      </c>
      <c r="W35" s="44">
        <v>21850.602266999998</v>
      </c>
      <c r="X35" s="44">
        <v>265853.50735999999</v>
      </c>
    </row>
    <row r="36" spans="1:24" x14ac:dyDescent="0.2">
      <c r="A36" s="44" t="s">
        <v>35</v>
      </c>
      <c r="B36" s="44">
        <v>13243.9536409999</v>
      </c>
      <c r="C36" s="44">
        <v>6679.8112499999997</v>
      </c>
      <c r="D36" s="44">
        <v>6679.8112499999997</v>
      </c>
      <c r="E36" s="44">
        <v>1653.1035202</v>
      </c>
      <c r="F36" s="44">
        <v>10626.277819999999</v>
      </c>
      <c r="G36" s="44">
        <v>4996.0739903000003</v>
      </c>
      <c r="H36" s="44">
        <v>64039.942020000002</v>
      </c>
      <c r="I36" s="44">
        <v>9590.799696</v>
      </c>
      <c r="J36" s="44">
        <v>2332.3631543000001</v>
      </c>
      <c r="K36" s="44">
        <v>15756.1294329999</v>
      </c>
      <c r="L36" s="44">
        <v>9109.0092499999992</v>
      </c>
      <c r="M36" s="44">
        <v>9109.0092499999992</v>
      </c>
      <c r="N36" s="44">
        <v>24277.849027</v>
      </c>
      <c r="O36" s="44">
        <v>162886.21221219999</v>
      </c>
      <c r="P36" s="44">
        <v>35095.317008599901</v>
      </c>
      <c r="Q36" s="44">
        <v>18255.069385844101</v>
      </c>
      <c r="R36" s="44">
        <v>18255.069385844101</v>
      </c>
      <c r="S36" s="44">
        <v>12180.154501999999</v>
      </c>
      <c r="T36" s="44">
        <v>11698.053712999999</v>
      </c>
      <c r="U36" s="44">
        <v>33631.610099999998</v>
      </c>
      <c r="V36" s="44">
        <v>5998.6795080899901</v>
      </c>
      <c r="W36" s="44">
        <v>41282.699443999998</v>
      </c>
      <c r="X36" s="44">
        <v>373235.64077</v>
      </c>
    </row>
    <row r="37" spans="1:24" x14ac:dyDescent="0.2">
      <c r="A37" s="44" t="s">
        <v>36</v>
      </c>
      <c r="B37" s="44">
        <v>37870.545199999899</v>
      </c>
      <c r="C37" s="44">
        <v>19123.655852</v>
      </c>
      <c r="D37" s="44">
        <v>19123.655852</v>
      </c>
      <c r="E37" s="44">
        <v>4732.6693100000002</v>
      </c>
      <c r="F37" s="44">
        <v>46513.876689999997</v>
      </c>
      <c r="G37" s="44">
        <v>17078.951352999899</v>
      </c>
      <c r="H37" s="44">
        <v>182848.02617</v>
      </c>
      <c r="I37" s="44">
        <v>27424.47106</v>
      </c>
      <c r="J37" s="44">
        <v>6607.14445599999</v>
      </c>
      <c r="K37" s="44">
        <v>45053.98285</v>
      </c>
      <c r="L37" s="44">
        <v>26078.191831999899</v>
      </c>
      <c r="M37" s="44">
        <v>26078.191831999899</v>
      </c>
      <c r="N37" s="44">
        <v>69496.4912799999</v>
      </c>
      <c r="O37" s="44">
        <v>566179.83252753899</v>
      </c>
      <c r="P37" s="44">
        <v>108381.23974439999</v>
      </c>
      <c r="Q37" s="44">
        <v>40863.867491999903</v>
      </c>
      <c r="R37" s="44">
        <v>40863.867491999903</v>
      </c>
      <c r="S37" s="44">
        <v>34584.219420000001</v>
      </c>
      <c r="T37" s="44">
        <v>33189.1607699999</v>
      </c>
      <c r="U37" s="44">
        <v>95545.879799999995</v>
      </c>
      <c r="V37" s="44">
        <v>23806.885577899899</v>
      </c>
      <c r="W37" s="44">
        <v>119568.162179999</v>
      </c>
      <c r="X37" s="44">
        <v>1183058.2657999999</v>
      </c>
    </row>
    <row r="38" spans="1:24" x14ac:dyDescent="0.2">
      <c r="A38" s="44" t="s">
        <v>37</v>
      </c>
      <c r="B38" s="44">
        <v>47536.123019999999</v>
      </c>
      <c r="C38" s="44">
        <v>24036.73676</v>
      </c>
      <c r="D38" s="44">
        <v>24036.73676</v>
      </c>
      <c r="E38" s="44">
        <v>5948.5494740000004</v>
      </c>
      <c r="F38" s="44">
        <v>93852.087469999897</v>
      </c>
      <c r="G38" s="44">
        <v>51776.960469999998</v>
      </c>
      <c r="H38" s="44">
        <v>229840.9093</v>
      </c>
      <c r="I38" s="44">
        <v>34423.923759999998</v>
      </c>
      <c r="J38" s="44">
        <v>8199.9101599999995</v>
      </c>
      <c r="K38" s="44">
        <v>56552.97064</v>
      </c>
      <c r="L38" s="44">
        <v>32777.970509999999</v>
      </c>
      <c r="M38" s="44">
        <v>32777.970509999999</v>
      </c>
      <c r="N38" s="44">
        <v>87355.942599999995</v>
      </c>
      <c r="O38" s="44">
        <v>73204.951783499899</v>
      </c>
      <c r="P38" s="44">
        <v>102693.798004</v>
      </c>
      <c r="Q38" s="44">
        <v>11281.70067199</v>
      </c>
      <c r="R38" s="44">
        <v>11281.70067199</v>
      </c>
      <c r="S38" s="44">
        <v>43044.144859999898</v>
      </c>
      <c r="T38" s="44">
        <v>91300.658989999894</v>
      </c>
      <c r="U38" s="44">
        <v>194681.02989999999</v>
      </c>
      <c r="V38" s="44">
        <v>15776.7532079999</v>
      </c>
      <c r="W38" s="44">
        <v>265906.48070000001</v>
      </c>
      <c r="X38" s="44">
        <v>1040395.995</v>
      </c>
    </row>
    <row r="39" spans="1:24" x14ac:dyDescent="0.2">
      <c r="A39" s="44" t="s">
        <v>130</v>
      </c>
      <c r="B39" s="44">
        <v>13864.013841</v>
      </c>
      <c r="C39" s="44">
        <v>6982.2882600000003</v>
      </c>
      <c r="D39" s="44">
        <v>6982.2882600000003</v>
      </c>
      <c r="E39" s="44">
        <v>1727.9541426000001</v>
      </c>
      <c r="F39" s="44">
        <v>15239.216662000001</v>
      </c>
      <c r="G39" s="44">
        <v>6390.3476570000003</v>
      </c>
      <c r="H39" s="44">
        <v>67056.441730000006</v>
      </c>
      <c r="I39" s="44">
        <v>10039.814937999899</v>
      </c>
      <c r="J39" s="44">
        <v>2469.4189686</v>
      </c>
      <c r="K39" s="44">
        <v>16493.791395999899</v>
      </c>
      <c r="L39" s="44">
        <v>9521.4695429999902</v>
      </c>
      <c r="M39" s="44">
        <v>9521.4695429999902</v>
      </c>
      <c r="N39" s="44">
        <v>25378.546101</v>
      </c>
      <c r="O39" s="44">
        <v>304590.30472964997</v>
      </c>
      <c r="P39" s="44">
        <v>34461.126883899997</v>
      </c>
      <c r="Q39" s="44">
        <v>9706.8831432794905</v>
      </c>
      <c r="R39" s="44">
        <v>9706.8831432794905</v>
      </c>
      <c r="S39" s="44">
        <v>12859.699613999999</v>
      </c>
      <c r="T39" s="44">
        <v>12212.592536</v>
      </c>
      <c r="U39" s="44">
        <v>35125.862609999902</v>
      </c>
      <c r="V39" s="44">
        <v>5558.2372136000004</v>
      </c>
      <c r="W39" s="44">
        <v>63114.983439999902</v>
      </c>
      <c r="X39" s="44">
        <v>541540.37694999995</v>
      </c>
    </row>
    <row r="40" spans="1:24" x14ac:dyDescent="0.2">
      <c r="A40" s="44" t="s">
        <v>39</v>
      </c>
      <c r="B40" s="44">
        <v>457.46651399999899</v>
      </c>
      <c r="C40" s="44">
        <v>230.437872</v>
      </c>
      <c r="D40" s="44">
        <v>230.437872</v>
      </c>
      <c r="E40" s="44">
        <v>57.0282141</v>
      </c>
      <c r="F40" s="44">
        <v>805.94912899999895</v>
      </c>
      <c r="G40" s="44">
        <v>391.29098599999998</v>
      </c>
      <c r="H40" s="44">
        <v>2261.2126699999999</v>
      </c>
      <c r="I40" s="44">
        <v>331.28143099999897</v>
      </c>
      <c r="J40" s="44">
        <v>81.189507000000006</v>
      </c>
      <c r="K40" s="44">
        <v>544.23954100000003</v>
      </c>
      <c r="L40" s="44">
        <v>314.237482</v>
      </c>
      <c r="M40" s="44">
        <v>314.237482</v>
      </c>
      <c r="N40" s="44">
        <v>838.73056099999997</v>
      </c>
      <c r="O40" s="44">
        <v>13666.980545599999</v>
      </c>
      <c r="P40" s="44">
        <v>1085.04364759999</v>
      </c>
      <c r="Q40" s="44">
        <v>177.44989179999999</v>
      </c>
      <c r="R40" s="44">
        <v>177.44989179999999</v>
      </c>
      <c r="S40" s="44">
        <v>423.27769000000001</v>
      </c>
      <c r="T40" s="44">
        <v>409.34469999999902</v>
      </c>
      <c r="U40" s="44">
        <v>1169.0686989999999</v>
      </c>
      <c r="V40" s="44">
        <v>193.98992612000001</v>
      </c>
      <c r="W40" s="44">
        <v>3112.0086699999902</v>
      </c>
      <c r="X40" s="44">
        <v>22491.047249999901</v>
      </c>
    </row>
    <row r="41" spans="1:24" x14ac:dyDescent="0.2">
      <c r="A41" s="44" t="s">
        <v>40</v>
      </c>
      <c r="B41" s="44">
        <v>24866.19528</v>
      </c>
      <c r="C41" s="44">
        <v>12560.890079999999</v>
      </c>
      <c r="D41" s="44">
        <v>12560.890079999999</v>
      </c>
      <c r="E41" s="44">
        <v>3108.530855</v>
      </c>
      <c r="F41" s="44">
        <v>169231.07559999899</v>
      </c>
      <c r="G41" s="44">
        <v>75069.966100000005</v>
      </c>
      <c r="H41" s="44">
        <v>121225.2007</v>
      </c>
      <c r="I41" s="44">
        <v>18007.192939999899</v>
      </c>
      <c r="J41" s="44">
        <v>4326.0199519999996</v>
      </c>
      <c r="K41" s="44">
        <v>29582.913710000001</v>
      </c>
      <c r="L41" s="44">
        <v>17128.7978</v>
      </c>
      <c r="M41" s="44">
        <v>17128.7978</v>
      </c>
      <c r="N41" s="44">
        <v>45674.3918999999</v>
      </c>
      <c r="O41" s="44">
        <v>295155.63313049899</v>
      </c>
      <c r="P41" s="44">
        <v>70310.804440000007</v>
      </c>
      <c r="Q41" s="44">
        <v>8110.9246499999999</v>
      </c>
      <c r="R41" s="44">
        <v>8110.9246499999999</v>
      </c>
      <c r="S41" s="44">
        <v>22663.029170000002</v>
      </c>
      <c r="T41" s="44">
        <v>27456.5543</v>
      </c>
      <c r="U41" s="44">
        <v>67731.252099999896</v>
      </c>
      <c r="V41" s="44">
        <v>28127.7636089999</v>
      </c>
      <c r="W41" s="44">
        <v>356077.77730000002</v>
      </c>
      <c r="X41" s="44">
        <v>1000114.6823</v>
      </c>
    </row>
    <row r="42" spans="1:24" x14ac:dyDescent="0.2">
      <c r="A42" s="44" t="s">
        <v>41</v>
      </c>
      <c r="B42" s="44">
        <v>22924.184899</v>
      </c>
      <c r="C42" s="44">
        <v>11591.115976499899</v>
      </c>
      <c r="D42" s="44">
        <v>11591.115976499899</v>
      </c>
      <c r="E42" s="44">
        <v>2868.53545539999</v>
      </c>
      <c r="F42" s="44">
        <v>10678.981565</v>
      </c>
      <c r="G42" s="44">
        <v>7842.8982493000003</v>
      </c>
      <c r="H42" s="44">
        <v>111163.096531</v>
      </c>
      <c r="I42" s="44">
        <v>16600.8638289999</v>
      </c>
      <c r="J42" s="44">
        <v>3953.7773243000001</v>
      </c>
      <c r="K42" s="44">
        <v>27272.5452</v>
      </c>
      <c r="L42" s="44">
        <v>15806.3597769999</v>
      </c>
      <c r="M42" s="44">
        <v>15806.3597769999</v>
      </c>
      <c r="N42" s="44">
        <v>42133.062333000002</v>
      </c>
      <c r="O42" s="44">
        <v>19521.208872809999</v>
      </c>
      <c r="P42" s="44">
        <v>63562.569399919899</v>
      </c>
      <c r="Q42" s="44">
        <v>43454.455488319902</v>
      </c>
      <c r="R42" s="44">
        <v>43454.455488319902</v>
      </c>
      <c r="S42" s="44">
        <v>20756.129193999899</v>
      </c>
      <c r="T42" s="44">
        <v>31300.7240099999</v>
      </c>
      <c r="U42" s="44">
        <v>74883.021599</v>
      </c>
      <c r="V42" s="44">
        <v>11257.10890365</v>
      </c>
      <c r="W42" s="44">
        <v>36827.2427619999</v>
      </c>
      <c r="X42" s="44">
        <v>380502.24216999998</v>
      </c>
    </row>
    <row r="43" spans="1:24" x14ac:dyDescent="0.2">
      <c r="A43" s="44" t="s">
        <v>42</v>
      </c>
      <c r="B43" s="44">
        <v>21027.991967999998</v>
      </c>
      <c r="C43" s="44">
        <v>10597.440286999999</v>
      </c>
      <c r="D43" s="44">
        <v>10597.440286999999</v>
      </c>
      <c r="E43" s="44">
        <v>2622.6280658000001</v>
      </c>
      <c r="F43" s="44">
        <v>38517.4847449999</v>
      </c>
      <c r="G43" s="44">
        <v>14150.4550169999</v>
      </c>
      <c r="H43" s="44">
        <v>101559.65198</v>
      </c>
      <c r="I43" s="44">
        <v>15227.7104479999</v>
      </c>
      <c r="J43" s="44">
        <v>3726.5810397</v>
      </c>
      <c r="K43" s="44">
        <v>25016.658496</v>
      </c>
      <c r="L43" s="44">
        <v>14451.3312089999</v>
      </c>
      <c r="M43" s="44">
        <v>14451.3312089999</v>
      </c>
      <c r="N43" s="44">
        <v>38514.402320000001</v>
      </c>
      <c r="O43" s="44">
        <v>603494.781587039</v>
      </c>
      <c r="P43" s="44">
        <v>60343.843192599998</v>
      </c>
      <c r="Q43" s="44">
        <v>15407.2783522399</v>
      </c>
      <c r="R43" s="44">
        <v>15407.2783522399</v>
      </c>
      <c r="S43" s="44">
        <v>19430.450696999898</v>
      </c>
      <c r="T43" s="44">
        <v>18298.979874000001</v>
      </c>
      <c r="U43" s="44">
        <v>52695.246519</v>
      </c>
      <c r="V43" s="44">
        <v>11399.780500700001</v>
      </c>
      <c r="W43" s="44">
        <v>115468.899198999</v>
      </c>
      <c r="X43" s="44">
        <v>992886.52174</v>
      </c>
    </row>
    <row r="44" spans="1:24" x14ac:dyDescent="0.2">
      <c r="A44" s="44" t="s">
        <v>43</v>
      </c>
      <c r="B44" s="44">
        <v>218023.25143</v>
      </c>
      <c r="C44" s="44">
        <v>110151.948358999</v>
      </c>
      <c r="D44" s="44">
        <v>110151.948358999</v>
      </c>
      <c r="E44" s="44">
        <v>27260.0993969999</v>
      </c>
      <c r="F44" s="44">
        <v>429063.39215999999</v>
      </c>
      <c r="G44" s="44">
        <v>179397.987675999</v>
      </c>
      <c r="H44" s="44">
        <v>1055808.6309199899</v>
      </c>
      <c r="I44" s="44">
        <v>157884.52569999901</v>
      </c>
      <c r="J44" s="44">
        <v>37857.341244999901</v>
      </c>
      <c r="K44" s="44">
        <v>259378.79164999901</v>
      </c>
      <c r="L44" s="44">
        <v>150209.94299999901</v>
      </c>
      <c r="M44" s="44">
        <v>150209.94299999901</v>
      </c>
      <c r="N44" s="44">
        <v>400369.45104999997</v>
      </c>
      <c r="O44" s="44">
        <v>1582016.2918972899</v>
      </c>
      <c r="P44" s="44">
        <v>634964.44227799994</v>
      </c>
      <c r="Q44" s="44">
        <v>115158.493439999</v>
      </c>
      <c r="R44" s="44">
        <v>115158.493439999</v>
      </c>
      <c r="S44" s="44">
        <v>198400.34461999999</v>
      </c>
      <c r="T44" s="44">
        <v>194981.56353000001</v>
      </c>
      <c r="U44" s="44">
        <v>553361.24607999995</v>
      </c>
      <c r="V44" s="44">
        <v>158096.70392850001</v>
      </c>
      <c r="W44" s="44">
        <v>1048474.39255</v>
      </c>
      <c r="X44" s="44">
        <v>5533029.6194999898</v>
      </c>
    </row>
    <row r="45" spans="1:24" x14ac:dyDescent="0.2">
      <c r="A45" s="44" t="s">
        <v>44</v>
      </c>
      <c r="B45" s="44">
        <v>36375.23893</v>
      </c>
      <c r="C45" s="44">
        <v>18358.908949999899</v>
      </c>
      <c r="D45" s="44">
        <v>18358.908949999899</v>
      </c>
      <c r="E45" s="44">
        <v>4543.4113090000001</v>
      </c>
      <c r="F45" s="44">
        <v>73425.729479999907</v>
      </c>
      <c r="G45" s="44">
        <v>30811.500179999999</v>
      </c>
      <c r="H45" s="44">
        <v>175479.07119999899</v>
      </c>
      <c r="I45" s="44">
        <v>26341.612349999999</v>
      </c>
      <c r="J45" s="44">
        <v>6264.4499580000002</v>
      </c>
      <c r="K45" s="44">
        <v>43275.009239999999</v>
      </c>
      <c r="L45" s="44">
        <v>25035.331770000001</v>
      </c>
      <c r="M45" s="44">
        <v>25035.331770000001</v>
      </c>
      <c r="N45" s="44">
        <v>66719.453469999906</v>
      </c>
      <c r="O45" s="44">
        <v>148167.06581299999</v>
      </c>
      <c r="P45" s="44">
        <v>109463.541449</v>
      </c>
      <c r="Q45" s="44">
        <v>8387.9329987982001</v>
      </c>
      <c r="R45" s="44">
        <v>8387.9329987982001</v>
      </c>
      <c r="S45" s="44">
        <v>32882.335619999903</v>
      </c>
      <c r="T45" s="44">
        <v>39962.288939999999</v>
      </c>
      <c r="U45" s="44">
        <v>104045.24015</v>
      </c>
      <c r="V45" s="44">
        <v>18853.6211239</v>
      </c>
      <c r="W45" s="44">
        <v>193647.11670000001</v>
      </c>
      <c r="X45" s="44">
        <v>841052.44270000001</v>
      </c>
    </row>
    <row r="46" spans="1:24" x14ac:dyDescent="0.2">
      <c r="A46" s="44" t="s">
        <v>45</v>
      </c>
      <c r="B46" s="44">
        <v>3998.6310409999901</v>
      </c>
      <c r="C46" s="44">
        <v>2017.2677939999901</v>
      </c>
      <c r="D46" s="44">
        <v>2017.2677939999901</v>
      </c>
      <c r="E46" s="44">
        <v>499.2285359</v>
      </c>
      <c r="F46" s="44">
        <v>7516.0900099999999</v>
      </c>
      <c r="G46" s="44">
        <v>4870.7806710000004</v>
      </c>
      <c r="H46" s="44">
        <v>19356.146789999999</v>
      </c>
      <c r="I46" s="44">
        <v>2895.66129399999</v>
      </c>
      <c r="J46" s="44">
        <v>701.27461400000004</v>
      </c>
      <c r="K46" s="44">
        <v>4757.1077219999997</v>
      </c>
      <c r="L46" s="44">
        <v>2750.86818299999</v>
      </c>
      <c r="M46" s="44">
        <v>2750.86818299999</v>
      </c>
      <c r="N46" s="44">
        <v>7332.2969199999898</v>
      </c>
      <c r="O46" s="44">
        <v>17028.4241066</v>
      </c>
      <c r="P46" s="44">
        <v>8038.7582903999901</v>
      </c>
      <c r="Q46" s="44">
        <v>1323.3038125829901</v>
      </c>
      <c r="R46" s="44">
        <v>1323.3038125829901</v>
      </c>
      <c r="S46" s="44">
        <v>3665.844047</v>
      </c>
      <c r="T46" s="44">
        <v>3515.7472159999902</v>
      </c>
      <c r="U46" s="44">
        <v>10120.9322299999</v>
      </c>
      <c r="V46" s="44">
        <v>1331.2295942400001</v>
      </c>
      <c r="W46" s="44">
        <v>34764.782829999996</v>
      </c>
      <c r="X46" s="44">
        <v>99752.184599999993</v>
      </c>
    </row>
    <row r="47" spans="1:24" x14ac:dyDescent="0.2">
      <c r="A47" s="44" t="s">
        <v>46</v>
      </c>
      <c r="B47" s="44">
        <v>19866.4461239999</v>
      </c>
      <c r="C47" s="44">
        <v>10017.3198819999</v>
      </c>
      <c r="D47" s="44">
        <v>10017.3198819999</v>
      </c>
      <c r="E47" s="44">
        <v>2479.0588278</v>
      </c>
      <c r="F47" s="44">
        <v>77216.144795</v>
      </c>
      <c r="G47" s="44">
        <v>30805.381433999901</v>
      </c>
      <c r="H47" s="44">
        <v>96351.608080000005</v>
      </c>
      <c r="I47" s="44">
        <v>14386.5549629999</v>
      </c>
      <c r="J47" s="44">
        <v>3506.0018946999999</v>
      </c>
      <c r="K47" s="44">
        <v>23634.801460999999</v>
      </c>
      <c r="L47" s="44">
        <v>13660.2399189999</v>
      </c>
      <c r="M47" s="44">
        <v>13660.2399189999</v>
      </c>
      <c r="N47" s="44">
        <v>36415.176253999998</v>
      </c>
      <c r="O47" s="44">
        <v>509125.34795749898</v>
      </c>
      <c r="P47" s="44">
        <v>54195.912331099898</v>
      </c>
      <c r="Q47" s="44">
        <v>9264.4258118711004</v>
      </c>
      <c r="R47" s="44">
        <v>9264.4258118711004</v>
      </c>
      <c r="S47" s="44">
        <v>18300.399815000001</v>
      </c>
      <c r="T47" s="44">
        <v>17090.436609</v>
      </c>
      <c r="U47" s="44">
        <v>48437.033049999904</v>
      </c>
      <c r="V47" s="44">
        <v>14063.043374679901</v>
      </c>
      <c r="W47" s="44">
        <v>189175.47275999899</v>
      </c>
      <c r="X47" s="44">
        <v>956053.09473999997</v>
      </c>
    </row>
    <row r="48" spans="1:24" x14ac:dyDescent="0.2">
      <c r="A48" s="44" t="s">
        <v>47</v>
      </c>
      <c r="B48" s="44">
        <v>36611.750520000001</v>
      </c>
      <c r="C48" s="44">
        <v>18509.66793</v>
      </c>
      <c r="D48" s="44">
        <v>18509.66793</v>
      </c>
      <c r="E48" s="44">
        <v>4580.72089399999</v>
      </c>
      <c r="F48" s="44">
        <v>68263.709940000001</v>
      </c>
      <c r="G48" s="44">
        <v>33092.272839999903</v>
      </c>
      <c r="H48" s="44">
        <v>177079.6808</v>
      </c>
      <c r="I48" s="44">
        <v>26512.89128</v>
      </c>
      <c r="J48" s="44">
        <v>6317.3017490000002</v>
      </c>
      <c r="K48" s="44">
        <v>43556.416969999998</v>
      </c>
      <c r="L48" s="44">
        <v>25240.911960000001</v>
      </c>
      <c r="M48" s="44">
        <v>25240.911960000001</v>
      </c>
      <c r="N48" s="44">
        <v>67271.093629999901</v>
      </c>
      <c r="O48" s="44">
        <v>42198.660946799901</v>
      </c>
      <c r="P48" s="44">
        <v>64481.678357999997</v>
      </c>
      <c r="Q48" s="44">
        <v>12823.665146212799</v>
      </c>
      <c r="R48" s="44">
        <v>12823.665146212799</v>
      </c>
      <c r="S48" s="44">
        <v>33158.500939999998</v>
      </c>
      <c r="T48" s="44">
        <v>52646.5416999999</v>
      </c>
      <c r="U48" s="44">
        <v>123421.431</v>
      </c>
      <c r="V48" s="44">
        <v>11400.202399</v>
      </c>
      <c r="W48" s="44">
        <v>199720.131599999</v>
      </c>
      <c r="X48" s="44">
        <v>722469.57499999995</v>
      </c>
    </row>
    <row r="49" spans="1:24" x14ac:dyDescent="0.2">
      <c r="A49" s="44" t="s">
        <v>48</v>
      </c>
      <c r="B49" s="44">
        <v>8737.2414669999907</v>
      </c>
      <c r="C49" s="44">
        <v>4393.758511</v>
      </c>
      <c r="D49" s="44">
        <v>4393.758511</v>
      </c>
      <c r="E49" s="44">
        <v>1087.35669679999</v>
      </c>
      <c r="F49" s="44">
        <v>10110.729522</v>
      </c>
      <c r="G49" s="44">
        <v>3856.7793508999998</v>
      </c>
      <c r="H49" s="44">
        <v>42125.021049999901</v>
      </c>
      <c r="I49" s="44">
        <v>6327.1914900000002</v>
      </c>
      <c r="J49" s="44">
        <v>1573.7988435999901</v>
      </c>
      <c r="K49" s="44">
        <v>10394.557682000001</v>
      </c>
      <c r="L49" s="44">
        <v>5991.5905439999997</v>
      </c>
      <c r="M49" s="44">
        <v>5991.5905439999997</v>
      </c>
      <c r="N49" s="44">
        <v>15967.4290869999</v>
      </c>
      <c r="O49" s="44">
        <v>319295.61317544</v>
      </c>
      <c r="P49" s="44">
        <v>21943.291584599901</v>
      </c>
      <c r="Q49" s="44">
        <v>4020.7672063611899</v>
      </c>
      <c r="R49" s="44">
        <v>4020.7672063611899</v>
      </c>
      <c r="S49" s="44">
        <v>8172.7395779999997</v>
      </c>
      <c r="T49" s="44">
        <v>7600.97862299999</v>
      </c>
      <c r="U49" s="44">
        <v>21977.013354999901</v>
      </c>
      <c r="V49" s="44">
        <v>3624.62289989999</v>
      </c>
      <c r="W49" s="44">
        <v>41133.778857999998</v>
      </c>
      <c r="X49" s="44">
        <v>470048.28613999899</v>
      </c>
    </row>
    <row r="50" spans="1:24" x14ac:dyDescent="0.2">
      <c r="A50" s="44" t="s">
        <v>49</v>
      </c>
      <c r="B50" s="44">
        <v>16941.426928000001</v>
      </c>
      <c r="C50" s="44">
        <v>8549.98963</v>
      </c>
      <c r="D50" s="44">
        <v>8549.98963</v>
      </c>
      <c r="E50" s="44">
        <v>2115.9245192999902</v>
      </c>
      <c r="F50" s="44">
        <v>20933.880120000002</v>
      </c>
      <c r="G50" s="44">
        <v>11489.378096999901</v>
      </c>
      <c r="H50" s="44">
        <v>83560.504709999994</v>
      </c>
      <c r="I50" s="44">
        <v>12268.374232</v>
      </c>
      <c r="J50" s="44">
        <v>2969.2311236999999</v>
      </c>
      <c r="K50" s="44">
        <v>20154.943692000001</v>
      </c>
      <c r="L50" s="44">
        <v>11659.289617999901</v>
      </c>
      <c r="M50" s="44">
        <v>11659.289617999901</v>
      </c>
      <c r="N50" s="44">
        <v>31113.568626</v>
      </c>
      <c r="O50" s="44">
        <v>187857.54248161899</v>
      </c>
      <c r="P50" s="44">
        <v>36781.524561910002</v>
      </c>
      <c r="Q50" s="44">
        <v>16321.2381928821</v>
      </c>
      <c r="R50" s="44">
        <v>16321.2381928821</v>
      </c>
      <c r="S50" s="44">
        <v>15528.953271</v>
      </c>
      <c r="T50" s="44">
        <v>17745.517947</v>
      </c>
      <c r="U50" s="44">
        <v>47219.251861999997</v>
      </c>
      <c r="V50" s="44">
        <v>6330.80012403</v>
      </c>
      <c r="W50" s="44">
        <v>92416.716589999996</v>
      </c>
      <c r="X50" s="44">
        <v>494124.18168999901</v>
      </c>
    </row>
    <row r="51" spans="1:24" x14ac:dyDescent="0.2">
      <c r="A51" s="44" t="s">
        <v>50</v>
      </c>
      <c r="B51" s="44">
        <v>26306.728459999998</v>
      </c>
      <c r="C51" s="44">
        <v>13302.5057699999</v>
      </c>
      <c r="D51" s="44">
        <v>13302.5057699999</v>
      </c>
      <c r="E51" s="44">
        <v>3292.06858499999</v>
      </c>
      <c r="F51" s="44">
        <v>41126.750709999898</v>
      </c>
      <c r="G51" s="44">
        <v>22833.755379999999</v>
      </c>
      <c r="H51" s="44">
        <v>127299.38679999999</v>
      </c>
      <c r="I51" s="44">
        <v>19050.375520000001</v>
      </c>
      <c r="J51" s="44">
        <v>4535.48962199999</v>
      </c>
      <c r="K51" s="44">
        <v>31296.693230000001</v>
      </c>
      <c r="L51" s="44">
        <v>18140.112509999999</v>
      </c>
      <c r="M51" s="44">
        <v>18140.112509999999</v>
      </c>
      <c r="N51" s="44">
        <v>48347.375679999997</v>
      </c>
      <c r="O51" s="44">
        <v>65134.639985399997</v>
      </c>
      <c r="P51" s="44">
        <v>75850.981161000003</v>
      </c>
      <c r="Q51" s="44">
        <v>17910.1589404878</v>
      </c>
      <c r="R51" s="44">
        <v>17910.1589404878</v>
      </c>
      <c r="S51" s="44">
        <v>23811.6158</v>
      </c>
      <c r="T51" s="44">
        <v>45286.505619999902</v>
      </c>
      <c r="U51" s="44">
        <v>99921.308399999994</v>
      </c>
      <c r="V51" s="44">
        <v>10546.9793293</v>
      </c>
      <c r="W51" s="44">
        <v>129887.62521</v>
      </c>
      <c r="X51" s="44">
        <v>590899.13150000002</v>
      </c>
    </row>
    <row r="52" spans="1:24" x14ac:dyDescent="0.2">
      <c r="A52" s="44" t="s">
        <v>1</v>
      </c>
      <c r="B52" s="44">
        <v>13397.82734</v>
      </c>
      <c r="C52" s="44">
        <v>6773.7842439999904</v>
      </c>
      <c r="D52" s="44">
        <v>6773.7842439999904</v>
      </c>
      <c r="E52" s="44">
        <v>1676.357254</v>
      </c>
      <c r="F52" s="44">
        <v>15239.699420000001</v>
      </c>
      <c r="G52" s="44">
        <v>9388.5662699999993</v>
      </c>
      <c r="H52" s="44">
        <v>64667.065210000001</v>
      </c>
      <c r="I52" s="44">
        <v>9702.2159699999902</v>
      </c>
      <c r="J52" s="44">
        <v>2309.4258989999998</v>
      </c>
      <c r="K52" s="44">
        <v>15939.17806</v>
      </c>
      <c r="L52" s="44">
        <v>9237.1503499999999</v>
      </c>
      <c r="M52" s="44">
        <v>9237.1503499999999</v>
      </c>
      <c r="N52" s="44">
        <v>24615.343309999898</v>
      </c>
      <c r="O52" s="44">
        <v>5720.9820944800003</v>
      </c>
      <c r="P52" s="44">
        <v>9085.7380188499992</v>
      </c>
      <c r="Q52" s="44">
        <v>2863.361609</v>
      </c>
      <c r="R52" s="44">
        <v>2863.361609</v>
      </c>
      <c r="S52" s="44">
        <v>12124.35699</v>
      </c>
      <c r="T52" s="44">
        <v>12467.767809999899</v>
      </c>
      <c r="U52" s="44">
        <v>34943.834340000001</v>
      </c>
      <c r="V52" s="59">
        <v>3130.8536330000002</v>
      </c>
      <c r="W52" s="44">
        <v>91449.500799999907</v>
      </c>
      <c r="X52" s="44">
        <v>240449.95059999899</v>
      </c>
    </row>
    <row r="53" spans="1:24" x14ac:dyDescent="0.2">
      <c r="A53" s="44" t="s">
        <v>56</v>
      </c>
      <c r="B53" s="44">
        <f t="shared" ref="B53:P53" si="0">SUM(B3:B51)</f>
        <v>1517838.2527775986</v>
      </c>
      <c r="C53" s="44">
        <f t="shared" si="0"/>
        <v>766682.35521589767</v>
      </c>
      <c r="D53" s="44">
        <f t="shared" si="0"/>
        <v>766682.35521589767</v>
      </c>
      <c r="E53" s="44">
        <f t="shared" si="0"/>
        <v>189736.42669366964</v>
      </c>
      <c r="F53" s="44">
        <f t="shared" si="0"/>
        <v>3784960.3892349941</v>
      </c>
      <c r="G53" s="44">
        <f t="shared" si="0"/>
        <v>1817380.0761892973</v>
      </c>
      <c r="H53" s="44">
        <f t="shared" si="0"/>
        <v>7369512.2523179781</v>
      </c>
      <c r="I53" s="44">
        <f t="shared" si="0"/>
        <v>1099163.3691806977</v>
      </c>
      <c r="J53" s="44">
        <f t="shared" si="0"/>
        <v>263730.90715769964</v>
      </c>
      <c r="K53" s="44">
        <f t="shared" si="0"/>
        <v>1805748.0615451981</v>
      </c>
      <c r="L53" s="44">
        <f t="shared" si="0"/>
        <v>1045495.0198745982</v>
      </c>
      <c r="M53" s="44">
        <f t="shared" si="0"/>
        <v>1045495.0198745982</v>
      </c>
      <c r="N53" s="44">
        <f t="shared" si="0"/>
        <v>2787147.4032189976</v>
      </c>
      <c r="O53" s="44">
        <f t="shared" si="0"/>
        <v>13085309.974914854</v>
      </c>
      <c r="P53" s="44">
        <f t="shared" si="0"/>
        <v>4135842.7685737042</v>
      </c>
      <c r="Q53" s="44">
        <f t="shared" ref="Q53:X53" si="1">SUM(Q3:Q51)</f>
        <v>989363.11245088547</v>
      </c>
      <c r="R53" s="44">
        <f t="shared" si="1"/>
        <v>989363.11245088547</v>
      </c>
      <c r="S53" s="44">
        <f t="shared" si="1"/>
        <v>1381921.6154441978</v>
      </c>
      <c r="T53" s="44">
        <f t="shared" si="1"/>
        <v>1819252.477172496</v>
      </c>
      <c r="U53" s="44">
        <f t="shared" si="1"/>
        <v>4536915.2851959951</v>
      </c>
      <c r="V53" s="44">
        <f t="shared" si="1"/>
        <v>935792.60716589924</v>
      </c>
      <c r="W53" s="44">
        <f t="shared" si="1"/>
        <v>9642480.4250839893</v>
      </c>
      <c r="X53" s="44">
        <f t="shared" si="1"/>
        <v>43631134.553288944</v>
      </c>
    </row>
    <row r="54" spans="1:24" x14ac:dyDescent="0.2">
      <c r="A54" s="44" t="s">
        <v>378</v>
      </c>
      <c r="B54" s="44">
        <f t="shared" ref="B54:U54" si="2">SUM(B3:B51)-B4-B6-B7-B13-B27-B29-B32-B38-B45-B48-B51</f>
        <v>960469.60061759886</v>
      </c>
      <c r="C54" s="44">
        <f t="shared" si="2"/>
        <v>484982.57000189845</v>
      </c>
      <c r="D54" s="44">
        <f t="shared" si="2"/>
        <v>484982.57000189845</v>
      </c>
      <c r="E54" s="44">
        <f t="shared" si="2"/>
        <v>120022.13176466977</v>
      </c>
      <c r="F54" s="44">
        <f t="shared" si="2"/>
        <v>2785412.6859559957</v>
      </c>
      <c r="G54" s="44">
        <f t="shared" si="2"/>
        <v>1310440.5131492976</v>
      </c>
      <c r="H54" s="44">
        <f t="shared" si="2"/>
        <v>4677043.2890879828</v>
      </c>
      <c r="I54" s="44">
        <f t="shared" si="2"/>
        <v>695537.24728069827</v>
      </c>
      <c r="J54" s="44">
        <f t="shared" si="2"/>
        <v>167575.90592169977</v>
      </c>
      <c r="K54" s="44">
        <f t="shared" si="2"/>
        <v>1142655.4548151994</v>
      </c>
      <c r="L54" s="44">
        <f t="shared" si="2"/>
        <v>661351.95506759826</v>
      </c>
      <c r="M54" s="44">
        <f t="shared" si="2"/>
        <v>661351.95506759826</v>
      </c>
      <c r="N54" s="44">
        <f t="shared" si="2"/>
        <v>1763404.9040189991</v>
      </c>
      <c r="O54" s="44">
        <f t="shared" si="2"/>
        <v>11344347.009455904</v>
      </c>
      <c r="P54" s="44">
        <f t="shared" si="2"/>
        <v>2613481.3657231051</v>
      </c>
      <c r="Q54" s="44">
        <f t="shared" si="2"/>
        <v>754492.47027090786</v>
      </c>
      <c r="R54" s="44">
        <f t="shared" si="2"/>
        <v>754492.47027090786</v>
      </c>
      <c r="S54" s="44">
        <f t="shared" si="2"/>
        <v>877240.23770419834</v>
      </c>
      <c r="T54" s="44">
        <f t="shared" si="2"/>
        <v>937428.76030249835</v>
      </c>
      <c r="U54" s="44">
        <f t="shared" si="2"/>
        <v>2537167.7443759963</v>
      </c>
      <c r="V54" s="44">
        <f>SUM(V3:V51)-V4-V6-V7-V13-V27-V29-V32-V38-V45-V48-V51</f>
        <v>655441.79860219953</v>
      </c>
      <c r="W54" s="44">
        <f t="shared" ref="W54:X54" si="3">SUM(W3:W51)-W4-W6-W7-W13-W27-W29-W32-W38-W45-W48-W51</f>
        <v>6809376.8699439922</v>
      </c>
      <c r="X54" s="44">
        <f t="shared" si="3"/>
        <v>30893242.524988964</v>
      </c>
    </row>
    <row r="55" spans="1:24" x14ac:dyDescent="0.2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30</vt:i4>
      </vt:variant>
    </vt:vector>
  </HeadingPairs>
  <TitlesOfParts>
    <vt:vector size="69" baseType="lpstr">
      <vt:lpstr>README</vt:lpstr>
      <vt:lpstr>State Totals 12</vt:lpstr>
      <vt:lpstr>All Sectors 12</vt:lpstr>
      <vt:lpstr>Model Species 12</vt:lpstr>
      <vt:lpstr>Model Species 36</vt:lpstr>
      <vt:lpstr>airports</vt:lpstr>
      <vt:lpstr>afdust</vt:lpstr>
      <vt:lpstr>ag</vt:lpstr>
      <vt:lpstr>biogenics 36</vt:lpstr>
      <vt:lpstr>biogenics 12</vt:lpstr>
      <vt:lpstr>rail</vt:lpstr>
      <vt:lpstr>cmv_c1c2 36</vt:lpstr>
      <vt:lpstr>cmv_c1c2 12</vt:lpstr>
      <vt:lpstr>cmv_c3 36</vt:lpstr>
      <vt:lpstr>cmv_c3 12</vt:lpstr>
      <vt:lpstr>nonpt</vt:lpstr>
      <vt:lpstr>ptagfire</vt:lpstr>
      <vt:lpstr>nonroad</vt:lpstr>
      <vt:lpstr>onroad all</vt:lpstr>
      <vt:lpstr>ptfire</vt:lpstr>
      <vt:lpstr>ptegu</vt:lpstr>
      <vt:lpstr>ptnonipm</vt:lpstr>
      <vt:lpstr>pt_oilgas</vt:lpstr>
      <vt:lpstr>np_oilgas</vt:lpstr>
      <vt:lpstr>rwc</vt:lpstr>
      <vt:lpstr>othar 12US1</vt:lpstr>
      <vt:lpstr>othar 36US3</vt:lpstr>
      <vt:lpstr>onroad_can 12US1</vt:lpstr>
      <vt:lpstr>onroad_can 36US3</vt:lpstr>
      <vt:lpstr>onroad_mex 12US1</vt:lpstr>
      <vt:lpstr>onroad_mex 36US3</vt:lpstr>
      <vt:lpstr>othpt 12US1</vt:lpstr>
      <vt:lpstr>othpt 36US3</vt:lpstr>
      <vt:lpstr>othafdust 12US1</vt:lpstr>
      <vt:lpstr>othafdust 36US3</vt:lpstr>
      <vt:lpstr>othptdust 12US1</vt:lpstr>
      <vt:lpstr>othptdust 36US3</vt:lpstr>
      <vt:lpstr>ptfire_othna 12US1</vt:lpstr>
      <vt:lpstr>ptfire_othna 36US3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'cmv_c1c2 12'!annual_2011ea_v6_11f_c3marine_12US2_cbo5_soa_state</vt:lpstr>
      <vt:lpstr>'cmv_c1c2 36'!annual_2011ea_v6_11f_c3marine_12US2_cbo5_soa_state</vt:lpstr>
      <vt:lpstr>'cmv_c3 12'!annual_2011ea_v6_11f_c3marine_12US2_cbo5_soa_state</vt:lpstr>
      <vt:lpstr>'cmv_c3 36'!annual_2011ea_v6_11f_c3marine_12US2_cbo5_soa_state</vt:lpstr>
      <vt:lpstr>'cmv_c3 36'!annual_2011ea_v6_11f_c3marine_12US2_cbo5_soa_state_1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'othar 36US3'!annual_2011ea_v6_11f_othar_12US2_cmaq_cb05_soa_state</vt:lpstr>
      <vt:lpstr>'ptfire_othna 12US1'!annual_2011ea_v6_11f_othar_12US2_cmaq_cb05_soa_state</vt:lpstr>
      <vt:lpstr>'ptfire_othna 36US3'!annual_2011ea_v6_11f_othar_12US2_cmaq_cb05_soa_state</vt:lpstr>
      <vt:lpstr>'onroad_can 12US1'!annual_2011ea_v6_11f_othon_12US2_cmaq_cb05_soa_state</vt:lpstr>
      <vt:lpstr>'onroad_can 36US3'!annual_2011ea_v6_11f_othon_12US2_cmaq_cb05_soa_state</vt:lpstr>
      <vt:lpstr>'onroad_mex 12US1'!annual_2011ea_v6_11f_othon_12US2_cmaq_cb05_soa_state</vt:lpstr>
      <vt:lpstr>'onroad_mex 36US3'!annual_2011ea_v6_11f_othon_12US2_cmaq_cb05_soa_state</vt:lpstr>
      <vt:lpstr>'othpt 12US1'!annual_2011ea_v6_11f_othpt_12US2_cmaq_cb05_soa_state</vt:lpstr>
      <vt:lpstr>'othpt 36US3'!annual_2011ea_v6_11f_othpt_12US2_cmaq_cb05_soa_state</vt:lpstr>
      <vt:lpstr>ptegu!annual_2011ea_v6_11f_ptipm_12US2_cbo5_soa_state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Allen, Chris</cp:lastModifiedBy>
  <dcterms:created xsi:type="dcterms:W3CDTF">2013-06-04T13:06:38Z</dcterms:created>
  <dcterms:modified xsi:type="dcterms:W3CDTF">2020-07-31T17:23:48Z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</Properties>
</file>